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https://d.docs.live.net/f0665b8b89e164bc/Pet_Project/Country_Portfolio/"/>
    </mc:Choice>
  </mc:AlternateContent>
  <xr:revisionPtr revIDLastSave="19" documentId="14_{929D6E5F-31EE-4954-B770-946F817FAD0B}" xr6:coauthVersionLast="47" xr6:coauthVersionMax="47" xr10:uidLastSave="{E7B55B37-EB3E-4313-9349-08B0E557B713}"/>
  <bookViews>
    <workbookView xWindow="-120" yWindow="-120" windowWidth="29040" windowHeight="15720" tabRatio="668" activeTab="1" xr2:uid="{00000000-000D-0000-FFFF-FFFF00000000}"/>
  </bookViews>
  <sheets>
    <sheet name="Readme" sheetId="10" r:id="rId1"/>
    <sheet name="Sheet1" sheetId="15" r:id="rId2"/>
    <sheet name="Monthly Capital Flow Dataset" sheetId="14" r:id="rId3"/>
    <sheet name="Academic Dataset" sheetId="1" r:id="rId4"/>
    <sheet name="Policy Dataset" sheetId="8" r:id="rId5"/>
  </sheets>
  <definedNames>
    <definedName name="_xlnm._FilterDatabase" localSheetId="3" hidden="1">'Academic Dataset'!$B$2:$L$90</definedName>
    <definedName name="_i4" localSheetId="3">'Academic Dataset'!$K$85</definedName>
    <definedName name="_xlcn.WorksheetConnection_CapitalFlowDatasetsKoepkePaetzold2020VersionasofJanuary2023.xlsxTable1" hidden="1">Table1[]</definedName>
    <definedName name="_xlnm.Print_Area" localSheetId="3">'Academic Dataset'!$B$1:$L$90</definedName>
  </definedNames>
  <calcPr calcId="191029"/>
  <pivotCaches>
    <pivotCache cacheId="38" r:id="rId6"/>
  </pivotCaches>
  <extLst>
    <ext xmlns:x15="http://schemas.microsoft.com/office/spreadsheetml/2010/11/main" uri="{FCE2AD5D-F65C-4FA6-A056-5C36A1767C68}">
      <x15:dataModel>
        <x15:modelTables>
          <x15:modelTable id="Table1" name="Table1" connection="WorksheetConnection_Capital Flow Datasets (Koepke Paetzold 2020) - Version as of January 2023.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338" i="14" l="1"/>
  <c r="Z338" i="14"/>
  <c r="Q338" i="14"/>
  <c r="K338" i="14"/>
  <c r="H338" i="14"/>
  <c r="CK337" i="14"/>
  <c r="CH337" i="14"/>
  <c r="BY337" i="14"/>
  <c r="BV337" i="14"/>
  <c r="BS337" i="14"/>
  <c r="BP337" i="14"/>
  <c r="BM337" i="14"/>
  <c r="BJ337" i="14"/>
  <c r="BG337" i="14"/>
  <c r="BD337" i="14"/>
  <c r="BA337" i="14"/>
  <c r="AX337" i="14"/>
  <c r="AR337" i="14"/>
  <c r="AI337" i="14"/>
  <c r="AC337" i="14"/>
  <c r="Z337" i="14"/>
  <c r="Q337" i="14"/>
  <c r="N337" i="14"/>
  <c r="K337" i="14"/>
  <c r="H337" i="14"/>
  <c r="E337" i="14"/>
  <c r="CK336" i="14"/>
  <c r="CH336" i="14"/>
  <c r="BY336" i="14"/>
  <c r="BV336" i="14"/>
  <c r="BS336" i="14"/>
  <c r="BP336" i="14"/>
  <c r="BM336" i="14"/>
  <c r="BJ336" i="14"/>
  <c r="BG336" i="14"/>
  <c r="BD336" i="14"/>
  <c r="BA336" i="14"/>
  <c r="AX336" i="14"/>
  <c r="AR336" i="14"/>
  <c r="AI336" i="14"/>
  <c r="AC336" i="14"/>
  <c r="Z336" i="14"/>
  <c r="W336" i="14"/>
  <c r="Q336" i="14"/>
  <c r="N336" i="14"/>
  <c r="K336" i="14"/>
  <c r="H336" i="14"/>
  <c r="E336" i="14"/>
  <c r="CK335" i="14"/>
  <c r="CH335" i="14"/>
  <c r="CE335" i="14"/>
  <c r="CB335" i="14"/>
  <c r="BY335" i="14"/>
  <c r="BV335" i="14"/>
  <c r="BS335" i="14"/>
  <c r="BP335" i="14"/>
  <c r="BM335" i="14"/>
  <c r="BJ335" i="14"/>
  <c r="BG335" i="14"/>
  <c r="BD335" i="14"/>
  <c r="BA335" i="14"/>
  <c r="AX335" i="14"/>
  <c r="AU335" i="14"/>
  <c r="AR335" i="14"/>
  <c r="AL335" i="14"/>
  <c r="AI335" i="14"/>
  <c r="AC335" i="14"/>
  <c r="Z335" i="14"/>
  <c r="W335" i="14"/>
  <c r="Q335" i="14"/>
  <c r="N335" i="14"/>
  <c r="K335" i="14"/>
  <c r="H335" i="14"/>
  <c r="E335" i="14"/>
  <c r="CK334" i="14"/>
  <c r="CH334" i="14"/>
  <c r="CE334" i="14"/>
  <c r="CB334" i="14"/>
  <c r="BY334" i="14"/>
  <c r="BV334" i="14"/>
  <c r="BS334" i="14"/>
  <c r="BP334" i="14"/>
  <c r="BM334" i="14"/>
  <c r="BJ334" i="14"/>
  <c r="BG334" i="14"/>
  <c r="BD334" i="14"/>
  <c r="BA334" i="14"/>
  <c r="AX334" i="14"/>
  <c r="AU334" i="14"/>
  <c r="AR334" i="14"/>
  <c r="AL334" i="14"/>
  <c r="AI334" i="14"/>
  <c r="AC334" i="14"/>
  <c r="Z334" i="14"/>
  <c r="W334" i="14"/>
  <c r="Q334" i="14"/>
  <c r="N334" i="14"/>
  <c r="K334" i="14"/>
  <c r="H334" i="14"/>
  <c r="E334" i="14"/>
  <c r="CK333" i="14"/>
  <c r="CH333" i="14"/>
  <c r="CE333" i="14"/>
  <c r="CB333" i="14"/>
  <c r="BY333" i="14"/>
  <c r="BV333" i="14"/>
  <c r="BS333" i="14"/>
  <c r="BP333" i="14"/>
  <c r="BM333" i="14"/>
  <c r="BJ333" i="14"/>
  <c r="BG333" i="14"/>
  <c r="BD333" i="14"/>
  <c r="BA333" i="14"/>
  <c r="AX333" i="14"/>
  <c r="AU333" i="14"/>
  <c r="AR333" i="14"/>
  <c r="AL333" i="14"/>
  <c r="AI333" i="14"/>
  <c r="AC333" i="14"/>
  <c r="Z333" i="14"/>
  <c r="W333" i="14"/>
  <c r="Q333" i="14"/>
  <c r="N333" i="14"/>
  <c r="K333" i="14"/>
  <c r="H333" i="14"/>
  <c r="E333" i="14"/>
  <c r="CK332" i="14"/>
  <c r="CH332" i="14"/>
  <c r="CE332" i="14"/>
  <c r="CB332" i="14"/>
  <c r="BY332" i="14"/>
  <c r="BV332" i="14"/>
  <c r="BS332" i="14"/>
  <c r="BP332" i="14"/>
  <c r="BM332" i="14"/>
  <c r="BJ332" i="14"/>
  <c r="BG332" i="14"/>
  <c r="BD332" i="14"/>
  <c r="BA332" i="14"/>
  <c r="AX332" i="14"/>
  <c r="AU332" i="14"/>
  <c r="AR332" i="14"/>
  <c r="AL332" i="14"/>
  <c r="AI332" i="14"/>
  <c r="AC332" i="14"/>
  <c r="Z332" i="14"/>
  <c r="W332" i="14"/>
  <c r="Q332" i="14"/>
  <c r="N332" i="14"/>
  <c r="K332" i="14"/>
  <c r="H332" i="14"/>
  <c r="E332" i="14"/>
  <c r="CK331" i="14"/>
  <c r="CH331" i="14"/>
  <c r="CE331" i="14"/>
  <c r="CB331" i="14"/>
  <c r="BY331" i="14"/>
  <c r="BV331" i="14"/>
  <c r="BS331" i="14"/>
  <c r="BP331" i="14"/>
  <c r="BM331" i="14"/>
  <c r="BJ331" i="14"/>
  <c r="BG331" i="14"/>
  <c r="BD331" i="14"/>
  <c r="BA331" i="14"/>
  <c r="AX331" i="14"/>
  <c r="AU331" i="14"/>
  <c r="AR331" i="14"/>
  <c r="AL331" i="14"/>
  <c r="AI331" i="14"/>
  <c r="AC331" i="14"/>
  <c r="Z331" i="14"/>
  <c r="W331" i="14"/>
  <c r="Q331" i="14"/>
  <c r="N331" i="14"/>
  <c r="K331" i="14"/>
  <c r="H331" i="14"/>
  <c r="E331" i="14"/>
  <c r="CK330" i="14"/>
  <c r="CH330" i="14"/>
  <c r="CE330" i="14"/>
  <c r="CB330" i="14"/>
  <c r="BY330" i="14"/>
  <c r="BV330" i="14"/>
  <c r="BS330" i="14"/>
  <c r="BP330" i="14"/>
  <c r="BM330" i="14"/>
  <c r="BJ330" i="14"/>
  <c r="BG330" i="14"/>
  <c r="BD330" i="14"/>
  <c r="BA330" i="14"/>
  <c r="AX330" i="14"/>
  <c r="AU330" i="14"/>
  <c r="AR330" i="14"/>
  <c r="AL330" i="14"/>
  <c r="AI330" i="14"/>
  <c r="AC330" i="14"/>
  <c r="Z330" i="14"/>
  <c r="W330" i="14"/>
  <c r="Q330" i="14"/>
  <c r="N330" i="14"/>
  <c r="K330" i="14"/>
  <c r="H330" i="14"/>
  <c r="E330" i="14"/>
  <c r="CK329" i="14"/>
  <c r="CH329" i="14"/>
  <c r="CE329" i="14"/>
  <c r="CB329" i="14"/>
  <c r="BY329" i="14"/>
  <c r="BV329" i="14"/>
  <c r="BS329" i="14"/>
  <c r="BP329" i="14"/>
  <c r="BM329" i="14"/>
  <c r="BJ329" i="14"/>
  <c r="BG329" i="14"/>
  <c r="BD329" i="14"/>
  <c r="BA329" i="14"/>
  <c r="AX329" i="14"/>
  <c r="AU329" i="14"/>
  <c r="AR329" i="14"/>
  <c r="AL329" i="14"/>
  <c r="AI329" i="14"/>
  <c r="AC329" i="14"/>
  <c r="Z329" i="14"/>
  <c r="W329" i="14"/>
  <c r="T329" i="14"/>
  <c r="Q329" i="14"/>
  <c r="N329" i="14"/>
  <c r="K329" i="14"/>
  <c r="H329" i="14"/>
  <c r="E329" i="14"/>
  <c r="CK328" i="14"/>
  <c r="CH328" i="14"/>
  <c r="CE328" i="14"/>
  <c r="CB328" i="14"/>
  <c r="BY328" i="14"/>
  <c r="BV328" i="14"/>
  <c r="BS328" i="14"/>
  <c r="BP328" i="14"/>
  <c r="BM328" i="14"/>
  <c r="BJ328" i="14"/>
  <c r="BG328" i="14"/>
  <c r="BD328" i="14"/>
  <c r="BA328" i="14"/>
  <c r="AX328" i="14"/>
  <c r="AU328" i="14"/>
  <c r="AR328" i="14"/>
  <c r="AL328" i="14"/>
  <c r="AI328" i="14"/>
  <c r="AC328" i="14"/>
  <c r="Z328" i="14"/>
  <c r="W328" i="14"/>
  <c r="T328" i="14"/>
  <c r="Q328" i="14"/>
  <c r="N328" i="14"/>
  <c r="K328" i="14"/>
  <c r="H328" i="14"/>
  <c r="E328" i="14"/>
  <c r="CK327" i="14"/>
  <c r="CH327" i="14"/>
  <c r="CE327" i="14"/>
  <c r="CB327" i="14"/>
  <c r="BY327" i="14"/>
  <c r="BV327" i="14"/>
  <c r="BS327" i="14"/>
  <c r="BP327" i="14"/>
  <c r="BM327" i="14"/>
  <c r="BJ327" i="14"/>
  <c r="BG327" i="14"/>
  <c r="BD327" i="14"/>
  <c r="BA327" i="14"/>
  <c r="AX327" i="14"/>
  <c r="AU327" i="14"/>
  <c r="AR327" i="14"/>
  <c r="AL327" i="14"/>
  <c r="AI327" i="14"/>
  <c r="AC327" i="14"/>
  <c r="Z327" i="14"/>
  <c r="W327" i="14"/>
  <c r="T327" i="14"/>
  <c r="Q327" i="14"/>
  <c r="N327" i="14"/>
  <c r="K327" i="14"/>
  <c r="H327" i="14"/>
  <c r="E327" i="14"/>
  <c r="CK326" i="14"/>
  <c r="CH326" i="14"/>
  <c r="CE326" i="14"/>
  <c r="CB326" i="14"/>
  <c r="BY326" i="14"/>
  <c r="BV326" i="14"/>
  <c r="BS326" i="14"/>
  <c r="BP326" i="14"/>
  <c r="BM326" i="14"/>
  <c r="BJ326" i="14"/>
  <c r="BG326" i="14"/>
  <c r="BD326" i="14"/>
  <c r="BA326" i="14"/>
  <c r="AX326" i="14"/>
  <c r="AU326" i="14"/>
  <c r="AR326" i="14"/>
  <c r="AL326" i="14"/>
  <c r="AI326" i="14"/>
  <c r="AC326" i="14"/>
  <c r="Z326" i="14"/>
  <c r="W326" i="14"/>
  <c r="T326" i="14"/>
  <c r="Q326" i="14"/>
  <c r="N326" i="14"/>
  <c r="K326" i="14"/>
  <c r="H326" i="14"/>
  <c r="E326" i="14"/>
  <c r="CK325" i="14"/>
  <c r="CH325" i="14"/>
  <c r="CE325" i="14"/>
  <c r="CB325" i="14"/>
  <c r="BY325" i="14"/>
  <c r="BV325" i="14"/>
  <c r="BS325" i="14"/>
  <c r="BP325" i="14"/>
  <c r="BM325" i="14"/>
  <c r="BJ325" i="14"/>
  <c r="BG325" i="14"/>
  <c r="BD325" i="14"/>
  <c r="BA325" i="14"/>
  <c r="AX325" i="14"/>
  <c r="AU325" i="14"/>
  <c r="AR325" i="14"/>
  <c r="AL325" i="14"/>
  <c r="AI325" i="14"/>
  <c r="AC325" i="14"/>
  <c r="Z325" i="14"/>
  <c r="W325" i="14"/>
  <c r="T325" i="14"/>
  <c r="Q325" i="14"/>
  <c r="N325" i="14"/>
  <c r="K325" i="14"/>
  <c r="H325" i="14"/>
  <c r="E325" i="14"/>
  <c r="CK324" i="14"/>
  <c r="CH324" i="14"/>
  <c r="CE324" i="14"/>
  <c r="CB324" i="14"/>
  <c r="BY324" i="14"/>
  <c r="BV324" i="14"/>
  <c r="BS324" i="14"/>
  <c r="BP324" i="14"/>
  <c r="BM324" i="14"/>
  <c r="BJ324" i="14"/>
  <c r="BG324" i="14"/>
  <c r="BD324" i="14"/>
  <c r="BA324" i="14"/>
  <c r="AX324" i="14"/>
  <c r="AU324" i="14"/>
  <c r="AR324" i="14"/>
  <c r="AL324" i="14"/>
  <c r="AI324" i="14"/>
  <c r="AC324" i="14"/>
  <c r="Z324" i="14"/>
  <c r="W324" i="14"/>
  <c r="T324" i="14"/>
  <c r="Q324" i="14"/>
  <c r="N324" i="14"/>
  <c r="K324" i="14"/>
  <c r="H324" i="14"/>
  <c r="E324" i="14"/>
  <c r="CK323" i="14"/>
  <c r="CH323" i="14"/>
  <c r="CE323" i="14"/>
  <c r="CB323" i="14"/>
  <c r="BY323" i="14"/>
  <c r="BV323" i="14"/>
  <c r="BS323" i="14"/>
  <c r="BP323" i="14"/>
  <c r="BM323" i="14"/>
  <c r="BJ323" i="14"/>
  <c r="BG323" i="14"/>
  <c r="BD323" i="14"/>
  <c r="BA323" i="14"/>
  <c r="AX323" i="14"/>
  <c r="AU323" i="14"/>
  <c r="AR323" i="14"/>
  <c r="AL323" i="14"/>
  <c r="AI323" i="14"/>
  <c r="AC323" i="14"/>
  <c r="Z323" i="14"/>
  <c r="W323" i="14"/>
  <c r="T323" i="14"/>
  <c r="Q323" i="14"/>
  <c r="N323" i="14"/>
  <c r="K323" i="14"/>
  <c r="H323" i="14"/>
  <c r="E323" i="14"/>
  <c r="CK322" i="14"/>
  <c r="CH322" i="14"/>
  <c r="CE322" i="14"/>
  <c r="CB322" i="14"/>
  <c r="BY322" i="14"/>
  <c r="BV322" i="14"/>
  <c r="BS322" i="14"/>
  <c r="BP322" i="14"/>
  <c r="BM322" i="14"/>
  <c r="BJ322" i="14"/>
  <c r="BG322" i="14"/>
  <c r="BD322" i="14"/>
  <c r="BA322" i="14"/>
  <c r="AX322" i="14"/>
  <c r="AU322" i="14"/>
  <c r="AR322" i="14"/>
  <c r="AL322" i="14"/>
  <c r="AI322" i="14"/>
  <c r="AC322" i="14"/>
  <c r="Z322" i="14"/>
  <c r="W322" i="14"/>
  <c r="T322" i="14"/>
  <c r="Q322" i="14"/>
  <c r="N322" i="14"/>
  <c r="K322" i="14"/>
  <c r="H322" i="14"/>
  <c r="E322" i="14"/>
  <c r="CK321" i="14"/>
  <c r="CH321" i="14"/>
  <c r="CE321" i="14"/>
  <c r="CB321" i="14"/>
  <c r="BY321" i="14"/>
  <c r="BV321" i="14"/>
  <c r="BS321" i="14"/>
  <c r="BP321" i="14"/>
  <c r="BM321" i="14"/>
  <c r="BJ321" i="14"/>
  <c r="BG321" i="14"/>
  <c r="BD321" i="14"/>
  <c r="BA321" i="14"/>
  <c r="AX321" i="14"/>
  <c r="AU321" i="14"/>
  <c r="AR321" i="14"/>
  <c r="AL321" i="14"/>
  <c r="AI321" i="14"/>
  <c r="AC321" i="14"/>
  <c r="Z321" i="14"/>
  <c r="W321" i="14"/>
  <c r="T321" i="14"/>
  <c r="Q321" i="14"/>
  <c r="N321" i="14"/>
  <c r="K321" i="14"/>
  <c r="H321" i="14"/>
  <c r="E321" i="14"/>
  <c r="CK320" i="14"/>
  <c r="CH320" i="14"/>
  <c r="CE320" i="14"/>
  <c r="CB320" i="14"/>
  <c r="BY320" i="14"/>
  <c r="BV320" i="14"/>
  <c r="BS320" i="14"/>
  <c r="BP320" i="14"/>
  <c r="BM320" i="14"/>
  <c r="BJ320" i="14"/>
  <c r="BG320" i="14"/>
  <c r="BD320" i="14"/>
  <c r="BA320" i="14"/>
  <c r="AX320" i="14"/>
  <c r="AU320" i="14"/>
  <c r="AR320" i="14"/>
  <c r="AL320" i="14"/>
  <c r="AI320" i="14"/>
  <c r="AC320" i="14"/>
  <c r="Z320" i="14"/>
  <c r="W320" i="14"/>
  <c r="T320" i="14"/>
  <c r="Q320" i="14"/>
  <c r="N320" i="14"/>
  <c r="K320" i="14"/>
  <c r="H320" i="14"/>
  <c r="E320" i="14"/>
  <c r="CK319" i="14"/>
  <c r="CH319" i="14"/>
  <c r="CE319" i="14"/>
  <c r="CB319" i="14"/>
  <c r="BY319" i="14"/>
  <c r="BV319" i="14"/>
  <c r="BS319" i="14"/>
  <c r="BP319" i="14"/>
  <c r="BM319" i="14"/>
  <c r="BJ319" i="14"/>
  <c r="BG319" i="14"/>
  <c r="BD319" i="14"/>
  <c r="BA319" i="14"/>
  <c r="AX319" i="14"/>
  <c r="AU319" i="14"/>
  <c r="AR319" i="14"/>
  <c r="AL319" i="14"/>
  <c r="AI319" i="14"/>
  <c r="AC319" i="14"/>
  <c r="Z319" i="14"/>
  <c r="W319" i="14"/>
  <c r="T319" i="14"/>
  <c r="Q319" i="14"/>
  <c r="N319" i="14"/>
  <c r="K319" i="14"/>
  <c r="H319" i="14"/>
  <c r="E319" i="14"/>
  <c r="CK318" i="14"/>
  <c r="CH318" i="14"/>
  <c r="CE318" i="14"/>
  <c r="CB318" i="14"/>
  <c r="BY318" i="14"/>
  <c r="BV318" i="14"/>
  <c r="BS318" i="14"/>
  <c r="BP318" i="14"/>
  <c r="BM318" i="14"/>
  <c r="BJ318" i="14"/>
  <c r="BG318" i="14"/>
  <c r="BD318" i="14"/>
  <c r="BA318" i="14"/>
  <c r="AX318" i="14"/>
  <c r="AU318" i="14"/>
  <c r="AR318" i="14"/>
  <c r="AL318" i="14"/>
  <c r="AI318" i="14"/>
  <c r="AC318" i="14"/>
  <c r="Z318" i="14"/>
  <c r="W318" i="14"/>
  <c r="T318" i="14"/>
  <c r="Q318" i="14"/>
  <c r="N318" i="14"/>
  <c r="K318" i="14"/>
  <c r="H318" i="14"/>
  <c r="E318" i="14"/>
  <c r="CK317" i="14"/>
  <c r="CH317" i="14"/>
  <c r="CE317" i="14"/>
  <c r="CB317" i="14"/>
  <c r="BY317" i="14"/>
  <c r="BV317" i="14"/>
  <c r="BS317" i="14"/>
  <c r="BP317" i="14"/>
  <c r="BM317" i="14"/>
  <c r="BJ317" i="14"/>
  <c r="BG317" i="14"/>
  <c r="BD317" i="14"/>
  <c r="BA317" i="14"/>
  <c r="AX317" i="14"/>
  <c r="AU317" i="14"/>
  <c r="AR317" i="14"/>
  <c r="AL317" i="14"/>
  <c r="AI317" i="14"/>
  <c r="AC317" i="14"/>
  <c r="Z317" i="14"/>
  <c r="W317" i="14"/>
  <c r="T317" i="14"/>
  <c r="Q317" i="14"/>
  <c r="N317" i="14"/>
  <c r="K317" i="14"/>
  <c r="H317" i="14"/>
  <c r="E317" i="14"/>
  <c r="CK316" i="14"/>
  <c r="CH316" i="14"/>
  <c r="CE316" i="14"/>
  <c r="CB316" i="14"/>
  <c r="BY316" i="14"/>
  <c r="BV316" i="14"/>
  <c r="BS316" i="14"/>
  <c r="BP316" i="14"/>
  <c r="BM316" i="14"/>
  <c r="BJ316" i="14"/>
  <c r="BG316" i="14"/>
  <c r="BD316" i="14"/>
  <c r="BA316" i="14"/>
  <c r="AX316" i="14"/>
  <c r="AU316" i="14"/>
  <c r="AR316" i="14"/>
  <c r="AL316" i="14"/>
  <c r="AI316" i="14"/>
  <c r="AC316" i="14"/>
  <c r="Z316" i="14"/>
  <c r="W316" i="14"/>
  <c r="T316" i="14"/>
  <c r="Q316" i="14"/>
  <c r="N316" i="14"/>
  <c r="K316" i="14"/>
  <c r="H316" i="14"/>
  <c r="E316" i="14"/>
  <c r="CK315" i="14"/>
  <c r="CH315" i="14"/>
  <c r="CE315" i="14"/>
  <c r="CB315" i="14"/>
  <c r="BY315" i="14"/>
  <c r="BV315" i="14"/>
  <c r="BS315" i="14"/>
  <c r="BP315" i="14"/>
  <c r="BM315" i="14"/>
  <c r="BJ315" i="14"/>
  <c r="BG315" i="14"/>
  <c r="BD315" i="14"/>
  <c r="BA315" i="14"/>
  <c r="AX315" i="14"/>
  <c r="AU315" i="14"/>
  <c r="AR315" i="14"/>
  <c r="AL315" i="14"/>
  <c r="AI315" i="14"/>
  <c r="AC315" i="14"/>
  <c r="Z315" i="14"/>
  <c r="W315" i="14"/>
  <c r="T315" i="14"/>
  <c r="Q315" i="14"/>
  <c r="N315" i="14"/>
  <c r="K315" i="14"/>
  <c r="H315" i="14"/>
  <c r="E315" i="14"/>
  <c r="CK314" i="14"/>
  <c r="CH314" i="14"/>
  <c r="CE314" i="14"/>
  <c r="CB314" i="14"/>
  <c r="BY314" i="14"/>
  <c r="BV314" i="14"/>
  <c r="BS314" i="14"/>
  <c r="BP314" i="14"/>
  <c r="BM314" i="14"/>
  <c r="BJ314" i="14"/>
  <c r="BG314" i="14"/>
  <c r="BD314" i="14"/>
  <c r="BA314" i="14"/>
  <c r="AX314" i="14"/>
  <c r="AU314" i="14"/>
  <c r="AR314" i="14"/>
  <c r="AL314" i="14"/>
  <c r="AI314" i="14"/>
  <c r="AC314" i="14"/>
  <c r="Z314" i="14"/>
  <c r="W314" i="14"/>
  <c r="T314" i="14"/>
  <c r="Q314" i="14"/>
  <c r="N314" i="14"/>
  <c r="K314" i="14"/>
  <c r="H314" i="14"/>
  <c r="E314" i="14"/>
  <c r="CK313" i="14"/>
  <c r="CH313" i="14"/>
  <c r="CE313" i="14"/>
  <c r="CB313" i="14"/>
  <c r="BY313" i="14"/>
  <c r="BV313" i="14"/>
  <c r="BS313" i="14"/>
  <c r="BP313" i="14"/>
  <c r="BM313" i="14"/>
  <c r="BJ313" i="14"/>
  <c r="BG313" i="14"/>
  <c r="BD313" i="14"/>
  <c r="BA313" i="14"/>
  <c r="AX313" i="14"/>
  <c r="AU313" i="14"/>
  <c r="AR313" i="14"/>
  <c r="AL313" i="14"/>
  <c r="AI313" i="14"/>
  <c r="AC313" i="14"/>
  <c r="Z313" i="14"/>
  <c r="W313" i="14"/>
  <c r="T313" i="14"/>
  <c r="Q313" i="14"/>
  <c r="N313" i="14"/>
  <c r="K313" i="14"/>
  <c r="H313" i="14"/>
  <c r="E313" i="14"/>
  <c r="CK312" i="14"/>
  <c r="CH312" i="14"/>
  <c r="CE312" i="14"/>
  <c r="CB312" i="14"/>
  <c r="BY312" i="14"/>
  <c r="BV312" i="14"/>
  <c r="BS312" i="14"/>
  <c r="BP312" i="14"/>
  <c r="BM312" i="14"/>
  <c r="BJ312" i="14"/>
  <c r="BG312" i="14"/>
  <c r="BD312" i="14"/>
  <c r="BA312" i="14"/>
  <c r="AX312" i="14"/>
  <c r="AU312" i="14"/>
  <c r="AR312" i="14"/>
  <c r="AL312" i="14"/>
  <c r="AI312" i="14"/>
  <c r="AC312" i="14"/>
  <c r="Z312" i="14"/>
  <c r="W312" i="14"/>
  <c r="T312" i="14"/>
  <c r="Q312" i="14"/>
  <c r="N312" i="14"/>
  <c r="K312" i="14"/>
  <c r="H312" i="14"/>
  <c r="E312" i="14"/>
  <c r="CK311" i="14"/>
  <c r="CH311" i="14"/>
  <c r="CE311" i="14"/>
  <c r="CB311" i="14"/>
  <c r="BY311" i="14"/>
  <c r="BV311" i="14"/>
  <c r="BS311" i="14"/>
  <c r="BP311" i="14"/>
  <c r="BM311" i="14"/>
  <c r="BJ311" i="14"/>
  <c r="BG311" i="14"/>
  <c r="BD311" i="14"/>
  <c r="BA311" i="14"/>
  <c r="AX311" i="14"/>
  <c r="AU311" i="14"/>
  <c r="AR311" i="14"/>
  <c r="AL311" i="14"/>
  <c r="AI311" i="14"/>
  <c r="AC311" i="14"/>
  <c r="Z311" i="14"/>
  <c r="W311" i="14"/>
  <c r="T311" i="14"/>
  <c r="Q311" i="14"/>
  <c r="N311" i="14"/>
  <c r="K311" i="14"/>
  <c r="H311" i="14"/>
  <c r="E311" i="14"/>
  <c r="CK310" i="14"/>
  <c r="CH310" i="14"/>
  <c r="CE310" i="14"/>
  <c r="CB310" i="14"/>
  <c r="BY310" i="14"/>
  <c r="BV310" i="14"/>
  <c r="BS310" i="14"/>
  <c r="BP310" i="14"/>
  <c r="BM310" i="14"/>
  <c r="BJ310" i="14"/>
  <c r="BG310" i="14"/>
  <c r="BD310" i="14"/>
  <c r="BA310" i="14"/>
  <c r="AX310" i="14"/>
  <c r="AU310" i="14"/>
  <c r="AR310" i="14"/>
  <c r="AL310" i="14"/>
  <c r="AI310" i="14"/>
  <c r="AC310" i="14"/>
  <c r="Z310" i="14"/>
  <c r="W310" i="14"/>
  <c r="T310" i="14"/>
  <c r="Q310" i="14"/>
  <c r="N310" i="14"/>
  <c r="K310" i="14"/>
  <c r="H310" i="14"/>
  <c r="E310" i="14"/>
  <c r="CK309" i="14"/>
  <c r="CH309" i="14"/>
  <c r="CE309" i="14"/>
  <c r="CB309" i="14"/>
  <c r="BY309" i="14"/>
  <c r="BV309" i="14"/>
  <c r="BS309" i="14"/>
  <c r="BP309" i="14"/>
  <c r="BM309" i="14"/>
  <c r="BJ309" i="14"/>
  <c r="BG309" i="14"/>
  <c r="BD309" i="14"/>
  <c r="BA309" i="14"/>
  <c r="AX309" i="14"/>
  <c r="AU309" i="14"/>
  <c r="AR309" i="14"/>
  <c r="AO309" i="14"/>
  <c r="AL309" i="14"/>
  <c r="AI309" i="14"/>
  <c r="AC309" i="14"/>
  <c r="Z309" i="14"/>
  <c r="W309" i="14"/>
  <c r="T309" i="14"/>
  <c r="Q309" i="14"/>
  <c r="N309" i="14"/>
  <c r="K309" i="14"/>
  <c r="H309" i="14"/>
  <c r="E309" i="14"/>
  <c r="CK308" i="14"/>
  <c r="CH308" i="14"/>
  <c r="CE308" i="14"/>
  <c r="CB308" i="14"/>
  <c r="BY308" i="14"/>
  <c r="BV308" i="14"/>
  <c r="BS308" i="14"/>
  <c r="BP308" i="14"/>
  <c r="BM308" i="14"/>
  <c r="BJ308" i="14"/>
  <c r="BG308" i="14"/>
  <c r="BD308" i="14"/>
  <c r="BA308" i="14"/>
  <c r="AX308" i="14"/>
  <c r="AU308" i="14"/>
  <c r="AR308" i="14"/>
  <c r="AO308" i="14"/>
  <c r="AL308" i="14"/>
  <c r="AI308" i="14"/>
  <c r="AC308" i="14"/>
  <c r="Z308" i="14"/>
  <c r="W308" i="14"/>
  <c r="T308" i="14"/>
  <c r="Q308" i="14"/>
  <c r="N308" i="14"/>
  <c r="K308" i="14"/>
  <c r="H308" i="14"/>
  <c r="E308" i="14"/>
  <c r="CK307" i="14"/>
  <c r="CH307" i="14"/>
  <c r="CE307" i="14"/>
  <c r="CB307" i="14"/>
  <c r="BY307" i="14"/>
  <c r="BV307" i="14"/>
  <c r="BS307" i="14"/>
  <c r="BP307" i="14"/>
  <c r="BM307" i="14"/>
  <c r="BJ307" i="14"/>
  <c r="BG307" i="14"/>
  <c r="BD307" i="14"/>
  <c r="BA307" i="14"/>
  <c r="AX307" i="14"/>
  <c r="AU307" i="14"/>
  <c r="AR307" i="14"/>
  <c r="AO307" i="14"/>
  <c r="AL307" i="14"/>
  <c r="AI307" i="14"/>
  <c r="AC307" i="14"/>
  <c r="Z307" i="14"/>
  <c r="W307" i="14"/>
  <c r="T307" i="14"/>
  <c r="Q307" i="14"/>
  <c r="N307" i="14"/>
  <c r="K307" i="14"/>
  <c r="H307" i="14"/>
  <c r="E307" i="14"/>
  <c r="CK306" i="14"/>
  <c r="CH306" i="14"/>
  <c r="CE306" i="14"/>
  <c r="CB306" i="14"/>
  <c r="BY306" i="14"/>
  <c r="BV306" i="14"/>
  <c r="BS306" i="14"/>
  <c r="BP306" i="14"/>
  <c r="BM306" i="14"/>
  <c r="BJ306" i="14"/>
  <c r="BG306" i="14"/>
  <c r="BD306" i="14"/>
  <c r="BA306" i="14"/>
  <c r="AX306" i="14"/>
  <c r="AU306" i="14"/>
  <c r="AR306" i="14"/>
  <c r="AO306" i="14"/>
  <c r="AL306" i="14"/>
  <c r="AI306" i="14"/>
  <c r="AC306" i="14"/>
  <c r="Z306" i="14"/>
  <c r="W306" i="14"/>
  <c r="T306" i="14"/>
  <c r="Q306" i="14"/>
  <c r="N306" i="14"/>
  <c r="K306" i="14"/>
  <c r="H306" i="14"/>
  <c r="E306" i="14"/>
  <c r="CK305" i="14"/>
  <c r="CH305" i="14"/>
  <c r="CE305" i="14"/>
  <c r="CB305" i="14"/>
  <c r="BY305" i="14"/>
  <c r="BV305" i="14"/>
  <c r="BS305" i="14"/>
  <c r="BP305" i="14"/>
  <c r="BM305" i="14"/>
  <c r="BJ305" i="14"/>
  <c r="BG305" i="14"/>
  <c r="BD305" i="14"/>
  <c r="BA305" i="14"/>
  <c r="AX305" i="14"/>
  <c r="AU305" i="14"/>
  <c r="AR305" i="14"/>
  <c r="AO305" i="14"/>
  <c r="AL305" i="14"/>
  <c r="AI305" i="14"/>
  <c r="AC305" i="14"/>
  <c r="Z305" i="14"/>
  <c r="W305" i="14"/>
  <c r="T305" i="14"/>
  <c r="Q305" i="14"/>
  <c r="N305" i="14"/>
  <c r="K305" i="14"/>
  <c r="H305" i="14"/>
  <c r="E305" i="14"/>
  <c r="CK304" i="14"/>
  <c r="CH304" i="14"/>
  <c r="CE304" i="14"/>
  <c r="CB304" i="14"/>
  <c r="BY304" i="14"/>
  <c r="BV304" i="14"/>
  <c r="BS304" i="14"/>
  <c r="BP304" i="14"/>
  <c r="BM304" i="14"/>
  <c r="BJ304" i="14"/>
  <c r="BG304" i="14"/>
  <c r="BD304" i="14"/>
  <c r="BA304" i="14"/>
  <c r="AX304" i="14"/>
  <c r="AU304" i="14"/>
  <c r="AR304" i="14"/>
  <c r="AO304" i="14"/>
  <c r="AL304" i="14"/>
  <c r="AI304" i="14"/>
  <c r="AC304" i="14"/>
  <c r="Z304" i="14"/>
  <c r="W304" i="14"/>
  <c r="T304" i="14"/>
  <c r="Q304" i="14"/>
  <c r="N304" i="14"/>
  <c r="K304" i="14"/>
  <c r="H304" i="14"/>
  <c r="E304" i="14"/>
  <c r="CK303" i="14"/>
  <c r="CH303" i="14"/>
  <c r="CE303" i="14"/>
  <c r="CB303" i="14"/>
  <c r="BY303" i="14"/>
  <c r="BV303" i="14"/>
  <c r="BS303" i="14"/>
  <c r="BP303" i="14"/>
  <c r="BM303" i="14"/>
  <c r="BJ303" i="14"/>
  <c r="BG303" i="14"/>
  <c r="BD303" i="14"/>
  <c r="BA303" i="14"/>
  <c r="AX303" i="14"/>
  <c r="AU303" i="14"/>
  <c r="AR303" i="14"/>
  <c r="AO303" i="14"/>
  <c r="AL303" i="14"/>
  <c r="AI303" i="14"/>
  <c r="AC303" i="14"/>
  <c r="Z303" i="14"/>
  <c r="W303" i="14"/>
  <c r="T303" i="14"/>
  <c r="Q303" i="14"/>
  <c r="N303" i="14"/>
  <c r="K303" i="14"/>
  <c r="H303" i="14"/>
  <c r="E303" i="14"/>
  <c r="CK302" i="14"/>
  <c r="CH302" i="14"/>
  <c r="CE302" i="14"/>
  <c r="CB302" i="14"/>
  <c r="BY302" i="14"/>
  <c r="BV302" i="14"/>
  <c r="BS302" i="14"/>
  <c r="BP302" i="14"/>
  <c r="BM302" i="14"/>
  <c r="BJ302" i="14"/>
  <c r="BG302" i="14"/>
  <c r="BD302" i="14"/>
  <c r="BA302" i="14"/>
  <c r="AX302" i="14"/>
  <c r="AU302" i="14"/>
  <c r="AR302" i="14"/>
  <c r="AO302" i="14"/>
  <c r="AL302" i="14"/>
  <c r="AI302" i="14"/>
  <c r="AC302" i="14"/>
  <c r="Z302" i="14"/>
  <c r="W302" i="14"/>
  <c r="T302" i="14"/>
  <c r="Q302" i="14"/>
  <c r="N302" i="14"/>
  <c r="K302" i="14"/>
  <c r="H302" i="14"/>
  <c r="E302" i="14"/>
  <c r="CK301" i="14"/>
  <c r="CH301" i="14"/>
  <c r="CE301" i="14"/>
  <c r="CB301" i="14"/>
  <c r="BY301" i="14"/>
  <c r="BV301" i="14"/>
  <c r="BS301" i="14"/>
  <c r="BP301" i="14"/>
  <c r="BM301" i="14"/>
  <c r="BJ301" i="14"/>
  <c r="BG301" i="14"/>
  <c r="BD301" i="14"/>
  <c r="BA301" i="14"/>
  <c r="AX301" i="14"/>
  <c r="AU301" i="14"/>
  <c r="AR301" i="14"/>
  <c r="AO301" i="14"/>
  <c r="AL301" i="14"/>
  <c r="AI301" i="14"/>
  <c r="AC301" i="14"/>
  <c r="Z301" i="14"/>
  <c r="W301" i="14"/>
  <c r="T301" i="14"/>
  <c r="Q301" i="14"/>
  <c r="N301" i="14"/>
  <c r="K301" i="14"/>
  <c r="H301" i="14"/>
  <c r="E301" i="14"/>
  <c r="CK300" i="14"/>
  <c r="CH300" i="14"/>
  <c r="CE300" i="14"/>
  <c r="CB300" i="14"/>
  <c r="BY300" i="14"/>
  <c r="BV300" i="14"/>
  <c r="BS300" i="14"/>
  <c r="BP300" i="14"/>
  <c r="BM300" i="14"/>
  <c r="BJ300" i="14"/>
  <c r="BG300" i="14"/>
  <c r="BD300" i="14"/>
  <c r="BA300" i="14"/>
  <c r="AX300" i="14"/>
  <c r="AU300" i="14"/>
  <c r="AR300" i="14"/>
  <c r="AO300" i="14"/>
  <c r="AL300" i="14"/>
  <c r="AI300" i="14"/>
  <c r="AC300" i="14"/>
  <c r="Z300" i="14"/>
  <c r="W300" i="14"/>
  <c r="T300" i="14"/>
  <c r="Q300" i="14"/>
  <c r="N300" i="14"/>
  <c r="K300" i="14"/>
  <c r="H300" i="14"/>
  <c r="E300" i="14"/>
  <c r="CK299" i="14"/>
  <c r="CH299" i="14"/>
  <c r="CE299" i="14"/>
  <c r="CB299" i="14"/>
  <c r="BY299" i="14"/>
  <c r="BV299" i="14"/>
  <c r="BS299" i="14"/>
  <c r="BP299" i="14"/>
  <c r="BM299" i="14"/>
  <c r="BJ299" i="14"/>
  <c r="BG299" i="14"/>
  <c r="BD299" i="14"/>
  <c r="BA299" i="14"/>
  <c r="AX299" i="14"/>
  <c r="AU299" i="14"/>
  <c r="AR299" i="14"/>
  <c r="AO299" i="14"/>
  <c r="AL299" i="14"/>
  <c r="AI299" i="14"/>
  <c r="AC299" i="14"/>
  <c r="Z299" i="14"/>
  <c r="W299" i="14"/>
  <c r="T299" i="14"/>
  <c r="Q299" i="14"/>
  <c r="N299" i="14"/>
  <c r="K299" i="14"/>
  <c r="H299" i="14"/>
  <c r="E299" i="14"/>
  <c r="CK298" i="14"/>
  <c r="CH298" i="14"/>
  <c r="CE298" i="14"/>
  <c r="CB298" i="14"/>
  <c r="BY298" i="14"/>
  <c r="BV298" i="14"/>
  <c r="BS298" i="14"/>
  <c r="BP298" i="14"/>
  <c r="BM298" i="14"/>
  <c r="BJ298" i="14"/>
  <c r="BG298" i="14"/>
  <c r="BD298" i="14"/>
  <c r="BA298" i="14"/>
  <c r="AX298" i="14"/>
  <c r="AU298" i="14"/>
  <c r="AR298" i="14"/>
  <c r="AO298" i="14"/>
  <c r="AL298" i="14"/>
  <c r="AI298" i="14"/>
  <c r="AC298" i="14"/>
  <c r="Z298" i="14"/>
  <c r="W298" i="14"/>
  <c r="T298" i="14"/>
  <c r="Q298" i="14"/>
  <c r="N298" i="14"/>
  <c r="K298" i="14"/>
  <c r="H298" i="14"/>
  <c r="E298" i="14"/>
  <c r="CK297" i="14"/>
  <c r="CH297" i="14"/>
  <c r="CE297" i="14"/>
  <c r="CB297" i="14"/>
  <c r="BY297" i="14"/>
  <c r="BV297" i="14"/>
  <c r="BS297" i="14"/>
  <c r="BP297" i="14"/>
  <c r="BM297" i="14"/>
  <c r="BJ297" i="14"/>
  <c r="BG297" i="14"/>
  <c r="BD297" i="14"/>
  <c r="BA297" i="14"/>
  <c r="AX297" i="14"/>
  <c r="AU297" i="14"/>
  <c r="AR297" i="14"/>
  <c r="AO297" i="14"/>
  <c r="AL297" i="14"/>
  <c r="AI297" i="14"/>
  <c r="AC297" i="14"/>
  <c r="Z297" i="14"/>
  <c r="W297" i="14"/>
  <c r="T297" i="14"/>
  <c r="Q297" i="14"/>
  <c r="N297" i="14"/>
  <c r="K297" i="14"/>
  <c r="H297" i="14"/>
  <c r="E297" i="14"/>
  <c r="CK296" i="14"/>
  <c r="CH296" i="14"/>
  <c r="CE296" i="14"/>
  <c r="CB296" i="14"/>
  <c r="BY296" i="14"/>
  <c r="BV296" i="14"/>
  <c r="BS296" i="14"/>
  <c r="BP296" i="14"/>
  <c r="BM296" i="14"/>
  <c r="BJ296" i="14"/>
  <c r="BG296" i="14"/>
  <c r="BD296" i="14"/>
  <c r="BA296" i="14"/>
  <c r="AX296" i="14"/>
  <c r="AU296" i="14"/>
  <c r="AR296" i="14"/>
  <c r="AO296" i="14"/>
  <c r="AL296" i="14"/>
  <c r="AI296" i="14"/>
  <c r="AC296" i="14"/>
  <c r="Z296" i="14"/>
  <c r="W296" i="14"/>
  <c r="T296" i="14"/>
  <c r="Q296" i="14"/>
  <c r="N296" i="14"/>
  <c r="K296" i="14"/>
  <c r="H296" i="14"/>
  <c r="E296" i="14"/>
  <c r="CK295" i="14"/>
  <c r="CH295" i="14"/>
  <c r="CE295" i="14"/>
  <c r="CB295" i="14"/>
  <c r="BY295" i="14"/>
  <c r="BV295" i="14"/>
  <c r="BS295" i="14"/>
  <c r="BP295" i="14"/>
  <c r="BM295" i="14"/>
  <c r="BJ295" i="14"/>
  <c r="BG295" i="14"/>
  <c r="BD295" i="14"/>
  <c r="BA295" i="14"/>
  <c r="AX295" i="14"/>
  <c r="AU295" i="14"/>
  <c r="AR295" i="14"/>
  <c r="AO295" i="14"/>
  <c r="AL295" i="14"/>
  <c r="AI295" i="14"/>
  <c r="AC295" i="14"/>
  <c r="Z295" i="14"/>
  <c r="W295" i="14"/>
  <c r="T295" i="14"/>
  <c r="Q295" i="14"/>
  <c r="N295" i="14"/>
  <c r="K295" i="14"/>
  <c r="H295" i="14"/>
  <c r="E295" i="14"/>
  <c r="CK294" i="14"/>
  <c r="CH294" i="14"/>
  <c r="CE294" i="14"/>
  <c r="CB294" i="14"/>
  <c r="BY294" i="14"/>
  <c r="BV294" i="14"/>
  <c r="BS294" i="14"/>
  <c r="BP294" i="14"/>
  <c r="BM294" i="14"/>
  <c r="BJ294" i="14"/>
  <c r="BG294" i="14"/>
  <c r="BD294" i="14"/>
  <c r="BA294" i="14"/>
  <c r="AX294" i="14"/>
  <c r="AU294" i="14"/>
  <c r="AR294" i="14"/>
  <c r="AO294" i="14"/>
  <c r="AL294" i="14"/>
  <c r="AI294" i="14"/>
  <c r="AC294" i="14"/>
  <c r="Z294" i="14"/>
  <c r="W294" i="14"/>
  <c r="T294" i="14"/>
  <c r="Q294" i="14"/>
  <c r="N294" i="14"/>
  <c r="K294" i="14"/>
  <c r="H294" i="14"/>
  <c r="E294" i="14"/>
  <c r="CK293" i="14"/>
  <c r="CH293" i="14"/>
  <c r="CE293" i="14"/>
  <c r="CB293" i="14"/>
  <c r="BY293" i="14"/>
  <c r="BV293" i="14"/>
  <c r="BS293" i="14"/>
  <c r="BP293" i="14"/>
  <c r="BM293" i="14"/>
  <c r="BJ293" i="14"/>
  <c r="BG293" i="14"/>
  <c r="BD293" i="14"/>
  <c r="BA293" i="14"/>
  <c r="AX293" i="14"/>
  <c r="AU293" i="14"/>
  <c r="AR293" i="14"/>
  <c r="AO293" i="14"/>
  <c r="AL293" i="14"/>
  <c r="AI293" i="14"/>
  <c r="AC293" i="14"/>
  <c r="Z293" i="14"/>
  <c r="W293" i="14"/>
  <c r="T293" i="14"/>
  <c r="Q293" i="14"/>
  <c r="N293" i="14"/>
  <c r="K293" i="14"/>
  <c r="H293" i="14"/>
  <c r="E293" i="14"/>
  <c r="CK292" i="14"/>
  <c r="CH292" i="14"/>
  <c r="CE292" i="14"/>
  <c r="CB292" i="14"/>
  <c r="BY292" i="14"/>
  <c r="BV292" i="14"/>
  <c r="BS292" i="14"/>
  <c r="BP292" i="14"/>
  <c r="BM292" i="14"/>
  <c r="BJ292" i="14"/>
  <c r="BG292" i="14"/>
  <c r="BD292" i="14"/>
  <c r="BA292" i="14"/>
  <c r="AX292" i="14"/>
  <c r="AU292" i="14"/>
  <c r="AR292" i="14"/>
  <c r="AO292" i="14"/>
  <c r="AL292" i="14"/>
  <c r="AI292" i="14"/>
  <c r="AC292" i="14"/>
  <c r="Z292" i="14"/>
  <c r="W292" i="14"/>
  <c r="T292" i="14"/>
  <c r="Q292" i="14"/>
  <c r="N292" i="14"/>
  <c r="K292" i="14"/>
  <c r="H292" i="14"/>
  <c r="E292" i="14"/>
  <c r="CK291" i="14"/>
  <c r="CH291" i="14"/>
  <c r="CE291" i="14"/>
  <c r="CB291" i="14"/>
  <c r="BY291" i="14"/>
  <c r="BV291" i="14"/>
  <c r="BS291" i="14"/>
  <c r="BP291" i="14"/>
  <c r="BM291" i="14"/>
  <c r="BJ291" i="14"/>
  <c r="BG291" i="14"/>
  <c r="BD291" i="14"/>
  <c r="BA291" i="14"/>
  <c r="AX291" i="14"/>
  <c r="AU291" i="14"/>
  <c r="AR291" i="14"/>
  <c r="AO291" i="14"/>
  <c r="AL291" i="14"/>
  <c r="AI291" i="14"/>
  <c r="AC291" i="14"/>
  <c r="Z291" i="14"/>
  <c r="W291" i="14"/>
  <c r="T291" i="14"/>
  <c r="Q291" i="14"/>
  <c r="N291" i="14"/>
  <c r="K291" i="14"/>
  <c r="H291" i="14"/>
  <c r="E291" i="14"/>
  <c r="CK290" i="14"/>
  <c r="CH290" i="14"/>
  <c r="CE290" i="14"/>
  <c r="CB290" i="14"/>
  <c r="BY290" i="14"/>
  <c r="BV290" i="14"/>
  <c r="BS290" i="14"/>
  <c r="BP290" i="14"/>
  <c r="BM290" i="14"/>
  <c r="BJ290" i="14"/>
  <c r="BG290" i="14"/>
  <c r="BD290" i="14"/>
  <c r="BA290" i="14"/>
  <c r="AX290" i="14"/>
  <c r="AU290" i="14"/>
  <c r="AR290" i="14"/>
  <c r="AO290" i="14"/>
  <c r="AL290" i="14"/>
  <c r="AI290" i="14"/>
  <c r="AC290" i="14"/>
  <c r="Z290" i="14"/>
  <c r="W290" i="14"/>
  <c r="T290" i="14"/>
  <c r="Q290" i="14"/>
  <c r="N290" i="14"/>
  <c r="K290" i="14"/>
  <c r="H290" i="14"/>
  <c r="E290" i="14"/>
  <c r="CK289" i="14"/>
  <c r="CH289" i="14"/>
  <c r="CE289" i="14"/>
  <c r="CB289" i="14"/>
  <c r="BY289" i="14"/>
  <c r="BV289" i="14"/>
  <c r="BS289" i="14"/>
  <c r="BP289" i="14"/>
  <c r="BM289" i="14"/>
  <c r="BJ289" i="14"/>
  <c r="BG289" i="14"/>
  <c r="BD289" i="14"/>
  <c r="BA289" i="14"/>
  <c r="AX289" i="14"/>
  <c r="AU289" i="14"/>
  <c r="AR289" i="14"/>
  <c r="AO289" i="14"/>
  <c r="AL289" i="14"/>
  <c r="AI289" i="14"/>
  <c r="AC289" i="14"/>
  <c r="Z289" i="14"/>
  <c r="W289" i="14"/>
  <c r="T289" i="14"/>
  <c r="Q289" i="14"/>
  <c r="N289" i="14"/>
  <c r="K289" i="14"/>
  <c r="H289" i="14"/>
  <c r="E289" i="14"/>
  <c r="CK288" i="14"/>
  <c r="CH288" i="14"/>
  <c r="CE288" i="14"/>
  <c r="CB288" i="14"/>
  <c r="BY288" i="14"/>
  <c r="BV288" i="14"/>
  <c r="BS288" i="14"/>
  <c r="BP288" i="14"/>
  <c r="BM288" i="14"/>
  <c r="BJ288" i="14"/>
  <c r="BG288" i="14"/>
  <c r="BD288" i="14"/>
  <c r="BA288" i="14"/>
  <c r="AX288" i="14"/>
  <c r="AU288" i="14"/>
  <c r="AR288" i="14"/>
  <c r="AO288" i="14"/>
  <c r="AL288" i="14"/>
  <c r="AI288" i="14"/>
  <c r="AC288" i="14"/>
  <c r="Z288" i="14"/>
  <c r="W288" i="14"/>
  <c r="T288" i="14"/>
  <c r="Q288" i="14"/>
  <c r="N288" i="14"/>
  <c r="K288" i="14"/>
  <c r="H288" i="14"/>
  <c r="E288" i="14"/>
  <c r="CK287" i="14"/>
  <c r="CH287" i="14"/>
  <c r="CE287" i="14"/>
  <c r="CB287" i="14"/>
  <c r="BY287" i="14"/>
  <c r="BV287" i="14"/>
  <c r="BS287" i="14"/>
  <c r="BP287" i="14"/>
  <c r="BM287" i="14"/>
  <c r="BJ287" i="14"/>
  <c r="BG287" i="14"/>
  <c r="BD287" i="14"/>
  <c r="BA287" i="14"/>
  <c r="AX287" i="14"/>
  <c r="AU287" i="14"/>
  <c r="AR287" i="14"/>
  <c r="AO287" i="14"/>
  <c r="AL287" i="14"/>
  <c r="AI287" i="14"/>
  <c r="AC287" i="14"/>
  <c r="Z287" i="14"/>
  <c r="W287" i="14"/>
  <c r="T287" i="14"/>
  <c r="Q287" i="14"/>
  <c r="N287" i="14"/>
  <c r="K287" i="14"/>
  <c r="H287" i="14"/>
  <c r="E287" i="14"/>
  <c r="CK286" i="14"/>
  <c r="CH286" i="14"/>
  <c r="CE286" i="14"/>
  <c r="CB286" i="14"/>
  <c r="BY286" i="14"/>
  <c r="BV286" i="14"/>
  <c r="BS286" i="14"/>
  <c r="BP286" i="14"/>
  <c r="BM286" i="14"/>
  <c r="BJ286" i="14"/>
  <c r="BG286" i="14"/>
  <c r="BD286" i="14"/>
  <c r="BA286" i="14"/>
  <c r="AX286" i="14"/>
  <c r="AU286" i="14"/>
  <c r="AR286" i="14"/>
  <c r="AO286" i="14"/>
  <c r="AL286" i="14"/>
  <c r="AI286" i="14"/>
  <c r="AC286" i="14"/>
  <c r="Z286" i="14"/>
  <c r="W286" i="14"/>
  <c r="T286" i="14"/>
  <c r="Q286" i="14"/>
  <c r="N286" i="14"/>
  <c r="K286" i="14"/>
  <c r="H286" i="14"/>
  <c r="E286" i="14"/>
  <c r="CK285" i="14"/>
  <c r="CH285" i="14"/>
  <c r="CE285" i="14"/>
  <c r="CB285" i="14"/>
  <c r="BY285" i="14"/>
  <c r="BV285" i="14"/>
  <c r="BS285" i="14"/>
  <c r="BP285" i="14"/>
  <c r="BM285" i="14"/>
  <c r="BJ285" i="14"/>
  <c r="BG285" i="14"/>
  <c r="BD285" i="14"/>
  <c r="BA285" i="14"/>
  <c r="AX285" i="14"/>
  <c r="AU285" i="14"/>
  <c r="AR285" i="14"/>
  <c r="AO285" i="14"/>
  <c r="AL285" i="14"/>
  <c r="AI285" i="14"/>
  <c r="AC285" i="14"/>
  <c r="Z285" i="14"/>
  <c r="W285" i="14"/>
  <c r="T285" i="14"/>
  <c r="Q285" i="14"/>
  <c r="N285" i="14"/>
  <c r="K285" i="14"/>
  <c r="H285" i="14"/>
  <c r="E285" i="14"/>
  <c r="CK284" i="14"/>
  <c r="CH284" i="14"/>
  <c r="CE284" i="14"/>
  <c r="CB284" i="14"/>
  <c r="BY284" i="14"/>
  <c r="BV284" i="14"/>
  <c r="BS284" i="14"/>
  <c r="BP284" i="14"/>
  <c r="BM284" i="14"/>
  <c r="BJ284" i="14"/>
  <c r="BG284" i="14"/>
  <c r="BD284" i="14"/>
  <c r="BA284" i="14"/>
  <c r="AX284" i="14"/>
  <c r="AU284" i="14"/>
  <c r="AR284" i="14"/>
  <c r="AO284" i="14"/>
  <c r="AL284" i="14"/>
  <c r="AI284" i="14"/>
  <c r="AC284" i="14"/>
  <c r="Z284" i="14"/>
  <c r="W284" i="14"/>
  <c r="T284" i="14"/>
  <c r="Q284" i="14"/>
  <c r="N284" i="14"/>
  <c r="K284" i="14"/>
  <c r="H284" i="14"/>
  <c r="E284" i="14"/>
  <c r="CK283" i="14"/>
  <c r="CH283" i="14"/>
  <c r="CE283" i="14"/>
  <c r="CB283" i="14"/>
  <c r="BY283" i="14"/>
  <c r="BV283" i="14"/>
  <c r="BS283" i="14"/>
  <c r="BP283" i="14"/>
  <c r="BM283" i="14"/>
  <c r="BJ283" i="14"/>
  <c r="BG283" i="14"/>
  <c r="BD283" i="14"/>
  <c r="BA283" i="14"/>
  <c r="AX283" i="14"/>
  <c r="AU283" i="14"/>
  <c r="AR283" i="14"/>
  <c r="AO283" i="14"/>
  <c r="AL283" i="14"/>
  <c r="AI283" i="14"/>
  <c r="AC283" i="14"/>
  <c r="Z283" i="14"/>
  <c r="W283" i="14"/>
  <c r="T283" i="14"/>
  <c r="Q283" i="14"/>
  <c r="N283" i="14"/>
  <c r="K283" i="14"/>
  <c r="H283" i="14"/>
  <c r="E283" i="14"/>
  <c r="CK282" i="14"/>
  <c r="CH282" i="14"/>
  <c r="CE282" i="14"/>
  <c r="CB282" i="14"/>
  <c r="BY282" i="14"/>
  <c r="BV282" i="14"/>
  <c r="BS282" i="14"/>
  <c r="BP282" i="14"/>
  <c r="BM282" i="14"/>
  <c r="BJ282" i="14"/>
  <c r="BG282" i="14"/>
  <c r="BD282" i="14"/>
  <c r="BA282" i="14"/>
  <c r="AX282" i="14"/>
  <c r="AU282" i="14"/>
  <c r="AR282" i="14"/>
  <c r="AO282" i="14"/>
  <c r="AL282" i="14"/>
  <c r="AI282" i="14"/>
  <c r="AC282" i="14"/>
  <c r="Z282" i="14"/>
  <c r="W282" i="14"/>
  <c r="T282" i="14"/>
  <c r="Q282" i="14"/>
  <c r="N282" i="14"/>
  <c r="K282" i="14"/>
  <c r="H282" i="14"/>
  <c r="E282" i="14"/>
  <c r="CK281" i="14"/>
  <c r="CH281" i="14"/>
  <c r="CE281" i="14"/>
  <c r="CB281" i="14"/>
  <c r="BY281" i="14"/>
  <c r="BV281" i="14"/>
  <c r="BS281" i="14"/>
  <c r="BP281" i="14"/>
  <c r="BM281" i="14"/>
  <c r="BJ281" i="14"/>
  <c r="BG281" i="14"/>
  <c r="BD281" i="14"/>
  <c r="BA281" i="14"/>
  <c r="AX281" i="14"/>
  <c r="AU281" i="14"/>
  <c r="AR281" i="14"/>
  <c r="AO281" i="14"/>
  <c r="AL281" i="14"/>
  <c r="AI281" i="14"/>
  <c r="AC281" i="14"/>
  <c r="Z281" i="14"/>
  <c r="W281" i="14"/>
  <c r="T281" i="14"/>
  <c r="Q281" i="14"/>
  <c r="N281" i="14"/>
  <c r="K281" i="14"/>
  <c r="H281" i="14"/>
  <c r="E281" i="14"/>
  <c r="CK280" i="14"/>
  <c r="CH280" i="14"/>
  <c r="CE280" i="14"/>
  <c r="CB280" i="14"/>
  <c r="BY280" i="14"/>
  <c r="BV280" i="14"/>
  <c r="BS280" i="14"/>
  <c r="BP280" i="14"/>
  <c r="BM280" i="14"/>
  <c r="BJ280" i="14"/>
  <c r="BG280" i="14"/>
  <c r="BD280" i="14"/>
  <c r="BA280" i="14"/>
  <c r="AX280" i="14"/>
  <c r="AU280" i="14"/>
  <c r="AR280" i="14"/>
  <c r="AO280" i="14"/>
  <c r="AL280" i="14"/>
  <c r="AI280" i="14"/>
  <c r="AC280" i="14"/>
  <c r="Z280" i="14"/>
  <c r="W280" i="14"/>
  <c r="T280" i="14"/>
  <c r="Q280" i="14"/>
  <c r="N280" i="14"/>
  <c r="K280" i="14"/>
  <c r="H280" i="14"/>
  <c r="E280" i="14"/>
  <c r="CK279" i="14"/>
  <c r="CH279" i="14"/>
  <c r="CE279" i="14"/>
  <c r="CB279" i="14"/>
  <c r="BY279" i="14"/>
  <c r="BV279" i="14"/>
  <c r="BS279" i="14"/>
  <c r="BP279" i="14"/>
  <c r="BM279" i="14"/>
  <c r="BJ279" i="14"/>
  <c r="BG279" i="14"/>
  <c r="BD279" i="14"/>
  <c r="BA279" i="14"/>
  <c r="AX279" i="14"/>
  <c r="AU279" i="14"/>
  <c r="AR279" i="14"/>
  <c r="AO279" i="14"/>
  <c r="AL279" i="14"/>
  <c r="AI279" i="14"/>
  <c r="AC279" i="14"/>
  <c r="Z279" i="14"/>
  <c r="W279" i="14"/>
  <c r="T279" i="14"/>
  <c r="Q279" i="14"/>
  <c r="N279" i="14"/>
  <c r="K279" i="14"/>
  <c r="H279" i="14"/>
  <c r="E279" i="14"/>
  <c r="CK278" i="14"/>
  <c r="CH278" i="14"/>
  <c r="CE278" i="14"/>
  <c r="CB278" i="14"/>
  <c r="BY278" i="14"/>
  <c r="BV278" i="14"/>
  <c r="BS278" i="14"/>
  <c r="BP278" i="14"/>
  <c r="BM278" i="14"/>
  <c r="BJ278" i="14"/>
  <c r="BG278" i="14"/>
  <c r="BD278" i="14"/>
  <c r="BA278" i="14"/>
  <c r="AX278" i="14"/>
  <c r="AU278" i="14"/>
  <c r="AR278" i="14"/>
  <c r="AO278" i="14"/>
  <c r="AL278" i="14"/>
  <c r="AI278" i="14"/>
  <c r="AC278" i="14"/>
  <c r="Z278" i="14"/>
  <c r="W278" i="14"/>
  <c r="T278" i="14"/>
  <c r="Q278" i="14"/>
  <c r="N278" i="14"/>
  <c r="K278" i="14"/>
  <c r="H278" i="14"/>
  <c r="E278" i="14"/>
  <c r="CK277" i="14"/>
  <c r="CH277" i="14"/>
  <c r="CE277" i="14"/>
  <c r="CB277" i="14"/>
  <c r="BY277" i="14"/>
  <c r="BV277" i="14"/>
  <c r="BS277" i="14"/>
  <c r="BP277" i="14"/>
  <c r="BM277" i="14"/>
  <c r="BJ277" i="14"/>
  <c r="BG277" i="14"/>
  <c r="BD277" i="14"/>
  <c r="BA277" i="14"/>
  <c r="AX277" i="14"/>
  <c r="AU277" i="14"/>
  <c r="AR277" i="14"/>
  <c r="AO277" i="14"/>
  <c r="AL277" i="14"/>
  <c r="AI277" i="14"/>
  <c r="AC277" i="14"/>
  <c r="Z277" i="14"/>
  <c r="W277" i="14"/>
  <c r="T277" i="14"/>
  <c r="Q277" i="14"/>
  <c r="N277" i="14"/>
  <c r="K277" i="14"/>
  <c r="H277" i="14"/>
  <c r="E277" i="14"/>
  <c r="CK276" i="14"/>
  <c r="CH276" i="14"/>
  <c r="CE276" i="14"/>
  <c r="CB276" i="14"/>
  <c r="BY276" i="14"/>
  <c r="BV276" i="14"/>
  <c r="BS276" i="14"/>
  <c r="BP276" i="14"/>
  <c r="BM276" i="14"/>
  <c r="BJ276" i="14"/>
  <c r="BG276" i="14"/>
  <c r="BD276" i="14"/>
  <c r="BA276" i="14"/>
  <c r="AX276" i="14"/>
  <c r="AU276" i="14"/>
  <c r="AR276" i="14"/>
  <c r="AO276" i="14"/>
  <c r="AL276" i="14"/>
  <c r="AI276" i="14"/>
  <c r="AC276" i="14"/>
  <c r="Z276" i="14"/>
  <c r="W276" i="14"/>
  <c r="T276" i="14"/>
  <c r="Q276" i="14"/>
  <c r="N276" i="14"/>
  <c r="K276" i="14"/>
  <c r="H276" i="14"/>
  <c r="E276" i="14"/>
  <c r="CK275" i="14"/>
  <c r="CH275" i="14"/>
  <c r="CE275" i="14"/>
  <c r="CB275" i="14"/>
  <c r="BY275" i="14"/>
  <c r="BV275" i="14"/>
  <c r="BS275" i="14"/>
  <c r="BP275" i="14"/>
  <c r="BM275" i="14"/>
  <c r="BJ275" i="14"/>
  <c r="BG275" i="14"/>
  <c r="BD275" i="14"/>
  <c r="BA275" i="14"/>
  <c r="AX275" i="14"/>
  <c r="AU275" i="14"/>
  <c r="AR275" i="14"/>
  <c r="AO275" i="14"/>
  <c r="AL275" i="14"/>
  <c r="AI275" i="14"/>
  <c r="AC275" i="14"/>
  <c r="Z275" i="14"/>
  <c r="W275" i="14"/>
  <c r="T275" i="14"/>
  <c r="Q275" i="14"/>
  <c r="N275" i="14"/>
  <c r="K275" i="14"/>
  <c r="H275" i="14"/>
  <c r="E275" i="14"/>
  <c r="CK274" i="14"/>
  <c r="CH274" i="14"/>
  <c r="CE274" i="14"/>
  <c r="CB274" i="14"/>
  <c r="BY274" i="14"/>
  <c r="BV274" i="14"/>
  <c r="BS274" i="14"/>
  <c r="BP274" i="14"/>
  <c r="BM274" i="14"/>
  <c r="BJ274" i="14"/>
  <c r="BG274" i="14"/>
  <c r="BD274" i="14"/>
  <c r="BA274" i="14"/>
  <c r="AX274" i="14"/>
  <c r="AU274" i="14"/>
  <c r="AR274" i="14"/>
  <c r="AO274" i="14"/>
  <c r="AL274" i="14"/>
  <c r="AI274" i="14"/>
  <c r="AC274" i="14"/>
  <c r="Z274" i="14"/>
  <c r="W274" i="14"/>
  <c r="T274" i="14"/>
  <c r="Q274" i="14"/>
  <c r="N274" i="14"/>
  <c r="K274" i="14"/>
  <c r="H274" i="14"/>
  <c r="E274" i="14"/>
  <c r="CK273" i="14"/>
  <c r="CH273" i="14"/>
  <c r="CE273" i="14"/>
  <c r="CB273" i="14"/>
  <c r="BY273" i="14"/>
  <c r="BV273" i="14"/>
  <c r="BS273" i="14"/>
  <c r="BP273" i="14"/>
  <c r="BM273" i="14"/>
  <c r="BJ273" i="14"/>
  <c r="BG273" i="14"/>
  <c r="BD273" i="14"/>
  <c r="BA273" i="14"/>
  <c r="AX273" i="14"/>
  <c r="AU273" i="14"/>
  <c r="AR273" i="14"/>
  <c r="AO273" i="14"/>
  <c r="AL273" i="14"/>
  <c r="AI273" i="14"/>
  <c r="AC273" i="14"/>
  <c r="Z273" i="14"/>
  <c r="W273" i="14"/>
  <c r="T273" i="14"/>
  <c r="Q273" i="14"/>
  <c r="N273" i="14"/>
  <c r="K273" i="14"/>
  <c r="H273" i="14"/>
  <c r="E273" i="14"/>
  <c r="CK272" i="14"/>
  <c r="CH272" i="14"/>
  <c r="CE272" i="14"/>
  <c r="CB272" i="14"/>
  <c r="BY272" i="14"/>
  <c r="BV272" i="14"/>
  <c r="BS272" i="14"/>
  <c r="BP272" i="14"/>
  <c r="BM272" i="14"/>
  <c r="BJ272" i="14"/>
  <c r="BG272" i="14"/>
  <c r="BD272" i="14"/>
  <c r="BA272" i="14"/>
  <c r="AX272" i="14"/>
  <c r="AU272" i="14"/>
  <c r="AR272" i="14"/>
  <c r="AO272" i="14"/>
  <c r="AL272" i="14"/>
  <c r="AI272" i="14"/>
  <c r="AC272" i="14"/>
  <c r="Z272" i="14"/>
  <c r="W272" i="14"/>
  <c r="T272" i="14"/>
  <c r="Q272" i="14"/>
  <c r="N272" i="14"/>
  <c r="K272" i="14"/>
  <c r="H272" i="14"/>
  <c r="E272" i="14"/>
  <c r="CK271" i="14"/>
  <c r="CH271" i="14"/>
  <c r="CE271" i="14"/>
  <c r="CB271" i="14"/>
  <c r="BY271" i="14"/>
  <c r="BV271" i="14"/>
  <c r="BS271" i="14"/>
  <c r="BP271" i="14"/>
  <c r="BM271" i="14"/>
  <c r="BJ271" i="14"/>
  <c r="BG271" i="14"/>
  <c r="BD271" i="14"/>
  <c r="BA271" i="14"/>
  <c r="AX271" i="14"/>
  <c r="AU271" i="14"/>
  <c r="AR271" i="14"/>
  <c r="AO271" i="14"/>
  <c r="AL271" i="14"/>
  <c r="AI271" i="14"/>
  <c r="AC271" i="14"/>
  <c r="Z271" i="14"/>
  <c r="W271" i="14"/>
  <c r="T271" i="14"/>
  <c r="Q271" i="14"/>
  <c r="N271" i="14"/>
  <c r="K271" i="14"/>
  <c r="H271" i="14"/>
  <c r="E271" i="14"/>
  <c r="CK270" i="14"/>
  <c r="CH270" i="14"/>
  <c r="CE270" i="14"/>
  <c r="CB270" i="14"/>
  <c r="BY270" i="14"/>
  <c r="BV270" i="14"/>
  <c r="BS270" i="14"/>
  <c r="BP270" i="14"/>
  <c r="BM270" i="14"/>
  <c r="BJ270" i="14"/>
  <c r="BG270" i="14"/>
  <c r="BD270" i="14"/>
  <c r="BA270" i="14"/>
  <c r="AX270" i="14"/>
  <c r="AU270" i="14"/>
  <c r="AR270" i="14"/>
  <c r="AO270" i="14"/>
  <c r="AL270" i="14"/>
  <c r="AI270" i="14"/>
  <c r="AC270" i="14"/>
  <c r="Z270" i="14"/>
  <c r="W270" i="14"/>
  <c r="T270" i="14"/>
  <c r="Q270" i="14"/>
  <c r="N270" i="14"/>
  <c r="K270" i="14"/>
  <c r="H270" i="14"/>
  <c r="E270" i="14"/>
  <c r="CK269" i="14"/>
  <c r="CH269" i="14"/>
  <c r="CE269" i="14"/>
  <c r="CB269" i="14"/>
  <c r="BY269" i="14"/>
  <c r="BV269" i="14"/>
  <c r="BS269" i="14"/>
  <c r="BP269" i="14"/>
  <c r="BM269" i="14"/>
  <c r="BJ269" i="14"/>
  <c r="BG269" i="14"/>
  <c r="BD269" i="14"/>
  <c r="BA269" i="14"/>
  <c r="AX269" i="14"/>
  <c r="AU269" i="14"/>
  <c r="AR269" i="14"/>
  <c r="AO269" i="14"/>
  <c r="AL269" i="14"/>
  <c r="AI269" i="14"/>
  <c r="AC269" i="14"/>
  <c r="Z269" i="14"/>
  <c r="W269" i="14"/>
  <c r="T269" i="14"/>
  <c r="Q269" i="14"/>
  <c r="N269" i="14"/>
  <c r="K269" i="14"/>
  <c r="H269" i="14"/>
  <c r="E269" i="14"/>
  <c r="CK268" i="14"/>
  <c r="CH268" i="14"/>
  <c r="CE268" i="14"/>
  <c r="CB268" i="14"/>
  <c r="BY268" i="14"/>
  <c r="BV268" i="14"/>
  <c r="BS268" i="14"/>
  <c r="BP268" i="14"/>
  <c r="BM268" i="14"/>
  <c r="BJ268" i="14"/>
  <c r="BG268" i="14"/>
  <c r="BD268" i="14"/>
  <c r="BA268" i="14"/>
  <c r="AX268" i="14"/>
  <c r="AU268" i="14"/>
  <c r="AR268" i="14"/>
  <c r="AO268" i="14"/>
  <c r="AL268" i="14"/>
  <c r="AI268" i="14"/>
  <c r="AC268" i="14"/>
  <c r="Z268" i="14"/>
  <c r="W268" i="14"/>
  <c r="T268" i="14"/>
  <c r="Q268" i="14"/>
  <c r="N268" i="14"/>
  <c r="K268" i="14"/>
  <c r="H268" i="14"/>
  <c r="E268" i="14"/>
  <c r="CK267" i="14"/>
  <c r="CH267" i="14"/>
  <c r="CE267" i="14"/>
  <c r="CB267" i="14"/>
  <c r="BY267" i="14"/>
  <c r="BV267" i="14"/>
  <c r="BS267" i="14"/>
  <c r="BP267" i="14"/>
  <c r="BM267" i="14"/>
  <c r="BJ267" i="14"/>
  <c r="BG267" i="14"/>
  <c r="BD267" i="14"/>
  <c r="BA267" i="14"/>
  <c r="AX267" i="14"/>
  <c r="AU267" i="14"/>
  <c r="AR267" i="14"/>
  <c r="AO267" i="14"/>
  <c r="AL267" i="14"/>
  <c r="AI267" i="14"/>
  <c r="AC267" i="14"/>
  <c r="Z267" i="14"/>
  <c r="W267" i="14"/>
  <c r="T267" i="14"/>
  <c r="Q267" i="14"/>
  <c r="N267" i="14"/>
  <c r="K267" i="14"/>
  <c r="H267" i="14"/>
  <c r="E267" i="14"/>
  <c r="CK266" i="14"/>
  <c r="CH266" i="14"/>
  <c r="CE266" i="14"/>
  <c r="CB266" i="14"/>
  <c r="BY266" i="14"/>
  <c r="BV266" i="14"/>
  <c r="BS266" i="14"/>
  <c r="BP266" i="14"/>
  <c r="BM266" i="14"/>
  <c r="BJ266" i="14"/>
  <c r="BG266" i="14"/>
  <c r="BD266" i="14"/>
  <c r="BA266" i="14"/>
  <c r="AX266" i="14"/>
  <c r="AU266" i="14"/>
  <c r="AR266" i="14"/>
  <c r="AO266" i="14"/>
  <c r="AL266" i="14"/>
  <c r="AI266" i="14"/>
  <c r="AC266" i="14"/>
  <c r="Z266" i="14"/>
  <c r="W266" i="14"/>
  <c r="T266" i="14"/>
  <c r="Q266" i="14"/>
  <c r="N266" i="14"/>
  <c r="K266" i="14"/>
  <c r="H266" i="14"/>
  <c r="E266" i="14"/>
  <c r="CK265" i="14"/>
  <c r="CH265" i="14"/>
  <c r="CE265" i="14"/>
  <c r="CB265" i="14"/>
  <c r="BY265" i="14"/>
  <c r="BV265" i="14"/>
  <c r="BS265" i="14"/>
  <c r="BP265" i="14"/>
  <c r="BM265" i="14"/>
  <c r="BJ265" i="14"/>
  <c r="BG265" i="14"/>
  <c r="BD265" i="14"/>
  <c r="BA265" i="14"/>
  <c r="AX265" i="14"/>
  <c r="AU265" i="14"/>
  <c r="AR265" i="14"/>
  <c r="AO265" i="14"/>
  <c r="AL265" i="14"/>
  <c r="AI265" i="14"/>
  <c r="AC265" i="14"/>
  <c r="Z265" i="14"/>
  <c r="W265" i="14"/>
  <c r="T265" i="14"/>
  <c r="Q265" i="14"/>
  <c r="N265" i="14"/>
  <c r="K265" i="14"/>
  <c r="H265" i="14"/>
  <c r="E265" i="14"/>
  <c r="CK264" i="14"/>
  <c r="CH264" i="14"/>
  <c r="CE264" i="14"/>
  <c r="CB264" i="14"/>
  <c r="BY264" i="14"/>
  <c r="BV264" i="14"/>
  <c r="BS264" i="14"/>
  <c r="BP264" i="14"/>
  <c r="BM264" i="14"/>
  <c r="BJ264" i="14"/>
  <c r="BG264" i="14"/>
  <c r="BD264" i="14"/>
  <c r="BA264" i="14"/>
  <c r="AX264" i="14"/>
  <c r="AU264" i="14"/>
  <c r="AR264" i="14"/>
  <c r="AO264" i="14"/>
  <c r="AL264" i="14"/>
  <c r="AI264" i="14"/>
  <c r="AC264" i="14"/>
  <c r="Z264" i="14"/>
  <c r="W264" i="14"/>
  <c r="T264" i="14"/>
  <c r="Q264" i="14"/>
  <c r="N264" i="14"/>
  <c r="K264" i="14"/>
  <c r="H264" i="14"/>
  <c r="E264" i="14"/>
  <c r="CK263" i="14"/>
  <c r="CH263" i="14"/>
  <c r="CE263" i="14"/>
  <c r="CB263" i="14"/>
  <c r="BY263" i="14"/>
  <c r="BV263" i="14"/>
  <c r="BS263" i="14"/>
  <c r="BP263" i="14"/>
  <c r="BM263" i="14"/>
  <c r="BJ263" i="14"/>
  <c r="BG263" i="14"/>
  <c r="BD263" i="14"/>
  <c r="BA263" i="14"/>
  <c r="AX263" i="14"/>
  <c r="AU263" i="14"/>
  <c r="AR263" i="14"/>
  <c r="AO263" i="14"/>
  <c r="AL263" i="14"/>
  <c r="AI263" i="14"/>
  <c r="AC263" i="14"/>
  <c r="Z263" i="14"/>
  <c r="W263" i="14"/>
  <c r="T263" i="14"/>
  <c r="Q263" i="14"/>
  <c r="N263" i="14"/>
  <c r="K263" i="14"/>
  <c r="H263" i="14"/>
  <c r="E263" i="14"/>
  <c r="CK262" i="14"/>
  <c r="CH262" i="14"/>
  <c r="CE262" i="14"/>
  <c r="CB262" i="14"/>
  <c r="BY262" i="14"/>
  <c r="BV262" i="14"/>
  <c r="BS262" i="14"/>
  <c r="BP262" i="14"/>
  <c r="BM262" i="14"/>
  <c r="BJ262" i="14"/>
  <c r="BG262" i="14"/>
  <c r="BD262" i="14"/>
  <c r="BA262" i="14"/>
  <c r="AX262" i="14"/>
  <c r="AU262" i="14"/>
  <c r="AR262" i="14"/>
  <c r="AO262" i="14"/>
  <c r="AL262" i="14"/>
  <c r="AI262" i="14"/>
  <c r="AC262" i="14"/>
  <c r="Z262" i="14"/>
  <c r="W262" i="14"/>
  <c r="T262" i="14"/>
  <c r="Q262" i="14"/>
  <c r="N262" i="14"/>
  <c r="K262" i="14"/>
  <c r="H262" i="14"/>
  <c r="E262" i="14"/>
  <c r="CK261" i="14"/>
  <c r="CH261" i="14"/>
  <c r="CE261" i="14"/>
  <c r="CB261" i="14"/>
  <c r="BY261" i="14"/>
  <c r="BV261" i="14"/>
  <c r="BS261" i="14"/>
  <c r="BP261" i="14"/>
  <c r="BM261" i="14"/>
  <c r="BJ261" i="14"/>
  <c r="BG261" i="14"/>
  <c r="BD261" i="14"/>
  <c r="BA261" i="14"/>
  <c r="AX261" i="14"/>
  <c r="AU261" i="14"/>
  <c r="AR261" i="14"/>
  <c r="AO261" i="14"/>
  <c r="AL261" i="14"/>
  <c r="AI261" i="14"/>
  <c r="AC261" i="14"/>
  <c r="Z261" i="14"/>
  <c r="W261" i="14"/>
  <c r="T261" i="14"/>
  <c r="Q261" i="14"/>
  <c r="N261" i="14"/>
  <c r="K261" i="14"/>
  <c r="H261" i="14"/>
  <c r="E261" i="14"/>
  <c r="CK260" i="14"/>
  <c r="CH260" i="14"/>
  <c r="CE260" i="14"/>
  <c r="CB260" i="14"/>
  <c r="BY260" i="14"/>
  <c r="BV260" i="14"/>
  <c r="BS260" i="14"/>
  <c r="BP260" i="14"/>
  <c r="BM260" i="14"/>
  <c r="BJ260" i="14"/>
  <c r="BG260" i="14"/>
  <c r="BD260" i="14"/>
  <c r="BA260" i="14"/>
  <c r="AX260" i="14"/>
  <c r="AU260" i="14"/>
  <c r="AR260" i="14"/>
  <c r="AO260" i="14"/>
  <c r="AL260" i="14"/>
  <c r="AI260" i="14"/>
  <c r="AC260" i="14"/>
  <c r="Z260" i="14"/>
  <c r="W260" i="14"/>
  <c r="T260" i="14"/>
  <c r="Q260" i="14"/>
  <c r="N260" i="14"/>
  <c r="K260" i="14"/>
  <c r="H260" i="14"/>
  <c r="E260" i="14"/>
  <c r="CK259" i="14"/>
  <c r="CH259" i="14"/>
  <c r="CE259" i="14"/>
  <c r="CB259" i="14"/>
  <c r="BY259" i="14"/>
  <c r="BV259" i="14"/>
  <c r="BS259" i="14"/>
  <c r="BP259" i="14"/>
  <c r="BM259" i="14"/>
  <c r="BJ259" i="14"/>
  <c r="BG259" i="14"/>
  <c r="BD259" i="14"/>
  <c r="BA259" i="14"/>
  <c r="AX259" i="14"/>
  <c r="AU259" i="14"/>
  <c r="AR259" i="14"/>
  <c r="AO259" i="14"/>
  <c r="AL259" i="14"/>
  <c r="AI259" i="14"/>
  <c r="AC259" i="14"/>
  <c r="Z259" i="14"/>
  <c r="W259" i="14"/>
  <c r="T259" i="14"/>
  <c r="Q259" i="14"/>
  <c r="N259" i="14"/>
  <c r="K259" i="14"/>
  <c r="H259" i="14"/>
  <c r="E259" i="14"/>
  <c r="CK258" i="14"/>
  <c r="CH258" i="14"/>
  <c r="CE258" i="14"/>
  <c r="CB258" i="14"/>
  <c r="BY258" i="14"/>
  <c r="BV258" i="14"/>
  <c r="BS258" i="14"/>
  <c r="BP258" i="14"/>
  <c r="BM258" i="14"/>
  <c r="BJ258" i="14"/>
  <c r="BG258" i="14"/>
  <c r="BD258" i="14"/>
  <c r="BA258" i="14"/>
  <c r="AX258" i="14"/>
  <c r="AU258" i="14"/>
  <c r="AR258" i="14"/>
  <c r="AO258" i="14"/>
  <c r="AL258" i="14"/>
  <c r="AI258" i="14"/>
  <c r="AC258" i="14"/>
  <c r="Z258" i="14"/>
  <c r="W258" i="14"/>
  <c r="T258" i="14"/>
  <c r="Q258" i="14"/>
  <c r="N258" i="14"/>
  <c r="K258" i="14"/>
  <c r="H258" i="14"/>
  <c r="E258" i="14"/>
  <c r="CK257" i="14"/>
  <c r="CH257" i="14"/>
  <c r="CE257" i="14"/>
  <c r="CB257" i="14"/>
  <c r="BY257" i="14"/>
  <c r="BV257" i="14"/>
  <c r="BS257" i="14"/>
  <c r="BP257" i="14"/>
  <c r="BM257" i="14"/>
  <c r="BJ257" i="14"/>
  <c r="BG257" i="14"/>
  <c r="BD257" i="14"/>
  <c r="BA257" i="14"/>
  <c r="AX257" i="14"/>
  <c r="AU257" i="14"/>
  <c r="AR257" i="14"/>
  <c r="AO257" i="14"/>
  <c r="AL257" i="14"/>
  <c r="AI257" i="14"/>
  <c r="AC257" i="14"/>
  <c r="Z257" i="14"/>
  <c r="W257" i="14"/>
  <c r="T257" i="14"/>
  <c r="Q257" i="14"/>
  <c r="N257" i="14"/>
  <c r="K257" i="14"/>
  <c r="H257" i="14"/>
  <c r="E257" i="14"/>
  <c r="CK256" i="14"/>
  <c r="CH256" i="14"/>
  <c r="CE256" i="14"/>
  <c r="CB256" i="14"/>
  <c r="BY256" i="14"/>
  <c r="BV256" i="14"/>
  <c r="BS256" i="14"/>
  <c r="BP256" i="14"/>
  <c r="BM256" i="14"/>
  <c r="BJ256" i="14"/>
  <c r="BG256" i="14"/>
  <c r="BD256" i="14"/>
  <c r="BA256" i="14"/>
  <c r="AX256" i="14"/>
  <c r="AU256" i="14"/>
  <c r="AR256" i="14"/>
  <c r="AO256" i="14"/>
  <c r="AL256" i="14"/>
  <c r="AI256" i="14"/>
  <c r="AC256" i="14"/>
  <c r="Z256" i="14"/>
  <c r="W256" i="14"/>
  <c r="T256" i="14"/>
  <c r="Q256" i="14"/>
  <c r="N256" i="14"/>
  <c r="K256" i="14"/>
  <c r="H256" i="14"/>
  <c r="E256" i="14"/>
  <c r="CK255" i="14"/>
  <c r="CH255" i="14"/>
  <c r="CE255" i="14"/>
  <c r="CB255" i="14"/>
  <c r="BY255" i="14"/>
  <c r="BV255" i="14"/>
  <c r="BS255" i="14"/>
  <c r="BP255" i="14"/>
  <c r="BM255" i="14"/>
  <c r="BJ255" i="14"/>
  <c r="BG255" i="14"/>
  <c r="BD255" i="14"/>
  <c r="BA255" i="14"/>
  <c r="AX255" i="14"/>
  <c r="AU255" i="14"/>
  <c r="AR255" i="14"/>
  <c r="AO255" i="14"/>
  <c r="AL255" i="14"/>
  <c r="AI255" i="14"/>
  <c r="AC255" i="14"/>
  <c r="Z255" i="14"/>
  <c r="W255" i="14"/>
  <c r="T255" i="14"/>
  <c r="Q255" i="14"/>
  <c r="N255" i="14"/>
  <c r="K255" i="14"/>
  <c r="H255" i="14"/>
  <c r="E255" i="14"/>
  <c r="CK254" i="14"/>
  <c r="CH254" i="14"/>
  <c r="CE254" i="14"/>
  <c r="CB254" i="14"/>
  <c r="BY254" i="14"/>
  <c r="BV254" i="14"/>
  <c r="BS254" i="14"/>
  <c r="BP254" i="14"/>
  <c r="BM254" i="14"/>
  <c r="BJ254" i="14"/>
  <c r="BG254" i="14"/>
  <c r="BD254" i="14"/>
  <c r="BA254" i="14"/>
  <c r="AX254" i="14"/>
  <c r="AU254" i="14"/>
  <c r="AR254" i="14"/>
  <c r="AO254" i="14"/>
  <c r="AL254" i="14"/>
  <c r="AI254" i="14"/>
  <c r="AC254" i="14"/>
  <c r="Z254" i="14"/>
  <c r="W254" i="14"/>
  <c r="T254" i="14"/>
  <c r="Q254" i="14"/>
  <c r="N254" i="14"/>
  <c r="K254" i="14"/>
  <c r="H254" i="14"/>
  <c r="E254" i="14"/>
  <c r="CK253" i="14"/>
  <c r="CH253" i="14"/>
  <c r="CE253" i="14"/>
  <c r="CB253" i="14"/>
  <c r="BY253" i="14"/>
  <c r="BV253" i="14"/>
  <c r="BS253" i="14"/>
  <c r="BP253" i="14"/>
  <c r="BM253" i="14"/>
  <c r="BJ253" i="14"/>
  <c r="BG253" i="14"/>
  <c r="BD253" i="14"/>
  <c r="BA253" i="14"/>
  <c r="AX253" i="14"/>
  <c r="AU253" i="14"/>
  <c r="AR253" i="14"/>
  <c r="AO253" i="14"/>
  <c r="AL253" i="14"/>
  <c r="AI253" i="14"/>
  <c r="AC253" i="14"/>
  <c r="Z253" i="14"/>
  <c r="W253" i="14"/>
  <c r="T253" i="14"/>
  <c r="Q253" i="14"/>
  <c r="N253" i="14"/>
  <c r="K253" i="14"/>
  <c r="H253" i="14"/>
  <c r="E253" i="14"/>
  <c r="CK252" i="14"/>
  <c r="CH252" i="14"/>
  <c r="CE252" i="14"/>
  <c r="CB252" i="14"/>
  <c r="BY252" i="14"/>
  <c r="BV252" i="14"/>
  <c r="BS252" i="14"/>
  <c r="BP252" i="14"/>
  <c r="BM252" i="14"/>
  <c r="BJ252" i="14"/>
  <c r="BG252" i="14"/>
  <c r="BD252" i="14"/>
  <c r="BA252" i="14"/>
  <c r="AX252" i="14"/>
  <c r="AU252" i="14"/>
  <c r="AR252" i="14"/>
  <c r="AO252" i="14"/>
  <c r="AL252" i="14"/>
  <c r="AI252" i="14"/>
  <c r="AC252" i="14"/>
  <c r="Z252" i="14"/>
  <c r="W252" i="14"/>
  <c r="T252" i="14"/>
  <c r="Q252" i="14"/>
  <c r="N252" i="14"/>
  <c r="K252" i="14"/>
  <c r="H252" i="14"/>
  <c r="E252" i="14"/>
  <c r="CK251" i="14"/>
  <c r="CH251" i="14"/>
  <c r="CE251" i="14"/>
  <c r="CB251" i="14"/>
  <c r="BY251" i="14"/>
  <c r="BV251" i="14"/>
  <c r="BS251" i="14"/>
  <c r="BP251" i="14"/>
  <c r="BM251" i="14"/>
  <c r="BJ251" i="14"/>
  <c r="BG251" i="14"/>
  <c r="BD251" i="14"/>
  <c r="BA251" i="14"/>
  <c r="AX251" i="14"/>
  <c r="AU251" i="14"/>
  <c r="AR251" i="14"/>
  <c r="AO251" i="14"/>
  <c r="AL251" i="14"/>
  <c r="AI251" i="14"/>
  <c r="AC251" i="14"/>
  <c r="Z251" i="14"/>
  <c r="W251" i="14"/>
  <c r="T251" i="14"/>
  <c r="Q251" i="14"/>
  <c r="N251" i="14"/>
  <c r="K251" i="14"/>
  <c r="H251" i="14"/>
  <c r="E251" i="14"/>
  <c r="CK250" i="14"/>
  <c r="CH250" i="14"/>
  <c r="CE250" i="14"/>
  <c r="CB250" i="14"/>
  <c r="BY250" i="14"/>
  <c r="BV250" i="14"/>
  <c r="BS250" i="14"/>
  <c r="BP250" i="14"/>
  <c r="BM250" i="14"/>
  <c r="BJ250" i="14"/>
  <c r="BG250" i="14"/>
  <c r="BD250" i="14"/>
  <c r="BA250" i="14"/>
  <c r="AX250" i="14"/>
  <c r="AU250" i="14"/>
  <c r="AR250" i="14"/>
  <c r="AO250" i="14"/>
  <c r="AL250" i="14"/>
  <c r="AI250" i="14"/>
  <c r="AC250" i="14"/>
  <c r="Z250" i="14"/>
  <c r="W250" i="14"/>
  <c r="T250" i="14"/>
  <c r="Q250" i="14"/>
  <c r="N250" i="14"/>
  <c r="K250" i="14"/>
  <c r="H250" i="14"/>
  <c r="E250" i="14"/>
  <c r="CK249" i="14"/>
  <c r="CH249" i="14"/>
  <c r="CE249" i="14"/>
  <c r="CB249" i="14"/>
  <c r="BY249" i="14"/>
  <c r="BV249" i="14"/>
  <c r="BS249" i="14"/>
  <c r="BP249" i="14"/>
  <c r="BM249" i="14"/>
  <c r="BJ249" i="14"/>
  <c r="BG249" i="14"/>
  <c r="BD249" i="14"/>
  <c r="BA249" i="14"/>
  <c r="AX249" i="14"/>
  <c r="AU249" i="14"/>
  <c r="AR249" i="14"/>
  <c r="AO249" i="14"/>
  <c r="AL249" i="14"/>
  <c r="AI249" i="14"/>
  <c r="AC249" i="14"/>
  <c r="Z249" i="14"/>
  <c r="W249" i="14"/>
  <c r="T249" i="14"/>
  <c r="Q249" i="14"/>
  <c r="N249" i="14"/>
  <c r="K249" i="14"/>
  <c r="H249" i="14"/>
  <c r="E249" i="14"/>
  <c r="CK248" i="14"/>
  <c r="CH248" i="14"/>
  <c r="CE248" i="14"/>
  <c r="CB248" i="14"/>
  <c r="BY248" i="14"/>
  <c r="BV248" i="14"/>
  <c r="BS248" i="14"/>
  <c r="BP248" i="14"/>
  <c r="BM248" i="14"/>
  <c r="BJ248" i="14"/>
  <c r="BG248" i="14"/>
  <c r="BD248" i="14"/>
  <c r="BA248" i="14"/>
  <c r="AX248" i="14"/>
  <c r="AU248" i="14"/>
  <c r="AR248" i="14"/>
  <c r="AO248" i="14"/>
  <c r="AL248" i="14"/>
  <c r="AI248" i="14"/>
  <c r="AC248" i="14"/>
  <c r="Z248" i="14"/>
  <c r="W248" i="14"/>
  <c r="T248" i="14"/>
  <c r="Q248" i="14"/>
  <c r="N248" i="14"/>
  <c r="K248" i="14"/>
  <c r="H248" i="14"/>
  <c r="E248" i="14"/>
  <c r="CK247" i="14"/>
  <c r="CH247" i="14"/>
  <c r="CE247" i="14"/>
  <c r="CB247" i="14"/>
  <c r="BY247" i="14"/>
  <c r="BV247" i="14"/>
  <c r="BS247" i="14"/>
  <c r="BP247" i="14"/>
  <c r="BM247" i="14"/>
  <c r="BJ247" i="14"/>
  <c r="BG247" i="14"/>
  <c r="BD247" i="14"/>
  <c r="BA247" i="14"/>
  <c r="AX247" i="14"/>
  <c r="AU247" i="14"/>
  <c r="AR247" i="14"/>
  <c r="AO247" i="14"/>
  <c r="AL247" i="14"/>
  <c r="AI247" i="14"/>
  <c r="AC247" i="14"/>
  <c r="Z247" i="14"/>
  <c r="W247" i="14"/>
  <c r="T247" i="14"/>
  <c r="Q247" i="14"/>
  <c r="N247" i="14"/>
  <c r="K247" i="14"/>
  <c r="H247" i="14"/>
  <c r="E247" i="14"/>
  <c r="CK246" i="14"/>
  <c r="CH246" i="14"/>
  <c r="CE246" i="14"/>
  <c r="CB246" i="14"/>
  <c r="BY246" i="14"/>
  <c r="BV246" i="14"/>
  <c r="BS246" i="14"/>
  <c r="BP246" i="14"/>
  <c r="BM246" i="14"/>
  <c r="BJ246" i="14"/>
  <c r="BG246" i="14"/>
  <c r="BD246" i="14"/>
  <c r="BA246" i="14"/>
  <c r="AX246" i="14"/>
  <c r="AU246" i="14"/>
  <c r="AR246" i="14"/>
  <c r="AO246" i="14"/>
  <c r="AL246" i="14"/>
  <c r="AI246" i="14"/>
  <c r="AC246" i="14"/>
  <c r="Z246" i="14"/>
  <c r="W246" i="14"/>
  <c r="T246" i="14"/>
  <c r="Q246" i="14"/>
  <c r="N246" i="14"/>
  <c r="K246" i="14"/>
  <c r="H246" i="14"/>
  <c r="E246" i="14"/>
  <c r="CK245" i="14"/>
  <c r="CH245" i="14"/>
  <c r="CE245" i="14"/>
  <c r="CB245" i="14"/>
  <c r="BY245" i="14"/>
  <c r="BV245" i="14"/>
  <c r="BS245" i="14"/>
  <c r="BP245" i="14"/>
  <c r="BM245" i="14"/>
  <c r="BJ245" i="14"/>
  <c r="BG245" i="14"/>
  <c r="BD245" i="14"/>
  <c r="BA245" i="14"/>
  <c r="AX245" i="14"/>
  <c r="AU245" i="14"/>
  <c r="AR245" i="14"/>
  <c r="AO245" i="14"/>
  <c r="AL245" i="14"/>
  <c r="AI245" i="14"/>
  <c r="AC245" i="14"/>
  <c r="Z245" i="14"/>
  <c r="W245" i="14"/>
  <c r="T245" i="14"/>
  <c r="Q245" i="14"/>
  <c r="N245" i="14"/>
  <c r="K245" i="14"/>
  <c r="H245" i="14"/>
  <c r="E245" i="14"/>
  <c r="CK244" i="14"/>
  <c r="CH244" i="14"/>
  <c r="CE244" i="14"/>
  <c r="CB244" i="14"/>
  <c r="BY244" i="14"/>
  <c r="BV244" i="14"/>
  <c r="BS244" i="14"/>
  <c r="BP244" i="14"/>
  <c r="BM244" i="14"/>
  <c r="BJ244" i="14"/>
  <c r="BG244" i="14"/>
  <c r="BD244" i="14"/>
  <c r="BA244" i="14"/>
  <c r="AX244" i="14"/>
  <c r="AU244" i="14"/>
  <c r="AR244" i="14"/>
  <c r="AO244" i="14"/>
  <c r="AL244" i="14"/>
  <c r="AI244" i="14"/>
  <c r="AC244" i="14"/>
  <c r="Z244" i="14"/>
  <c r="W244" i="14"/>
  <c r="T244" i="14"/>
  <c r="Q244" i="14"/>
  <c r="N244" i="14"/>
  <c r="K244" i="14"/>
  <c r="H244" i="14"/>
  <c r="E244" i="14"/>
  <c r="CK243" i="14"/>
  <c r="CH243" i="14"/>
  <c r="CE243" i="14"/>
  <c r="CB243" i="14"/>
  <c r="BY243" i="14"/>
  <c r="BV243" i="14"/>
  <c r="BS243" i="14"/>
  <c r="BP243" i="14"/>
  <c r="BM243" i="14"/>
  <c r="BJ243" i="14"/>
  <c r="BG243" i="14"/>
  <c r="BD243" i="14"/>
  <c r="BA243" i="14"/>
  <c r="AX243" i="14"/>
  <c r="AU243" i="14"/>
  <c r="AR243" i="14"/>
  <c r="AO243" i="14"/>
  <c r="AL243" i="14"/>
  <c r="AI243" i="14"/>
  <c r="AC243" i="14"/>
  <c r="Z243" i="14"/>
  <c r="W243" i="14"/>
  <c r="T243" i="14"/>
  <c r="Q243" i="14"/>
  <c r="N243" i="14"/>
  <c r="K243" i="14"/>
  <c r="H243" i="14"/>
  <c r="E243" i="14"/>
  <c r="CK242" i="14"/>
  <c r="CH242" i="14"/>
  <c r="CE242" i="14"/>
  <c r="CB242" i="14"/>
  <c r="BY242" i="14"/>
  <c r="BV242" i="14"/>
  <c r="BS242" i="14"/>
  <c r="BP242" i="14"/>
  <c r="BM242" i="14"/>
  <c r="BJ242" i="14"/>
  <c r="BG242" i="14"/>
  <c r="BD242" i="14"/>
  <c r="BA242" i="14"/>
  <c r="AX242" i="14"/>
  <c r="AU242" i="14"/>
  <c r="AR242" i="14"/>
  <c r="AO242" i="14"/>
  <c r="AL242" i="14"/>
  <c r="AI242" i="14"/>
  <c r="AC242" i="14"/>
  <c r="Z242" i="14"/>
  <c r="W242" i="14"/>
  <c r="T242" i="14"/>
  <c r="Q242" i="14"/>
  <c r="N242" i="14"/>
  <c r="K242" i="14"/>
  <c r="H242" i="14"/>
  <c r="E242" i="14"/>
  <c r="CK241" i="14"/>
  <c r="CH241" i="14"/>
  <c r="CE241" i="14"/>
  <c r="CB241" i="14"/>
  <c r="BY241" i="14"/>
  <c r="BV241" i="14"/>
  <c r="BS241" i="14"/>
  <c r="BP241" i="14"/>
  <c r="BM241" i="14"/>
  <c r="BJ241" i="14"/>
  <c r="BG241" i="14"/>
  <c r="BD241" i="14"/>
  <c r="BA241" i="14"/>
  <c r="AX241" i="14"/>
  <c r="AU241" i="14"/>
  <c r="AR241" i="14"/>
  <c r="AO241" i="14"/>
  <c r="AL241" i="14"/>
  <c r="AI241" i="14"/>
  <c r="AC241" i="14"/>
  <c r="Z241" i="14"/>
  <c r="W241" i="14"/>
  <c r="T241" i="14"/>
  <c r="Q241" i="14"/>
  <c r="N241" i="14"/>
  <c r="K241" i="14"/>
  <c r="H241" i="14"/>
  <c r="E241" i="14"/>
  <c r="CK240" i="14"/>
  <c r="CH240" i="14"/>
  <c r="CE240" i="14"/>
  <c r="CB240" i="14"/>
  <c r="BY240" i="14"/>
  <c r="BV240" i="14"/>
  <c r="BS240" i="14"/>
  <c r="BP240" i="14"/>
  <c r="BM240" i="14"/>
  <c r="BJ240" i="14"/>
  <c r="BG240" i="14"/>
  <c r="BD240" i="14"/>
  <c r="BA240" i="14"/>
  <c r="AX240" i="14"/>
  <c r="AU240" i="14"/>
  <c r="AR240" i="14"/>
  <c r="AO240" i="14"/>
  <c r="AL240" i="14"/>
  <c r="AI240" i="14"/>
  <c r="AC240" i="14"/>
  <c r="Z240" i="14"/>
  <c r="W240" i="14"/>
  <c r="T240" i="14"/>
  <c r="Q240" i="14"/>
  <c r="N240" i="14"/>
  <c r="K240" i="14"/>
  <c r="H240" i="14"/>
  <c r="E240" i="14"/>
  <c r="CK239" i="14"/>
  <c r="CH239" i="14"/>
  <c r="CE239" i="14"/>
  <c r="CB239" i="14"/>
  <c r="BY239" i="14"/>
  <c r="BV239" i="14"/>
  <c r="BS239" i="14"/>
  <c r="BP239" i="14"/>
  <c r="BM239" i="14"/>
  <c r="BJ239" i="14"/>
  <c r="BG239" i="14"/>
  <c r="BD239" i="14"/>
  <c r="BA239" i="14"/>
  <c r="AX239" i="14"/>
  <c r="AU239" i="14"/>
  <c r="AR239" i="14"/>
  <c r="AO239" i="14"/>
  <c r="AL239" i="14"/>
  <c r="AI239" i="14"/>
  <c r="AC239" i="14"/>
  <c r="Z239" i="14"/>
  <c r="W239" i="14"/>
  <c r="T239" i="14"/>
  <c r="Q239" i="14"/>
  <c r="N239" i="14"/>
  <c r="K239" i="14"/>
  <c r="H239" i="14"/>
  <c r="E239" i="14"/>
  <c r="CK238" i="14"/>
  <c r="CH238" i="14"/>
  <c r="CE238" i="14"/>
  <c r="CB238" i="14"/>
  <c r="BY238" i="14"/>
  <c r="BV238" i="14"/>
  <c r="BS238" i="14"/>
  <c r="BP238" i="14"/>
  <c r="BM238" i="14"/>
  <c r="BJ238" i="14"/>
  <c r="BG238" i="14"/>
  <c r="BD238" i="14"/>
  <c r="BA238" i="14"/>
  <c r="AX238" i="14"/>
  <c r="AU238" i="14"/>
  <c r="AR238" i="14"/>
  <c r="AO238" i="14"/>
  <c r="AL238" i="14"/>
  <c r="AI238" i="14"/>
  <c r="AC238" i="14"/>
  <c r="Z238" i="14"/>
  <c r="W238" i="14"/>
  <c r="T238" i="14"/>
  <c r="Q238" i="14"/>
  <c r="N238" i="14"/>
  <c r="K238" i="14"/>
  <c r="H238" i="14"/>
  <c r="E238" i="14"/>
  <c r="CK237" i="14"/>
  <c r="CH237" i="14"/>
  <c r="CE237" i="14"/>
  <c r="CB237" i="14"/>
  <c r="BY237" i="14"/>
  <c r="BV237" i="14"/>
  <c r="BS237" i="14"/>
  <c r="BP237" i="14"/>
  <c r="BM237" i="14"/>
  <c r="BJ237" i="14"/>
  <c r="BG237" i="14"/>
  <c r="BD237" i="14"/>
  <c r="BA237" i="14"/>
  <c r="AX237" i="14"/>
  <c r="AU237" i="14"/>
  <c r="AR237" i="14"/>
  <c r="AO237" i="14"/>
  <c r="AL237" i="14"/>
  <c r="AI237" i="14"/>
  <c r="AC237" i="14"/>
  <c r="Z237" i="14"/>
  <c r="W237" i="14"/>
  <c r="T237" i="14"/>
  <c r="Q237" i="14"/>
  <c r="N237" i="14"/>
  <c r="K237" i="14"/>
  <c r="H237" i="14"/>
  <c r="E237" i="14"/>
  <c r="CK236" i="14"/>
  <c r="CH236" i="14"/>
  <c r="CE236" i="14"/>
  <c r="CB236" i="14"/>
  <c r="BY236" i="14"/>
  <c r="BV236" i="14"/>
  <c r="BS236" i="14"/>
  <c r="BP236" i="14"/>
  <c r="BM236" i="14"/>
  <c r="BJ236" i="14"/>
  <c r="BG236" i="14"/>
  <c r="BD236" i="14"/>
  <c r="BA236" i="14"/>
  <c r="AX236" i="14"/>
  <c r="AU236" i="14"/>
  <c r="AR236" i="14"/>
  <c r="AO236" i="14"/>
  <c r="AL236" i="14"/>
  <c r="AI236" i="14"/>
  <c r="AC236" i="14"/>
  <c r="Z236" i="14"/>
  <c r="W236" i="14"/>
  <c r="T236" i="14"/>
  <c r="Q236" i="14"/>
  <c r="N236" i="14"/>
  <c r="K236" i="14"/>
  <c r="H236" i="14"/>
  <c r="E236" i="14"/>
  <c r="CK235" i="14"/>
  <c r="CH235" i="14"/>
  <c r="CE235" i="14"/>
  <c r="CB235" i="14"/>
  <c r="BY235" i="14"/>
  <c r="BV235" i="14"/>
  <c r="BS235" i="14"/>
  <c r="BP235" i="14"/>
  <c r="BM235" i="14"/>
  <c r="BJ235" i="14"/>
  <c r="BG235" i="14"/>
  <c r="BD235" i="14"/>
  <c r="BA235" i="14"/>
  <c r="AX235" i="14"/>
  <c r="AU235" i="14"/>
  <c r="AR235" i="14"/>
  <c r="AO235" i="14"/>
  <c r="AL235" i="14"/>
  <c r="AI235" i="14"/>
  <c r="AC235" i="14"/>
  <c r="Z235" i="14"/>
  <c r="W235" i="14"/>
  <c r="T235" i="14"/>
  <c r="Q235" i="14"/>
  <c r="N235" i="14"/>
  <c r="K235" i="14"/>
  <c r="H235" i="14"/>
  <c r="E235" i="14"/>
  <c r="CK234" i="14"/>
  <c r="CH234" i="14"/>
  <c r="CE234" i="14"/>
  <c r="CB234" i="14"/>
  <c r="BY234" i="14"/>
  <c r="BV234" i="14"/>
  <c r="BS234" i="14"/>
  <c r="BP234" i="14"/>
  <c r="BM234" i="14"/>
  <c r="BJ234" i="14"/>
  <c r="BG234" i="14"/>
  <c r="BD234" i="14"/>
  <c r="BA234" i="14"/>
  <c r="AX234" i="14"/>
  <c r="AR234" i="14"/>
  <c r="AO234" i="14"/>
  <c r="AL234" i="14"/>
  <c r="AI234" i="14"/>
  <c r="AC234" i="14"/>
  <c r="Z234" i="14"/>
  <c r="W234" i="14"/>
  <c r="T234" i="14"/>
  <c r="Q234" i="14"/>
  <c r="N234" i="14"/>
  <c r="K234" i="14"/>
  <c r="H234" i="14"/>
  <c r="E234" i="14"/>
  <c r="CK233" i="14"/>
  <c r="CH233" i="14"/>
  <c r="CE233" i="14"/>
  <c r="CB233" i="14"/>
  <c r="BY233" i="14"/>
  <c r="BV233" i="14"/>
  <c r="BS233" i="14"/>
  <c r="BP233" i="14"/>
  <c r="BM233" i="14"/>
  <c r="BJ233" i="14"/>
  <c r="BG233" i="14"/>
  <c r="BD233" i="14"/>
  <c r="BA233" i="14"/>
  <c r="AX233" i="14"/>
  <c r="AR233" i="14"/>
  <c r="AO233" i="14"/>
  <c r="AL233" i="14"/>
  <c r="AI233" i="14"/>
  <c r="AC233" i="14"/>
  <c r="Z233" i="14"/>
  <c r="W233" i="14"/>
  <c r="T233" i="14"/>
  <c r="Q233" i="14"/>
  <c r="N233" i="14"/>
  <c r="K233" i="14"/>
  <c r="H233" i="14"/>
  <c r="E233" i="14"/>
  <c r="CK232" i="14"/>
  <c r="CH232" i="14"/>
  <c r="CE232" i="14"/>
  <c r="CB232" i="14"/>
  <c r="BY232" i="14"/>
  <c r="BV232" i="14"/>
  <c r="BS232" i="14"/>
  <c r="BP232" i="14"/>
  <c r="BM232" i="14"/>
  <c r="BJ232" i="14"/>
  <c r="BG232" i="14"/>
  <c r="BD232" i="14"/>
  <c r="BA232" i="14"/>
  <c r="AX232" i="14"/>
  <c r="AR232" i="14"/>
  <c r="AO232" i="14"/>
  <c r="AL232" i="14"/>
  <c r="AI232" i="14"/>
  <c r="AC232" i="14"/>
  <c r="Z232" i="14"/>
  <c r="W232" i="14"/>
  <c r="T232" i="14"/>
  <c r="Q232" i="14"/>
  <c r="N232" i="14"/>
  <c r="K232" i="14"/>
  <c r="H232" i="14"/>
  <c r="E232" i="14"/>
  <c r="CK231" i="14"/>
  <c r="CH231" i="14"/>
  <c r="CE231" i="14"/>
  <c r="CB231" i="14"/>
  <c r="BY231" i="14"/>
  <c r="BV231" i="14"/>
  <c r="BS231" i="14"/>
  <c r="BP231" i="14"/>
  <c r="BM231" i="14"/>
  <c r="BJ231" i="14"/>
  <c r="BG231" i="14"/>
  <c r="BD231" i="14"/>
  <c r="BA231" i="14"/>
  <c r="AX231" i="14"/>
  <c r="AR231" i="14"/>
  <c r="AO231" i="14"/>
  <c r="AL231" i="14"/>
  <c r="AI231" i="14"/>
  <c r="AC231" i="14"/>
  <c r="Z231" i="14"/>
  <c r="W231" i="14"/>
  <c r="T231" i="14"/>
  <c r="Q231" i="14"/>
  <c r="N231" i="14"/>
  <c r="K231" i="14"/>
  <c r="H231" i="14"/>
  <c r="E231" i="14"/>
  <c r="CK230" i="14"/>
  <c r="CH230" i="14"/>
  <c r="CE230" i="14"/>
  <c r="CB230" i="14"/>
  <c r="BY230" i="14"/>
  <c r="BV230" i="14"/>
  <c r="BS230" i="14"/>
  <c r="BP230" i="14"/>
  <c r="BM230" i="14"/>
  <c r="BJ230" i="14"/>
  <c r="BG230" i="14"/>
  <c r="BD230" i="14"/>
  <c r="BA230" i="14"/>
  <c r="AX230" i="14"/>
  <c r="AR230" i="14"/>
  <c r="AO230" i="14"/>
  <c r="AL230" i="14"/>
  <c r="AI230" i="14"/>
  <c r="AC230" i="14"/>
  <c r="Z230" i="14"/>
  <c r="W230" i="14"/>
  <c r="T230" i="14"/>
  <c r="Q230" i="14"/>
  <c r="N230" i="14"/>
  <c r="K230" i="14"/>
  <c r="H230" i="14"/>
  <c r="E230" i="14"/>
  <c r="CK229" i="14"/>
  <c r="CH229" i="14"/>
  <c r="CE229" i="14"/>
  <c r="CB229" i="14"/>
  <c r="BY229" i="14"/>
  <c r="BV229" i="14"/>
  <c r="BS229" i="14"/>
  <c r="BP229" i="14"/>
  <c r="BM229" i="14"/>
  <c r="BJ229" i="14"/>
  <c r="BG229" i="14"/>
  <c r="BD229" i="14"/>
  <c r="BA229" i="14"/>
  <c r="AX229" i="14"/>
  <c r="AR229" i="14"/>
  <c r="AO229" i="14"/>
  <c r="AL229" i="14"/>
  <c r="AI229" i="14"/>
  <c r="AC229" i="14"/>
  <c r="Z229" i="14"/>
  <c r="W229" i="14"/>
  <c r="T229" i="14"/>
  <c r="Q229" i="14"/>
  <c r="N229" i="14"/>
  <c r="K229" i="14"/>
  <c r="H229" i="14"/>
  <c r="E229" i="14"/>
  <c r="CK228" i="14"/>
  <c r="CH228" i="14"/>
  <c r="CE228" i="14"/>
  <c r="CB228" i="14"/>
  <c r="BY228" i="14"/>
  <c r="BV228" i="14"/>
  <c r="BS228" i="14"/>
  <c r="BP228" i="14"/>
  <c r="BM228" i="14"/>
  <c r="BJ228" i="14"/>
  <c r="BG228" i="14"/>
  <c r="BD228" i="14"/>
  <c r="BA228" i="14"/>
  <c r="AX228" i="14"/>
  <c r="AR228" i="14"/>
  <c r="AO228" i="14"/>
  <c r="AL228" i="14"/>
  <c r="AI228" i="14"/>
  <c r="AC228" i="14"/>
  <c r="Z228" i="14"/>
  <c r="W228" i="14"/>
  <c r="T228" i="14"/>
  <c r="Q228" i="14"/>
  <c r="N228" i="14"/>
  <c r="K228" i="14"/>
  <c r="H228" i="14"/>
  <c r="E228" i="14"/>
  <c r="CK227" i="14"/>
  <c r="CH227" i="14"/>
  <c r="CE227" i="14"/>
  <c r="CB227" i="14"/>
  <c r="BY227" i="14"/>
  <c r="BV227" i="14"/>
  <c r="BS227" i="14"/>
  <c r="BP227" i="14"/>
  <c r="BM227" i="14"/>
  <c r="BJ227" i="14"/>
  <c r="BG227" i="14"/>
  <c r="BD227" i="14"/>
  <c r="BA227" i="14"/>
  <c r="AX227" i="14"/>
  <c r="AR227" i="14"/>
  <c r="AO227" i="14"/>
  <c r="AL227" i="14"/>
  <c r="AI227" i="14"/>
  <c r="AC227" i="14"/>
  <c r="Z227" i="14"/>
  <c r="W227" i="14"/>
  <c r="T227" i="14"/>
  <c r="Q227" i="14"/>
  <c r="N227" i="14"/>
  <c r="K227" i="14"/>
  <c r="H227" i="14"/>
  <c r="E227" i="14"/>
  <c r="CK226" i="14"/>
  <c r="CH226" i="14"/>
  <c r="CE226" i="14"/>
  <c r="CB226" i="14"/>
  <c r="BY226" i="14"/>
  <c r="BV226" i="14"/>
  <c r="BS226" i="14"/>
  <c r="BP226" i="14"/>
  <c r="BM226" i="14"/>
  <c r="BJ226" i="14"/>
  <c r="BG226" i="14"/>
  <c r="BD226" i="14"/>
  <c r="BA226" i="14"/>
  <c r="AX226" i="14"/>
  <c r="AR226" i="14"/>
  <c r="AO226" i="14"/>
  <c r="AL226" i="14"/>
  <c r="AI226" i="14"/>
  <c r="AC226" i="14"/>
  <c r="Z226" i="14"/>
  <c r="W226" i="14"/>
  <c r="T226" i="14"/>
  <c r="Q226" i="14"/>
  <c r="N226" i="14"/>
  <c r="K226" i="14"/>
  <c r="H226" i="14"/>
  <c r="E226" i="14"/>
  <c r="CK225" i="14"/>
  <c r="CH225" i="14"/>
  <c r="CE225" i="14"/>
  <c r="CB225" i="14"/>
  <c r="BY225" i="14"/>
  <c r="BV225" i="14"/>
  <c r="BS225" i="14"/>
  <c r="BP225" i="14"/>
  <c r="BM225" i="14"/>
  <c r="BJ225" i="14"/>
  <c r="BG225" i="14"/>
  <c r="BD225" i="14"/>
  <c r="BA225" i="14"/>
  <c r="AX225" i="14"/>
  <c r="AR225" i="14"/>
  <c r="AO225" i="14"/>
  <c r="AL225" i="14"/>
  <c r="AI225" i="14"/>
  <c r="AC225" i="14"/>
  <c r="Z225" i="14"/>
  <c r="W225" i="14"/>
  <c r="T225" i="14"/>
  <c r="Q225" i="14"/>
  <c r="N225" i="14"/>
  <c r="K225" i="14"/>
  <c r="H225" i="14"/>
  <c r="E225" i="14"/>
  <c r="CK224" i="14"/>
  <c r="CH224" i="14"/>
  <c r="CE224" i="14"/>
  <c r="CB224" i="14"/>
  <c r="BY224" i="14"/>
  <c r="BV224" i="14"/>
  <c r="BS224" i="14"/>
  <c r="BP224" i="14"/>
  <c r="BM224" i="14"/>
  <c r="BJ224" i="14"/>
  <c r="BG224" i="14"/>
  <c r="BD224" i="14"/>
  <c r="BA224" i="14"/>
  <c r="AX224" i="14"/>
  <c r="AR224" i="14"/>
  <c r="AO224" i="14"/>
  <c r="AL224" i="14"/>
  <c r="AI224" i="14"/>
  <c r="AC224" i="14"/>
  <c r="Z224" i="14"/>
  <c r="W224" i="14"/>
  <c r="T224" i="14"/>
  <c r="Q224" i="14"/>
  <c r="N224" i="14"/>
  <c r="K224" i="14"/>
  <c r="H224" i="14"/>
  <c r="E224" i="14"/>
  <c r="CK223" i="14"/>
  <c r="CH223" i="14"/>
  <c r="CE223" i="14"/>
  <c r="CB223" i="14"/>
  <c r="BY223" i="14"/>
  <c r="BV223" i="14"/>
  <c r="BS223" i="14"/>
  <c r="BP223" i="14"/>
  <c r="BM223" i="14"/>
  <c r="BJ223" i="14"/>
  <c r="BG223" i="14"/>
  <c r="BD223" i="14"/>
  <c r="BA223" i="14"/>
  <c r="AX223" i="14"/>
  <c r="AR223" i="14"/>
  <c r="AO223" i="14"/>
  <c r="AL223" i="14"/>
  <c r="AI223" i="14"/>
  <c r="AC223" i="14"/>
  <c r="Z223" i="14"/>
  <c r="W223" i="14"/>
  <c r="T223" i="14"/>
  <c r="Q223" i="14"/>
  <c r="N223" i="14"/>
  <c r="K223" i="14"/>
  <c r="H223" i="14"/>
  <c r="E223" i="14"/>
  <c r="CK222" i="14"/>
  <c r="CH222" i="14"/>
  <c r="CE222" i="14"/>
  <c r="CB222" i="14"/>
  <c r="BY222" i="14"/>
  <c r="BV222" i="14"/>
  <c r="BS222" i="14"/>
  <c r="BP222" i="14"/>
  <c r="BM222" i="14"/>
  <c r="BJ222" i="14"/>
  <c r="BG222" i="14"/>
  <c r="BD222" i="14"/>
  <c r="BA222" i="14"/>
  <c r="AX222" i="14"/>
  <c r="AR222" i="14"/>
  <c r="AO222" i="14"/>
  <c r="AL222" i="14"/>
  <c r="AI222" i="14"/>
  <c r="AC222" i="14"/>
  <c r="Z222" i="14"/>
  <c r="W222" i="14"/>
  <c r="T222" i="14"/>
  <c r="Q222" i="14"/>
  <c r="N222" i="14"/>
  <c r="K222" i="14"/>
  <c r="H222" i="14"/>
  <c r="E222" i="14"/>
  <c r="CK221" i="14"/>
  <c r="CH221" i="14"/>
  <c r="CE221" i="14"/>
  <c r="BY221" i="14"/>
  <c r="BV221" i="14"/>
  <c r="BS221" i="14"/>
  <c r="BP221" i="14"/>
  <c r="BM221" i="14"/>
  <c r="BJ221" i="14"/>
  <c r="BG221" i="14"/>
  <c r="BD221" i="14"/>
  <c r="BA221" i="14"/>
  <c r="AX221" i="14"/>
  <c r="AR221" i="14"/>
  <c r="AO221" i="14"/>
  <c r="AL221" i="14"/>
  <c r="AI221" i="14"/>
  <c r="AC221" i="14"/>
  <c r="Z221" i="14"/>
  <c r="W221" i="14"/>
  <c r="T221" i="14"/>
  <c r="Q221" i="14"/>
  <c r="N221" i="14"/>
  <c r="K221" i="14"/>
  <c r="H221" i="14"/>
  <c r="E221" i="14"/>
  <c r="CK220" i="14"/>
  <c r="CH220" i="14"/>
  <c r="CE220" i="14"/>
  <c r="BY220" i="14"/>
  <c r="BV220" i="14"/>
  <c r="BS220" i="14"/>
  <c r="BP220" i="14"/>
  <c r="BM220" i="14"/>
  <c r="BJ220" i="14"/>
  <c r="BG220" i="14"/>
  <c r="BD220" i="14"/>
  <c r="BA220" i="14"/>
  <c r="AX220" i="14"/>
  <c r="AR220" i="14"/>
  <c r="AO220" i="14"/>
  <c r="AL220" i="14"/>
  <c r="AI220" i="14"/>
  <c r="AC220" i="14"/>
  <c r="Z220" i="14"/>
  <c r="W220" i="14"/>
  <c r="T220" i="14"/>
  <c r="Q220" i="14"/>
  <c r="N220" i="14"/>
  <c r="K220" i="14"/>
  <c r="H220" i="14"/>
  <c r="E220" i="14"/>
  <c r="CK219" i="14"/>
  <c r="CH219" i="14"/>
  <c r="CE219" i="14"/>
  <c r="BY219" i="14"/>
  <c r="BV219" i="14"/>
  <c r="BS219" i="14"/>
  <c r="BP219" i="14"/>
  <c r="BM219" i="14"/>
  <c r="BJ219" i="14"/>
  <c r="BG219" i="14"/>
  <c r="BD219" i="14"/>
  <c r="BA219" i="14"/>
  <c r="AX219" i="14"/>
  <c r="AR219" i="14"/>
  <c r="AO219" i="14"/>
  <c r="AL219" i="14"/>
  <c r="AI219" i="14"/>
  <c r="AC219" i="14"/>
  <c r="Z219" i="14"/>
  <c r="W219" i="14"/>
  <c r="T219" i="14"/>
  <c r="Q219" i="14"/>
  <c r="N219" i="14"/>
  <c r="K219" i="14"/>
  <c r="H219" i="14"/>
  <c r="E219" i="14"/>
  <c r="CK218" i="14"/>
  <c r="CH218" i="14"/>
  <c r="CE218" i="14"/>
  <c r="BY218" i="14"/>
  <c r="BV218" i="14"/>
  <c r="BS218" i="14"/>
  <c r="BP218" i="14"/>
  <c r="BM218" i="14"/>
  <c r="BJ218" i="14"/>
  <c r="BG218" i="14"/>
  <c r="BD218" i="14"/>
  <c r="BA218" i="14"/>
  <c r="AX218" i="14"/>
  <c r="AR218" i="14"/>
  <c r="AO218" i="14"/>
  <c r="AL218" i="14"/>
  <c r="AI218" i="14"/>
  <c r="AC218" i="14"/>
  <c r="Z218" i="14"/>
  <c r="W218" i="14"/>
  <c r="T218" i="14"/>
  <c r="Q218" i="14"/>
  <c r="N218" i="14"/>
  <c r="K218" i="14"/>
  <c r="H218" i="14"/>
  <c r="E218" i="14"/>
  <c r="CK217" i="14"/>
  <c r="CH217" i="14"/>
  <c r="CE217" i="14"/>
  <c r="BY217" i="14"/>
  <c r="BV217" i="14"/>
  <c r="BS217" i="14"/>
  <c r="BP217" i="14"/>
  <c r="BM217" i="14"/>
  <c r="BJ217" i="14"/>
  <c r="BG217" i="14"/>
  <c r="BD217" i="14"/>
  <c r="BA217" i="14"/>
  <c r="AX217" i="14"/>
  <c r="AR217" i="14"/>
  <c r="AO217" i="14"/>
  <c r="AL217" i="14"/>
  <c r="AI217" i="14"/>
  <c r="AC217" i="14"/>
  <c r="Z217" i="14"/>
  <c r="W217" i="14"/>
  <c r="T217" i="14"/>
  <c r="Q217" i="14"/>
  <c r="N217" i="14"/>
  <c r="K217" i="14"/>
  <c r="H217" i="14"/>
  <c r="E217" i="14"/>
  <c r="CK216" i="14"/>
  <c r="CH216" i="14"/>
  <c r="CE216" i="14"/>
  <c r="BY216" i="14"/>
  <c r="BV216" i="14"/>
  <c r="BS216" i="14"/>
  <c r="BP216" i="14"/>
  <c r="BM216" i="14"/>
  <c r="BJ216" i="14"/>
  <c r="BG216" i="14"/>
  <c r="BD216" i="14"/>
  <c r="BA216" i="14"/>
  <c r="AX216" i="14"/>
  <c r="AR216" i="14"/>
  <c r="AO216" i="14"/>
  <c r="AL216" i="14"/>
  <c r="AI216" i="14"/>
  <c r="AC216" i="14"/>
  <c r="Z216" i="14"/>
  <c r="W216" i="14"/>
  <c r="T216" i="14"/>
  <c r="Q216" i="14"/>
  <c r="N216" i="14"/>
  <c r="K216" i="14"/>
  <c r="H216" i="14"/>
  <c r="E216" i="14"/>
  <c r="CK215" i="14"/>
  <c r="CH215" i="14"/>
  <c r="CE215" i="14"/>
  <c r="BY215" i="14"/>
  <c r="BV215" i="14"/>
  <c r="BS215" i="14"/>
  <c r="BP215" i="14"/>
  <c r="BM215" i="14"/>
  <c r="BJ215" i="14"/>
  <c r="BG215" i="14"/>
  <c r="BD215" i="14"/>
  <c r="BA215" i="14"/>
  <c r="AX215" i="14"/>
  <c r="AR215" i="14"/>
  <c r="AO215" i="14"/>
  <c r="AL215" i="14"/>
  <c r="AI215" i="14"/>
  <c r="AC215" i="14"/>
  <c r="Z215" i="14"/>
  <c r="W215" i="14"/>
  <c r="T215" i="14"/>
  <c r="Q215" i="14"/>
  <c r="N215" i="14"/>
  <c r="K215" i="14"/>
  <c r="H215" i="14"/>
  <c r="E215" i="14"/>
  <c r="CK214" i="14"/>
  <c r="CH214" i="14"/>
  <c r="CE214" i="14"/>
  <c r="BY214" i="14"/>
  <c r="BV214" i="14"/>
  <c r="BS214" i="14"/>
  <c r="BP214" i="14"/>
  <c r="BM214" i="14"/>
  <c r="BJ214" i="14"/>
  <c r="BG214" i="14"/>
  <c r="BD214" i="14"/>
  <c r="BA214" i="14"/>
  <c r="AX214" i="14"/>
  <c r="AR214" i="14"/>
  <c r="AO214" i="14"/>
  <c r="AL214" i="14"/>
  <c r="AI214" i="14"/>
  <c r="AC214" i="14"/>
  <c r="Z214" i="14"/>
  <c r="W214" i="14"/>
  <c r="T214" i="14"/>
  <c r="Q214" i="14"/>
  <c r="N214" i="14"/>
  <c r="K214" i="14"/>
  <c r="H214" i="14"/>
  <c r="E214" i="14"/>
  <c r="CK213" i="14"/>
  <c r="CH213" i="14"/>
  <c r="CE213" i="14"/>
  <c r="BY213" i="14"/>
  <c r="BV213" i="14"/>
  <c r="BS213" i="14"/>
  <c r="BP213" i="14"/>
  <c r="BM213" i="14"/>
  <c r="BJ213" i="14"/>
  <c r="BG213" i="14"/>
  <c r="BD213" i="14"/>
  <c r="BA213" i="14"/>
  <c r="AX213" i="14"/>
  <c r="AR213" i="14"/>
  <c r="AO213" i="14"/>
  <c r="AL213" i="14"/>
  <c r="AI213" i="14"/>
  <c r="AC213" i="14"/>
  <c r="Z213" i="14"/>
  <c r="W213" i="14"/>
  <c r="T213" i="14"/>
  <c r="Q213" i="14"/>
  <c r="N213" i="14"/>
  <c r="K213" i="14"/>
  <c r="H213" i="14"/>
  <c r="E213" i="14"/>
  <c r="CK212" i="14"/>
  <c r="CH212" i="14"/>
  <c r="CE212" i="14"/>
  <c r="BY212" i="14"/>
  <c r="BV212" i="14"/>
  <c r="BS212" i="14"/>
  <c r="BP212" i="14"/>
  <c r="BM212" i="14"/>
  <c r="BJ212" i="14"/>
  <c r="BG212" i="14"/>
  <c r="BD212" i="14"/>
  <c r="BA212" i="14"/>
  <c r="AX212" i="14"/>
  <c r="AR212" i="14"/>
  <c r="AO212" i="14"/>
  <c r="AL212" i="14"/>
  <c r="AI212" i="14"/>
  <c r="AC212" i="14"/>
  <c r="Z212" i="14"/>
  <c r="W212" i="14"/>
  <c r="T212" i="14"/>
  <c r="Q212" i="14"/>
  <c r="N212" i="14"/>
  <c r="K212" i="14"/>
  <c r="H212" i="14"/>
  <c r="E212" i="14"/>
  <c r="CK211" i="14"/>
  <c r="CH211" i="14"/>
  <c r="CE211" i="14"/>
  <c r="BY211" i="14"/>
  <c r="BV211" i="14"/>
  <c r="BS211" i="14"/>
  <c r="BP211" i="14"/>
  <c r="BM211" i="14"/>
  <c r="BJ211" i="14"/>
  <c r="BG211" i="14"/>
  <c r="BD211" i="14"/>
  <c r="BA211" i="14"/>
  <c r="AX211" i="14"/>
  <c r="AR211" i="14"/>
  <c r="AO211" i="14"/>
  <c r="AL211" i="14"/>
  <c r="AI211" i="14"/>
  <c r="AC211" i="14"/>
  <c r="Z211" i="14"/>
  <c r="W211" i="14"/>
  <c r="T211" i="14"/>
  <c r="Q211" i="14"/>
  <c r="N211" i="14"/>
  <c r="K211" i="14"/>
  <c r="H211" i="14"/>
  <c r="E211" i="14"/>
  <c r="CK210" i="14"/>
  <c r="CH210" i="14"/>
  <c r="CE210" i="14"/>
  <c r="BY210" i="14"/>
  <c r="BV210" i="14"/>
  <c r="BS210" i="14"/>
  <c r="BP210" i="14"/>
  <c r="BM210" i="14"/>
  <c r="BJ210" i="14"/>
  <c r="BG210" i="14"/>
  <c r="BD210" i="14"/>
  <c r="BA210" i="14"/>
  <c r="AX210" i="14"/>
  <c r="AR210" i="14"/>
  <c r="AO210" i="14"/>
  <c r="AL210" i="14"/>
  <c r="AI210" i="14"/>
  <c r="AC210" i="14"/>
  <c r="Z210" i="14"/>
  <c r="W210" i="14"/>
  <c r="T210" i="14"/>
  <c r="Q210" i="14"/>
  <c r="N210" i="14"/>
  <c r="K210" i="14"/>
  <c r="H210" i="14"/>
  <c r="E210" i="14"/>
  <c r="CK209" i="14"/>
  <c r="CH209" i="14"/>
  <c r="CE209" i="14"/>
  <c r="BY209" i="14"/>
  <c r="BV209" i="14"/>
  <c r="BS209" i="14"/>
  <c r="BP209" i="14"/>
  <c r="BM209" i="14"/>
  <c r="BJ209" i="14"/>
  <c r="BG209" i="14"/>
  <c r="BD209" i="14"/>
  <c r="BA209" i="14"/>
  <c r="AX209" i="14"/>
  <c r="AR209" i="14"/>
  <c r="AO209" i="14"/>
  <c r="AL209" i="14"/>
  <c r="AI209" i="14"/>
  <c r="AC209" i="14"/>
  <c r="Z209" i="14"/>
  <c r="T209" i="14"/>
  <c r="Q209" i="14"/>
  <c r="N209" i="14"/>
  <c r="K209" i="14"/>
  <c r="H209" i="14"/>
  <c r="E209" i="14"/>
  <c r="CK208" i="14"/>
  <c r="CH208" i="14"/>
  <c r="CE208" i="14"/>
  <c r="BY208" i="14"/>
  <c r="BV208" i="14"/>
  <c r="BS208" i="14"/>
  <c r="BP208" i="14"/>
  <c r="BM208" i="14"/>
  <c r="BJ208" i="14"/>
  <c r="BG208" i="14"/>
  <c r="BD208" i="14"/>
  <c r="BA208" i="14"/>
  <c r="AX208" i="14"/>
  <c r="AR208" i="14"/>
  <c r="AO208" i="14"/>
  <c r="AL208" i="14"/>
  <c r="AI208" i="14"/>
  <c r="AC208" i="14"/>
  <c r="Z208" i="14"/>
  <c r="T208" i="14"/>
  <c r="Q208" i="14"/>
  <c r="N208" i="14"/>
  <c r="K208" i="14"/>
  <c r="H208" i="14"/>
  <c r="E208" i="14"/>
  <c r="CK207" i="14"/>
  <c r="CH207" i="14"/>
  <c r="CE207" i="14"/>
  <c r="BY207" i="14"/>
  <c r="BV207" i="14"/>
  <c r="BS207" i="14"/>
  <c r="BP207" i="14"/>
  <c r="BM207" i="14"/>
  <c r="BJ207" i="14"/>
  <c r="BG207" i="14"/>
  <c r="BD207" i="14"/>
  <c r="BA207" i="14"/>
  <c r="AX207" i="14"/>
  <c r="AR207" i="14"/>
  <c r="AO207" i="14"/>
  <c r="AL207" i="14"/>
  <c r="AI207" i="14"/>
  <c r="AC207" i="14"/>
  <c r="Z207" i="14"/>
  <c r="T207" i="14"/>
  <c r="Q207" i="14"/>
  <c r="N207" i="14"/>
  <c r="K207" i="14"/>
  <c r="H207" i="14"/>
  <c r="E207" i="14"/>
  <c r="CK206" i="14"/>
  <c r="CH206" i="14"/>
  <c r="CE206" i="14"/>
  <c r="BY206" i="14"/>
  <c r="BV206" i="14"/>
  <c r="BS206" i="14"/>
  <c r="BP206" i="14"/>
  <c r="BM206" i="14"/>
  <c r="BJ206" i="14"/>
  <c r="BG206" i="14"/>
  <c r="BD206" i="14"/>
  <c r="BA206" i="14"/>
  <c r="AX206" i="14"/>
  <c r="AR206" i="14"/>
  <c r="AO206" i="14"/>
  <c r="AL206" i="14"/>
  <c r="AI206" i="14"/>
  <c r="AC206" i="14"/>
  <c r="Z206" i="14"/>
  <c r="T206" i="14"/>
  <c r="Q206" i="14"/>
  <c r="N206" i="14"/>
  <c r="K206" i="14"/>
  <c r="H206" i="14"/>
  <c r="E206" i="14"/>
  <c r="CK205" i="14"/>
  <c r="CH205" i="14"/>
  <c r="CE205" i="14"/>
  <c r="BY205" i="14"/>
  <c r="BV205" i="14"/>
  <c r="BS205" i="14"/>
  <c r="BP205" i="14"/>
  <c r="BM205" i="14"/>
  <c r="BJ205" i="14"/>
  <c r="BG205" i="14"/>
  <c r="BD205" i="14"/>
  <c r="BA205" i="14"/>
  <c r="AX205" i="14"/>
  <c r="AR205" i="14"/>
  <c r="AO205" i="14"/>
  <c r="AL205" i="14"/>
  <c r="AI205" i="14"/>
  <c r="AC205" i="14"/>
  <c r="Z205" i="14"/>
  <c r="T205" i="14"/>
  <c r="Q205" i="14"/>
  <c r="N205" i="14"/>
  <c r="K205" i="14"/>
  <c r="H205" i="14"/>
  <c r="E205" i="14"/>
  <c r="CK204" i="14"/>
  <c r="CH204" i="14"/>
  <c r="CE204" i="14"/>
  <c r="BY204" i="14"/>
  <c r="BV204" i="14"/>
  <c r="BS204" i="14"/>
  <c r="BP204" i="14"/>
  <c r="BM204" i="14"/>
  <c r="BJ204" i="14"/>
  <c r="BG204" i="14"/>
  <c r="BD204" i="14"/>
  <c r="BA204" i="14"/>
  <c r="AX204" i="14"/>
  <c r="AR204" i="14"/>
  <c r="AO204" i="14"/>
  <c r="AL204" i="14"/>
  <c r="AI204" i="14"/>
  <c r="AC204" i="14"/>
  <c r="Z204" i="14"/>
  <c r="T204" i="14"/>
  <c r="Q204" i="14"/>
  <c r="N204" i="14"/>
  <c r="K204" i="14"/>
  <c r="H204" i="14"/>
  <c r="E204" i="14"/>
  <c r="CK203" i="14"/>
  <c r="CH203" i="14"/>
  <c r="CE203" i="14"/>
  <c r="BY203" i="14"/>
  <c r="BV203" i="14"/>
  <c r="BS203" i="14"/>
  <c r="BP203" i="14"/>
  <c r="BM203" i="14"/>
  <c r="BJ203" i="14"/>
  <c r="BG203" i="14"/>
  <c r="BD203" i="14"/>
  <c r="BA203" i="14"/>
  <c r="AX203" i="14"/>
  <c r="AR203" i="14"/>
  <c r="AO203" i="14"/>
  <c r="AL203" i="14"/>
  <c r="AI203" i="14"/>
  <c r="AC203" i="14"/>
  <c r="Z203" i="14"/>
  <c r="T203" i="14"/>
  <c r="Q203" i="14"/>
  <c r="N203" i="14"/>
  <c r="K203" i="14"/>
  <c r="H203" i="14"/>
  <c r="E203" i="14"/>
  <c r="CK202" i="14"/>
  <c r="CH202" i="14"/>
  <c r="CE202" i="14"/>
  <c r="BY202" i="14"/>
  <c r="BV202" i="14"/>
  <c r="BS202" i="14"/>
  <c r="BP202" i="14"/>
  <c r="BM202" i="14"/>
  <c r="BJ202" i="14"/>
  <c r="BG202" i="14"/>
  <c r="BD202" i="14"/>
  <c r="BA202" i="14"/>
  <c r="AX202" i="14"/>
  <c r="AR202" i="14"/>
  <c r="AO202" i="14"/>
  <c r="AL202" i="14"/>
  <c r="AI202" i="14"/>
  <c r="AC202" i="14"/>
  <c r="Z202" i="14"/>
  <c r="T202" i="14"/>
  <c r="Q202" i="14"/>
  <c r="N202" i="14"/>
  <c r="K202" i="14"/>
  <c r="H202" i="14"/>
  <c r="E202" i="14"/>
  <c r="CK201" i="14"/>
  <c r="CH201" i="14"/>
  <c r="CE201" i="14"/>
  <c r="BY201" i="14"/>
  <c r="BV201" i="14"/>
  <c r="BS201" i="14"/>
  <c r="BP201" i="14"/>
  <c r="BM201" i="14"/>
  <c r="BJ201" i="14"/>
  <c r="BG201" i="14"/>
  <c r="BD201" i="14"/>
  <c r="BA201" i="14"/>
  <c r="AX201" i="14"/>
  <c r="AR201" i="14"/>
  <c r="AO201" i="14"/>
  <c r="AL201" i="14"/>
  <c r="AI201" i="14"/>
  <c r="AC201" i="14"/>
  <c r="Z201" i="14"/>
  <c r="T201" i="14"/>
  <c r="Q201" i="14"/>
  <c r="N201" i="14"/>
  <c r="K201" i="14"/>
  <c r="H201" i="14"/>
  <c r="E201" i="14"/>
  <c r="CK200" i="14"/>
  <c r="CH200" i="14"/>
  <c r="CE200" i="14"/>
  <c r="BY200" i="14"/>
  <c r="BV200" i="14"/>
  <c r="BS200" i="14"/>
  <c r="BP200" i="14"/>
  <c r="BM200" i="14"/>
  <c r="BJ200" i="14"/>
  <c r="BG200" i="14"/>
  <c r="BD200" i="14"/>
  <c r="BA200" i="14"/>
  <c r="AX200" i="14"/>
  <c r="AR200" i="14"/>
  <c r="AO200" i="14"/>
  <c r="AL200" i="14"/>
  <c r="AI200" i="14"/>
  <c r="AC200" i="14"/>
  <c r="Z200" i="14"/>
  <c r="T200" i="14"/>
  <c r="Q200" i="14"/>
  <c r="N200" i="14"/>
  <c r="K200" i="14"/>
  <c r="H200" i="14"/>
  <c r="E200" i="14"/>
  <c r="CK199" i="14"/>
  <c r="CH199" i="14"/>
  <c r="CE199" i="14"/>
  <c r="BY199" i="14"/>
  <c r="BV199" i="14"/>
  <c r="BS199" i="14"/>
  <c r="BP199" i="14"/>
  <c r="BM199" i="14"/>
  <c r="BJ199" i="14"/>
  <c r="BG199" i="14"/>
  <c r="BD199" i="14"/>
  <c r="BA199" i="14"/>
  <c r="AX199" i="14"/>
  <c r="AR199" i="14"/>
  <c r="AO199" i="14"/>
  <c r="AL199" i="14"/>
  <c r="AI199" i="14"/>
  <c r="AC199" i="14"/>
  <c r="Z199" i="14"/>
  <c r="T199" i="14"/>
  <c r="Q199" i="14"/>
  <c r="N199" i="14"/>
  <c r="K199" i="14"/>
  <c r="H199" i="14"/>
  <c r="E199" i="14"/>
  <c r="CK198" i="14"/>
  <c r="CH198" i="14"/>
  <c r="CE198" i="14"/>
  <c r="BY198" i="14"/>
  <c r="BV198" i="14"/>
  <c r="BS198" i="14"/>
  <c r="BP198" i="14"/>
  <c r="BM198" i="14"/>
  <c r="BJ198" i="14"/>
  <c r="BG198" i="14"/>
  <c r="BD198" i="14"/>
  <c r="BA198" i="14"/>
  <c r="AX198" i="14"/>
  <c r="AR198" i="14"/>
  <c r="AO198" i="14"/>
  <c r="AL198" i="14"/>
  <c r="AI198" i="14"/>
  <c r="AC198" i="14"/>
  <c r="Z198" i="14"/>
  <c r="T198" i="14"/>
  <c r="Q198" i="14"/>
  <c r="N198" i="14"/>
  <c r="K198" i="14"/>
  <c r="H198" i="14"/>
  <c r="E198" i="14"/>
  <c r="CK197" i="14"/>
  <c r="CH197" i="14"/>
  <c r="BY197" i="14"/>
  <c r="BV197" i="14"/>
  <c r="BS197" i="14"/>
  <c r="BP197" i="14"/>
  <c r="BM197" i="14"/>
  <c r="BJ197" i="14"/>
  <c r="BG197" i="14"/>
  <c r="BD197" i="14"/>
  <c r="BA197" i="14"/>
  <c r="AX197" i="14"/>
  <c r="AR197" i="14"/>
  <c r="AO197" i="14"/>
  <c r="AL197" i="14"/>
  <c r="AI197" i="14"/>
  <c r="AC197" i="14"/>
  <c r="Z197" i="14"/>
  <c r="T197" i="14"/>
  <c r="Q197" i="14"/>
  <c r="N197" i="14"/>
  <c r="K197" i="14"/>
  <c r="H197" i="14"/>
  <c r="E197" i="14"/>
  <c r="CK196" i="14"/>
  <c r="CH196" i="14"/>
  <c r="BY196" i="14"/>
  <c r="BV196" i="14"/>
  <c r="BS196" i="14"/>
  <c r="BP196" i="14"/>
  <c r="BM196" i="14"/>
  <c r="BJ196" i="14"/>
  <c r="BG196" i="14"/>
  <c r="BD196" i="14"/>
  <c r="BA196" i="14"/>
  <c r="AX196" i="14"/>
  <c r="AR196" i="14"/>
  <c r="AO196" i="14"/>
  <c r="AL196" i="14"/>
  <c r="AI196" i="14"/>
  <c r="AC196" i="14"/>
  <c r="Z196" i="14"/>
  <c r="T196" i="14"/>
  <c r="Q196" i="14"/>
  <c r="N196" i="14"/>
  <c r="K196" i="14"/>
  <c r="H196" i="14"/>
  <c r="E196" i="14"/>
  <c r="CK195" i="14"/>
  <c r="CH195" i="14"/>
  <c r="BY195" i="14"/>
  <c r="BV195" i="14"/>
  <c r="BS195" i="14"/>
  <c r="BP195" i="14"/>
  <c r="BM195" i="14"/>
  <c r="BJ195" i="14"/>
  <c r="BG195" i="14"/>
  <c r="BD195" i="14"/>
  <c r="BA195" i="14"/>
  <c r="AX195" i="14"/>
  <c r="AR195" i="14"/>
  <c r="AO195" i="14"/>
  <c r="AL195" i="14"/>
  <c r="AI195" i="14"/>
  <c r="AC195" i="14"/>
  <c r="Z195" i="14"/>
  <c r="T195" i="14"/>
  <c r="Q195" i="14"/>
  <c r="N195" i="14"/>
  <c r="K195" i="14"/>
  <c r="H195" i="14"/>
  <c r="E195" i="14"/>
  <c r="CK194" i="14"/>
  <c r="CH194" i="14"/>
  <c r="BY194" i="14"/>
  <c r="BV194" i="14"/>
  <c r="BS194" i="14"/>
  <c r="BP194" i="14"/>
  <c r="BM194" i="14"/>
  <c r="BJ194" i="14"/>
  <c r="BG194" i="14"/>
  <c r="BD194" i="14"/>
  <c r="BA194" i="14"/>
  <c r="AX194" i="14"/>
  <c r="AR194" i="14"/>
  <c r="AO194" i="14"/>
  <c r="AL194" i="14"/>
  <c r="AI194" i="14"/>
  <c r="AC194" i="14"/>
  <c r="Z194" i="14"/>
  <c r="T194" i="14"/>
  <c r="Q194" i="14"/>
  <c r="N194" i="14"/>
  <c r="K194" i="14"/>
  <c r="H194" i="14"/>
  <c r="E194" i="14"/>
  <c r="CK193" i="14"/>
  <c r="CH193" i="14"/>
  <c r="BY193" i="14"/>
  <c r="BV193" i="14"/>
  <c r="BS193" i="14"/>
  <c r="BP193" i="14"/>
  <c r="BM193" i="14"/>
  <c r="BJ193" i="14"/>
  <c r="BG193" i="14"/>
  <c r="BD193" i="14"/>
  <c r="BA193" i="14"/>
  <c r="AX193" i="14"/>
  <c r="AR193" i="14"/>
  <c r="AO193" i="14"/>
  <c r="AL193" i="14"/>
  <c r="AI193" i="14"/>
  <c r="AC193" i="14"/>
  <c r="Z193" i="14"/>
  <c r="T193" i="14"/>
  <c r="Q193" i="14"/>
  <c r="N193" i="14"/>
  <c r="K193" i="14"/>
  <c r="H193" i="14"/>
  <c r="E193" i="14"/>
  <c r="CK192" i="14"/>
  <c r="CH192" i="14"/>
  <c r="BY192" i="14"/>
  <c r="BV192" i="14"/>
  <c r="BS192" i="14"/>
  <c r="BP192" i="14"/>
  <c r="BM192" i="14"/>
  <c r="BJ192" i="14"/>
  <c r="BG192" i="14"/>
  <c r="BD192" i="14"/>
  <c r="BA192" i="14"/>
  <c r="AX192" i="14"/>
  <c r="AR192" i="14"/>
  <c r="AO192" i="14"/>
  <c r="AL192" i="14"/>
  <c r="AI192" i="14"/>
  <c r="AC192" i="14"/>
  <c r="Z192" i="14"/>
  <c r="T192" i="14"/>
  <c r="Q192" i="14"/>
  <c r="N192" i="14"/>
  <c r="K192" i="14"/>
  <c r="H192" i="14"/>
  <c r="E192" i="14"/>
  <c r="CK191" i="14"/>
  <c r="CH191" i="14"/>
  <c r="BY191" i="14"/>
  <c r="BV191" i="14"/>
  <c r="BS191" i="14"/>
  <c r="BP191" i="14"/>
  <c r="BM191" i="14"/>
  <c r="BJ191" i="14"/>
  <c r="BG191" i="14"/>
  <c r="BD191" i="14"/>
  <c r="BA191" i="14"/>
  <c r="AX191" i="14"/>
  <c r="AR191" i="14"/>
  <c r="AO191" i="14"/>
  <c r="AL191" i="14"/>
  <c r="AI191" i="14"/>
  <c r="AC191" i="14"/>
  <c r="Z191" i="14"/>
  <c r="T191" i="14"/>
  <c r="Q191" i="14"/>
  <c r="N191" i="14"/>
  <c r="K191" i="14"/>
  <c r="H191" i="14"/>
  <c r="E191" i="14"/>
  <c r="CK190" i="14"/>
  <c r="CH190" i="14"/>
  <c r="BY190" i="14"/>
  <c r="BV190" i="14"/>
  <c r="BS190" i="14"/>
  <c r="BP190" i="14"/>
  <c r="BM190" i="14"/>
  <c r="BJ190" i="14"/>
  <c r="BG190" i="14"/>
  <c r="BD190" i="14"/>
  <c r="BA190" i="14"/>
  <c r="AX190" i="14"/>
  <c r="AR190" i="14"/>
  <c r="AO190" i="14"/>
  <c r="AL190" i="14"/>
  <c r="AI190" i="14"/>
  <c r="AC190" i="14"/>
  <c r="Z190" i="14"/>
  <c r="T190" i="14"/>
  <c r="Q190" i="14"/>
  <c r="N190" i="14"/>
  <c r="K190" i="14"/>
  <c r="H190" i="14"/>
  <c r="E190" i="14"/>
  <c r="CK189" i="14"/>
  <c r="CH189" i="14"/>
  <c r="BY189" i="14"/>
  <c r="BV189" i="14"/>
  <c r="BS189" i="14"/>
  <c r="BP189" i="14"/>
  <c r="BM189" i="14"/>
  <c r="BJ189" i="14"/>
  <c r="BG189" i="14"/>
  <c r="BD189" i="14"/>
  <c r="BA189" i="14"/>
  <c r="AX189" i="14"/>
  <c r="AR189" i="14"/>
  <c r="AO189" i="14"/>
  <c r="AL189" i="14"/>
  <c r="AI189" i="14"/>
  <c r="AC189" i="14"/>
  <c r="Z189" i="14"/>
  <c r="T189" i="14"/>
  <c r="Q189" i="14"/>
  <c r="N189" i="14"/>
  <c r="K189" i="14"/>
  <c r="H189" i="14"/>
  <c r="E189" i="14"/>
  <c r="CK188" i="14"/>
  <c r="CH188" i="14"/>
  <c r="BY188" i="14"/>
  <c r="BV188" i="14"/>
  <c r="BS188" i="14"/>
  <c r="BP188" i="14"/>
  <c r="BM188" i="14"/>
  <c r="BJ188" i="14"/>
  <c r="BG188" i="14"/>
  <c r="BD188" i="14"/>
  <c r="BA188" i="14"/>
  <c r="AX188" i="14"/>
  <c r="AR188" i="14"/>
  <c r="AO188" i="14"/>
  <c r="AL188" i="14"/>
  <c r="AI188" i="14"/>
  <c r="AC188" i="14"/>
  <c r="Z188" i="14"/>
  <c r="T188" i="14"/>
  <c r="Q188" i="14"/>
  <c r="N188" i="14"/>
  <c r="K188" i="14"/>
  <c r="H188" i="14"/>
  <c r="E188" i="14"/>
  <c r="CK187" i="14"/>
  <c r="CH187" i="14"/>
  <c r="BY187" i="14"/>
  <c r="BV187" i="14"/>
  <c r="BS187" i="14"/>
  <c r="BP187" i="14"/>
  <c r="BM187" i="14"/>
  <c r="BJ187" i="14"/>
  <c r="BG187" i="14"/>
  <c r="BD187" i="14"/>
  <c r="BA187" i="14"/>
  <c r="AX187" i="14"/>
  <c r="AR187" i="14"/>
  <c r="AO187" i="14"/>
  <c r="AL187" i="14"/>
  <c r="AI187" i="14"/>
  <c r="AC187" i="14"/>
  <c r="Z187" i="14"/>
  <c r="T187" i="14"/>
  <c r="Q187" i="14"/>
  <c r="N187" i="14"/>
  <c r="K187" i="14"/>
  <c r="H187" i="14"/>
  <c r="E187" i="14"/>
  <c r="CK186" i="14"/>
  <c r="CH186" i="14"/>
  <c r="BY186" i="14"/>
  <c r="BV186" i="14"/>
  <c r="BS186" i="14"/>
  <c r="BP186" i="14"/>
  <c r="BM186" i="14"/>
  <c r="BJ186" i="14"/>
  <c r="BG186" i="14"/>
  <c r="BD186" i="14"/>
  <c r="BA186" i="14"/>
  <c r="AX186" i="14"/>
  <c r="AR186" i="14"/>
  <c r="AO186" i="14"/>
  <c r="AL186" i="14"/>
  <c r="AI186" i="14"/>
  <c r="AC186" i="14"/>
  <c r="Z186" i="14"/>
  <c r="T186" i="14"/>
  <c r="Q186" i="14"/>
  <c r="N186" i="14"/>
  <c r="K186" i="14"/>
  <c r="H186" i="14"/>
  <c r="E186" i="14"/>
  <c r="CK185" i="14"/>
  <c r="CH185" i="14"/>
  <c r="BY185" i="14"/>
  <c r="BV185" i="14"/>
  <c r="BS185" i="14"/>
  <c r="BP185" i="14"/>
  <c r="BM185" i="14"/>
  <c r="BJ185" i="14"/>
  <c r="BG185" i="14"/>
  <c r="BD185" i="14"/>
  <c r="BA185" i="14"/>
  <c r="AR185" i="14"/>
  <c r="AO185" i="14"/>
  <c r="AL185" i="14"/>
  <c r="AI185" i="14"/>
  <c r="AC185" i="14"/>
  <c r="Z185" i="14"/>
  <c r="T185" i="14"/>
  <c r="Q185" i="14"/>
  <c r="N185" i="14"/>
  <c r="K185" i="14"/>
  <c r="H185" i="14"/>
  <c r="E185" i="14"/>
  <c r="CK184" i="14"/>
  <c r="CH184" i="14"/>
  <c r="BY184" i="14"/>
  <c r="BV184" i="14"/>
  <c r="BS184" i="14"/>
  <c r="BP184" i="14"/>
  <c r="BM184" i="14"/>
  <c r="BJ184" i="14"/>
  <c r="BG184" i="14"/>
  <c r="BD184" i="14"/>
  <c r="BA184" i="14"/>
  <c r="AR184" i="14"/>
  <c r="AO184" i="14"/>
  <c r="AL184" i="14"/>
  <c r="AI184" i="14"/>
  <c r="AC184" i="14"/>
  <c r="Z184" i="14"/>
  <c r="T184" i="14"/>
  <c r="Q184" i="14"/>
  <c r="N184" i="14"/>
  <c r="K184" i="14"/>
  <c r="H184" i="14"/>
  <c r="E184" i="14"/>
  <c r="CK183" i="14"/>
  <c r="CH183" i="14"/>
  <c r="BY183" i="14"/>
  <c r="BV183" i="14"/>
  <c r="BS183" i="14"/>
  <c r="BP183" i="14"/>
  <c r="BM183" i="14"/>
  <c r="BJ183" i="14"/>
  <c r="BG183" i="14"/>
  <c r="BD183" i="14"/>
  <c r="BA183" i="14"/>
  <c r="AR183" i="14"/>
  <c r="AO183" i="14"/>
  <c r="AL183" i="14"/>
  <c r="AI183" i="14"/>
  <c r="AC183" i="14"/>
  <c r="Z183" i="14"/>
  <c r="T183" i="14"/>
  <c r="Q183" i="14"/>
  <c r="N183" i="14"/>
  <c r="K183" i="14"/>
  <c r="H183" i="14"/>
  <c r="E183" i="14"/>
  <c r="CK182" i="14"/>
  <c r="CH182" i="14"/>
  <c r="BY182" i="14"/>
  <c r="BV182" i="14"/>
  <c r="BS182" i="14"/>
  <c r="BP182" i="14"/>
  <c r="BM182" i="14"/>
  <c r="BJ182" i="14"/>
  <c r="BG182" i="14"/>
  <c r="BD182" i="14"/>
  <c r="BA182" i="14"/>
  <c r="AR182" i="14"/>
  <c r="AO182" i="14"/>
  <c r="AL182" i="14"/>
  <c r="AI182" i="14"/>
  <c r="AC182" i="14"/>
  <c r="Z182" i="14"/>
  <c r="T182" i="14"/>
  <c r="Q182" i="14"/>
  <c r="N182" i="14"/>
  <c r="K182" i="14"/>
  <c r="H182" i="14"/>
  <c r="E182" i="14"/>
  <c r="CK181" i="14"/>
  <c r="CH181" i="14"/>
  <c r="BY181" i="14"/>
  <c r="BV181" i="14"/>
  <c r="BS181" i="14"/>
  <c r="BP181" i="14"/>
  <c r="BM181" i="14"/>
  <c r="BJ181" i="14"/>
  <c r="BG181" i="14"/>
  <c r="BD181" i="14"/>
  <c r="BA181" i="14"/>
  <c r="AR181" i="14"/>
  <c r="AO181" i="14"/>
  <c r="AL181" i="14"/>
  <c r="AI181" i="14"/>
  <c r="AC181" i="14"/>
  <c r="Z181" i="14"/>
  <c r="T181" i="14"/>
  <c r="Q181" i="14"/>
  <c r="N181" i="14"/>
  <c r="K181" i="14"/>
  <c r="H181" i="14"/>
  <c r="E181" i="14"/>
  <c r="CK180" i="14"/>
  <c r="CH180" i="14"/>
  <c r="BY180" i="14"/>
  <c r="BV180" i="14"/>
  <c r="BS180" i="14"/>
  <c r="BP180" i="14"/>
  <c r="BM180" i="14"/>
  <c r="BJ180" i="14"/>
  <c r="BG180" i="14"/>
  <c r="BD180" i="14"/>
  <c r="BA180" i="14"/>
  <c r="AR180" i="14"/>
  <c r="AO180" i="14"/>
  <c r="AL180" i="14"/>
  <c r="AI180" i="14"/>
  <c r="AC180" i="14"/>
  <c r="Z180" i="14"/>
  <c r="T180" i="14"/>
  <c r="Q180" i="14"/>
  <c r="N180" i="14"/>
  <c r="K180" i="14"/>
  <c r="H180" i="14"/>
  <c r="E180" i="14"/>
  <c r="CK179" i="14"/>
  <c r="CH179" i="14"/>
  <c r="BY179" i="14"/>
  <c r="BV179" i="14"/>
  <c r="BS179" i="14"/>
  <c r="BP179" i="14"/>
  <c r="BM179" i="14"/>
  <c r="BJ179" i="14"/>
  <c r="BG179" i="14"/>
  <c r="BD179" i="14"/>
  <c r="BA179" i="14"/>
  <c r="AR179" i="14"/>
  <c r="AO179" i="14"/>
  <c r="AL179" i="14"/>
  <c r="AI179" i="14"/>
  <c r="AC179" i="14"/>
  <c r="Z179" i="14"/>
  <c r="T179" i="14"/>
  <c r="Q179" i="14"/>
  <c r="N179" i="14"/>
  <c r="K179" i="14"/>
  <c r="H179" i="14"/>
  <c r="E179" i="14"/>
  <c r="CK178" i="14"/>
  <c r="CH178" i="14"/>
  <c r="BY178" i="14"/>
  <c r="BV178" i="14"/>
  <c r="BS178" i="14"/>
  <c r="BP178" i="14"/>
  <c r="BM178" i="14"/>
  <c r="BJ178" i="14"/>
  <c r="BG178" i="14"/>
  <c r="BD178" i="14"/>
  <c r="BA178" i="14"/>
  <c r="AR178" i="14"/>
  <c r="AO178" i="14"/>
  <c r="AL178" i="14"/>
  <c r="AI178" i="14"/>
  <c r="AC178" i="14"/>
  <c r="Z178" i="14"/>
  <c r="T178" i="14"/>
  <c r="N178" i="14"/>
  <c r="K178" i="14"/>
  <c r="H178" i="14"/>
  <c r="E178" i="14"/>
  <c r="CK177" i="14"/>
  <c r="CH177" i="14"/>
  <c r="BY177" i="14"/>
  <c r="BV177" i="14"/>
  <c r="BS177" i="14"/>
  <c r="BP177" i="14"/>
  <c r="BM177" i="14"/>
  <c r="BJ177" i="14"/>
  <c r="BG177" i="14"/>
  <c r="BD177" i="14"/>
  <c r="BA177" i="14"/>
  <c r="AR177" i="14"/>
  <c r="AO177" i="14"/>
  <c r="AL177" i="14"/>
  <c r="AI177" i="14"/>
  <c r="AC177" i="14"/>
  <c r="Z177" i="14"/>
  <c r="T177" i="14"/>
  <c r="N177" i="14"/>
  <c r="K177" i="14"/>
  <c r="H177" i="14"/>
  <c r="E177" i="14"/>
  <c r="CK176" i="14"/>
  <c r="CH176" i="14"/>
  <c r="BY176" i="14"/>
  <c r="BV176" i="14"/>
  <c r="BS176" i="14"/>
  <c r="BP176" i="14"/>
  <c r="BM176" i="14"/>
  <c r="BJ176" i="14"/>
  <c r="BG176" i="14"/>
  <c r="BD176" i="14"/>
  <c r="BA176" i="14"/>
  <c r="AR176" i="14"/>
  <c r="AO176" i="14"/>
  <c r="AL176" i="14"/>
  <c r="AI176" i="14"/>
  <c r="AC176" i="14"/>
  <c r="Z176" i="14"/>
  <c r="T176" i="14"/>
  <c r="N176" i="14"/>
  <c r="K176" i="14"/>
  <c r="H176" i="14"/>
  <c r="E176" i="14"/>
  <c r="CK175" i="14"/>
  <c r="CH175" i="14"/>
  <c r="BY175" i="14"/>
  <c r="BV175" i="14"/>
  <c r="BS175" i="14"/>
  <c r="BP175" i="14"/>
  <c r="BM175" i="14"/>
  <c r="BJ175" i="14"/>
  <c r="BG175" i="14"/>
  <c r="BD175" i="14"/>
  <c r="BA175" i="14"/>
  <c r="AR175" i="14"/>
  <c r="AO175" i="14"/>
  <c r="AL175" i="14"/>
  <c r="AI175" i="14"/>
  <c r="AC175" i="14"/>
  <c r="Z175" i="14"/>
  <c r="T175" i="14"/>
  <c r="N175" i="14"/>
  <c r="K175" i="14"/>
  <c r="H175" i="14"/>
  <c r="E175" i="14"/>
  <c r="CK174" i="14"/>
  <c r="CH174" i="14"/>
  <c r="BY174" i="14"/>
  <c r="BV174" i="14"/>
  <c r="BS174" i="14"/>
  <c r="BP174" i="14"/>
  <c r="BM174" i="14"/>
  <c r="BJ174" i="14"/>
  <c r="BG174" i="14"/>
  <c r="BD174" i="14"/>
  <c r="BA174" i="14"/>
  <c r="AR174" i="14"/>
  <c r="AO174" i="14"/>
  <c r="AL174" i="14"/>
  <c r="AI174" i="14"/>
  <c r="AC174" i="14"/>
  <c r="Z174" i="14"/>
  <c r="T174" i="14"/>
  <c r="N174" i="14"/>
  <c r="K174" i="14"/>
  <c r="H174" i="14"/>
  <c r="E174" i="14"/>
  <c r="CK173" i="14"/>
  <c r="CH173" i="14"/>
  <c r="BY173" i="14"/>
  <c r="BS173" i="14"/>
  <c r="BP173" i="14"/>
  <c r="BM173" i="14"/>
  <c r="BJ173" i="14"/>
  <c r="BG173" i="14"/>
  <c r="BD173" i="14"/>
  <c r="BA173" i="14"/>
  <c r="AR173" i="14"/>
  <c r="AO173" i="14"/>
  <c r="AL173" i="14"/>
  <c r="AI173" i="14"/>
  <c r="AC173" i="14"/>
  <c r="Z173" i="14"/>
  <c r="T173" i="14"/>
  <c r="N173" i="14"/>
  <c r="K173" i="14"/>
  <c r="H173" i="14"/>
  <c r="E173" i="14"/>
  <c r="CK172" i="14"/>
  <c r="CH172" i="14"/>
  <c r="BY172" i="14"/>
  <c r="BS172" i="14"/>
  <c r="BP172" i="14"/>
  <c r="BM172" i="14"/>
  <c r="BJ172" i="14"/>
  <c r="BG172" i="14"/>
  <c r="BD172" i="14"/>
  <c r="BA172" i="14"/>
  <c r="AR172" i="14"/>
  <c r="AO172" i="14"/>
  <c r="AL172" i="14"/>
  <c r="AI172" i="14"/>
  <c r="AC172" i="14"/>
  <c r="Z172" i="14"/>
  <c r="T172" i="14"/>
  <c r="N172" i="14"/>
  <c r="K172" i="14"/>
  <c r="H172" i="14"/>
  <c r="E172" i="14"/>
  <c r="CK171" i="14"/>
  <c r="CH171" i="14"/>
  <c r="BY171" i="14"/>
  <c r="BS171" i="14"/>
  <c r="BP171" i="14"/>
  <c r="BM171" i="14"/>
  <c r="BJ171" i="14"/>
  <c r="BG171" i="14"/>
  <c r="BD171" i="14"/>
  <c r="BA171" i="14"/>
  <c r="AR171" i="14"/>
  <c r="AO171" i="14"/>
  <c r="AL171" i="14"/>
  <c r="AI171" i="14"/>
  <c r="AC171" i="14"/>
  <c r="Z171" i="14"/>
  <c r="T171" i="14"/>
  <c r="N171" i="14"/>
  <c r="K171" i="14"/>
  <c r="H171" i="14"/>
  <c r="E171" i="14"/>
  <c r="CK170" i="14"/>
  <c r="CH170" i="14"/>
  <c r="BY170" i="14"/>
  <c r="BS170" i="14"/>
  <c r="BP170" i="14"/>
  <c r="BM170" i="14"/>
  <c r="BJ170" i="14"/>
  <c r="BG170" i="14"/>
  <c r="BD170" i="14"/>
  <c r="BA170" i="14"/>
  <c r="AR170" i="14"/>
  <c r="AO170" i="14"/>
  <c r="AL170" i="14"/>
  <c r="AI170" i="14"/>
  <c r="AC170" i="14"/>
  <c r="Z170" i="14"/>
  <c r="T170" i="14"/>
  <c r="N170" i="14"/>
  <c r="K170" i="14"/>
  <c r="H170" i="14"/>
  <c r="E170" i="14"/>
  <c r="CK169" i="14"/>
  <c r="CH169" i="14"/>
  <c r="BY169" i="14"/>
  <c r="BS169" i="14"/>
  <c r="BP169" i="14"/>
  <c r="BM169" i="14"/>
  <c r="BJ169" i="14"/>
  <c r="BG169" i="14"/>
  <c r="BD169" i="14"/>
  <c r="BA169" i="14"/>
  <c r="AR169" i="14"/>
  <c r="AO169" i="14"/>
  <c r="AL169" i="14"/>
  <c r="AI169" i="14"/>
  <c r="AC169" i="14"/>
  <c r="Z169" i="14"/>
  <c r="T169" i="14"/>
  <c r="N169" i="14"/>
  <c r="K169" i="14"/>
  <c r="H169" i="14"/>
  <c r="E169" i="14"/>
  <c r="CK168" i="14"/>
  <c r="CH168" i="14"/>
  <c r="BY168" i="14"/>
  <c r="BS168" i="14"/>
  <c r="BP168" i="14"/>
  <c r="BM168" i="14"/>
  <c r="BJ168" i="14"/>
  <c r="BG168" i="14"/>
  <c r="BD168" i="14"/>
  <c r="BA168" i="14"/>
  <c r="AR168" i="14"/>
  <c r="AO168" i="14"/>
  <c r="AL168" i="14"/>
  <c r="AI168" i="14"/>
  <c r="AC168" i="14"/>
  <c r="Z168" i="14"/>
  <c r="T168" i="14"/>
  <c r="N168" i="14"/>
  <c r="K168" i="14"/>
  <c r="H168" i="14"/>
  <c r="E168" i="14"/>
  <c r="CK167" i="14"/>
  <c r="CH167" i="14"/>
  <c r="BY167" i="14"/>
  <c r="BS167" i="14"/>
  <c r="BP167" i="14"/>
  <c r="BM167" i="14"/>
  <c r="BJ167" i="14"/>
  <c r="BG167" i="14"/>
  <c r="BD167" i="14"/>
  <c r="BA167" i="14"/>
  <c r="AR167" i="14"/>
  <c r="AO167" i="14"/>
  <c r="AL167" i="14"/>
  <c r="AI167" i="14"/>
  <c r="AC167" i="14"/>
  <c r="Z167" i="14"/>
  <c r="T167" i="14"/>
  <c r="N167" i="14"/>
  <c r="K167" i="14"/>
  <c r="H167" i="14"/>
  <c r="E167" i="14"/>
  <c r="CK166" i="14"/>
  <c r="CH166" i="14"/>
  <c r="BY166" i="14"/>
  <c r="BS166" i="14"/>
  <c r="BP166" i="14"/>
  <c r="BM166" i="14"/>
  <c r="BJ166" i="14"/>
  <c r="BG166" i="14"/>
  <c r="BD166" i="14"/>
  <c r="BA166" i="14"/>
  <c r="AR166" i="14"/>
  <c r="AO166" i="14"/>
  <c r="AL166" i="14"/>
  <c r="AI166" i="14"/>
  <c r="AC166" i="14"/>
  <c r="Z166" i="14"/>
  <c r="T166" i="14"/>
  <c r="N166" i="14"/>
  <c r="K166" i="14"/>
  <c r="H166" i="14"/>
  <c r="E166" i="14"/>
  <c r="CK165" i="14"/>
  <c r="CH165" i="14"/>
  <c r="BY165" i="14"/>
  <c r="BS165" i="14"/>
  <c r="BP165" i="14"/>
  <c r="BM165" i="14"/>
  <c r="BJ165" i="14"/>
  <c r="BG165" i="14"/>
  <c r="BD165" i="14"/>
  <c r="BA165" i="14"/>
  <c r="AR165" i="14"/>
  <c r="AO165" i="14"/>
  <c r="AL165" i="14"/>
  <c r="AI165" i="14"/>
  <c r="AC165" i="14"/>
  <c r="Z165" i="14"/>
  <c r="T165" i="14"/>
  <c r="N165" i="14"/>
  <c r="K165" i="14"/>
  <c r="H165" i="14"/>
  <c r="E165" i="14"/>
  <c r="CK164" i="14"/>
  <c r="CH164" i="14"/>
  <c r="BY164" i="14"/>
  <c r="BS164" i="14"/>
  <c r="BP164" i="14"/>
  <c r="BM164" i="14"/>
  <c r="BJ164" i="14"/>
  <c r="BG164" i="14"/>
  <c r="BD164" i="14"/>
  <c r="BA164" i="14"/>
  <c r="AR164" i="14"/>
  <c r="AO164" i="14"/>
  <c r="AL164" i="14"/>
  <c r="AI164" i="14"/>
  <c r="AC164" i="14"/>
  <c r="Z164" i="14"/>
  <c r="T164" i="14"/>
  <c r="N164" i="14"/>
  <c r="K164" i="14"/>
  <c r="H164" i="14"/>
  <c r="E164" i="14"/>
  <c r="CK163" i="14"/>
  <c r="CH163" i="14"/>
  <c r="BY163" i="14"/>
  <c r="BS163" i="14"/>
  <c r="BP163" i="14"/>
  <c r="BM163" i="14"/>
  <c r="BJ163" i="14"/>
  <c r="BG163" i="14"/>
  <c r="BD163" i="14"/>
  <c r="BA163" i="14"/>
  <c r="AR163" i="14"/>
  <c r="AO163" i="14"/>
  <c r="AL163" i="14"/>
  <c r="AI163" i="14"/>
  <c r="AC163" i="14"/>
  <c r="Z163" i="14"/>
  <c r="T163" i="14"/>
  <c r="N163" i="14"/>
  <c r="K163" i="14"/>
  <c r="H163" i="14"/>
  <c r="E163" i="14"/>
  <c r="CK162" i="14"/>
  <c r="CH162" i="14"/>
  <c r="BY162" i="14"/>
  <c r="BS162" i="14"/>
  <c r="BP162" i="14"/>
  <c r="BM162" i="14"/>
  <c r="BJ162" i="14"/>
  <c r="BG162" i="14"/>
  <c r="BD162" i="14"/>
  <c r="BA162" i="14"/>
  <c r="AR162" i="14"/>
  <c r="AO162" i="14"/>
  <c r="AL162" i="14"/>
  <c r="AI162" i="14"/>
  <c r="AC162" i="14"/>
  <c r="Z162" i="14"/>
  <c r="T162" i="14"/>
  <c r="N162" i="14"/>
  <c r="K162" i="14"/>
  <c r="H162" i="14"/>
  <c r="E162" i="14"/>
  <c r="CK161" i="14"/>
  <c r="CH161" i="14"/>
  <c r="BY161" i="14"/>
  <c r="BM161" i="14"/>
  <c r="BA161" i="14"/>
  <c r="AR161" i="14"/>
  <c r="AO161" i="14"/>
  <c r="AL161" i="14"/>
  <c r="AI161" i="14"/>
  <c r="AC161" i="14"/>
  <c r="Z161" i="14"/>
  <c r="T161" i="14"/>
  <c r="N161" i="14"/>
  <c r="K161" i="14"/>
  <c r="H161" i="14"/>
  <c r="E161" i="14"/>
  <c r="CK160" i="14"/>
  <c r="CH160" i="14"/>
  <c r="BY160" i="14"/>
  <c r="BM160" i="14"/>
  <c r="BA160" i="14"/>
  <c r="AR160" i="14"/>
  <c r="AO160" i="14"/>
  <c r="AL160" i="14"/>
  <c r="AI160" i="14"/>
  <c r="AC160" i="14"/>
  <c r="Z160" i="14"/>
  <c r="T160" i="14"/>
  <c r="N160" i="14"/>
  <c r="K160" i="14"/>
  <c r="H160" i="14"/>
  <c r="E160" i="14"/>
  <c r="CK159" i="14"/>
  <c r="CH159" i="14"/>
  <c r="BY159" i="14"/>
  <c r="BM159" i="14"/>
  <c r="BA159" i="14"/>
  <c r="AR159" i="14"/>
  <c r="AO159" i="14"/>
  <c r="AL159" i="14"/>
  <c r="AI159" i="14"/>
  <c r="AC159" i="14"/>
  <c r="Z159" i="14"/>
  <c r="T159" i="14"/>
  <c r="N159" i="14"/>
  <c r="K159" i="14"/>
  <c r="H159" i="14"/>
  <c r="E159" i="14"/>
  <c r="CK158" i="14"/>
  <c r="CH158" i="14"/>
  <c r="BY158" i="14"/>
  <c r="BM158" i="14"/>
  <c r="BA158" i="14"/>
  <c r="AR158" i="14"/>
  <c r="AO158" i="14"/>
  <c r="AL158" i="14"/>
  <c r="AI158" i="14"/>
  <c r="AC158" i="14"/>
  <c r="Z158" i="14"/>
  <c r="T158" i="14"/>
  <c r="N158" i="14"/>
  <c r="K158" i="14"/>
  <c r="H158" i="14"/>
  <c r="E158" i="14"/>
  <c r="CK157" i="14"/>
  <c r="CH157" i="14"/>
  <c r="BY157" i="14"/>
  <c r="BM157" i="14"/>
  <c r="BA157" i="14"/>
  <c r="AR157" i="14"/>
  <c r="AO157" i="14"/>
  <c r="AL157" i="14"/>
  <c r="AI157" i="14"/>
  <c r="AC157" i="14"/>
  <c r="Z157" i="14"/>
  <c r="T157" i="14"/>
  <c r="N157" i="14"/>
  <c r="K157" i="14"/>
  <c r="H157" i="14"/>
  <c r="E157" i="14"/>
  <c r="CK156" i="14"/>
  <c r="CH156" i="14"/>
  <c r="BY156" i="14"/>
  <c r="BM156" i="14"/>
  <c r="BA156" i="14"/>
  <c r="AR156" i="14"/>
  <c r="AO156" i="14"/>
  <c r="AL156" i="14"/>
  <c r="AI156" i="14"/>
  <c r="AC156" i="14"/>
  <c r="Z156" i="14"/>
  <c r="T156" i="14"/>
  <c r="N156" i="14"/>
  <c r="K156" i="14"/>
  <c r="H156" i="14"/>
  <c r="E156" i="14"/>
  <c r="CK155" i="14"/>
  <c r="CH155" i="14"/>
  <c r="BY155" i="14"/>
  <c r="BM155" i="14"/>
  <c r="BA155" i="14"/>
  <c r="AR155" i="14"/>
  <c r="AO155" i="14"/>
  <c r="AL155" i="14"/>
  <c r="AI155" i="14"/>
  <c r="AC155" i="14"/>
  <c r="Z155" i="14"/>
  <c r="T155" i="14"/>
  <c r="N155" i="14"/>
  <c r="K155" i="14"/>
  <c r="H155" i="14"/>
  <c r="E155" i="14"/>
  <c r="CK154" i="14"/>
  <c r="CH154" i="14"/>
  <c r="BY154" i="14"/>
  <c r="BM154" i="14"/>
  <c r="BA154" i="14"/>
  <c r="AR154" i="14"/>
  <c r="AO154" i="14"/>
  <c r="AL154" i="14"/>
  <c r="AI154" i="14"/>
  <c r="AC154" i="14"/>
  <c r="Z154" i="14"/>
  <c r="T154" i="14"/>
  <c r="N154" i="14"/>
  <c r="K154" i="14"/>
  <c r="H154" i="14"/>
  <c r="E154" i="14"/>
  <c r="CK153" i="14"/>
  <c r="CH153" i="14"/>
  <c r="BY153" i="14"/>
  <c r="BM153" i="14"/>
  <c r="BA153" i="14"/>
  <c r="AR153" i="14"/>
  <c r="AO153" i="14"/>
  <c r="AL153" i="14"/>
  <c r="AI153" i="14"/>
  <c r="AC153" i="14"/>
  <c r="Z153" i="14"/>
  <c r="T153" i="14"/>
  <c r="N153" i="14"/>
  <c r="K153" i="14"/>
  <c r="H153" i="14"/>
  <c r="E153" i="14"/>
  <c r="CK152" i="14"/>
  <c r="CH152" i="14"/>
  <c r="BY152" i="14"/>
  <c r="BM152" i="14"/>
  <c r="BA152" i="14"/>
  <c r="AR152" i="14"/>
  <c r="AO152" i="14"/>
  <c r="AL152" i="14"/>
  <c r="AI152" i="14"/>
  <c r="AC152" i="14"/>
  <c r="Z152" i="14"/>
  <c r="T152" i="14"/>
  <c r="N152" i="14"/>
  <c r="K152" i="14"/>
  <c r="H152" i="14"/>
  <c r="E152" i="14"/>
  <c r="CK151" i="14"/>
  <c r="CH151" i="14"/>
  <c r="BY151" i="14"/>
  <c r="BM151" i="14"/>
  <c r="BA151" i="14"/>
  <c r="AR151" i="14"/>
  <c r="AO151" i="14"/>
  <c r="AL151" i="14"/>
  <c r="AI151" i="14"/>
  <c r="AC151" i="14"/>
  <c r="Z151" i="14"/>
  <c r="T151" i="14"/>
  <c r="N151" i="14"/>
  <c r="K151" i="14"/>
  <c r="H151" i="14"/>
  <c r="E151" i="14"/>
  <c r="CK150" i="14"/>
  <c r="CH150" i="14"/>
  <c r="BY150" i="14"/>
  <c r="BM150" i="14"/>
  <c r="BA150" i="14"/>
  <c r="AR150" i="14"/>
  <c r="AO150" i="14"/>
  <c r="AL150" i="14"/>
  <c r="AI150" i="14"/>
  <c r="AC150" i="14"/>
  <c r="Z150" i="14"/>
  <c r="T150" i="14"/>
  <c r="N150" i="14"/>
  <c r="K150" i="14"/>
  <c r="H150" i="14"/>
  <c r="E150" i="14"/>
  <c r="CH149" i="14"/>
  <c r="BA149" i="14"/>
  <c r="AR149" i="14"/>
  <c r="AO149" i="14"/>
  <c r="AL149" i="14"/>
  <c r="AI149" i="14"/>
  <c r="AC149" i="14"/>
  <c r="Z149" i="14"/>
  <c r="T149" i="14"/>
  <c r="N149" i="14"/>
  <c r="K149" i="14"/>
  <c r="H149" i="14"/>
  <c r="E149" i="14"/>
  <c r="CH148" i="14"/>
  <c r="BA148" i="14"/>
  <c r="AR148" i="14"/>
  <c r="AO148" i="14"/>
  <c r="AL148" i="14"/>
  <c r="AI148" i="14"/>
  <c r="AC148" i="14"/>
  <c r="Z148" i="14"/>
  <c r="T148" i="14"/>
  <c r="N148" i="14"/>
  <c r="K148" i="14"/>
  <c r="H148" i="14"/>
  <c r="E148" i="14"/>
  <c r="CH147" i="14"/>
  <c r="BA147" i="14"/>
  <c r="AR147" i="14"/>
  <c r="AO147" i="14"/>
  <c r="AL147" i="14"/>
  <c r="AI147" i="14"/>
  <c r="AC147" i="14"/>
  <c r="Z147" i="14"/>
  <c r="T147" i="14"/>
  <c r="N147" i="14"/>
  <c r="K147" i="14"/>
  <c r="H147" i="14"/>
  <c r="E147" i="14"/>
  <c r="CH146" i="14"/>
  <c r="BA146" i="14"/>
  <c r="AR146" i="14"/>
  <c r="AO146" i="14"/>
  <c r="AL146" i="14"/>
  <c r="AI146" i="14"/>
  <c r="AC146" i="14"/>
  <c r="Z146" i="14"/>
  <c r="T146" i="14"/>
  <c r="N146" i="14"/>
  <c r="K146" i="14"/>
  <c r="H146" i="14"/>
  <c r="E146" i="14"/>
  <c r="CH145" i="14"/>
  <c r="BA145" i="14"/>
  <c r="AR145" i="14"/>
  <c r="AO145" i="14"/>
  <c r="AL145" i="14"/>
  <c r="AI145" i="14"/>
  <c r="AC145" i="14"/>
  <c r="Z145" i="14"/>
  <c r="T145" i="14"/>
  <c r="N145" i="14"/>
  <c r="K145" i="14"/>
  <c r="H145" i="14"/>
  <c r="E145" i="14"/>
  <c r="CH144" i="14"/>
  <c r="BA144" i="14"/>
  <c r="AR144" i="14"/>
  <c r="AO144" i="14"/>
  <c r="AL144" i="14"/>
  <c r="AI144" i="14"/>
  <c r="AC144" i="14"/>
  <c r="Z144" i="14"/>
  <c r="T144" i="14"/>
  <c r="N144" i="14"/>
  <c r="K144" i="14"/>
  <c r="H144" i="14"/>
  <c r="E144" i="14"/>
  <c r="CH143" i="14"/>
  <c r="BA143" i="14"/>
  <c r="AR143" i="14"/>
  <c r="AO143" i="14"/>
  <c r="AL143" i="14"/>
  <c r="AI143" i="14"/>
  <c r="AC143" i="14"/>
  <c r="Z143" i="14"/>
  <c r="T143" i="14"/>
  <c r="N143" i="14"/>
  <c r="K143" i="14"/>
  <c r="H143" i="14"/>
  <c r="E143" i="14"/>
  <c r="CH142" i="14"/>
  <c r="BA142" i="14"/>
  <c r="AR142" i="14"/>
  <c r="AO142" i="14"/>
  <c r="AL142" i="14"/>
  <c r="AI142" i="14"/>
  <c r="AC142" i="14"/>
  <c r="Z142" i="14"/>
  <c r="T142" i="14"/>
  <c r="N142" i="14"/>
  <c r="K142" i="14"/>
  <c r="H142" i="14"/>
  <c r="E142" i="14"/>
  <c r="CH141" i="14"/>
  <c r="BA141" i="14"/>
  <c r="AR141" i="14"/>
  <c r="AO141" i="14"/>
  <c r="AL141" i="14"/>
  <c r="AI141" i="14"/>
  <c r="AC141" i="14"/>
  <c r="Z141" i="14"/>
  <c r="T141" i="14"/>
  <c r="N141" i="14"/>
  <c r="K141" i="14"/>
  <c r="H141" i="14"/>
  <c r="E141" i="14"/>
  <c r="CH140" i="14"/>
  <c r="BA140" i="14"/>
  <c r="AR140" i="14"/>
  <c r="AO140" i="14"/>
  <c r="AL140" i="14"/>
  <c r="AI140" i="14"/>
  <c r="AC140" i="14"/>
  <c r="Z140" i="14"/>
  <c r="T140" i="14"/>
  <c r="N140" i="14"/>
  <c r="K140" i="14"/>
  <c r="H140" i="14"/>
  <c r="E140" i="14"/>
  <c r="CH139" i="14"/>
  <c r="BA139" i="14"/>
  <c r="AR139" i="14"/>
  <c r="AO139" i="14"/>
  <c r="AL139" i="14"/>
  <c r="AI139" i="14"/>
  <c r="AC139" i="14"/>
  <c r="Z139" i="14"/>
  <c r="T139" i="14"/>
  <c r="N139" i="14"/>
  <c r="K139" i="14"/>
  <c r="H139" i="14"/>
  <c r="E139" i="14"/>
  <c r="CH138" i="14"/>
  <c r="BA138" i="14"/>
  <c r="AR138" i="14"/>
  <c r="AO138" i="14"/>
  <c r="AL138" i="14"/>
  <c r="AI138" i="14"/>
  <c r="AC138" i="14"/>
  <c r="Z138" i="14"/>
  <c r="T138" i="14"/>
  <c r="N138" i="14"/>
  <c r="K138" i="14"/>
  <c r="H138" i="14"/>
  <c r="E138" i="14"/>
  <c r="CH137" i="14"/>
  <c r="BA137" i="14"/>
  <c r="AR137" i="14"/>
  <c r="AO137" i="14"/>
  <c r="AL137" i="14"/>
  <c r="AI137" i="14"/>
  <c r="AC137" i="14"/>
  <c r="Z137" i="14"/>
  <c r="T137" i="14"/>
  <c r="N137" i="14"/>
  <c r="K137" i="14"/>
  <c r="H137" i="14"/>
  <c r="E137" i="14"/>
  <c r="CH136" i="14"/>
  <c r="BA136" i="14"/>
  <c r="AR136" i="14"/>
  <c r="AO136" i="14"/>
  <c r="AL136" i="14"/>
  <c r="AI136" i="14"/>
  <c r="AC136" i="14"/>
  <c r="Z136" i="14"/>
  <c r="T136" i="14"/>
  <c r="N136" i="14"/>
  <c r="K136" i="14"/>
  <c r="H136" i="14"/>
  <c r="E136" i="14"/>
  <c r="CH135" i="14"/>
  <c r="BA135" i="14"/>
  <c r="AR135" i="14"/>
  <c r="AO135" i="14"/>
  <c r="AL135" i="14"/>
  <c r="AI135" i="14"/>
  <c r="AC135" i="14"/>
  <c r="Z135" i="14"/>
  <c r="T135" i="14"/>
  <c r="N135" i="14"/>
  <c r="K135" i="14"/>
  <c r="H135" i="14"/>
  <c r="E135" i="14"/>
  <c r="CH134" i="14"/>
  <c r="BA134" i="14"/>
  <c r="AR134" i="14"/>
  <c r="AO134" i="14"/>
  <c r="AL134" i="14"/>
  <c r="AI134" i="14"/>
  <c r="AC134" i="14"/>
  <c r="Z134" i="14"/>
  <c r="T134" i="14"/>
  <c r="N134" i="14"/>
  <c r="K134" i="14"/>
  <c r="H134" i="14"/>
  <c r="E134" i="14"/>
  <c r="CH133" i="14"/>
  <c r="BA133" i="14"/>
  <c r="AR133" i="14"/>
  <c r="AO133" i="14"/>
  <c r="AL133" i="14"/>
  <c r="AI133" i="14"/>
  <c r="AC133" i="14"/>
  <c r="Z133" i="14"/>
  <c r="T133" i="14"/>
  <c r="N133" i="14"/>
  <c r="K133" i="14"/>
  <c r="H133" i="14"/>
  <c r="E133" i="14"/>
  <c r="CH132" i="14"/>
  <c r="BA132" i="14"/>
  <c r="AR132" i="14"/>
  <c r="AO132" i="14"/>
  <c r="AL132" i="14"/>
  <c r="AI132" i="14"/>
  <c r="AC132" i="14"/>
  <c r="Z132" i="14"/>
  <c r="T132" i="14"/>
  <c r="N132" i="14"/>
  <c r="K132" i="14"/>
  <c r="H132" i="14"/>
  <c r="E132" i="14"/>
  <c r="CH131" i="14"/>
  <c r="BA131" i="14"/>
  <c r="AR131" i="14"/>
  <c r="AO131" i="14"/>
  <c r="AL131" i="14"/>
  <c r="AC131" i="14"/>
  <c r="Z131" i="14"/>
  <c r="T131" i="14"/>
  <c r="N131" i="14"/>
  <c r="K131" i="14"/>
  <c r="H131" i="14"/>
  <c r="E131" i="14"/>
  <c r="CH130" i="14"/>
  <c r="BA130" i="14"/>
  <c r="AR130" i="14"/>
  <c r="AO130" i="14"/>
  <c r="AL130" i="14"/>
  <c r="AC130" i="14"/>
  <c r="Z130" i="14"/>
  <c r="T130" i="14"/>
  <c r="N130" i="14"/>
  <c r="K130" i="14"/>
  <c r="H130" i="14"/>
  <c r="E130" i="14"/>
  <c r="CH129" i="14"/>
  <c r="BA129" i="14"/>
  <c r="AR129" i="14"/>
  <c r="AO129" i="14"/>
  <c r="AL129" i="14"/>
  <c r="AC129" i="14"/>
  <c r="Z129" i="14"/>
  <c r="T129" i="14"/>
  <c r="N129" i="14"/>
  <c r="K129" i="14"/>
  <c r="H129" i="14"/>
  <c r="E129" i="14"/>
  <c r="CH128" i="14"/>
  <c r="BA128" i="14"/>
  <c r="AR128" i="14"/>
  <c r="AO128" i="14"/>
  <c r="AL128" i="14"/>
  <c r="AC128" i="14"/>
  <c r="Z128" i="14"/>
  <c r="T128" i="14"/>
  <c r="N128" i="14"/>
  <c r="K128" i="14"/>
  <c r="H128" i="14"/>
  <c r="E128" i="14"/>
  <c r="CH127" i="14"/>
  <c r="BA127" i="14"/>
  <c r="AR127" i="14"/>
  <c r="AO127" i="14"/>
  <c r="AL127" i="14"/>
  <c r="AC127" i="14"/>
  <c r="Z127" i="14"/>
  <c r="T127" i="14"/>
  <c r="N127" i="14"/>
  <c r="K127" i="14"/>
  <c r="H127" i="14"/>
  <c r="E127" i="14"/>
  <c r="CH126" i="14"/>
  <c r="BA126" i="14"/>
  <c r="AR126" i="14"/>
  <c r="AO126" i="14"/>
  <c r="AL126" i="14"/>
  <c r="AC126" i="14"/>
  <c r="Z126" i="14"/>
  <c r="T126" i="14"/>
  <c r="N126" i="14"/>
  <c r="K126" i="14"/>
  <c r="H126" i="14"/>
  <c r="E126" i="14"/>
  <c r="CH125" i="14"/>
  <c r="BA125" i="14"/>
  <c r="AR125" i="14"/>
  <c r="AC125" i="14"/>
  <c r="Z125" i="14"/>
  <c r="T125" i="14"/>
  <c r="N125" i="14"/>
  <c r="K125" i="14"/>
  <c r="H125" i="14"/>
  <c r="E125" i="14"/>
  <c r="CH124" i="14"/>
  <c r="BA124" i="14"/>
  <c r="AR124" i="14"/>
  <c r="AC124" i="14"/>
  <c r="Z124" i="14"/>
  <c r="T124" i="14"/>
  <c r="N124" i="14"/>
  <c r="K124" i="14"/>
  <c r="H124" i="14"/>
  <c r="E124" i="14"/>
  <c r="CH123" i="14"/>
  <c r="BA123" i="14"/>
  <c r="AR123" i="14"/>
  <c r="AC123" i="14"/>
  <c r="Z123" i="14"/>
  <c r="T123" i="14"/>
  <c r="N123" i="14"/>
  <c r="K123" i="14"/>
  <c r="H123" i="14"/>
  <c r="E123" i="14"/>
  <c r="CH122" i="14"/>
  <c r="BA122" i="14"/>
  <c r="AR122" i="14"/>
  <c r="AC122" i="14"/>
  <c r="Z122" i="14"/>
  <c r="T122" i="14"/>
  <c r="N122" i="14"/>
  <c r="K122" i="14"/>
  <c r="H122" i="14"/>
  <c r="E122" i="14"/>
  <c r="CH121" i="14"/>
  <c r="BA121" i="14"/>
  <c r="AR121" i="14"/>
  <c r="AC121" i="14"/>
  <c r="Z121" i="14"/>
  <c r="T121" i="14"/>
  <c r="N121" i="14"/>
  <c r="K121" i="14"/>
  <c r="H121" i="14"/>
  <c r="E121" i="14"/>
  <c r="CH120" i="14"/>
  <c r="BA120" i="14"/>
  <c r="AR120" i="14"/>
  <c r="AC120" i="14"/>
  <c r="Z120" i="14"/>
  <c r="T120" i="14"/>
  <c r="N120" i="14"/>
  <c r="K120" i="14"/>
  <c r="H120" i="14"/>
  <c r="E120" i="14"/>
  <c r="CH119" i="14"/>
  <c r="BA119" i="14"/>
  <c r="AR119" i="14"/>
  <c r="AC119" i="14"/>
  <c r="Z119" i="14"/>
  <c r="T119" i="14"/>
  <c r="N119" i="14"/>
  <c r="K119" i="14"/>
  <c r="H119" i="14"/>
  <c r="E119" i="14"/>
  <c r="CH118" i="14"/>
  <c r="BA118" i="14"/>
  <c r="AR118" i="14"/>
  <c r="AC118" i="14"/>
  <c r="Z118" i="14"/>
  <c r="T118" i="14"/>
  <c r="N118" i="14"/>
  <c r="K118" i="14"/>
  <c r="H118" i="14"/>
  <c r="E118" i="14"/>
  <c r="CH117" i="14"/>
  <c r="BA117" i="14"/>
  <c r="AR117" i="14"/>
  <c r="AC117" i="14"/>
  <c r="Z117" i="14"/>
  <c r="T117" i="14"/>
  <c r="N117" i="14"/>
  <c r="K117" i="14"/>
  <c r="H117" i="14"/>
  <c r="E117" i="14"/>
  <c r="CH116" i="14"/>
  <c r="BA116" i="14"/>
  <c r="AR116" i="14"/>
  <c r="AC116" i="14"/>
  <c r="Z116" i="14"/>
  <c r="T116" i="14"/>
  <c r="N116" i="14"/>
  <c r="K116" i="14"/>
  <c r="H116" i="14"/>
  <c r="E116" i="14"/>
  <c r="CH115" i="14"/>
  <c r="BA115" i="14"/>
  <c r="AR115" i="14"/>
  <c r="AC115" i="14"/>
  <c r="Z115" i="14"/>
  <c r="T115" i="14"/>
  <c r="N115" i="14"/>
  <c r="K115" i="14"/>
  <c r="H115" i="14"/>
  <c r="E115" i="14"/>
  <c r="CH114" i="14"/>
  <c r="BA114" i="14"/>
  <c r="AR114" i="14"/>
  <c r="AC114" i="14"/>
  <c r="Z114" i="14"/>
  <c r="T114" i="14"/>
  <c r="N114" i="14"/>
  <c r="K114" i="14"/>
  <c r="H114" i="14"/>
  <c r="E114" i="14"/>
  <c r="AR113" i="14"/>
  <c r="AC113" i="14"/>
  <c r="Z113" i="14"/>
  <c r="T113" i="14"/>
  <c r="N113" i="14"/>
  <c r="K113" i="14"/>
  <c r="H113" i="14"/>
  <c r="E113" i="14"/>
  <c r="AR112" i="14"/>
  <c r="AC112" i="14"/>
  <c r="Z112" i="14"/>
  <c r="T112" i="14"/>
  <c r="N112" i="14"/>
  <c r="K112" i="14"/>
  <c r="H112" i="14"/>
  <c r="E112" i="14"/>
  <c r="AR111" i="14"/>
  <c r="AC111" i="14"/>
  <c r="Z111" i="14"/>
  <c r="T111" i="14"/>
  <c r="N111" i="14"/>
  <c r="K111" i="14"/>
  <c r="H111" i="14"/>
  <c r="E111" i="14"/>
  <c r="AR110" i="14"/>
  <c r="AC110" i="14"/>
  <c r="Z110" i="14"/>
  <c r="T110" i="14"/>
  <c r="N110" i="14"/>
  <c r="K110" i="14"/>
  <c r="H110" i="14"/>
  <c r="E110" i="14"/>
  <c r="AR109" i="14"/>
  <c r="AC109" i="14"/>
  <c r="Z109" i="14"/>
  <c r="T109" i="14"/>
  <c r="N109" i="14"/>
  <c r="K109" i="14"/>
  <c r="H109" i="14"/>
  <c r="E109" i="14"/>
  <c r="AR108" i="14"/>
  <c r="AC108" i="14"/>
  <c r="Z108" i="14"/>
  <c r="T108" i="14"/>
  <c r="N108" i="14"/>
  <c r="K108" i="14"/>
  <c r="H108" i="14"/>
  <c r="E108" i="14"/>
  <c r="AR107" i="14"/>
  <c r="AC107" i="14"/>
  <c r="Z107" i="14"/>
  <c r="T107" i="14"/>
  <c r="N107" i="14"/>
  <c r="K107" i="14"/>
  <c r="H107" i="14"/>
  <c r="E107" i="14"/>
  <c r="AR106" i="14"/>
  <c r="AC106" i="14"/>
  <c r="Z106" i="14"/>
  <c r="T106" i="14"/>
  <c r="N106" i="14"/>
  <c r="K106" i="14"/>
  <c r="H106" i="14"/>
  <c r="E106" i="14"/>
  <c r="AR105" i="14"/>
  <c r="AC105" i="14"/>
  <c r="Z105" i="14"/>
  <c r="T105" i="14"/>
  <c r="N105" i="14"/>
  <c r="K105" i="14"/>
  <c r="H105" i="14"/>
  <c r="E105" i="14"/>
  <c r="AR104" i="14"/>
  <c r="AC104" i="14"/>
  <c r="Z104" i="14"/>
  <c r="T104" i="14"/>
  <c r="N104" i="14"/>
  <c r="K104" i="14"/>
  <c r="H104" i="14"/>
  <c r="E104" i="14"/>
  <c r="AR103" i="14"/>
  <c r="AC103" i="14"/>
  <c r="Z103" i="14"/>
  <c r="T103" i="14"/>
  <c r="N103" i="14"/>
  <c r="K103" i="14"/>
  <c r="H103" i="14"/>
  <c r="E103" i="14"/>
  <c r="AR102" i="14"/>
  <c r="AC102" i="14"/>
  <c r="Z102" i="14"/>
  <c r="T102" i="14"/>
  <c r="N102" i="14"/>
  <c r="K102" i="14"/>
  <c r="H102" i="14"/>
  <c r="E102" i="14"/>
  <c r="AR101" i="14"/>
  <c r="AC101" i="14"/>
  <c r="Z101" i="14"/>
  <c r="T101" i="14"/>
  <c r="K101" i="14"/>
  <c r="H101" i="14"/>
  <c r="E101" i="14"/>
  <c r="AR100" i="14"/>
  <c r="AC100" i="14"/>
  <c r="Z100" i="14"/>
  <c r="T100" i="14"/>
  <c r="K100" i="14"/>
  <c r="H100" i="14"/>
  <c r="E100" i="14"/>
  <c r="AR99" i="14"/>
  <c r="AC99" i="14"/>
  <c r="Z99" i="14"/>
  <c r="T99" i="14"/>
  <c r="K99" i="14"/>
  <c r="H99" i="14"/>
  <c r="E99" i="14"/>
  <c r="AR98" i="14"/>
  <c r="AC98" i="14"/>
  <c r="Z98" i="14"/>
  <c r="T98" i="14"/>
  <c r="K98" i="14"/>
  <c r="H98" i="14"/>
  <c r="E98" i="14"/>
  <c r="AR97" i="14"/>
  <c r="AC97" i="14"/>
  <c r="Z97" i="14"/>
  <c r="T97" i="14"/>
  <c r="K97" i="14"/>
  <c r="H97" i="14"/>
  <c r="E97" i="14"/>
  <c r="AR96" i="14"/>
  <c r="AC96" i="14"/>
  <c r="Z96" i="14"/>
  <c r="T96" i="14"/>
  <c r="K96" i="14"/>
  <c r="H96" i="14"/>
  <c r="E96" i="14"/>
  <c r="AR95" i="14"/>
  <c r="AC95" i="14"/>
  <c r="Z95" i="14"/>
  <c r="T95" i="14"/>
  <c r="K95" i="14"/>
  <c r="H95" i="14"/>
  <c r="E95" i="14"/>
  <c r="AR94" i="14"/>
  <c r="AC94" i="14"/>
  <c r="Z94" i="14"/>
  <c r="T94" i="14"/>
  <c r="K94" i="14"/>
  <c r="H94" i="14"/>
  <c r="E94" i="14"/>
  <c r="AR93" i="14"/>
  <c r="AC93" i="14"/>
  <c r="Z93" i="14"/>
  <c r="T93" i="14"/>
  <c r="K93" i="14"/>
  <c r="H93" i="14"/>
  <c r="E93" i="14"/>
  <c r="AR92" i="14"/>
  <c r="AC92" i="14"/>
  <c r="Z92" i="14"/>
  <c r="T92" i="14"/>
  <c r="K92" i="14"/>
  <c r="H92" i="14"/>
  <c r="E92" i="14"/>
  <c r="AR91" i="14"/>
  <c r="AC91" i="14"/>
  <c r="Z91" i="14"/>
  <c r="T91" i="14"/>
  <c r="K91" i="14"/>
  <c r="H91" i="14"/>
  <c r="E91" i="14"/>
  <c r="AR90" i="14"/>
  <c r="AC90" i="14"/>
  <c r="Z90" i="14"/>
  <c r="T90" i="14"/>
  <c r="K90" i="14"/>
  <c r="H90" i="14"/>
  <c r="E90" i="14"/>
  <c r="AR89" i="14"/>
  <c r="AC89" i="14"/>
  <c r="Z89" i="14"/>
  <c r="K89" i="14"/>
  <c r="H89" i="14"/>
  <c r="E89" i="14"/>
  <c r="AR88" i="14"/>
  <c r="AC88" i="14"/>
  <c r="Z88" i="14"/>
  <c r="K88" i="14"/>
  <c r="H88" i="14"/>
  <c r="E88" i="14"/>
  <c r="AR87" i="14"/>
  <c r="AC87" i="14"/>
  <c r="Z87" i="14"/>
  <c r="K87" i="14"/>
  <c r="H87" i="14"/>
  <c r="E87" i="14"/>
  <c r="AR86" i="14"/>
  <c r="AC86" i="14"/>
  <c r="Z86" i="14"/>
  <c r="K86" i="14"/>
  <c r="H86" i="14"/>
  <c r="E86" i="14"/>
  <c r="AR85" i="14"/>
  <c r="AC85" i="14"/>
  <c r="Z85" i="14"/>
  <c r="K85" i="14"/>
  <c r="H85" i="14"/>
  <c r="E85" i="14"/>
  <c r="AR84" i="14"/>
  <c r="AC84" i="14"/>
  <c r="Z84" i="14"/>
  <c r="K84" i="14"/>
  <c r="H84" i="14"/>
  <c r="E84" i="14"/>
  <c r="AR83" i="14"/>
  <c r="AC83" i="14"/>
  <c r="Z83" i="14"/>
  <c r="K83" i="14"/>
  <c r="H83" i="14"/>
  <c r="E83" i="14"/>
  <c r="AR82" i="14"/>
  <c r="AC82" i="14"/>
  <c r="Z82" i="14"/>
  <c r="K82" i="14"/>
  <c r="H82" i="14"/>
  <c r="E82" i="14"/>
  <c r="AR81" i="14"/>
  <c r="AC81" i="14"/>
  <c r="Z81" i="14"/>
  <c r="K81" i="14"/>
  <c r="H81" i="14"/>
  <c r="E81" i="14"/>
  <c r="AR80" i="14"/>
  <c r="AC80" i="14"/>
  <c r="Z80" i="14"/>
  <c r="K80" i="14"/>
  <c r="H80" i="14"/>
  <c r="E80" i="14"/>
  <c r="AR79" i="14"/>
  <c r="AC79" i="14"/>
  <c r="Z79" i="14"/>
  <c r="K79" i="14"/>
  <c r="H79" i="14"/>
  <c r="E79" i="14"/>
  <c r="AR78" i="14"/>
  <c r="AC78" i="14"/>
  <c r="Z78" i="14"/>
  <c r="K78" i="14"/>
  <c r="H78" i="14"/>
  <c r="E78" i="14"/>
  <c r="AR77" i="14"/>
  <c r="AC77" i="14"/>
  <c r="Z77" i="14"/>
  <c r="K77" i="14"/>
  <c r="H77" i="14"/>
  <c r="E77" i="14"/>
  <c r="AR76" i="14"/>
  <c r="AC76" i="14"/>
  <c r="Z76" i="14"/>
  <c r="K76" i="14"/>
  <c r="H76" i="14"/>
  <c r="E76" i="14"/>
  <c r="AR75" i="14"/>
  <c r="AC75" i="14"/>
  <c r="Z75" i="14"/>
  <c r="K75" i="14"/>
  <c r="H75" i="14"/>
  <c r="E75" i="14"/>
  <c r="AR74" i="14"/>
  <c r="AC74" i="14"/>
  <c r="Z74" i="14"/>
  <c r="K74" i="14"/>
  <c r="H74" i="14"/>
  <c r="E74" i="14"/>
  <c r="AR73" i="14"/>
  <c r="AC73" i="14"/>
  <c r="Z73" i="14"/>
  <c r="K73" i="14"/>
  <c r="H73" i="14"/>
  <c r="E73" i="14"/>
  <c r="AR72" i="14"/>
  <c r="AC72" i="14"/>
  <c r="Z72" i="14"/>
  <c r="K72" i="14"/>
  <c r="H72" i="14"/>
  <c r="E72" i="14"/>
  <c r="AR71" i="14"/>
  <c r="AC71" i="14"/>
  <c r="Z71" i="14"/>
  <c r="K71" i="14"/>
  <c r="H71" i="14"/>
  <c r="E71" i="14"/>
  <c r="AR70" i="14"/>
  <c r="AC70" i="14"/>
  <c r="Z70" i="14"/>
  <c r="K70" i="14"/>
  <c r="H70" i="14"/>
  <c r="E70" i="14"/>
  <c r="AR69" i="14"/>
  <c r="AC69" i="14"/>
  <c r="Z69" i="14"/>
  <c r="K69" i="14"/>
  <c r="H69" i="14"/>
  <c r="E69" i="14"/>
  <c r="AR68" i="14"/>
  <c r="AC68" i="14"/>
  <c r="Z68" i="14"/>
  <c r="K68" i="14"/>
  <c r="H68" i="14"/>
  <c r="E68" i="14"/>
  <c r="AR67" i="14"/>
  <c r="AC67" i="14"/>
  <c r="Z67" i="14"/>
  <c r="K67" i="14"/>
  <c r="H67" i="14"/>
  <c r="E67" i="14"/>
  <c r="AR66" i="14"/>
  <c r="AC66" i="14"/>
  <c r="Z66" i="14"/>
  <c r="K66" i="14"/>
  <c r="H66" i="14"/>
  <c r="E66" i="14"/>
  <c r="AR65" i="14"/>
  <c r="AC65" i="14"/>
  <c r="Z65" i="14"/>
  <c r="K65" i="14"/>
  <c r="H65" i="14"/>
  <c r="E65" i="14"/>
  <c r="AR64" i="14"/>
  <c r="AC64" i="14"/>
  <c r="Z64" i="14"/>
  <c r="K64" i="14"/>
  <c r="H64" i="14"/>
  <c r="E64" i="14"/>
  <c r="AR63" i="14"/>
  <c r="AC63" i="14"/>
  <c r="Z63" i="14"/>
  <c r="K63" i="14"/>
  <c r="H63" i="14"/>
  <c r="E63" i="14"/>
  <c r="AR62" i="14"/>
  <c r="AC62" i="14"/>
  <c r="Z62" i="14"/>
  <c r="K62" i="14"/>
  <c r="H62" i="14"/>
  <c r="E62" i="14"/>
  <c r="AR61" i="14"/>
  <c r="AC61" i="14"/>
  <c r="Z61" i="14"/>
  <c r="K61" i="14"/>
  <c r="H61" i="14"/>
  <c r="E61" i="14"/>
  <c r="AR60" i="14"/>
  <c r="AC60" i="14"/>
  <c r="Z60" i="14"/>
  <c r="K60" i="14"/>
  <c r="H60" i="14"/>
  <c r="E60" i="14"/>
  <c r="AR59" i="14"/>
  <c r="AC59" i="14"/>
  <c r="Z59" i="14"/>
  <c r="K59" i="14"/>
  <c r="H59" i="14"/>
  <c r="E59" i="14"/>
  <c r="AR58" i="14"/>
  <c r="AC58" i="14"/>
  <c r="Z58" i="14"/>
  <c r="K58" i="14"/>
  <c r="H58" i="14"/>
  <c r="E58" i="14"/>
  <c r="AR57" i="14"/>
  <c r="AC57" i="14"/>
  <c r="Z57" i="14"/>
  <c r="K57" i="14"/>
  <c r="H57" i="14"/>
  <c r="E57" i="14"/>
  <c r="AR56" i="14"/>
  <c r="AC56" i="14"/>
  <c r="Z56" i="14"/>
  <c r="K56" i="14"/>
  <c r="H56" i="14"/>
  <c r="E56" i="14"/>
  <c r="AR55" i="14"/>
  <c r="AC55" i="14"/>
  <c r="Z55" i="14"/>
  <c r="K55" i="14"/>
  <c r="H55" i="14"/>
  <c r="E55" i="14"/>
  <c r="AR54" i="14"/>
  <c r="AC54" i="14"/>
  <c r="Z54" i="14"/>
  <c r="K54" i="14"/>
  <c r="H54" i="14"/>
  <c r="E54" i="14"/>
  <c r="AC53" i="14"/>
  <c r="Z53" i="14"/>
  <c r="K53" i="14"/>
  <c r="H53" i="14"/>
  <c r="E53" i="14"/>
  <c r="AC52" i="14"/>
  <c r="Z52" i="14"/>
  <c r="K52" i="14"/>
  <c r="H52" i="14"/>
  <c r="E52" i="14"/>
  <c r="AC51" i="14"/>
  <c r="Z51" i="14"/>
  <c r="K51" i="14"/>
  <c r="H51" i="14"/>
  <c r="E51" i="14"/>
  <c r="AC50" i="14"/>
  <c r="Z50" i="14"/>
  <c r="K50" i="14"/>
  <c r="H50" i="14"/>
  <c r="E50" i="14"/>
  <c r="AC49" i="14"/>
  <c r="Z49" i="14"/>
  <c r="K49" i="14"/>
  <c r="H49" i="14"/>
  <c r="E49" i="14"/>
  <c r="AC48" i="14"/>
  <c r="Z48" i="14"/>
  <c r="K48" i="14"/>
  <c r="H48" i="14"/>
  <c r="E48" i="14"/>
  <c r="AC47" i="14"/>
  <c r="Z47" i="14"/>
  <c r="K47" i="14"/>
  <c r="H47" i="14"/>
  <c r="E47" i="14"/>
  <c r="AC46" i="14"/>
  <c r="Z46" i="14"/>
  <c r="K46" i="14"/>
  <c r="H46" i="14"/>
  <c r="E46" i="14"/>
  <c r="AC45" i="14"/>
  <c r="Z45" i="14"/>
  <c r="K45" i="14"/>
  <c r="H45" i="14"/>
  <c r="E45" i="14"/>
  <c r="AC44" i="14"/>
  <c r="Z44" i="14"/>
  <c r="K44" i="14"/>
  <c r="H44" i="14"/>
  <c r="E44" i="14"/>
  <c r="AC43" i="14"/>
  <c r="Z43" i="14"/>
  <c r="K43" i="14"/>
  <c r="H43" i="14"/>
  <c r="E43" i="14"/>
  <c r="AC42" i="14"/>
  <c r="Z42" i="14"/>
  <c r="K42" i="14"/>
  <c r="H42" i="14"/>
  <c r="E42" i="14"/>
  <c r="AC41" i="14"/>
  <c r="Z41" i="14"/>
  <c r="K41" i="14"/>
  <c r="H41" i="14"/>
  <c r="E41" i="14"/>
  <c r="AC40" i="14"/>
  <c r="Z40" i="14"/>
  <c r="K40" i="14"/>
  <c r="H40" i="14"/>
  <c r="E40" i="14"/>
  <c r="AC39" i="14"/>
  <c r="Z39" i="14"/>
  <c r="K39" i="14"/>
  <c r="H39" i="14"/>
  <c r="E39" i="14"/>
  <c r="AC38" i="14"/>
  <c r="Z38" i="14"/>
  <c r="K38" i="14"/>
  <c r="H38" i="14"/>
  <c r="E38" i="14"/>
  <c r="AC37" i="14"/>
  <c r="Z37" i="14"/>
  <c r="K37" i="14"/>
  <c r="H37" i="14"/>
  <c r="E37" i="14"/>
  <c r="AC36" i="14"/>
  <c r="Z36" i="14"/>
  <c r="K36" i="14"/>
  <c r="H36" i="14"/>
  <c r="E36" i="14"/>
  <c r="AC35" i="14"/>
  <c r="Z35" i="14"/>
  <c r="K35" i="14"/>
  <c r="H35" i="14"/>
  <c r="E35" i="14"/>
  <c r="AC34" i="14"/>
  <c r="Z34" i="14"/>
  <c r="K34" i="14"/>
  <c r="H34" i="14"/>
  <c r="E34" i="14"/>
  <c r="AC33" i="14"/>
  <c r="Z33" i="14"/>
  <c r="K33" i="14"/>
  <c r="H33" i="14"/>
  <c r="E33" i="14"/>
  <c r="AC32" i="14"/>
  <c r="Z32" i="14"/>
  <c r="K32" i="14"/>
  <c r="H32" i="14"/>
  <c r="E32" i="14"/>
  <c r="AC31" i="14"/>
  <c r="K31" i="14"/>
  <c r="H31" i="14"/>
  <c r="E31" i="14"/>
  <c r="AC30" i="14"/>
  <c r="K30" i="14"/>
  <c r="H30" i="14"/>
  <c r="E30" i="14"/>
  <c r="AC29" i="14"/>
  <c r="K29" i="14"/>
  <c r="H29" i="14"/>
  <c r="E29" i="14"/>
  <c r="AC28" i="14"/>
  <c r="K28" i="14"/>
  <c r="H28" i="14"/>
  <c r="E28" i="14"/>
  <c r="AC27" i="14"/>
  <c r="K27" i="14"/>
  <c r="H27" i="14"/>
  <c r="E27" i="14"/>
  <c r="AC26" i="14"/>
  <c r="K26" i="14"/>
  <c r="H26" i="14"/>
  <c r="E26" i="14"/>
  <c r="AC25" i="14"/>
  <c r="K25" i="14"/>
  <c r="H25" i="14"/>
  <c r="E25" i="14"/>
  <c r="AC24" i="14"/>
  <c r="K24" i="14"/>
  <c r="H24" i="14"/>
  <c r="E24" i="14"/>
  <c r="AC23" i="14"/>
  <c r="K23" i="14"/>
  <c r="H23" i="14"/>
  <c r="E23" i="14"/>
  <c r="AC22" i="14"/>
  <c r="K22" i="14"/>
  <c r="H22" i="14"/>
  <c r="E22" i="14"/>
  <c r="AC21" i="14"/>
  <c r="K21" i="14"/>
  <c r="H21" i="14"/>
  <c r="E21" i="14"/>
  <c r="AC20" i="14"/>
  <c r="K20" i="14"/>
  <c r="H20" i="14"/>
  <c r="E20" i="14"/>
  <c r="AC19" i="14"/>
  <c r="K19" i="14"/>
  <c r="H19" i="14"/>
  <c r="E19" i="14"/>
  <c r="AC18" i="14"/>
  <c r="K18" i="14"/>
  <c r="H18" i="14"/>
  <c r="E18" i="14"/>
  <c r="AC17" i="14"/>
  <c r="K17" i="14"/>
  <c r="H17" i="14"/>
  <c r="E17" i="14"/>
  <c r="AC16" i="14"/>
  <c r="K16" i="14"/>
  <c r="H16" i="14"/>
  <c r="E16" i="14"/>
  <c r="AC15" i="14"/>
  <c r="K15" i="14"/>
  <c r="H15" i="14"/>
  <c r="E15" i="14"/>
  <c r="AC14" i="14"/>
  <c r="K14" i="14"/>
  <c r="H14" i="14"/>
  <c r="E14" i="14"/>
  <c r="AC13" i="14"/>
  <c r="K13" i="14"/>
  <c r="H13" i="14"/>
  <c r="E13" i="14"/>
  <c r="AC12" i="14"/>
  <c r="K12" i="14"/>
  <c r="H12" i="14"/>
  <c r="E12" i="14"/>
  <c r="AC11" i="14"/>
  <c r="K11" i="14"/>
  <c r="H11" i="14"/>
  <c r="E11" i="14"/>
  <c r="AC10" i="14"/>
  <c r="K10" i="14"/>
  <c r="H10" i="14"/>
  <c r="E10" i="14"/>
  <c r="AC9" i="14"/>
  <c r="K9" i="14"/>
  <c r="H9" i="14"/>
  <c r="E9" i="14"/>
  <c r="AC8" i="14"/>
  <c r="K8" i="14"/>
  <c r="H8" i="14"/>
  <c r="E8" i="14"/>
  <c r="AC7" i="14"/>
  <c r="K7" i="14"/>
  <c r="H7" i="14"/>
  <c r="E7" i="14"/>
  <c r="AC6" i="14"/>
  <c r="K6" i="14"/>
  <c r="H6" i="14"/>
  <c r="E6" i="14"/>
  <c r="H5" i="14"/>
  <c r="K5" i="14" s="1"/>
  <c r="N5" i="14" s="1"/>
  <c r="Q5" i="14" s="1"/>
  <c r="T5" i="14" s="1"/>
  <c r="W5" i="14" s="1"/>
  <c r="Z5" i="14" s="1"/>
  <c r="AC5" i="14" s="1"/>
  <c r="AF5" i="14" s="1"/>
  <c r="AI5" i="14" s="1"/>
  <c r="AL5" i="14" s="1"/>
  <c r="AO5" i="14" s="1"/>
  <c r="AR5" i="14" s="1"/>
  <c r="AU5" i="14" s="1"/>
  <c r="AX5" i="14" s="1"/>
  <c r="BA5" i="14" s="1"/>
  <c r="BD5" i="14" s="1"/>
  <c r="BG5" i="14" s="1"/>
  <c r="BJ5" i="14" s="1"/>
  <c r="BM5" i="14" s="1"/>
  <c r="BP5" i="14" s="1"/>
  <c r="BS5" i="14" s="1"/>
  <c r="BV5" i="14" s="1"/>
  <c r="BY5" i="14" s="1"/>
  <c r="CB5" i="14" s="1"/>
  <c r="CE5" i="14" s="1"/>
  <c r="CH5" i="14" s="1"/>
  <c r="CK5" i="14" s="1"/>
  <c r="G5" i="14"/>
  <c r="J5" i="14" s="1"/>
  <c r="M5" i="14" s="1"/>
  <c r="P5" i="14" s="1"/>
  <c r="S5" i="14" s="1"/>
  <c r="V5" i="14" s="1"/>
  <c r="Y5" i="14" s="1"/>
  <c r="AB5" i="14" s="1"/>
  <c r="AE5" i="14" s="1"/>
  <c r="AH5" i="14" s="1"/>
  <c r="AK5" i="14" s="1"/>
  <c r="AN5" i="14" s="1"/>
  <c r="AQ5" i="14" s="1"/>
  <c r="AT5" i="14" s="1"/>
  <c r="AW5" i="14" s="1"/>
  <c r="AZ5" i="14" s="1"/>
  <c r="BC5" i="14" s="1"/>
  <c r="BF5" i="14" s="1"/>
  <c r="BI5" i="14" s="1"/>
  <c r="BL5" i="14" s="1"/>
  <c r="BO5" i="14" s="1"/>
  <c r="BR5" i="14" s="1"/>
  <c r="BU5" i="14" s="1"/>
  <c r="BX5" i="14" s="1"/>
  <c r="CA5" i="14" s="1"/>
  <c r="CD5" i="14" s="1"/>
  <c r="CG5" i="14" s="1"/>
  <c r="CJ5" i="14" s="1"/>
  <c r="CM5" i="14" s="1"/>
  <c r="F5" i="14"/>
  <c r="I5" i="14" s="1"/>
  <c r="L5" i="14" s="1"/>
  <c r="O5" i="14" s="1"/>
  <c r="R5" i="14" s="1"/>
  <c r="U5" i="14" s="1"/>
  <c r="X5" i="14" s="1"/>
  <c r="AA5" i="14" s="1"/>
  <c r="AD5" i="14" s="1"/>
  <c r="AG5" i="14" s="1"/>
  <c r="AJ5" i="14" s="1"/>
  <c r="AM5" i="14" s="1"/>
  <c r="AP5" i="14" s="1"/>
  <c r="AS5" i="14" s="1"/>
  <c r="AV5" i="14" s="1"/>
  <c r="AY5" i="14" s="1"/>
  <c r="BB5" i="14" s="1"/>
  <c r="BE5" i="14" s="1"/>
  <c r="BH5" i="14" s="1"/>
  <c r="BK5" i="14" s="1"/>
  <c r="BN5" i="14" s="1"/>
  <c r="BQ5" i="14" s="1"/>
  <c r="BT5" i="14" s="1"/>
  <c r="BW5" i="14" s="1"/>
  <c r="BZ5" i="14" s="1"/>
  <c r="CC5" i="14" s="1"/>
  <c r="CF5" i="14" s="1"/>
  <c r="CI5" i="14" s="1"/>
  <c r="CL5" i="14" s="1"/>
  <c r="E5" i="14"/>
  <c r="D285" i="14" l="1"/>
  <c r="D8" i="14"/>
  <c r="D12" i="14"/>
  <c r="C20" i="14"/>
  <c r="C28" i="14"/>
  <c r="D35" i="14"/>
  <c r="D39" i="14"/>
  <c r="D43" i="14"/>
  <c r="C50" i="14"/>
  <c r="C59" i="14"/>
  <c r="C75" i="14"/>
  <c r="D122" i="14"/>
  <c r="D213" i="14"/>
  <c r="C264" i="14"/>
  <c r="C6" i="14"/>
  <c r="D7" i="14"/>
  <c r="C10" i="14"/>
  <c r="D11" i="14"/>
  <c r="C15" i="14"/>
  <c r="D20" i="14"/>
  <c r="C23" i="14"/>
  <c r="D28" i="14"/>
  <c r="C31" i="14"/>
  <c r="C33" i="14"/>
  <c r="D34" i="14"/>
  <c r="C37" i="14"/>
  <c r="D38" i="14"/>
  <c r="C41" i="14"/>
  <c r="D42" i="14"/>
  <c r="C45" i="14"/>
  <c r="D46" i="14"/>
  <c r="C49" i="14"/>
  <c r="D50" i="14"/>
  <c r="C55" i="14"/>
  <c r="D58" i="14"/>
  <c r="C71" i="14"/>
  <c r="D74" i="14"/>
  <c r="C87" i="14"/>
  <c r="D90" i="14"/>
  <c r="D92" i="14"/>
  <c r="D94" i="14"/>
  <c r="D96" i="14"/>
  <c r="D98" i="14"/>
  <c r="D100" i="14"/>
  <c r="D102" i="14"/>
  <c r="C113" i="14"/>
  <c r="C115" i="14"/>
  <c r="D118" i="14"/>
  <c r="C129" i="14"/>
  <c r="D133" i="14"/>
  <c r="D135" i="14"/>
  <c r="D137" i="14"/>
  <c r="D187" i="14"/>
  <c r="C202" i="14"/>
  <c r="C210" i="14"/>
  <c r="C224" i="14"/>
  <c r="C7" i="14"/>
  <c r="C11" i="14"/>
  <c r="B11" i="14" s="1"/>
  <c r="D25" i="14"/>
  <c r="C34" i="14"/>
  <c r="C42" i="14"/>
  <c r="B42" i="14" s="1"/>
  <c r="D47" i="14"/>
  <c r="D51" i="14"/>
  <c r="D62" i="14"/>
  <c r="D78" i="14"/>
  <c r="C119" i="14"/>
  <c r="C204" i="14"/>
  <c r="C335" i="14"/>
  <c r="D334" i="14"/>
  <c r="C331" i="14"/>
  <c r="D330" i="14"/>
  <c r="D328" i="14"/>
  <c r="D326" i="14"/>
  <c r="D324" i="14"/>
  <c r="D322" i="14"/>
  <c r="D320" i="14"/>
  <c r="D318" i="14"/>
  <c r="D316" i="14"/>
  <c r="D314" i="14"/>
  <c r="D312" i="14"/>
  <c r="D310" i="14"/>
  <c r="C309" i="14"/>
  <c r="D306" i="14"/>
  <c r="C305" i="14"/>
  <c r="D302" i="14"/>
  <c r="C301" i="14"/>
  <c r="D298" i="14"/>
  <c r="C297" i="14"/>
  <c r="D294" i="14"/>
  <c r="C293" i="14"/>
  <c r="D290" i="14"/>
  <c r="C289" i="14"/>
  <c r="D286" i="14"/>
  <c r="C285" i="14"/>
  <c r="B285" i="14" s="1"/>
  <c r="D282" i="14"/>
  <c r="C281" i="14"/>
  <c r="D278" i="14"/>
  <c r="C277" i="14"/>
  <c r="D274" i="14"/>
  <c r="C273" i="14"/>
  <c r="D270" i="14"/>
  <c r="C269" i="14"/>
  <c r="D266" i="14"/>
  <c r="C265" i="14"/>
  <c r="D262" i="14"/>
  <c r="C261" i="14"/>
  <c r="D258" i="14"/>
  <c r="C257" i="14"/>
  <c r="D254" i="14"/>
  <c r="C253" i="14"/>
  <c r="D250" i="14"/>
  <c r="C249" i="14"/>
  <c r="D246" i="14"/>
  <c r="C245" i="14"/>
  <c r="D242" i="14"/>
  <c r="C241" i="14"/>
  <c r="D238" i="14"/>
  <c r="C237" i="14"/>
  <c r="C234" i="14"/>
  <c r="C232" i="14"/>
  <c r="D338" i="14"/>
  <c r="D337" i="14"/>
  <c r="C334" i="14"/>
  <c r="D333" i="14"/>
  <c r="C330" i="14"/>
  <c r="B330" i="14" s="1"/>
  <c r="C328" i="14"/>
  <c r="B328" i="14" s="1"/>
  <c r="C326" i="14"/>
  <c r="C324" i="14"/>
  <c r="B324" i="14" s="1"/>
  <c r="C322" i="14"/>
  <c r="C320" i="14"/>
  <c r="C318" i="14"/>
  <c r="C316" i="14"/>
  <c r="C314" i="14"/>
  <c r="C312" i="14"/>
  <c r="C310" i="14"/>
  <c r="D307" i="14"/>
  <c r="C306" i="14"/>
  <c r="B306" i="14" s="1"/>
  <c r="D303" i="14"/>
  <c r="C302" i="14"/>
  <c r="D299" i="14"/>
  <c r="C298" i="14"/>
  <c r="B298" i="14" s="1"/>
  <c r="D295" i="14"/>
  <c r="C294" i="14"/>
  <c r="D291" i="14"/>
  <c r="C290" i="14"/>
  <c r="D287" i="14"/>
  <c r="C286" i="14"/>
  <c r="D283" i="14"/>
  <c r="C282" i="14"/>
  <c r="D279" i="14"/>
  <c r="C278" i="14"/>
  <c r="D275" i="14"/>
  <c r="C274" i="14"/>
  <c r="B274" i="14" s="1"/>
  <c r="D271" i="14"/>
  <c r="C270" i="14"/>
  <c r="D267" i="14"/>
  <c r="C266" i="14"/>
  <c r="B266" i="14" s="1"/>
  <c r="D263" i="14"/>
  <c r="C262" i="14"/>
  <c r="D259" i="14"/>
  <c r="C258" i="14"/>
  <c r="D255" i="14"/>
  <c r="C254" i="14"/>
  <c r="D251" i="14"/>
  <c r="C250" i="14"/>
  <c r="D247" i="14"/>
  <c r="C246" i="14"/>
  <c r="D243" i="14"/>
  <c r="C242" i="14"/>
  <c r="B242" i="14" s="1"/>
  <c r="D239" i="14"/>
  <c r="C238" i="14"/>
  <c r="C338" i="14"/>
  <c r="C337" i="14"/>
  <c r="D336" i="14"/>
  <c r="C333" i="14"/>
  <c r="B333" i="14" s="1"/>
  <c r="D332" i="14"/>
  <c r="D329" i="14"/>
  <c r="D327" i="14"/>
  <c r="D325" i="14"/>
  <c r="D323" i="14"/>
  <c r="D321" i="14"/>
  <c r="D319" i="14"/>
  <c r="D317" i="14"/>
  <c r="D315" i="14"/>
  <c r="D313" i="14"/>
  <c r="D311" i="14"/>
  <c r="D308" i="14"/>
  <c r="C307" i="14"/>
  <c r="D304" i="14"/>
  <c r="C303" i="14"/>
  <c r="D300" i="14"/>
  <c r="C299" i="14"/>
  <c r="B299" i="14" s="1"/>
  <c r="D296" i="14"/>
  <c r="C295" i="14"/>
  <c r="D292" i="14"/>
  <c r="C291" i="14"/>
  <c r="D288" i="14"/>
  <c r="C287" i="14"/>
  <c r="B287" i="14" s="1"/>
  <c r="D284" i="14"/>
  <c r="C283" i="14"/>
  <c r="B283" i="14" s="1"/>
  <c r="D280" i="14"/>
  <c r="C279" i="14"/>
  <c r="B279" i="14" s="1"/>
  <c r="D276" i="14"/>
  <c r="C275" i="14"/>
  <c r="D272" i="14"/>
  <c r="C271" i="14"/>
  <c r="D268" i="14"/>
  <c r="C267" i="14"/>
  <c r="B267" i="14" s="1"/>
  <c r="D264" i="14"/>
  <c r="C263" i="14"/>
  <c r="D260" i="14"/>
  <c r="C259" i="14"/>
  <c r="D256" i="14"/>
  <c r="C255" i="14"/>
  <c r="B255" i="14" s="1"/>
  <c r="D252" i="14"/>
  <c r="C251" i="14"/>
  <c r="B251" i="14" s="1"/>
  <c r="D248" i="14"/>
  <c r="C247" i="14"/>
  <c r="B247" i="14" s="1"/>
  <c r="D244" i="14"/>
  <c r="C243" i="14"/>
  <c r="D240" i="14"/>
  <c r="C239" i="14"/>
  <c r="D236" i="14"/>
  <c r="C235" i="14"/>
  <c r="C233" i="14"/>
  <c r="C231" i="14"/>
  <c r="D331" i="14"/>
  <c r="C325" i="14"/>
  <c r="C317" i="14"/>
  <c r="B317" i="14" s="1"/>
  <c r="D305" i="14"/>
  <c r="C300" i="14"/>
  <c r="D289" i="14"/>
  <c r="C284" i="14"/>
  <c r="B284" i="14" s="1"/>
  <c r="D273" i="14"/>
  <c r="C268" i="14"/>
  <c r="D257" i="14"/>
  <c r="C252" i="14"/>
  <c r="B252" i="14" s="1"/>
  <c r="D241" i="14"/>
  <c r="C236" i="14"/>
  <c r="B236" i="14" s="1"/>
  <c r="D232" i="14"/>
  <c r="D229" i="14"/>
  <c r="D227" i="14"/>
  <c r="D225" i="14"/>
  <c r="D223" i="14"/>
  <c r="C221" i="14"/>
  <c r="D220" i="14"/>
  <c r="C217" i="14"/>
  <c r="D216" i="14"/>
  <c r="C213" i="14"/>
  <c r="B213" i="14" s="1"/>
  <c r="D212" i="14"/>
  <c r="D196" i="14"/>
  <c r="C195" i="14"/>
  <c r="D192" i="14"/>
  <c r="C191" i="14"/>
  <c r="D188" i="14"/>
  <c r="C187" i="14"/>
  <c r="D185" i="14"/>
  <c r="D183" i="14"/>
  <c r="D181" i="14"/>
  <c r="D179" i="14"/>
  <c r="C176" i="14"/>
  <c r="D175" i="14"/>
  <c r="D161" i="14"/>
  <c r="C160" i="14"/>
  <c r="D157" i="14"/>
  <c r="C156" i="14"/>
  <c r="D153" i="14"/>
  <c r="C152" i="14"/>
  <c r="D131" i="14"/>
  <c r="C130" i="14"/>
  <c r="D335" i="14"/>
  <c r="C332" i="14"/>
  <c r="B332" i="14" s="1"/>
  <c r="C327" i="14"/>
  <c r="B327" i="14" s="1"/>
  <c r="C319" i="14"/>
  <c r="B319" i="14" s="1"/>
  <c r="C311" i="14"/>
  <c r="D309" i="14"/>
  <c r="C304" i="14"/>
  <c r="D293" i="14"/>
  <c r="C288" i="14"/>
  <c r="D277" i="14"/>
  <c r="C272" i="14"/>
  <c r="B272" i="14" s="1"/>
  <c r="D261" i="14"/>
  <c r="C256" i="14"/>
  <c r="D245" i="14"/>
  <c r="C240" i="14"/>
  <c r="B240" i="14" s="1"/>
  <c r="D235" i="14"/>
  <c r="D231" i="14"/>
  <c r="C229" i="14"/>
  <c r="C227" i="14"/>
  <c r="B227" i="14" s="1"/>
  <c r="C225" i="14"/>
  <c r="C223" i="14"/>
  <c r="B223" i="14" s="1"/>
  <c r="C220" i="14"/>
  <c r="B220" i="14" s="1"/>
  <c r="D219" i="14"/>
  <c r="C216" i="14"/>
  <c r="D215" i="14"/>
  <c r="C212" i="14"/>
  <c r="D211" i="14"/>
  <c r="D197" i="14"/>
  <c r="C196" i="14"/>
  <c r="B196" i="14" s="1"/>
  <c r="D193" i="14"/>
  <c r="C192" i="14"/>
  <c r="B192" i="14" s="1"/>
  <c r="D189" i="14"/>
  <c r="C188" i="14"/>
  <c r="B188" i="14" s="1"/>
  <c r="C185" i="14"/>
  <c r="C183" i="14"/>
  <c r="B183" i="14" s="1"/>
  <c r="C181" i="14"/>
  <c r="C179" i="14"/>
  <c r="B179" i="14" s="1"/>
  <c r="D178" i="14"/>
  <c r="C175" i="14"/>
  <c r="B175" i="14" s="1"/>
  <c r="D174" i="14"/>
  <c r="D173" i="14"/>
  <c r="D172" i="14"/>
  <c r="D171" i="14"/>
  <c r="D170" i="14"/>
  <c r="D169" i="14"/>
  <c r="D168" i="14"/>
  <c r="D167" i="14"/>
  <c r="D166" i="14"/>
  <c r="D165" i="14"/>
  <c r="D164" i="14"/>
  <c r="D163" i="14"/>
  <c r="D162" i="14"/>
  <c r="C161" i="14"/>
  <c r="B161" i="14" s="1"/>
  <c r="D158" i="14"/>
  <c r="C157" i="14"/>
  <c r="D154" i="14"/>
  <c r="C153" i="14"/>
  <c r="D150" i="14"/>
  <c r="D149" i="14"/>
  <c r="D148" i="14"/>
  <c r="D147" i="14"/>
  <c r="D146" i="14"/>
  <c r="D145" i="14"/>
  <c r="D144" i="14"/>
  <c r="D143" i="14"/>
  <c r="D142" i="14"/>
  <c r="D141" i="14"/>
  <c r="D140" i="14"/>
  <c r="D139" i="14"/>
  <c r="C336" i="14"/>
  <c r="C329" i="14"/>
  <c r="B329" i="14" s="1"/>
  <c r="C321" i="14"/>
  <c r="C313" i="14"/>
  <c r="C308" i="14"/>
  <c r="D297" i="14"/>
  <c r="C292" i="14"/>
  <c r="B292" i="14" s="1"/>
  <c r="D281" i="14"/>
  <c r="C276" i="14"/>
  <c r="D265" i="14"/>
  <c r="C260" i="14"/>
  <c r="B260" i="14" s="1"/>
  <c r="D249" i="14"/>
  <c r="C244" i="14"/>
  <c r="B244" i="14" s="1"/>
  <c r="D234" i="14"/>
  <c r="D230" i="14"/>
  <c r="D228" i="14"/>
  <c r="D226" i="14"/>
  <c r="D224" i="14"/>
  <c r="D222" i="14"/>
  <c r="C219" i="14"/>
  <c r="D218" i="14"/>
  <c r="C215" i="14"/>
  <c r="B215" i="14" s="1"/>
  <c r="D214" i="14"/>
  <c r="C211" i="14"/>
  <c r="D210" i="14"/>
  <c r="D209" i="14"/>
  <c r="D208" i="14"/>
  <c r="D207" i="14"/>
  <c r="D206" i="14"/>
  <c r="D205" i="14"/>
  <c r="D204" i="14"/>
  <c r="D203" i="14"/>
  <c r="D202" i="14"/>
  <c r="D201" i="14"/>
  <c r="D200" i="14"/>
  <c r="D199" i="14"/>
  <c r="D198" i="14"/>
  <c r="C197" i="14"/>
  <c r="D194" i="14"/>
  <c r="C193" i="14"/>
  <c r="B193" i="14" s="1"/>
  <c r="D190" i="14"/>
  <c r="C189" i="14"/>
  <c r="D186" i="14"/>
  <c r="D184" i="14"/>
  <c r="D182" i="14"/>
  <c r="D180" i="14"/>
  <c r="C178" i="14"/>
  <c r="D177" i="14"/>
  <c r="C174" i="14"/>
  <c r="B174" i="14" s="1"/>
  <c r="C173" i="14"/>
  <c r="B173" i="14" s="1"/>
  <c r="C172" i="14"/>
  <c r="C171" i="14"/>
  <c r="C170" i="14"/>
  <c r="C169" i="14"/>
  <c r="C168" i="14"/>
  <c r="B168" i="14" s="1"/>
  <c r="C167" i="14"/>
  <c r="C166" i="14"/>
  <c r="C165" i="14"/>
  <c r="C164" i="14"/>
  <c r="C163" i="14"/>
  <c r="C162" i="14"/>
  <c r="B162" i="14" s="1"/>
  <c r="D159" i="14"/>
  <c r="C158" i="14"/>
  <c r="D155" i="14"/>
  <c r="C154" i="14"/>
  <c r="B154" i="14" s="1"/>
  <c r="D151" i="14"/>
  <c r="C150" i="14"/>
  <c r="C149" i="14"/>
  <c r="C148" i="14"/>
  <c r="C147" i="14"/>
  <c r="C146" i="14"/>
  <c r="B146" i="14" s="1"/>
  <c r="C145" i="14"/>
  <c r="C144" i="14"/>
  <c r="C143" i="14"/>
  <c r="C142" i="14"/>
  <c r="C141" i="14"/>
  <c r="C140" i="14"/>
  <c r="B140" i="14" s="1"/>
  <c r="C139" i="14"/>
  <c r="D301" i="14"/>
  <c r="C280" i="14"/>
  <c r="D237" i="14"/>
  <c r="D233" i="14"/>
  <c r="C226" i="14"/>
  <c r="D217" i="14"/>
  <c r="C214" i="14"/>
  <c r="D191" i="14"/>
  <c r="C186" i="14"/>
  <c r="B186" i="14" s="1"/>
  <c r="C159" i="14"/>
  <c r="C138" i="14"/>
  <c r="C137" i="14"/>
  <c r="B137" i="14" s="1"/>
  <c r="C136" i="14"/>
  <c r="C135" i="14"/>
  <c r="B135" i="14" s="1"/>
  <c r="C134" i="14"/>
  <c r="C133" i="14"/>
  <c r="B133" i="14" s="1"/>
  <c r="C132" i="14"/>
  <c r="D130" i="14"/>
  <c r="D127" i="14"/>
  <c r="C126" i="14"/>
  <c r="D125" i="14"/>
  <c r="C122" i="14"/>
  <c r="B122" i="14" s="1"/>
  <c r="D121" i="14"/>
  <c r="C118" i="14"/>
  <c r="D117" i="14"/>
  <c r="C114" i="14"/>
  <c r="D111" i="14"/>
  <c r="C110" i="14"/>
  <c r="D107" i="14"/>
  <c r="C106" i="14"/>
  <c r="D103" i="14"/>
  <c r="C102" i="14"/>
  <c r="C100" i="14"/>
  <c r="B100" i="14" s="1"/>
  <c r="C98" i="14"/>
  <c r="C96" i="14"/>
  <c r="C94" i="14"/>
  <c r="C92" i="14"/>
  <c r="C90" i="14"/>
  <c r="B90" i="14" s="1"/>
  <c r="D89" i="14"/>
  <c r="C86" i="14"/>
  <c r="D85" i="14"/>
  <c r="C82" i="14"/>
  <c r="D81" i="14"/>
  <c r="C78" i="14"/>
  <c r="B78" i="14" s="1"/>
  <c r="D77" i="14"/>
  <c r="C74" i="14"/>
  <c r="D73" i="14"/>
  <c r="C70" i="14"/>
  <c r="D69" i="14"/>
  <c r="C66" i="14"/>
  <c r="D65" i="14"/>
  <c r="C62" i="14"/>
  <c r="D61" i="14"/>
  <c r="C58" i="14"/>
  <c r="D57" i="14"/>
  <c r="C54" i="14"/>
  <c r="C53" i="14"/>
  <c r="C52" i="14"/>
  <c r="C296" i="14"/>
  <c r="D253" i="14"/>
  <c r="C228" i="14"/>
  <c r="B228" i="14" s="1"/>
  <c r="D221" i="14"/>
  <c r="C218" i="14"/>
  <c r="B218" i="14" s="1"/>
  <c r="C209" i="14"/>
  <c r="C207" i="14"/>
  <c r="C205" i="14"/>
  <c r="C203" i="14"/>
  <c r="C201" i="14"/>
  <c r="B201" i="14" s="1"/>
  <c r="C199" i="14"/>
  <c r="B199" i="14" s="1"/>
  <c r="D195" i="14"/>
  <c r="C190" i="14"/>
  <c r="B190" i="14" s="1"/>
  <c r="C180" i="14"/>
  <c r="B180" i="14" s="1"/>
  <c r="D176" i="14"/>
  <c r="D152" i="14"/>
  <c r="D128" i="14"/>
  <c r="C127" i="14"/>
  <c r="B127" i="14" s="1"/>
  <c r="C125" i="14"/>
  <c r="B125" i="14" s="1"/>
  <c r="D124" i="14"/>
  <c r="C121" i="14"/>
  <c r="B121" i="14" s="1"/>
  <c r="D120" i="14"/>
  <c r="C117" i="14"/>
  <c r="D116" i="14"/>
  <c r="D112" i="14"/>
  <c r="C111" i="14"/>
  <c r="B111" i="14" s="1"/>
  <c r="D108" i="14"/>
  <c r="C107" i="14"/>
  <c r="D104" i="14"/>
  <c r="C103" i="14"/>
  <c r="D101" i="14"/>
  <c r="D99" i="14"/>
  <c r="D97" i="14"/>
  <c r="D95" i="14"/>
  <c r="D93" i="14"/>
  <c r="D91" i="14"/>
  <c r="C89" i="14"/>
  <c r="B89" i="14" s="1"/>
  <c r="D88" i="14"/>
  <c r="C85" i="14"/>
  <c r="D84" i="14"/>
  <c r="C81" i="14"/>
  <c r="B81" i="14" s="1"/>
  <c r="D80" i="14"/>
  <c r="C77" i="14"/>
  <c r="D76" i="14"/>
  <c r="C73" i="14"/>
  <c r="D72" i="14"/>
  <c r="C69" i="14"/>
  <c r="B69" i="14" s="1"/>
  <c r="D68" i="14"/>
  <c r="C65" i="14"/>
  <c r="D64" i="14"/>
  <c r="C61" i="14"/>
  <c r="B61" i="14" s="1"/>
  <c r="D60" i="14"/>
  <c r="C57" i="14"/>
  <c r="B57" i="14" s="1"/>
  <c r="D56" i="14"/>
  <c r="D30" i="14"/>
  <c r="C29" i="14"/>
  <c r="D26" i="14"/>
  <c r="C25" i="14"/>
  <c r="D22" i="14"/>
  <c r="C21" i="14"/>
  <c r="D18" i="14"/>
  <c r="C17" i="14"/>
  <c r="D14" i="14"/>
  <c r="C13" i="14"/>
  <c r="C323" i="14"/>
  <c r="B323" i="14" s="1"/>
  <c r="D269" i="14"/>
  <c r="C248" i="14"/>
  <c r="C230" i="14"/>
  <c r="B230" i="14" s="1"/>
  <c r="C222" i="14"/>
  <c r="B222" i="14" s="1"/>
  <c r="C194" i="14"/>
  <c r="C182" i="14"/>
  <c r="C177" i="14"/>
  <c r="B177" i="14" s="1"/>
  <c r="D156" i="14"/>
  <c r="C151" i="14"/>
  <c r="B151" i="14" s="1"/>
  <c r="C131" i="14"/>
  <c r="D129" i="14"/>
  <c r="C128" i="14"/>
  <c r="B128" i="14" s="1"/>
  <c r="C124" i="14"/>
  <c r="D123" i="14"/>
  <c r="C120" i="14"/>
  <c r="D119" i="14"/>
  <c r="C116" i="14"/>
  <c r="D115" i="14"/>
  <c r="D113" i="14"/>
  <c r="C112" i="14"/>
  <c r="B112" i="14" s="1"/>
  <c r="D109" i="14"/>
  <c r="C108" i="14"/>
  <c r="B108" i="14" s="1"/>
  <c r="D105" i="14"/>
  <c r="C104" i="14"/>
  <c r="C101" i="14"/>
  <c r="C99" i="14"/>
  <c r="C97" i="14"/>
  <c r="C95" i="14"/>
  <c r="C93" i="14"/>
  <c r="C91" i="14"/>
  <c r="C88" i="14"/>
  <c r="D87" i="14"/>
  <c r="C84" i="14"/>
  <c r="D83" i="14"/>
  <c r="C80" i="14"/>
  <c r="D79" i="14"/>
  <c r="C76" i="14"/>
  <c r="B76" i="14" s="1"/>
  <c r="D75" i="14"/>
  <c r="C72" i="14"/>
  <c r="D71" i="14"/>
  <c r="C68" i="14"/>
  <c r="D67" i="14"/>
  <c r="C64" i="14"/>
  <c r="D63" i="14"/>
  <c r="C60" i="14"/>
  <c r="D59" i="14"/>
  <c r="C56" i="14"/>
  <c r="D55" i="14"/>
  <c r="D31" i="14"/>
  <c r="C30" i="14"/>
  <c r="D27" i="14"/>
  <c r="C26" i="14"/>
  <c r="B26" i="14" s="1"/>
  <c r="D23" i="14"/>
  <c r="C22" i="14"/>
  <c r="B22" i="14" s="1"/>
  <c r="D19" i="14"/>
  <c r="C18" i="14"/>
  <c r="D15" i="14"/>
  <c r="C14" i="14"/>
  <c r="D6" i="14"/>
  <c r="C9" i="14"/>
  <c r="D10" i="14"/>
  <c r="D13" i="14"/>
  <c r="C16" i="14"/>
  <c r="D21" i="14"/>
  <c r="C24" i="14"/>
  <c r="D29" i="14"/>
  <c r="C32" i="14"/>
  <c r="D33" i="14"/>
  <c r="C36" i="14"/>
  <c r="D37" i="14"/>
  <c r="C40" i="14"/>
  <c r="D41" i="14"/>
  <c r="C44" i="14"/>
  <c r="D45" i="14"/>
  <c r="C48" i="14"/>
  <c r="D49" i="14"/>
  <c r="D52" i="14"/>
  <c r="D54" i="14"/>
  <c r="C67" i="14"/>
  <c r="B67" i="14" s="1"/>
  <c r="D70" i="14"/>
  <c r="C83" i="14"/>
  <c r="D86" i="14"/>
  <c r="C109" i="14"/>
  <c r="D114" i="14"/>
  <c r="C155" i="14"/>
  <c r="C184" i="14"/>
  <c r="C200" i="14"/>
  <c r="B200" i="14" s="1"/>
  <c r="C208" i="14"/>
  <c r="C315" i="14"/>
  <c r="B315" i="14" s="1"/>
  <c r="D17" i="14"/>
  <c r="C38" i="14"/>
  <c r="C46" i="14"/>
  <c r="D53" i="14"/>
  <c r="D106" i="14"/>
  <c r="C8" i="14"/>
  <c r="B8" i="14" s="1"/>
  <c r="D9" i="14"/>
  <c r="C12" i="14"/>
  <c r="D16" i="14"/>
  <c r="C19" i="14"/>
  <c r="B19" i="14" s="1"/>
  <c r="D24" i="14"/>
  <c r="C27" i="14"/>
  <c r="D32" i="14"/>
  <c r="C35" i="14"/>
  <c r="B35" i="14" s="1"/>
  <c r="D36" i="14"/>
  <c r="C39" i="14"/>
  <c r="B39" i="14" s="1"/>
  <c r="D40" i="14"/>
  <c r="C43" i="14"/>
  <c r="D44" i="14"/>
  <c r="C47" i="14"/>
  <c r="B47" i="14" s="1"/>
  <c r="D48" i="14"/>
  <c r="C51" i="14"/>
  <c r="B51" i="14" s="1"/>
  <c r="C63" i="14"/>
  <c r="D66" i="14"/>
  <c r="C79" i="14"/>
  <c r="D82" i="14"/>
  <c r="C105" i="14"/>
  <c r="B105" i="14" s="1"/>
  <c r="D110" i="14"/>
  <c r="C123" i="14"/>
  <c r="D126" i="14"/>
  <c r="D132" i="14"/>
  <c r="D134" i="14"/>
  <c r="D136" i="14"/>
  <c r="D138" i="14"/>
  <c r="D160" i="14"/>
  <c r="C198" i="14"/>
  <c r="B198" i="14" s="1"/>
  <c r="C206" i="14"/>
  <c r="B30" i="14" l="1"/>
  <c r="B28" i="14"/>
  <c r="B17" i="14"/>
  <c r="B79" i="14"/>
  <c r="B142" i="14"/>
  <c r="B164" i="14"/>
  <c r="B239" i="14"/>
  <c r="B271" i="14"/>
  <c r="B303" i="14"/>
  <c r="B12" i="14"/>
  <c r="B83" i="14"/>
  <c r="B24" i="14"/>
  <c r="B84" i="14"/>
  <c r="B116" i="14"/>
  <c r="B143" i="14"/>
  <c r="B165" i="14"/>
  <c r="B189" i="14"/>
  <c r="B337" i="14"/>
  <c r="B63" i="14"/>
  <c r="B65" i="14"/>
  <c r="B144" i="14"/>
  <c r="B166" i="14"/>
  <c r="B276" i="14"/>
  <c r="B243" i="14"/>
  <c r="B275" i="14"/>
  <c r="B307" i="14"/>
  <c r="B93" i="14"/>
  <c r="B54" i="14"/>
  <c r="B197" i="14"/>
  <c r="B73" i="14"/>
  <c r="B214" i="14"/>
  <c r="B308" i="14"/>
  <c r="B38" i="14"/>
  <c r="B97" i="14"/>
  <c r="B107" i="14"/>
  <c r="B58" i="14"/>
  <c r="B153" i="14"/>
  <c r="B300" i="14"/>
  <c r="B60" i="14"/>
  <c r="B147" i="14"/>
  <c r="B46" i="14"/>
  <c r="B170" i="14"/>
  <c r="B212" i="14"/>
  <c r="B43" i="14"/>
  <c r="B14" i="14"/>
  <c r="B99" i="14"/>
  <c r="B77" i="14"/>
  <c r="B92" i="14"/>
  <c r="B226" i="14"/>
  <c r="B150" i="14"/>
  <c r="B172" i="14"/>
  <c r="B216" i="14"/>
  <c r="B312" i="14"/>
  <c r="B268" i="14"/>
  <c r="B7" i="14"/>
  <c r="B148" i="14"/>
  <c r="B44" i="14"/>
  <c r="B68" i="14"/>
  <c r="B101" i="14"/>
  <c r="B25" i="14"/>
  <c r="B62" i="14"/>
  <c r="B94" i="14"/>
  <c r="B126" i="14"/>
  <c r="B157" i="14"/>
  <c r="B304" i="14"/>
  <c r="B176" i="14"/>
  <c r="B221" i="14"/>
  <c r="B250" i="14"/>
  <c r="B282" i="14"/>
  <c r="B314" i="14"/>
  <c r="B86" i="14"/>
  <c r="B169" i="14"/>
  <c r="B208" i="14"/>
  <c r="B18" i="14"/>
  <c r="B104" i="14"/>
  <c r="B203" i="14"/>
  <c r="B96" i="14"/>
  <c r="B336" i="14"/>
  <c r="B325" i="14"/>
  <c r="B259" i="14"/>
  <c r="B291" i="14"/>
  <c r="B316" i="14"/>
  <c r="B206" i="14"/>
  <c r="B91" i="14"/>
  <c r="B124" i="14"/>
  <c r="B118" i="14"/>
  <c r="B98" i="14"/>
  <c r="B123" i="14"/>
  <c r="B184" i="14"/>
  <c r="B182" i="14"/>
  <c r="B85" i="14"/>
  <c r="B117" i="14"/>
  <c r="B207" i="14"/>
  <c r="B158" i="14"/>
  <c r="B178" i="14"/>
  <c r="B181" i="14"/>
  <c r="B225" i="14"/>
  <c r="B263" i="14"/>
  <c r="B295" i="14"/>
  <c r="B320" i="14"/>
  <c r="B103" i="14"/>
  <c r="B311" i="14"/>
  <c r="B27" i="14"/>
  <c r="B155" i="14"/>
  <c r="B36" i="14"/>
  <c r="B194" i="14"/>
  <c r="B209" i="14"/>
  <c r="B70" i="14"/>
  <c r="B102" i="14"/>
  <c r="B139" i="14"/>
  <c r="B258" i="14"/>
  <c r="B290" i="14"/>
  <c r="B322" i="14"/>
  <c r="B129" i="14"/>
  <c r="B233" i="14"/>
  <c r="B10" i="14"/>
  <c r="B50" i="14"/>
  <c r="B9" i="14"/>
  <c r="B95" i="14"/>
  <c r="B296" i="14"/>
  <c r="B134" i="14"/>
  <c r="B138" i="14"/>
  <c r="B185" i="14"/>
  <c r="B229" i="14"/>
  <c r="B152" i="14"/>
  <c r="B160" i="14"/>
  <c r="B187" i="14"/>
  <c r="B195" i="14"/>
  <c r="B235" i="14"/>
  <c r="B338" i="14"/>
  <c r="B232" i="14"/>
  <c r="B241" i="14"/>
  <c r="B249" i="14"/>
  <c r="B257" i="14"/>
  <c r="B265" i="14"/>
  <c r="B273" i="14"/>
  <c r="B281" i="14"/>
  <c r="B289" i="14"/>
  <c r="B297" i="14"/>
  <c r="B305" i="14"/>
  <c r="B335" i="14"/>
  <c r="B34" i="14"/>
  <c r="B224" i="14"/>
  <c r="B71" i="14"/>
  <c r="B49" i="14"/>
  <c r="B41" i="14"/>
  <c r="B33" i="14"/>
  <c r="B20" i="14"/>
  <c r="B23" i="14"/>
  <c r="B109" i="14"/>
  <c r="B48" i="14"/>
  <c r="B40" i="14"/>
  <c r="B32" i="14"/>
  <c r="B16" i="14"/>
  <c r="B56" i="14"/>
  <c r="B64" i="14"/>
  <c r="B72" i="14"/>
  <c r="B80" i="14"/>
  <c r="B88" i="14"/>
  <c r="B120" i="14"/>
  <c r="B13" i="14"/>
  <c r="B21" i="14"/>
  <c r="B29" i="14"/>
  <c r="B205" i="14"/>
  <c r="B52" i="14"/>
  <c r="B66" i="14"/>
  <c r="B74" i="14"/>
  <c r="B82" i="14"/>
  <c r="B106" i="14"/>
  <c r="B114" i="14"/>
  <c r="B159" i="14"/>
  <c r="B280" i="14"/>
  <c r="B141" i="14"/>
  <c r="B145" i="14"/>
  <c r="B149" i="14"/>
  <c r="B163" i="14"/>
  <c r="B167" i="14"/>
  <c r="B171" i="14"/>
  <c r="B211" i="14"/>
  <c r="B219" i="14"/>
  <c r="B313" i="14"/>
  <c r="B256" i="14"/>
  <c r="B288" i="14"/>
  <c r="B217" i="14"/>
  <c r="B238" i="14"/>
  <c r="B246" i="14"/>
  <c r="B254" i="14"/>
  <c r="B262" i="14"/>
  <c r="B270" i="14"/>
  <c r="B278" i="14"/>
  <c r="B286" i="14"/>
  <c r="B294" i="14"/>
  <c r="B302" i="14"/>
  <c r="B310" i="14"/>
  <c r="B318" i="14"/>
  <c r="B326" i="14"/>
  <c r="B334" i="14"/>
  <c r="B234" i="14"/>
  <c r="B204" i="14"/>
  <c r="B210" i="14"/>
  <c r="B115" i="14"/>
  <c r="B31" i="14"/>
  <c r="B15" i="14"/>
  <c r="B6" i="14"/>
  <c r="B75" i="14"/>
  <c r="B110" i="14"/>
  <c r="B131" i="14"/>
  <c r="B248" i="14"/>
  <c r="B53" i="14"/>
  <c r="B132" i="14"/>
  <c r="B136" i="14"/>
  <c r="B321" i="14"/>
  <c r="B130" i="14"/>
  <c r="B156" i="14"/>
  <c r="B191" i="14"/>
  <c r="B231" i="14"/>
  <c r="B237" i="14"/>
  <c r="B245" i="14"/>
  <c r="B253" i="14"/>
  <c r="B261" i="14"/>
  <c r="B269" i="14"/>
  <c r="B277" i="14"/>
  <c r="B293" i="14"/>
  <c r="B301" i="14"/>
  <c r="B309" i="14"/>
  <c r="B331" i="14"/>
  <c r="B119" i="14"/>
  <c r="B202" i="14"/>
  <c r="B113" i="14"/>
  <c r="B87" i="14"/>
  <c r="B55" i="14"/>
  <c r="B45" i="14"/>
  <c r="B37" i="14"/>
  <c r="B264" i="14"/>
  <c r="B59" i="14"/>
  <c r="AP31" i="1" l="1"/>
  <c r="AO31" i="1"/>
  <c r="AN31" i="1"/>
  <c r="AM31" i="1"/>
  <c r="AL31" i="1"/>
  <c r="AP30" i="1"/>
  <c r="AO30" i="1"/>
  <c r="AN30" i="1"/>
  <c r="AM30" i="1"/>
  <c r="AL30" i="1"/>
  <c r="AP29" i="1"/>
  <c r="AO29" i="1"/>
  <c r="AN29" i="1"/>
  <c r="AM29" i="1"/>
  <c r="AL29" i="1"/>
  <c r="AP28" i="1"/>
  <c r="AO28" i="1"/>
  <c r="AN28" i="1"/>
  <c r="AM28" i="1"/>
  <c r="AL28" i="1"/>
  <c r="AP27" i="1"/>
  <c r="AO27" i="1"/>
  <c r="AN27" i="1"/>
  <c r="AM27" i="1"/>
  <c r="AL27" i="1"/>
  <c r="AP26" i="1"/>
  <c r="AO26" i="1"/>
  <c r="AN26" i="1"/>
  <c r="AM26" i="1"/>
  <c r="AL26" i="1"/>
  <c r="AP25" i="1"/>
  <c r="AO25" i="1"/>
  <c r="AN25" i="1"/>
  <c r="AM25" i="1"/>
  <c r="AL25" i="1"/>
  <c r="AP24" i="1"/>
  <c r="AO24" i="1"/>
  <c r="AN24" i="1"/>
  <c r="AM24" i="1"/>
  <c r="AL24" i="1"/>
  <c r="AP23" i="1"/>
  <c r="AO23" i="1"/>
  <c r="AN23" i="1"/>
  <c r="AM23" i="1"/>
  <c r="AL23" i="1"/>
  <c r="AP22" i="1"/>
  <c r="AO22" i="1"/>
  <c r="AN22" i="1"/>
  <c r="AM22" i="1"/>
  <c r="AL22" i="1"/>
  <c r="AP21" i="1"/>
  <c r="AO21" i="1"/>
  <c r="AN21" i="1"/>
  <c r="AM21" i="1"/>
  <c r="AL21" i="1"/>
  <c r="AP20" i="1"/>
  <c r="AO20" i="1"/>
  <c r="AN20" i="1"/>
  <c r="AM20" i="1"/>
  <c r="AL20" i="1"/>
  <c r="AP19" i="1"/>
  <c r="AO19" i="1"/>
  <c r="AN19" i="1"/>
  <c r="AM19" i="1"/>
  <c r="AL19" i="1"/>
  <c r="AP18" i="1"/>
  <c r="AO18" i="1"/>
  <c r="AN18" i="1"/>
  <c r="AM18" i="1"/>
  <c r="AL18" i="1"/>
  <c r="AP17" i="1"/>
  <c r="AO17" i="1"/>
  <c r="AN17" i="1"/>
  <c r="AM17" i="1"/>
  <c r="AL17" i="1"/>
  <c r="AP16" i="1"/>
  <c r="AO16" i="1"/>
  <c r="AN16" i="1"/>
  <c r="AM16" i="1"/>
  <c r="AL16" i="1"/>
  <c r="AP15" i="1"/>
  <c r="AO15" i="1"/>
  <c r="AN15" i="1"/>
  <c r="AM15" i="1"/>
  <c r="AL15" i="1"/>
  <c r="AP14" i="1"/>
  <c r="AO14" i="1"/>
  <c r="AN14" i="1"/>
  <c r="AM14" i="1"/>
  <c r="AL14" i="1"/>
  <c r="AP13" i="1"/>
  <c r="AO13" i="1"/>
  <c r="AN13" i="1"/>
  <c r="AM13" i="1"/>
  <c r="AL13" i="1"/>
  <c r="AP12" i="1"/>
  <c r="AO12" i="1"/>
  <c r="AN12" i="1"/>
  <c r="AM12" i="1"/>
  <c r="AL12" i="1"/>
  <c r="AP11" i="1"/>
  <c r="AO11" i="1"/>
  <c r="AN11" i="1"/>
  <c r="AM11" i="1"/>
  <c r="AL11" i="1"/>
  <c r="AP10" i="1"/>
  <c r="AO10" i="1"/>
  <c r="AN10" i="1"/>
  <c r="AM10" i="1"/>
  <c r="AL10" i="1"/>
  <c r="AP9" i="1"/>
  <c r="AO9" i="1"/>
  <c r="AN9" i="1"/>
  <c r="AM9" i="1"/>
  <c r="AL9" i="1"/>
  <c r="AP8" i="1"/>
  <c r="AO8" i="1"/>
  <c r="AN8" i="1"/>
  <c r="AM8" i="1"/>
  <c r="AL8" i="1"/>
  <c r="AP7" i="1"/>
  <c r="AO7" i="1"/>
  <c r="AN7" i="1"/>
  <c r="AM7" i="1"/>
  <c r="AL7" i="1"/>
  <c r="AP6" i="1"/>
  <c r="AO6" i="1"/>
  <c r="AN6" i="1"/>
  <c r="AM6" i="1"/>
  <c r="AL6" i="1"/>
  <c r="AP5" i="1"/>
  <c r="AO5" i="1"/>
  <c r="AN5" i="1"/>
  <c r="AM5" i="1"/>
  <c r="AL5" i="1"/>
  <c r="AC73" i="1"/>
  <c r="AB73" i="1"/>
  <c r="AA73" i="1"/>
  <c r="Z73" i="1"/>
  <c r="Y73" i="1"/>
  <c r="AC72" i="1"/>
  <c r="AB72" i="1"/>
  <c r="AA72" i="1"/>
  <c r="Z72" i="1"/>
  <c r="Y72" i="1"/>
  <c r="AC71" i="1"/>
  <c r="AB71" i="1"/>
  <c r="AA71" i="1"/>
  <c r="Z71" i="1"/>
  <c r="Y71" i="1"/>
  <c r="AC70" i="1"/>
  <c r="AB70" i="1"/>
  <c r="AA70" i="1"/>
  <c r="Z70" i="1"/>
  <c r="Y70" i="1"/>
  <c r="AC69" i="1"/>
  <c r="AB69" i="1"/>
  <c r="AA69" i="1"/>
  <c r="Z69" i="1"/>
  <c r="Y69" i="1"/>
  <c r="AC68" i="1"/>
  <c r="AB68" i="1"/>
  <c r="AA68" i="1"/>
  <c r="Z68" i="1"/>
  <c r="Y68" i="1"/>
  <c r="AC67" i="1"/>
  <c r="AB67" i="1"/>
  <c r="AA67" i="1"/>
  <c r="Z67" i="1"/>
  <c r="Y67" i="1"/>
  <c r="AC66" i="1"/>
  <c r="AB66" i="1"/>
  <c r="AA66" i="1"/>
  <c r="Z66" i="1"/>
  <c r="Y66" i="1"/>
  <c r="AC65" i="1"/>
  <c r="AB65" i="1"/>
  <c r="AA65" i="1"/>
  <c r="Z65" i="1"/>
  <c r="Y65" i="1"/>
  <c r="AC64" i="1"/>
  <c r="AB64" i="1"/>
  <c r="AA64" i="1"/>
  <c r="Z64" i="1"/>
  <c r="Y64" i="1"/>
  <c r="AC63" i="1"/>
  <c r="AB63" i="1"/>
  <c r="AA63" i="1"/>
  <c r="Z63" i="1"/>
  <c r="Y63" i="1"/>
  <c r="AC62" i="1"/>
  <c r="AB62" i="1"/>
  <c r="AA62" i="1"/>
  <c r="Z62" i="1"/>
  <c r="Y62" i="1"/>
  <c r="AC61" i="1"/>
  <c r="AB61" i="1"/>
  <c r="AA61" i="1"/>
  <c r="Z61" i="1"/>
  <c r="Y61" i="1"/>
  <c r="AC60" i="1"/>
  <c r="AB60" i="1"/>
  <c r="AA60" i="1"/>
  <c r="Z60" i="1"/>
  <c r="Y60" i="1"/>
  <c r="AC59" i="1"/>
  <c r="AB59" i="1"/>
  <c r="AA59" i="1"/>
  <c r="Z59" i="1"/>
  <c r="Y59" i="1"/>
  <c r="AC58" i="1"/>
  <c r="AB58" i="1"/>
  <c r="AA58" i="1"/>
  <c r="Z58" i="1"/>
  <c r="Y58" i="1"/>
  <c r="AC57" i="1"/>
  <c r="AB57" i="1"/>
  <c r="AA57" i="1"/>
  <c r="Z57" i="1"/>
  <c r="Y57" i="1"/>
  <c r="AC56" i="1"/>
  <c r="AB56" i="1"/>
  <c r="AA56" i="1"/>
  <c r="Z56" i="1"/>
  <c r="Y56" i="1"/>
  <c r="AC55" i="1"/>
  <c r="AB55" i="1"/>
  <c r="AA55" i="1"/>
  <c r="Z55" i="1"/>
  <c r="Y55" i="1"/>
  <c r="AC54" i="1"/>
  <c r="AB54" i="1"/>
  <c r="AA54" i="1"/>
  <c r="Z54" i="1"/>
  <c r="Y54" i="1"/>
  <c r="AC53" i="1"/>
  <c r="AB53" i="1"/>
  <c r="AA53" i="1"/>
  <c r="Z53" i="1"/>
  <c r="Y53" i="1"/>
  <c r="AC52" i="1"/>
  <c r="AB52" i="1"/>
  <c r="AA52" i="1"/>
  <c r="Z52" i="1"/>
  <c r="Y52" i="1"/>
  <c r="AC51" i="1"/>
  <c r="AB51" i="1"/>
  <c r="AA51" i="1"/>
  <c r="Z51" i="1"/>
  <c r="Y51" i="1"/>
  <c r="AC50" i="1"/>
  <c r="AB50" i="1"/>
  <c r="AA50" i="1"/>
  <c r="Z50" i="1"/>
  <c r="Y50" i="1"/>
  <c r="AC49" i="1"/>
  <c r="AB49" i="1"/>
  <c r="AA49" i="1"/>
  <c r="Z49" i="1"/>
  <c r="Y49" i="1"/>
  <c r="AC48" i="1"/>
  <c r="AB48" i="1"/>
  <c r="AA48" i="1"/>
  <c r="Z48" i="1"/>
  <c r="Y48" i="1"/>
  <c r="AC47" i="1"/>
  <c r="AB47" i="1"/>
  <c r="AA47" i="1"/>
  <c r="Z47" i="1"/>
  <c r="Y47" i="1"/>
  <c r="AC46" i="1"/>
  <c r="AB46" i="1"/>
  <c r="AA46" i="1"/>
  <c r="Z46" i="1"/>
  <c r="Y46" i="1"/>
  <c r="AG16" i="1"/>
  <c r="AG15" i="1"/>
  <c r="AG14" i="1"/>
  <c r="AG13" i="1"/>
  <c r="AG12" i="1"/>
  <c r="AG11" i="1"/>
  <c r="AG10" i="1"/>
  <c r="AG9" i="1"/>
  <c r="AG8" i="1"/>
  <c r="AG7" i="1"/>
  <c r="AG6" i="1"/>
  <c r="AG5" i="1"/>
  <c r="AF16" i="1"/>
  <c r="AF15" i="1"/>
  <c r="AF14" i="1"/>
  <c r="AF13" i="1"/>
  <c r="AF12" i="1"/>
  <c r="AF11" i="1"/>
  <c r="AF10" i="1"/>
  <c r="AF9" i="1"/>
  <c r="AF8" i="1"/>
  <c r="AF7" i="1"/>
  <c r="AF6" i="1"/>
  <c r="AF5" i="1"/>
  <c r="Z16" i="1"/>
  <c r="AA16" i="1"/>
  <c r="AB16" i="1"/>
  <c r="AC16" i="1"/>
  <c r="AD16" i="1"/>
  <c r="AE16" i="1"/>
  <c r="Z15" i="1"/>
  <c r="AA15" i="1"/>
  <c r="AB15" i="1"/>
  <c r="AC15" i="1"/>
  <c r="AD15" i="1"/>
  <c r="AE15" i="1"/>
  <c r="AB14" i="1"/>
  <c r="Z14" i="1"/>
  <c r="AA14" i="1"/>
  <c r="AC14" i="1"/>
  <c r="AD14" i="1"/>
  <c r="AE14" i="1"/>
  <c r="AE13" i="1"/>
  <c r="AE12" i="1"/>
  <c r="AE11" i="1"/>
  <c r="AE10" i="1"/>
  <c r="AE9" i="1"/>
  <c r="AE8" i="1"/>
  <c r="AE7" i="1"/>
  <c r="AE6" i="1"/>
  <c r="AE5" i="1"/>
  <c r="AB13" i="1"/>
  <c r="Z13" i="1"/>
  <c r="AA13" i="1"/>
  <c r="AC13" i="1"/>
  <c r="AD13" i="1"/>
  <c r="AB12" i="1"/>
  <c r="AC9" i="1"/>
  <c r="AA9" i="1"/>
  <c r="AD9" i="1"/>
  <c r="AB9" i="1"/>
  <c r="Z9" i="1"/>
  <c r="AD12" i="1"/>
  <c r="AC12" i="1"/>
  <c r="AA12" i="1"/>
  <c r="Z12" i="1"/>
  <c r="AD11" i="1"/>
  <c r="AC11" i="1"/>
  <c r="AB11" i="1"/>
  <c r="AA11" i="1"/>
  <c r="Z11" i="1"/>
  <c r="AD10" i="1"/>
  <c r="AC10" i="1"/>
  <c r="AB10" i="1"/>
  <c r="AA10" i="1"/>
  <c r="Z10" i="1"/>
  <c r="AD8" i="1"/>
  <c r="AC8" i="1"/>
  <c r="AB8" i="1"/>
  <c r="AA8" i="1"/>
  <c r="Z8" i="1"/>
  <c r="AD7" i="1"/>
  <c r="AC7" i="1"/>
  <c r="AB7" i="1"/>
  <c r="AA7" i="1"/>
  <c r="Z7" i="1"/>
  <c r="AD6" i="1"/>
  <c r="AC6" i="1"/>
  <c r="AB6" i="1"/>
  <c r="AA6" i="1"/>
  <c r="Z6" i="1"/>
  <c r="AD5" i="1"/>
  <c r="AC5" i="1"/>
  <c r="AB5" i="1"/>
  <c r="AA5" i="1"/>
  <c r="Z5" i="1"/>
  <c r="AY24" i="1" l="1"/>
  <c r="AZ24" i="1" s="1"/>
  <c r="AS24" i="1"/>
  <c r="BA24" i="1"/>
  <c r="BB24" i="1" s="1"/>
  <c r="Y22" i="1"/>
  <c r="AC22" i="1"/>
  <c r="AJ52" i="1"/>
  <c r="AK52" i="1" s="1"/>
  <c r="AF52" i="1"/>
  <c r="AG52" i="1" s="1"/>
  <c r="AN52" i="1"/>
  <c r="AL52" i="1"/>
  <c r="AM52" i="1" s="1"/>
  <c r="AS19" i="1"/>
  <c r="BA19" i="1"/>
  <c r="AY20" i="1"/>
  <c r="AW21" i="1"/>
  <c r="AU22" i="1"/>
  <c r="AS23" i="1"/>
  <c r="BA23" i="1"/>
  <c r="AH47" i="1"/>
  <c r="AF48" i="1"/>
  <c r="AN48" i="1"/>
  <c r="AL49" i="1"/>
  <c r="AJ50" i="1"/>
  <c r="AH51" i="1"/>
  <c r="AU24" i="1"/>
  <c r="AV24" i="1" s="1"/>
  <c r="AJ47" i="1"/>
  <c r="AH48" i="1"/>
  <c r="AF49" i="1"/>
  <c r="AN49" i="1"/>
  <c r="AL50" i="1"/>
  <c r="AJ51" i="1"/>
  <c r="AU19" i="1"/>
  <c r="AW19" i="1"/>
  <c r="AS20" i="1"/>
  <c r="BA20" i="1"/>
  <c r="AU20" i="1"/>
  <c r="AY21" i="1"/>
  <c r="AS21" i="1"/>
  <c r="BA21" i="1"/>
  <c r="AW22" i="1"/>
  <c r="AY22" i="1"/>
  <c r="AU23" i="1"/>
  <c r="AW23" i="1"/>
  <c r="AL47" i="1"/>
  <c r="AJ48" i="1"/>
  <c r="AH49" i="1"/>
  <c r="AF50" i="1"/>
  <c r="AN50" i="1"/>
  <c r="AL51" i="1"/>
  <c r="AH52" i="1"/>
  <c r="AI52" i="1" s="1"/>
  <c r="AB21" i="1"/>
  <c r="AF47" i="1"/>
  <c r="AN47" i="1"/>
  <c r="AL48" i="1"/>
  <c r="AJ49" i="1"/>
  <c r="AH50" i="1"/>
  <c r="AF51" i="1"/>
  <c r="AN51" i="1"/>
  <c r="AY19" i="1"/>
  <c r="AW20" i="1"/>
  <c r="AU21" i="1"/>
  <c r="AS22" i="1"/>
  <c r="BA22" i="1"/>
  <c r="AY23" i="1"/>
  <c r="AW24" i="1"/>
  <c r="AX24" i="1" s="1"/>
  <c r="Y21" i="1"/>
  <c r="AC21" i="1"/>
  <c r="Z22" i="1"/>
  <c r="AA22" i="1"/>
  <c r="Z21" i="1"/>
  <c r="AA21" i="1"/>
  <c r="AB22" i="1"/>
  <c r="AT24" i="1"/>
  <c r="T65" i="1"/>
  <c r="S65" i="1"/>
  <c r="R65" i="1"/>
  <c r="T64" i="1"/>
  <c r="S64" i="1"/>
  <c r="R64" i="1"/>
  <c r="T63" i="1"/>
  <c r="S63" i="1"/>
  <c r="R63" i="1"/>
  <c r="T62" i="1"/>
  <c r="S62" i="1"/>
  <c r="R62" i="1"/>
  <c r="T61" i="1"/>
  <c r="S61" i="1"/>
  <c r="R61" i="1"/>
  <c r="T60" i="1"/>
  <c r="S60" i="1"/>
  <c r="R60" i="1"/>
  <c r="T59" i="1"/>
  <c r="S59" i="1"/>
  <c r="R59" i="1"/>
  <c r="T58" i="1"/>
  <c r="S58" i="1"/>
  <c r="R58" i="1"/>
  <c r="T57" i="1"/>
  <c r="S57" i="1"/>
  <c r="R57" i="1"/>
  <c r="T56" i="1"/>
  <c r="S56" i="1"/>
  <c r="R56" i="1"/>
  <c r="T55" i="1"/>
  <c r="S55" i="1"/>
  <c r="R55" i="1"/>
  <c r="T54" i="1"/>
  <c r="S54" i="1"/>
  <c r="R54" i="1"/>
  <c r="T53" i="1"/>
  <c r="S53" i="1"/>
  <c r="R53" i="1"/>
  <c r="T52" i="1"/>
  <c r="S52" i="1"/>
  <c r="R52" i="1"/>
  <c r="T51" i="1"/>
  <c r="S51" i="1"/>
  <c r="R51" i="1"/>
  <c r="T50" i="1"/>
  <c r="S50" i="1"/>
  <c r="R50" i="1"/>
  <c r="T49" i="1"/>
  <c r="S49" i="1"/>
  <c r="R49" i="1"/>
  <c r="T48" i="1"/>
  <c r="S48" i="1"/>
  <c r="R48" i="1"/>
  <c r="T47" i="1"/>
  <c r="S47" i="1"/>
  <c r="R47" i="1"/>
  <c r="T46" i="1"/>
  <c r="S46" i="1"/>
  <c r="R46" i="1"/>
  <c r="AU25" i="1" l="1"/>
  <c r="BD21" i="1"/>
  <c r="BD20" i="1"/>
  <c r="BD24" i="1"/>
  <c r="BD22" i="1"/>
  <c r="BD19" i="1"/>
  <c r="BD23" i="1"/>
  <c r="AS25" i="1"/>
  <c r="AW25" i="1"/>
  <c r="AY25" i="1"/>
  <c r="BA25" i="1"/>
  <c r="T26" i="1"/>
  <c r="T25" i="1"/>
  <c r="T24" i="1"/>
  <c r="S24" i="1"/>
  <c r="S25" i="1"/>
  <c r="S26" i="1"/>
  <c r="R26" i="1"/>
  <c r="R25" i="1"/>
  <c r="R24" i="1"/>
  <c r="Q4" i="1"/>
  <c r="U4" i="1"/>
  <c r="S4" i="1"/>
  <c r="R4" i="1"/>
  <c r="P4" i="1"/>
  <c r="O4" i="1"/>
  <c r="BD25" i="1" l="1"/>
  <c r="T4" i="1"/>
  <c r="A8" i="8"/>
  <c r="A9" i="8" s="1"/>
  <c r="B19" i="8"/>
  <c r="C19" i="8"/>
  <c r="D19" i="8"/>
  <c r="A20" i="8"/>
  <c r="B20" i="8"/>
  <c r="C20" i="8"/>
  <c r="D20" i="8"/>
  <c r="A21" i="8"/>
  <c r="B21" i="8"/>
  <c r="C21" i="8"/>
  <c r="D21" i="8"/>
  <c r="B22" i="8"/>
  <c r="C22" i="8"/>
  <c r="D22" i="8"/>
  <c r="B23" i="8"/>
  <c r="C23" i="8"/>
  <c r="D23" i="8"/>
  <c r="B24" i="8"/>
  <c r="C24" i="8"/>
  <c r="D24" i="8"/>
  <c r="B25" i="8"/>
  <c r="C25" i="8"/>
  <c r="D25" i="8"/>
  <c r="B26" i="8"/>
  <c r="C26" i="8"/>
  <c r="D26" i="8"/>
  <c r="B27" i="8"/>
  <c r="B39" i="8" s="1"/>
  <c r="B42" i="8" s="1"/>
  <c r="C27" i="8"/>
  <c r="D27" i="8"/>
  <c r="B28" i="8"/>
  <c r="C28" i="8"/>
  <c r="D28" i="8"/>
  <c r="B29" i="8"/>
  <c r="C29" i="8"/>
  <c r="D29" i="8"/>
  <c r="A30" i="8"/>
  <c r="B30" i="8"/>
  <c r="C30" i="8"/>
  <c r="D30" i="8"/>
  <c r="B36" i="8"/>
  <c r="B31" i="8" l="1"/>
  <c r="D31" i="8"/>
  <c r="C31" i="8"/>
  <c r="B33" i="8" s="1"/>
  <c r="B35" i="8" s="1"/>
  <c r="B37" i="8" s="1"/>
  <c r="A22" i="8"/>
  <c r="A10" i="8"/>
  <c r="A23" i="8" l="1"/>
  <c r="A11" i="8"/>
  <c r="A12" i="8" l="1"/>
  <c r="A24" i="8"/>
  <c r="A25" i="8" l="1"/>
  <c r="A13" i="8"/>
  <c r="A26" i="8" l="1"/>
  <c r="A14" i="8"/>
  <c r="A27" i="8" l="1"/>
  <c r="A15" i="8"/>
  <c r="A16" i="8" l="1"/>
  <c r="A29" i="8" s="1"/>
  <c r="A2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Paetzold</author>
  </authors>
  <commentList>
    <comment ref="G3" authorId="0" shapeId="0" xr:uid="{A0B5A856-7BC4-4C66-9AF8-11594E39FF02}">
      <text>
        <r>
          <rPr>
            <b/>
            <sz val="9"/>
            <color indexed="81"/>
            <rFont val="Tahoma"/>
            <family val="2"/>
          </rPr>
          <t>Simon Paetzold:</t>
        </r>
        <r>
          <rPr>
            <sz val="9"/>
            <color indexed="81"/>
            <rFont val="Tahoma"/>
            <family val="2"/>
          </rPr>
          <t xml:space="preserve">
Real exchange rate and reserves used as proxies for capital inflows.</t>
        </r>
      </text>
    </comment>
    <comment ref="I3" authorId="0" shapeId="0" xr:uid="{51BDC63A-DDC2-4001-B4A2-C67BFF405D7D}">
      <text>
        <r>
          <rPr>
            <b/>
            <sz val="9"/>
            <color indexed="81"/>
            <rFont val="Tahoma"/>
            <family val="2"/>
          </rPr>
          <t>Simon Paetzold:</t>
        </r>
        <r>
          <rPr>
            <sz val="9"/>
            <color indexed="81"/>
            <rFont val="Tahoma"/>
            <family val="2"/>
          </rPr>
          <t xml:space="preserve">
The paper does not provide detail on a specific flows component but rather analyses comovement of reserves and exchange rates.</t>
        </r>
      </text>
    </comment>
    <comment ref="I4" authorId="0" shapeId="0" xr:uid="{C4800E1B-A308-4452-9CCD-4DBC32E1A136}">
      <text>
        <r>
          <rPr>
            <b/>
            <sz val="9"/>
            <color indexed="81"/>
            <rFont val="Tahoma"/>
            <family val="2"/>
          </rPr>
          <t>Simon Paetzold:</t>
        </r>
        <r>
          <rPr>
            <sz val="9"/>
            <color indexed="81"/>
            <rFont val="Tahoma"/>
            <family val="2"/>
          </rPr>
          <t xml:space="preserve">
Use of an estimated current account to arrive at implied capital flow behaviour.</t>
        </r>
      </text>
    </comment>
    <comment ref="Q4" authorId="0" shapeId="0" xr:uid="{07842236-4F0F-480A-97E3-34244A9536DC}">
      <text>
        <r>
          <rPr>
            <b/>
            <sz val="9"/>
            <color indexed="81"/>
            <rFont val="Tahoma"/>
            <family val="2"/>
          </rPr>
          <t>Simon Paetzold:</t>
        </r>
        <r>
          <rPr>
            <sz val="9"/>
            <color indexed="81"/>
            <rFont val="Tahoma"/>
            <family val="2"/>
          </rPr>
          <t xml:space="preserve">
Added +1 to account for Koepke 2014 paper that uses EPFR and IIF data</t>
        </r>
      </text>
    </comment>
    <comment ref="G7" authorId="0" shapeId="0" xr:uid="{F84571C1-63F3-46FD-9A22-063C1AF200EE}">
      <text>
        <r>
          <rPr>
            <b/>
            <sz val="9"/>
            <color indexed="81"/>
            <rFont val="Tahoma"/>
            <family val="2"/>
          </rPr>
          <t>Simon Paetzold:</t>
        </r>
        <r>
          <rPr>
            <sz val="9"/>
            <color indexed="81"/>
            <rFont val="Tahoma"/>
            <family val="2"/>
          </rPr>
          <t xml:space="preserve">
Expected yield of existing commercial bank debt used as a proxy for capital flows.</t>
        </r>
      </text>
    </comment>
    <comment ref="G9" authorId="0" shapeId="0" xr:uid="{C441DEC4-2F86-416A-BA81-D3AA21F2E409}">
      <text>
        <r>
          <rPr>
            <b/>
            <sz val="9"/>
            <color indexed="81"/>
            <rFont val="Tahoma"/>
            <family val="2"/>
          </rPr>
          <t>Simon Paetzold:</t>
        </r>
        <r>
          <rPr>
            <sz val="9"/>
            <color indexed="81"/>
            <rFont val="Tahoma"/>
            <family val="2"/>
          </rPr>
          <t xml:space="preserve">
Box 2.2 does not specify a data source.</t>
        </r>
      </text>
    </comment>
    <comment ref="AA9" authorId="0" shapeId="0" xr:uid="{C31A843E-8843-4D42-9ED6-756CEA9BF50C}">
      <text>
        <r>
          <rPr>
            <b/>
            <sz val="9"/>
            <color indexed="81"/>
            <rFont val="Tahoma"/>
            <family val="2"/>
          </rPr>
          <t>Simon Paetzold:</t>
        </r>
        <r>
          <rPr>
            <sz val="9"/>
            <color indexed="81"/>
            <rFont val="Tahoma"/>
            <family val="2"/>
          </rPr>
          <t xml:space="preserve">
Add +1 to account for Feroli et al (2014) use of Lipper Fund Flows</t>
        </r>
      </text>
    </comment>
    <comment ref="AC9" authorId="0" shapeId="0" xr:uid="{A95764A7-41AD-4E2C-91D0-322859267F39}">
      <text>
        <r>
          <rPr>
            <b/>
            <sz val="9"/>
            <color indexed="81"/>
            <rFont val="Tahoma"/>
            <family val="2"/>
          </rPr>
          <t>Simon Paetzold:</t>
        </r>
        <r>
          <rPr>
            <sz val="9"/>
            <color indexed="81"/>
            <rFont val="Tahoma"/>
            <family val="2"/>
          </rPr>
          <t xml:space="preserve">
Added +1 to account for Byrne and Fiess (2016) use of Euromoney Bondware and Loanware data</t>
        </r>
      </text>
    </comment>
    <comment ref="AB12" authorId="0" shapeId="0" xr:uid="{4467FBBD-27A4-40AA-8D20-A2CB7F7AF2FF}">
      <text>
        <r>
          <rPr>
            <b/>
            <sz val="9"/>
            <color indexed="81"/>
            <rFont val="Tahoma"/>
            <family val="2"/>
          </rPr>
          <t>Simon Paetzold:</t>
        </r>
        <r>
          <rPr>
            <sz val="9"/>
            <color indexed="81"/>
            <rFont val="Tahoma"/>
            <family val="2"/>
          </rPr>
          <t xml:space="preserve">
Added +1 to account for Koepke 2014 use of EPFR and IIF data</t>
        </r>
      </text>
    </comment>
    <comment ref="G20" authorId="0" shapeId="0" xr:uid="{35DA4E3F-A81B-436E-9930-111403781203}">
      <text>
        <r>
          <rPr>
            <b/>
            <sz val="9"/>
            <color indexed="81"/>
            <rFont val="Tahoma"/>
            <family val="2"/>
          </rPr>
          <t>Simon Paetzold:</t>
        </r>
        <r>
          <rPr>
            <sz val="9"/>
            <color indexed="81"/>
            <rFont val="Tahoma"/>
            <family val="2"/>
          </rPr>
          <t xml:space="preserve">
Data from Federal  Financial  Institutions  Examinations  Council  (FFIEC) report 009.</t>
        </r>
      </text>
    </comment>
    <comment ref="R25" authorId="0" shapeId="0" xr:uid="{3DEC72D4-88DF-4F91-9F42-017033BEE035}">
      <text>
        <r>
          <rPr>
            <b/>
            <sz val="9"/>
            <color indexed="81"/>
            <rFont val="Tahoma"/>
            <family val="2"/>
          </rPr>
          <t>Simon Paetzold:</t>
        </r>
        <r>
          <rPr>
            <sz val="9"/>
            <color indexed="81"/>
            <rFont val="Tahoma"/>
            <family val="2"/>
          </rPr>
          <t xml:space="preserve">
Added +1 to account for Koepke 2014 paper using both EPFR and IIF data</t>
        </r>
      </text>
    </comment>
    <comment ref="G37" authorId="0" shapeId="0" xr:uid="{A6AAD03E-F0F6-4A4D-823F-475CD2FCDD71}">
      <text>
        <r>
          <rPr>
            <b/>
            <sz val="9"/>
            <color indexed="81"/>
            <rFont val="Tahoma"/>
            <family val="2"/>
          </rPr>
          <t>Simon Paetzold:</t>
        </r>
        <r>
          <rPr>
            <sz val="9"/>
            <color indexed="81"/>
            <rFont val="Tahoma"/>
            <family val="2"/>
          </rPr>
          <t xml:space="preserve">
Various data sources used for stylised facts only.</t>
        </r>
      </text>
    </comment>
    <comment ref="H37" authorId="0" shapeId="0" xr:uid="{DAC5CA1B-AB7A-4827-9D46-E1E9D248B863}">
      <text>
        <r>
          <rPr>
            <b/>
            <sz val="9"/>
            <color indexed="81"/>
            <rFont val="Tahoma"/>
            <family val="2"/>
          </rPr>
          <t>Simon Paetzold:</t>
        </r>
        <r>
          <rPr>
            <sz val="9"/>
            <color indexed="81"/>
            <rFont val="Tahoma"/>
            <family val="2"/>
          </rPr>
          <t xml:space="preserve">
Various data sources used for stylised facts only.</t>
        </r>
      </text>
    </comment>
    <comment ref="I37" authorId="0" shapeId="0" xr:uid="{B09B080F-7507-4589-9809-19A9393180CB}">
      <text>
        <r>
          <rPr>
            <b/>
            <sz val="9"/>
            <color indexed="81"/>
            <rFont val="Tahoma"/>
            <family val="2"/>
          </rPr>
          <t>Simon Paetzold:</t>
        </r>
        <r>
          <rPr>
            <sz val="9"/>
            <color indexed="81"/>
            <rFont val="Tahoma"/>
            <family val="2"/>
          </rPr>
          <t xml:space="preserve">
Various data sources used for stylised facts only.</t>
        </r>
      </text>
    </comment>
    <comment ref="G43" authorId="0" shapeId="0" xr:uid="{AC042ACB-F64D-4EE8-986F-DC51376E40C9}">
      <text>
        <r>
          <rPr>
            <b/>
            <sz val="9"/>
            <color indexed="81"/>
            <rFont val="Tahoma"/>
            <family val="2"/>
          </rPr>
          <t xml:space="preserve">Simon Paetzold:
</t>
        </r>
        <r>
          <rPr>
            <sz val="9"/>
            <color indexed="81"/>
            <rFont val="Tahoma"/>
            <family val="2"/>
          </rPr>
          <t>Data only used for limited stylised facts.</t>
        </r>
      </text>
    </comment>
    <comment ref="H43" authorId="0" shapeId="0" xr:uid="{C55958AE-7348-430E-BE6D-B07B1B67CEEE}">
      <text>
        <r>
          <rPr>
            <b/>
            <sz val="9"/>
            <color indexed="81"/>
            <rFont val="Tahoma"/>
            <family val="2"/>
          </rPr>
          <t xml:space="preserve">Simon Paetzold:
</t>
        </r>
        <r>
          <rPr>
            <sz val="9"/>
            <color indexed="81"/>
            <rFont val="Tahoma"/>
            <family val="2"/>
          </rPr>
          <t>Data only used for limited stylised facts.</t>
        </r>
      </text>
    </comment>
    <comment ref="I43" authorId="0" shapeId="0" xr:uid="{CE47CFD7-A32B-48CC-BF81-C85BC16AB03A}">
      <text>
        <r>
          <rPr>
            <b/>
            <sz val="9"/>
            <color indexed="81"/>
            <rFont val="Tahoma"/>
            <family val="2"/>
          </rPr>
          <t xml:space="preserve">Simon Paetzold:
</t>
        </r>
        <r>
          <rPr>
            <sz val="9"/>
            <color indexed="81"/>
            <rFont val="Tahoma"/>
            <family val="2"/>
          </rPr>
          <t>Capital flows generally used to show limited stylised facts without explicitly stating which capital flow component is shown.</t>
        </r>
      </text>
    </comment>
    <comment ref="G59" authorId="0" shapeId="0" xr:uid="{51BF1960-4A3C-4F8E-9FD3-7E13BE9DDCD7}">
      <text>
        <r>
          <rPr>
            <b/>
            <sz val="9"/>
            <color indexed="81"/>
            <rFont val="Tahoma"/>
            <family val="2"/>
          </rPr>
          <t>Simon Paetzold:</t>
        </r>
        <r>
          <rPr>
            <sz val="9"/>
            <color indexed="81"/>
            <rFont val="Tahoma"/>
            <family val="2"/>
          </rPr>
          <t xml:space="preserve">
The dependent variable is financial stress and capital flow data (source described as Haver) is used as an explanatory variable for the more-in-more-out hypothesis.</t>
        </r>
      </text>
    </comment>
    <comment ref="H59" authorId="0" shapeId="0" xr:uid="{C04C98EE-695B-4028-9200-80CB2BFD0D49}">
      <text>
        <r>
          <rPr>
            <b/>
            <sz val="9"/>
            <color indexed="81"/>
            <rFont val="Tahoma"/>
            <family val="2"/>
          </rPr>
          <t>Simon Paetzold:</t>
        </r>
        <r>
          <rPr>
            <sz val="9"/>
            <color indexed="81"/>
            <rFont val="Tahoma"/>
            <family val="2"/>
          </rPr>
          <t xml:space="preserve">
Analysis for difference after stress episode.</t>
        </r>
      </text>
    </comment>
    <comment ref="I59" authorId="0" shapeId="0" xr:uid="{02E02D62-BEE9-48A6-91F7-D4A022521908}">
      <text>
        <r>
          <rPr>
            <b/>
            <sz val="9"/>
            <color indexed="81"/>
            <rFont val="Tahoma"/>
            <family val="2"/>
          </rPr>
          <t>Simon Paetzold:</t>
        </r>
        <r>
          <rPr>
            <sz val="9"/>
            <color indexed="81"/>
            <rFont val="Tahoma"/>
            <family val="2"/>
          </rPr>
          <t xml:space="preserve">
Capital flows not directly used as dependent variable. Focus of the analysis is more broadly on financial stress in EMs.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D0A464-0619-4F8C-A4DB-FAFDEF0C527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F4D9F642-E333-4DCA-8C64-4CF8AC17093E}" name="WorksheetConnection_Capital Flow Datasets (Koepke Paetzold 2020) - Version as of January 2023.xlsx!Table1" type="102" refreshedVersion="8" minRefreshableVersion="5">
    <extLst>
      <ext xmlns:x15="http://schemas.microsoft.com/office/spreadsheetml/2010/11/main" uri="{DE250136-89BD-433C-8126-D09CA5730AF9}">
        <x15:connection id="Table1">
          <x15:rangePr sourceName="_xlcn.WorksheetConnection_CapitalFlowDatasetsKoepkePaetzold2020VersionasofJanuary2023.xlsxTable1"/>
        </x15:connection>
      </ext>
    </extLst>
  </connection>
</connections>
</file>

<file path=xl/sharedStrings.xml><?xml version="1.0" encoding="utf-8"?>
<sst xmlns="http://schemas.openxmlformats.org/spreadsheetml/2006/main" count="1889" uniqueCount="1097">
  <si>
    <t>Publication Information</t>
  </si>
  <si>
    <t>DOI</t>
  </si>
  <si>
    <t>Short Reference</t>
  </si>
  <si>
    <t>Mini-Ref</t>
  </si>
  <si>
    <t>Year Published</t>
  </si>
  <si>
    <t>Data Source</t>
  </si>
  <si>
    <t>Data Frequency</t>
  </si>
  <si>
    <t>Flows Component</t>
  </si>
  <si>
    <t>Key Findings</t>
  </si>
  <si>
    <t>Abstract</t>
  </si>
  <si>
    <t>Push/Pull</t>
  </si>
  <si>
    <t>10.2307/3867379</t>
  </si>
  <si>
    <t>C 1993</t>
  </si>
  <si>
    <r>
      <t>Calvo, Guillermo A., Leonardo Leiderman, and Carmen M. Reinhart. "Capital inflows and real exchange rate appreciation in Latin America: the role of external factors." </t>
    </r>
    <r>
      <rPr>
        <i/>
        <sz val="11"/>
        <rFont val="Calibri"/>
        <family val="2"/>
        <scheme val="minor"/>
      </rPr>
      <t>Staff Papers-International Monetary Fund</t>
    </r>
    <r>
      <rPr>
        <sz val="11"/>
        <rFont val="Calibri"/>
        <family val="2"/>
        <scheme val="minor"/>
      </rPr>
      <t> (1993): 108-151.</t>
    </r>
  </si>
  <si>
    <t>NA</t>
  </si>
  <si>
    <t>monthly</t>
  </si>
  <si>
    <t>Push factors explain a large share in the variance of fluctuations in the RER and international reserves, which are proxies for net capital flows. US growth seems to be negatively correlated with capital flows to LatAm.</t>
  </si>
  <si>
    <t>The characteriscs of recent capital inflows to Latin America are discussed. It is argued that these inflows are partially explained by economic conditions outside the region, like the recession in the United States and lower international interest rstes. The importance of external factors suggests that a reeversal in those condiitons may lead to a future capital outflow, increasing the macroeconomic vulnerability on Latin American economies. Policy options, it is argued, are limited.</t>
  </si>
  <si>
    <t>Push</t>
  </si>
  <si>
    <t>10.5089/9781451978827.001</t>
  </si>
  <si>
    <t>Ghosh &amp; Ostry (1993)</t>
  </si>
  <si>
    <t>GO 1993</t>
  </si>
  <si>
    <t>Ghosh, Atish R., and Jonathan D. Ostry. "Do capital flows reflect economic fundamentals in developing countries?." (1993): 1-46.</t>
  </si>
  <si>
    <t>IMF BOPS</t>
  </si>
  <si>
    <t>annual</t>
  </si>
  <si>
    <t>The authors find that actual CA balances (i.e. net flows) move broadly consistent with predicted CA balances from their theoretical model, which is based on the intertemporal approach to CA determination. Based on this finding, they conclude that net flows are largely driven by economic fundamentals. Key quote (from abstract): For a large sample of developing countries, economic fundamentals are indeed found to be the most important determinant of capital flows.</t>
  </si>
  <si>
    <t>This paper proposes a methodology for testing whether capital flows to developing countries are determined by economic fundamentals or by purely speculative forces. We use the intertemporal optimizing approach to current account determination as our benchmark for judging the behavior of capital flows. According to this approach, capital flows should act as a buffer to smooth consumption in the face of temporary shocks to national cash flow, defined as output less investment less government expenditures. The results are encouraging. For a large sample of developing countries, economic fundamentals are indeed found to be the most important determinant of capital flows.</t>
  </si>
  <si>
    <t>Pull</t>
  </si>
  <si>
    <t>10.1596/1813-9450-1518</t>
  </si>
  <si>
    <t>Hernandez &amp; Heinz (1995)</t>
  </si>
  <si>
    <t>HH 1995</t>
  </si>
  <si>
    <r>
      <t>Hernandez, Leonardo; Rudolph, Heinz. 1995. </t>
    </r>
    <r>
      <rPr>
        <i/>
        <sz val="11"/>
        <rFont val="Calibri"/>
        <family val="2"/>
        <scheme val="minor"/>
      </rPr>
      <t>Sustainability of private capital flows to developing countries : Is a generalized reversal likely? (English)</t>
    </r>
    <r>
      <rPr>
        <sz val="11"/>
        <rFont val="Calibri"/>
        <family val="2"/>
        <scheme val="minor"/>
      </rPr>
      <t>. Policy, Research working paper ; no. WPS 1518. Washington, DC: World Bank. </t>
    </r>
  </si>
  <si>
    <t>Total flows</t>
  </si>
  <si>
    <t>Since 1989, parivate capital flows to a selct group of develioping countries have increased sharply, but developments in 1994 have caused concern about the sustainability of those flows several highlt indebted developing countriesthat are implementing reform are concerned that a generalized reversal - similar to episodes of capital flight in the early 1980s might disrupt their economies and threaten economic reform. Because the surge in private capital flows coincided with a period of low international interest ates and intenasive policy reform in developing countries debate have been active about whether the surge is driven mailnt by domestic (pull) or external (push) factors. Under the pull hypothesis successful domestic policies are the key to ensuring sustainable capital inflows; under the push hypothesis an increase in international interest rates would cause a reversal of those flows (back to the industrieal world). Usian a partial adjustment model in which both domestic and external variables are defined, hernandez and Rudolph explain why private capital flows to some developing countries but not to others (using panel data for 1986-93 for 22 countries). They argue that a generalized reversal is unlikely in countries that maintain a fundamentally sound macroeconomic environment. In fact, their empirical results show that domestic factors such as domestic savings and investment ratios significantly affected the recent surge in captial inflows. Further they suggest that contries that have not received significant foreeign capital - including countries in subsaharan africa- could bergin to if they implemented structural reforms that allow them to export, save, and invest at higher rates. Reducing their foreign debt (which migh call for a continuation of recent debt reduction operations) could also help attract foreign private investors.</t>
  </si>
  <si>
    <t>10.1016/0304-3878(95)00041-0</t>
  </si>
  <si>
    <t>F 1996</t>
  </si>
  <si>
    <r>
      <t>Fernandez-Arias, Eduardo. "The new wave of private capital inflows: push or pull?." </t>
    </r>
    <r>
      <rPr>
        <i/>
        <sz val="11"/>
        <rFont val="Calibri"/>
        <family val="2"/>
        <scheme val="minor"/>
      </rPr>
      <t>Journal of development economics</t>
    </r>
    <r>
      <rPr>
        <sz val="11"/>
        <rFont val="Calibri"/>
        <family val="2"/>
        <scheme val="minor"/>
      </rPr>
      <t> 48, no. 2 (1996): 389-418.</t>
    </r>
  </si>
  <si>
    <t>World Bank</t>
  </si>
  <si>
    <t>quarterly</t>
  </si>
  <si>
    <t>Portfolio flows</t>
  </si>
  <si>
    <t>Push factors are most important in driving capital flows. It is important to consider the impact of external conditions on country creditworthiness, which in turn affects capital inflows</t>
  </si>
  <si>
    <t>This paper studies the determinants and sustainability of the widespread private capital inflows to middle-income countries after 1989. The key question is whether these flows are mostly ‘pulled’ by attractive domestic conditions or ‘pushed’ by unfavorable conditions in developed countries. An analytical model focusing on country risk is developed and used empirically. It is argued that the observed improvement in country creditworthiness is mostly due to the decline in international interest rates, and that therefore its importance as a proximate cause does not support the ‘pull’ interpretation. All things considered, in most countries the key answer that emerges is ‘push’.</t>
  </si>
  <si>
    <t>10.1093/wber/10.1.27</t>
  </si>
  <si>
    <t>Dooley, Fernandez-Arias &amp; Kletzer (1996)</t>
  </si>
  <si>
    <t>DFK 1996</t>
  </si>
  <si>
    <t>Michael P. Dooley, Eduardo Fernandez-Arias, Kenneth M. Kletzer Is the Debt Crisis History? Recent Private Capital Inflows to Developing Countries World Bank Economic Review 1996 10:1, 27-50 </t>
  </si>
  <si>
    <t>The outlook for economic development for an important group of middle-income countries has once again been buoyed by substantial private capital inflows in the 1990s. As in the 1970s, this development has been met with cautious optimism. This empirical study finds that although debt reduction and policy reforms in debtor countries have been important determinants of renewed access to international capital markets, changes in international interest rates have been the dominant factor. We calculate the effects of changes in international interest rates for a “typical” debtor country. We conclude that increases in interest rates associated with a business cycle upturn in industrial countries could depress the secondary market prices of existing debt to levels inconsistent with continued capital inflows.</t>
  </si>
  <si>
    <t>10.1093/wber/11.3.451</t>
  </si>
  <si>
    <t>TS 1997</t>
  </si>
  <si>
    <r>
      <t>Taylor, Mark P., and Lucio Sarno. "Capital flows to developing countries: long-and short-term determinants." </t>
    </r>
    <r>
      <rPr>
        <i/>
        <sz val="11"/>
        <rFont val="Calibri"/>
        <family val="2"/>
        <scheme val="minor"/>
      </rPr>
      <t>The World Bank Economic Review</t>
    </r>
    <r>
      <rPr>
        <sz val="11"/>
        <rFont val="Calibri"/>
        <family val="2"/>
        <scheme val="minor"/>
      </rPr>
      <t> 11, no. 3 (1997): 451-470.</t>
    </r>
  </si>
  <si>
    <t>TIC</t>
  </si>
  <si>
    <t>For long-term equity flows, push &amp; pull factors are equally important in both LatAm and Asia. For long-term bond flows, global factors are more important. US interest rates are important for short term flows, especially bond flows.</t>
  </si>
  <si>
    <t>This article focuses on the determinants of the large portfolio flows from the United States to Latin American and Asian countries during 1988-92. Cointegration techniques reveal that both domestic and global factors explain bond and equity flows to developing countries and represent significant long-run determinants of portfolio flows.</t>
  </si>
  <si>
    <t>Push and Pull</t>
  </si>
  <si>
    <t>W 1997</t>
  </si>
  <si>
    <t>World Bank, 1997. “Private capital flows to developing countries: the road to financial integration”, World Bank Policy Research Report, Oxford University Press, Oxford.</t>
  </si>
  <si>
    <t>Countries with strong fundamentals have received the largest share of inflows. US interest rates are significant in explaining cap flows to EM (except for FDI flows). Since 1993, there has been a decline in the comovement of portfolio flows to different EMs, suggesting that country factors have become more important.</t>
  </si>
  <si>
    <t>This book explores the nature of the changes leading to the integration of developing countries in world financial markets, and analyzes the process of international financial integration and the structural forces driving private capital to developing countries. Against this background, the book details the potential benefits of integration and the implications of fast-moving global capital flows for emerging economies. It examines the experiences of countries that have attracted substantial private capital flows, including analyzing the policy challenges these countries face in attracting and managing private capital flows, to provide guidance as to what works and what does not during the transition to financial integration. The book also presents specific recommendations and warnings on regulatory design that may be useful to developing countries as they seek to maximize the positive contribution of capital inflows while minimizing their potentially disruptive effects.</t>
  </si>
  <si>
    <t>10.5089/9781451855562.001</t>
  </si>
  <si>
    <t>Manzocchi (1997)</t>
  </si>
  <si>
    <t>M 1997</t>
  </si>
  <si>
    <t>Stefano Manzocchi External Finance and Foreign Debt in Central and Eastern European Countries IMF Working Papers, 97(134), 1, 1997</t>
  </si>
  <si>
    <t>UN</t>
  </si>
  <si>
    <t>Half the variability is determined by country specific factors (public spending, foreign debt, growth of exports).</t>
  </si>
  <si>
    <t>External finance can provide a positive contribution to the transition process and can enhance welfare in former centrally planned economies, especially when domestic saving has not fully recovered after the initial contraction. However, as was pointed out at the beginning of the transition process, foreign debt could exert a strong constraint on the borrowing capacity of some central and eastern European countries. This paper analyzes the determinants of net external borrowing in ten transition economies during 1990-95 and assesses the impact of the outstanding stock of foreign liabilities on net financial inflows.</t>
  </si>
  <si>
    <t>10.1016/S0304-3878(98)00044-3</t>
  </si>
  <si>
    <t>CCM 1998</t>
  </si>
  <si>
    <r>
      <t>Chuhan, Punam, Stijn Claessens, and Nlandu Mamingi. "Equity and bond flows to Latin America and Asia: the role of global and country factors." </t>
    </r>
    <r>
      <rPr>
        <i/>
        <sz val="11"/>
        <rFont val="Calibri"/>
        <family val="2"/>
        <scheme val="minor"/>
      </rPr>
      <t>Journal of Development Economics</t>
    </r>
    <r>
      <rPr>
        <sz val="11"/>
        <rFont val="Calibri"/>
        <family val="2"/>
        <scheme val="minor"/>
      </rPr>
      <t> 55, no. 2 (1998): 439-463.</t>
    </r>
  </si>
  <si>
    <t>Domestic factors are at least as important as external factors, especially in Asia. Equity flows are more sensitive to global factors than bond flows. Equity flows are more sensititve to stock market returns, while bond flows are more sensitive to credit rating.</t>
  </si>
  <si>
    <t>This paper investigates the factors motivating the large capital flows to a number of developing countries in recent years. We use monthly US capital flows to nine Latin American and nine Asian countries to analyze the behavior of bond and equity flows. Employing a panel data approach, we find that although global factors—the drop in US interest rates and the slowdown in US industrial production—are important in explaining capital inflows, country-specific developments are at least as important, especially for Asia. We also find that equity flows are more sensitive than bond flows to global factors, but that bond flows are generally more sensitive to a country's credit rating and secondary market debt price.</t>
  </si>
  <si>
    <t>10.5089/9781451952421.001</t>
  </si>
  <si>
    <t>MFR 1998</t>
  </si>
  <si>
    <t>Milesi-Feretti, Gian Maria, Assaf Razin Current Account Reversals and Currency Crisis: Empirical Regularities IMF Working Papers, 98(89), 1, 1998</t>
  </si>
  <si>
    <t>This paper studies large reductions in current account deficits and exchange rate depreciations in low- and middle-income countries. It examines which factors help predict the occurrence of a reversal or a currency crisis, and how these events affect macroeconomic performance. Both domestic factors, such as the low reserves, and external factors, such as unfavorable terms of trade, are found to trigger reversals and currency crises. The two types of events are, however, distinct; an exchange rate crash is associated with a fall in output growth and a recovery thereafter, while for reversals there is no systematic evidence of a growth slowdown.</t>
  </si>
  <si>
    <t>Corbo &amp; Hernandez (1998)</t>
  </si>
  <si>
    <t>CH 1998</t>
  </si>
  <si>
    <t>Vittorio Corbo &amp; Leonardo Hernández, 1998. "Private Capital Inflows and the Role of Economic Fundamentals," Working Papers Central Bank of Chile 45, Central Bank of Chile.</t>
  </si>
  <si>
    <t>IMF</t>
  </si>
  <si>
    <t>Private capital flows returned to the developing countries in the late 1980s, only a few years after the debt crisis. Underlying this surge in inflows there is a decrease in interest rates and a slowdown in economic activity in the developed countries, and an improvement in economic prospects and creditworthiness in the recipient countries. The latter is due, in part, to the implementation of structural reforms comprising the deregulation of financial and labor markets, the dismantling of barriers to trade, and the reduction of restrictions on capital movements</t>
  </si>
  <si>
    <t>10.1016/s0261-5606(99)00021-2</t>
  </si>
  <si>
    <t>MR 1999</t>
  </si>
  <si>
    <t>Montiel, Peter, and Carmen M. Reinhart. "Do capital controls and macroeconomic policies influence the volume and composition of capital flows? Evidence from the 1990s." Journal of international money and finance 18, no. 4 (1999): 619-635.Finance, Vol. 18, No. 4, pp 619–35.</t>
  </si>
  <si>
    <t>Sterilization is associated with increase in volume of inflows and shift from FDI towards short-term flows. Capital controls seem to affect composition, but not magnitude of inflows. They are associated with lower share of "short term flows and portfolio flows" and higher share of FDI. US interest rates affect portfolio bond and equity flows the most, which also results in a change in the composition towards FDI flows. Depth of capital market proxy is positively associated with inflows, especially portfolio flows (although not "short-term portfolio flows", p.633).</t>
  </si>
  <si>
    <t>This paper contributes empirically to our understanding of informed traders. It analyzes traders' characteristics in a foreign exchange electronic limit order market via anonymous trader identities. We use six indicators of informed trading in a cross-sectional multivariate approach to identify traders with high price impact. More information is conveyed by those traders' trades which--simultaneously--use medium-sized orders (practice stealth trading), have large trading volume, are located in a financial center, trade early in the trading session, at times of wide spreads and when the order book is thin.</t>
  </si>
  <si>
    <t>DR 2000</t>
  </si>
  <si>
    <t>Gupta, Dipak Das, and Dilip Ratha. What Factors Appear to Drive Private Capital Flows to Developing Countries?: And how Does Official Lending Respond?. Vol. 2392. World Bank Publications, 2000.</t>
  </si>
  <si>
    <t>Country flows highly dependent on global flows to EMs (two stage process: 1) determine volume of global flows to EMs; 2) determine country allocation). Positive relation with per capita income and EM country growth, negative with CA balance (=&gt; net flows). Global growth has negative relationship with non-FDI flows. Regional dummies are insignificant.</t>
  </si>
  <si>
    <t>Private portfolio flows to a country tend to rise in response to an increase in the current account deficit, a rise in foreign direct investment flows, higher per capita income, and growth performance. The most important determinant of official lending to a developing country seems to be the external current account balance or a change in international reserves in the country.</t>
  </si>
  <si>
    <t>10.1016/s0261-5606(00)00001-2</t>
  </si>
  <si>
    <t>Kim (2000)</t>
  </si>
  <si>
    <t>K 2000</t>
  </si>
  <si>
    <t>Kim, Yoonbai Causes of capital flows in developing countries Journal of International Money and Finance, 19(2), 235-253, 2000</t>
  </si>
  <si>
    <t>10.1016/s0261-5606(00)00009-7</t>
  </si>
  <si>
    <t>Antzoulatos (2000)</t>
  </si>
  <si>
    <t>A 2000</t>
  </si>
  <si>
    <t>Antzoulatos, Angelos A. On the determinants and resilience of bond flows to LDCs, 1990–1995 Journal of International Money and Finance, 19(3), 399-418, 2000</t>
  </si>
  <si>
    <t>OECD</t>
  </si>
  <si>
    <t>10.5089/9781451848564.001</t>
  </si>
  <si>
    <t>VHM 2001</t>
  </si>
  <si>
    <t>Hernandez, Leonardo, Pamela Mellado, and Rodrigo Valdes. "Determinants of private capital flows in the 1970s and 1990s: is there evidence of contagion?." (2001): 1-26.</t>
  </si>
  <si>
    <t>In contrast with previous studies (Calvo, Fernandez Arias, etc.), the real international interest rate is not significant in driving capital flows when estimated at the annual frequency and controlling for domestic factors. Sample is larger than previous studies. Flows to any EM country tend to increase as flows to all EM countries increase. This could be due to a) contagion, b) a common external shock (other than interest rates, which is controlled for) such as lower institutional restrictions. Contagion: There is evidence of contagion for all flows in terms of similar CA deficits, but only for bond flows in terms of similar growth rates.</t>
  </si>
  <si>
    <t>This paper studies the determinants of private capital flows to developing countries during the last two episodes of large inflows, the late 1970s-early 1980s and the 1990s. The paper also tests for contagion effects in capital flows among recipient countries, and tries to identify specific channels through which such effects can occur. It tests for neighborhood effects, trade-related effects, and for contagion based on the countries having similar macroeconomic indicators. The results show strong evidence for the first two effects during the 1990s, and indicate that the third effect varies depending on the type of capital flow.</t>
  </si>
  <si>
    <t>10.2139/ssrn.846316</t>
  </si>
  <si>
    <t>Jeanneau &amp; Micu (2002)</t>
  </si>
  <si>
    <t>JM 2002</t>
  </si>
  <si>
    <t xml:space="preserve">Jeanneau, Serge, and Marian Micu. "Determinants of international bank lending to emerging market countries." BIS Working Paper No.112, Bank for International Settlements. (2002). </t>
  </si>
  <si>
    <t>BIS</t>
  </si>
  <si>
    <t>semi-annual</t>
  </si>
  <si>
    <t>Bank flows</t>
  </si>
  <si>
    <t xml:space="preserve">This paper analyses the determinants of international bank lending to the largest countries in Asia and Latin America through a framework based on “push”/“pull” factors. Our results show that both types of factors determine international bank lending. However, they differ from those of the early 1990s’ literature in that aggregate lending to emerging market countries appears to have been procyclical to growth in lending countries rather than countercyclical. Moreover, the sharp increase in short-term lending during the 1990s seems to have been largely a pull phenomenon. Additionally, there is evidence that fixed rate regimes encouraged international bank lending, while bandwagon and contagion effects were also present. The introduction of the Basel Accord on capital adequacy does not appear to have played a significant role in international bank lending to emerging economies. </t>
  </si>
  <si>
    <t>10.3386/w8209</t>
  </si>
  <si>
    <t>Goldberg (2002)</t>
  </si>
  <si>
    <t>G 2002</t>
  </si>
  <si>
    <t>Goldberg, Linda S. "When Is US Bank Lending to Emerging Markets Volatile?." NBER Chapters (2002): 171-196.</t>
  </si>
  <si>
    <t>Looking across U.S. banks, their foreign claims are highly correlated with U.S. gross domestic product (GDP) growth, but not with foreign demand conditions. The negative correlation between U.S. bank claims and U.S. GDP growth for industrialized country partners suggests that net claims on these areas contract when the U.S. economy is expanding. A similar result arises for claims on emerging Asia. By contrast, the positive correlation observed for claims on Latin American countries suggests that lending to Latin America expands as the U.S. economy grows. Foreign claims of U.S. banks are correlated with real U.S. interest rates but generally uncorrelated with foreign real interest rates. Tighter real lending conditions in the United States are associated with lower real claims on industrialized countries and higher claims on Latin American countries.</t>
  </si>
  <si>
    <t>Using bank-specific data on U.S. bank claims on individual foreign countries since the mid-1980s, this paper: 1) characterizes the size and portfolio diversification patterns of the U.S. banks engaging in foreign lending; and 2) econometrically explores the determinants of fluctuations in U.S. bank claims on a broad set of countries. U.S. bank claims on Latin American and Asian emerging markets, and on industrialized countries, are sensitive to U.S. macroeconomic conditions. When the United States grows rapidly, there is substitution between claims on industrialized countries and claims on the United States. The pattern of response of claims on emerging markets to U.S. conditions differs across banks of different sizes and across emerging market regions. Moreover, unlike U.S. bank claims on industrialized countries, we find that claims on emerging markets are not highly sensitive to local country GDP and interest rates.</t>
  </si>
  <si>
    <t>Addison &amp; Heshmati (2003)</t>
  </si>
  <si>
    <t>AH 2003</t>
  </si>
  <si>
    <r>
      <t>Addison, Tony, and Almas Heshmati. </t>
    </r>
    <r>
      <rPr>
        <i/>
        <sz val="11"/>
        <rFont val="Calibri"/>
        <family val="2"/>
        <scheme val="minor"/>
      </rPr>
      <t>The new global determinants of FDI flows to developing countries: The importance of ICT and democratization</t>
    </r>
    <r>
      <rPr>
        <sz val="11"/>
        <rFont val="Calibri"/>
        <family val="2"/>
        <scheme val="minor"/>
      </rPr>
      <t>. No. 2003/45. WIDER Discussion Papers//World Institute for Development Economics (UNU-WIDER), 2003.</t>
    </r>
  </si>
  <si>
    <t>FDI</t>
  </si>
  <si>
    <t>FDI flows</t>
  </si>
  <si>
    <t>Foreign direct investment (FDI) has increased dramatically in recent years. However, the distribution of FDI is highly unequal and very poor countries face major difficulties in attracting foreign investors. This paper investigates the determinants of FDI inflows to developing countries, with a particular emphasis on the impact of the ‘third wave of democratization’ that started in the early 1980s and the spread of information and communication technology (ICT) that began in the late 1980s. These two global developments must now be taken into account in any explanation of what determines FDI flows. Using a large sample of countries, together with panel data techniques, the paper explores the determinants of FDI. The causal relationship between FDI, GDP growth, trade openness and ICT is investigated. The main findings are that democratization and ICT increase FDI inflows to developing countries. The paper concludes that more assistance should be given to poorer countries to help them to adopt ICT and to break out of their present ‘low ICT equilibrium’ trap.</t>
  </si>
  <si>
    <t>Ferucci et al. (2004)</t>
  </si>
  <si>
    <t>FHST 2004</t>
  </si>
  <si>
    <t>Ferucci et al. (2004): "Understanding Capital Flows". Bank of England. Financial Stability Review, June 2004.</t>
  </si>
  <si>
    <t>10.1162/0034653041811725</t>
  </si>
  <si>
    <t>GNS 2004</t>
  </si>
  <si>
    <t>Griffin, John M., Frederico Nardari, Rene M. Stulz, Are Daily Cross-Border Equity Flows Pushed or Pulled? Review of Economics and Statistics, 86(3), 641-657, 2004</t>
  </si>
  <si>
    <t>National Stock Exchange</t>
  </si>
  <si>
    <t>daily</t>
  </si>
  <si>
    <t>We investigate the conditions under which an intertemporal equilibrium model based on investors' portfolio decisions can explain the dynamics of high-frequency equity flows. Our model shows that, when there are barriers to international investment and when the expectations of foreign investors are more extrapolative than those of domestic investors (either due to foreigners being less informed or for behavioral reasons), unexpectedly high worldwide or local stock returns lead to net equity inflows in small countries. We investigate these predictions using daily data on net equity flows for nine emerging-market countries. Equity flows are positively related to host-country stock returns as well as market performance abroad at daily frequencies. Though these effects are remarkably robust at the daily frequency, they dissipate quickly.</t>
  </si>
  <si>
    <t>10.1016/j.jinteco.2004.07.002</t>
  </si>
  <si>
    <t>ALS 2005</t>
  </si>
  <si>
    <t>Albuquerque, Rui, Norman Loayza, and Luis Servén. "World market integration through the lens of foreign direct investors." Journal of International Economics 66, no. 2 (2005): 267-295.   OLD VERSION: Albuquerque, Rui, Norman Loayza, and Luis Servén. "World Market Integration Through the Lens of Foreign Direct Investors." (2002).</t>
  </si>
  <si>
    <t>This paper is motivated by the unparalleled increase in foreign direct investment to emerging market economies of the last 25 years. Using a large cross-country time-series data set, we evaluate the dependence of foreign direct investment on global factors, or worldwide sources of risk (i.e., factors that drive foreign direct investment across several countries). We construct a globalization measure that equals the share of explained variation in direct investment attributable to global factors.We show that our globalization measure has increased steadily for developing and developed countries. For the full sample of countries, the globalization measure rose by over 10-fold from 1985 to 1999. Furthermore, in recent years, developing countries’ exposure to global factors has approached that of developed countries. Finally, our globalization measure correlates strongly with measures of capital market liberalization, supporting our hypothesis that increased market integration leads to a greater role for worldwide sources of risk. We discuss the implications of our results for public policies regarding capital market liberalization and policies directed at attracting foreign investment.</t>
  </si>
  <si>
    <t>10.5089/9781451862089.001</t>
  </si>
  <si>
    <t>Mercereau (2005)</t>
  </si>
  <si>
    <t>M 2005</t>
  </si>
  <si>
    <t>Mercereau, Benoit, FDI Flows to Asia: Did the Dragon Crowd Out the Tigers? IMF Working Papers, 05(189), 1, 2005</t>
  </si>
  <si>
    <t>10.1016/j.asieco.2006.02.007</t>
  </si>
  <si>
    <t>B 2006</t>
  </si>
  <si>
    <r>
      <t>Baek, In-Mee. "Portfolio investment flows to Asia and Latin America: Pull, push or market sentiment?." Journal of Asian Economics 17, no. 2 (2006): 363-373.." </t>
    </r>
    <r>
      <rPr>
        <i/>
        <sz val="11"/>
        <rFont val="Calibri"/>
        <family val="2"/>
        <scheme val="minor"/>
      </rPr>
      <t>Journal of Asian Economics</t>
    </r>
    <r>
      <rPr>
        <sz val="11"/>
        <rFont val="Calibri"/>
        <family val="2"/>
        <scheme val="minor"/>
      </rPr>
      <t> 17.2 (2006): 363-373.</t>
    </r>
  </si>
  <si>
    <t>PI to Asia mainly pushed by risk appetite, small impact of pull factors. PI to LatAm pulled somewhat by growth, pushed by foreign factors other than risk appetite.</t>
  </si>
  <si>
    <t>This study investigates the relative importance of “pull” and “push” factors in determining portfolio investment flows to Asian and Latin American economies. The market's attitude toward risk is included as a “push” factor. The study finds that factors that pull and push foreign portfolio investment (PI) differ between Asian and Latin American economies. PI in Asia was dominantly pushed by investors’ appetite for risk and other external factors while favorable domestic economic conditions had a negligible role in attracting portfolio investors. On the other hand, PI in Latin American economies was somewhat pulled by strong economic growth, and also pushed by foreign financial factors but not by the market's risk appetite. Based on these findings, the study concludes that PI to Asia is “hot” money since it is vulnerable to swings of global market mood and external factors, and thus can be unstable, volatile and speculative.</t>
  </si>
  <si>
    <t>10.1353/lar.2006.0001</t>
  </si>
  <si>
    <t>BD 2006</t>
  </si>
  <si>
    <t>Biglaiser, Glen, and Karl R. DeRouen. "Economic reforms and inflows of foreign direct investment in Latin America." Latin American Research Review 41, no. 1 (2006): 51-75.</t>
  </si>
  <si>
    <t>This paper seeks to explain the effect of different economic reforms for attracting foreign direct investment (FDI) in Latin America. Controlling for macroeconomic and good governance factors, we find that governments that implement economic reforms are not always more likely to attract FDI inflows. Instead, attempts to minimize expropriation risk complement domestic financial and trade reforms, which enhances foreign investor interest. Elements of both good governance and reform are important. The results provide reasons for optimism—the fact that most economic reforms are not essential for attracting FDI suggests that countries seeking FDI will encounter fewer obstacles.</t>
  </si>
  <si>
    <t>10.1108/01443580810895608</t>
  </si>
  <si>
    <t>DK 2008a</t>
  </si>
  <si>
    <r>
      <t>De Vita, Glauco, and Khine S. Kyaw. "Determinants of capital flows to developing countries: a structural VAR analysis." </t>
    </r>
    <r>
      <rPr>
        <i/>
        <sz val="11"/>
        <rFont val="Calibri"/>
        <family val="2"/>
        <scheme val="minor"/>
      </rPr>
      <t xml:space="preserve">Journal of Economic Studies </t>
    </r>
    <r>
      <rPr>
        <sz val="11"/>
        <rFont val="Calibri"/>
        <family val="2"/>
        <scheme val="minor"/>
      </rPr>
      <t>35, no. 4 (2008): 304-322.</t>
    </r>
  </si>
  <si>
    <t>US output is an important push driver (negative sign); Domestic productivity is an important pull driver; Shocks to real variables are more important than those to monetary variables.</t>
  </si>
  <si>
    <t>Purpose - The aim of the study is to investigate the relative significance of the determinants of disaggregated capital flows (foreign direct investment and portfolio flows) to five developing countries, across different time horizons. Design/methodology/approach - An empirically tractable structural VAR model of the determinants of capital flows is developed, and variance decomposition and impulse response analyses are used to investigate the temporal dynamic effects of shocks to push and pull factors on foreign direct investment and portfolio flows. Findings - Estimation of the model using quarterly data for the period 1976-2001 provides evidence supporting the hypothesis that shocks to real variables of economic activity such as foreign output and domestic productivity are the most important forces explaining the variations in capital flows to developing countries. Research limitations/implications - These findings highlight the concomitant need for policy makers in developing countries to design domestic policy that accounts for both external and internal shocks to real variables of economic activity. Originality/value - Previous empirical studies on the determinants of capital flows to developing countries have mostly examined the capital flow variable in aggregate, and have largely overlooked the possibility that the relative significance of estimated coefficients of such determinants may vary across time horizons.</t>
  </si>
  <si>
    <t>McGuire &amp; Tarashev (2008)</t>
  </si>
  <si>
    <t>MT 2008</t>
  </si>
  <si>
    <r>
      <t>McGuire, Patrick, and Nikola Tarashev. "Bank health and lending to emerging markets." </t>
    </r>
    <r>
      <rPr>
        <i/>
        <sz val="11"/>
        <rFont val="Calibri"/>
        <family val="2"/>
        <scheme val="minor"/>
      </rPr>
      <t>BIS Quarterly Review</t>
    </r>
    <r>
      <rPr>
        <sz val="11"/>
        <rFont val="Calibri"/>
        <family val="2"/>
        <scheme val="minor"/>
      </rPr>
      <t> 12 (2008): 67-80.</t>
    </r>
  </si>
  <si>
    <t xml:space="preserve">A robust finding is that deterioration in banks’ health and stresses in mature interbank markets from the early 1990s to mid-2007 consistently led to slower growth in international credit to emerging markets. </t>
  </si>
  <si>
    <t>Over the past decade, many emerging markets have increased their dependence on credit from foreign banks. However, the ongoing financial crisis may prompt banks to reassess their exposures to these economies. Panel regression analysis of data since the early 1990s indicates that a deterioration in bank health is associated with a decline in the growth of credit to emerging markets.</t>
  </si>
  <si>
    <t>10.3386/w14321</t>
  </si>
  <si>
    <t>RR 2008</t>
  </si>
  <si>
    <r>
      <t>Reinhart, Carmen M., and Vincent R. Reinhart. </t>
    </r>
    <r>
      <rPr>
        <i/>
        <sz val="11"/>
        <rFont val="Calibri"/>
        <family val="2"/>
        <scheme val="minor"/>
      </rPr>
      <t>Capital flow bonanzas: An encompassing view of the past and present</t>
    </r>
    <r>
      <rPr>
        <sz val="11"/>
        <rFont val="Calibri"/>
        <family val="2"/>
        <scheme val="minor"/>
      </rPr>
      <t>. No. w14321. National Bureau of Economic Research, 2008.</t>
    </r>
  </si>
  <si>
    <t>A considerable literature has examined the causes, consequences, and policy responses to surges in international capital flows. A related strand of papers has attempted to catalog current account reversals and capital account "sudden stops." This paper offers an encompassing approach with an algorithm cataloging capital inflow bonanzas in both advanced and emerging economies during 1980-2007 for 181 countries and 1960-2007 for a subset of 66 economies from all regions. In line with earlier studies, global factors, such as commodity prices, international interest rates, and growth in the world's largest economies, have a systematic effect on the global capital flow cycle. Bonanzas are no blessing for advanced or emerging market economies. In the case of the latter, capital inflow bonanzas are associated with a higher likelihood of economic crises (debt defaults, banking, inflation and currency crashes). Bonanzas in developing countries are associated with procyclical fiscal policies and attempts to curb or avoid an exchange rate appreciation -- very likely contributing to economic vulnerability. For the advanced economies, the results are not as stark, but bonanzas are associated with more volatile macroeconomic outcomes for GDP growth, inflation, and the external accounts. Slower economic growth and sustained declines in equity and housing prices follow at the end of the inflow episode.</t>
  </si>
  <si>
    <t>10.1016/j.jimonfin.2008.09.002</t>
  </si>
  <si>
    <t>De Santis &amp; Lührmann (2009)</t>
  </si>
  <si>
    <t>SL 2009</t>
  </si>
  <si>
    <t>De Santis, Roberto A., Melanie Lührmann, On the determinants of net international portfolio flows: A global perspective Journal of International Money and Finance, 28(5), 880-901, 2009</t>
  </si>
  <si>
    <t>In a panel covering a large number of countries from 1970 to 2003, we show that population ageing, institutions, money and deviations from the Uncovered Interest Parity (UIP) influence developments in net capital flows. Population ageing is associated with net equity inflows, net outflows in debt instruments and current account deficits. Better institutions favor net capital inflows. Higher money to GDP ratio – associated with lower interest rates – enhances international investments in domestic stocks to the detriment of the less attractive domestic bonds. As for the deviations from the UIP, a rise in the short-term domestic interest rate above its trend brings about an equilibrating portfolio shift away from domestic debt instruments.</t>
  </si>
  <si>
    <t>10.1016/j.iref.2008.04.005</t>
  </si>
  <si>
    <t>Neumann, Penl &amp; Tanku (2009)</t>
  </si>
  <si>
    <t>NPT 2009</t>
  </si>
  <si>
    <t>Neumann, Rebecca M., Ron Penl, Volatility of capital flows and financial liberalization: Do specific flows respond differently? International Review of Economics &amp; Finance, 18(3), 488-501, 2009</t>
  </si>
  <si>
    <t>This paper examines the volatility of capital flows following the liberalization of financial markets. Utilizing a panel data set of overlapping data, the paper focuses on the response of foreign direct investment, portfolio flows, and other debt flows to financial liberalization. The financial liberalization variable comes from the chronology and index developed by Kaminsky and Schmukler [Kaminsky, G.L. and Schmukler, S.L., 2003, Short-run pain, long-run gain: The effects of financial liberalization, IMF Working Paper WP/03/34.]. Different types of capital flows are found to respond differently to financial liberalization. Surprisingly, portfolio flows appear to show little response to capital liberalization while foreign direct investment flows show significant increases in volatility, particularly for the emerging markets considered.</t>
  </si>
  <si>
    <t>Takats (2010)</t>
  </si>
  <si>
    <t>T 2010</t>
  </si>
  <si>
    <t>Takáts, Előd. "Was it credit supply? Cross-border bank lending to emerging market economies during the financial crisis." BIS Quarterly Review (2010): 49-56.</t>
  </si>
  <si>
    <t xml:space="preserve">The analysis suggests that both demand and supply factors contributed to the fall, but the impact of supply was stronger. The two factors seem to have had more balanced effects before the crisis. </t>
  </si>
  <si>
    <t xml:space="preserve">Cross-border bank lending dropped sharply during the financial crisis. This feature uses a panel regression framework to analyse the key drivers of cross-border bank lending to 21 emerging market economies between 1995 and 2009. The analysis suggests that both demand and supply factors contributed to the fall, but the impact of supply was stronger. The two factors seem to have had more balanced effects before the crisis. </t>
  </si>
  <si>
    <t>10.5089/9781455201150.001</t>
  </si>
  <si>
    <t>Dabla-Norris, Honda, Lahreche &amp; Verdier (2010)</t>
  </si>
  <si>
    <t>DHLV 2010</t>
  </si>
  <si>
    <t>Era Dabla-Norris, Jiro Honda, Amina Lahreche, and Geneviève Verdier FDI Flows to Low-Income Countries: Global Drivers and Growth Implications IMF Working Papers, 10(132), 1, 2010</t>
  </si>
  <si>
    <t>What accounts for variations in FDI flows from advanced to developing countries? How have FDI inflows explained cross-country growth experiences? In this paper we tackle both these questions empirically for a large sample of middle and low-income countries. Two key results emerge: (i) lower borrowing costs and positive real-side external factors were increasingly important drivers of FDI outflows to low-income countries in the pre-crisis period; (ii) economic fundamentals, the strength of economic reforms, and commitment to macroeconomic discipline are crucial determinants of the growth dividends of FDI. Our paper suggests that low-income countries can turn to domestic policy solutions to mitigate the adverse effects of a potential decline in FDI in the post-crisis world.</t>
  </si>
  <si>
    <t>10.1016/j.jmoneco.2012.12.004</t>
  </si>
  <si>
    <t>BDES 2011</t>
  </si>
  <si>
    <t>Broner, Fernando, Tatiana Didier, Aitor Erce, and Sergio L. Schmukler. "Gross capital flows: Dynamics and crises." Journal of Monetary Economics 60 (2013): 113-133.</t>
  </si>
  <si>
    <t>FOCUS IS ON CRISIS EPISODES: gross flows are procyclical (both inflows and outflows), expanding during upswings and contracting during downturns. Inflows and outflows are highly positively correlated (recycling effect). Retrenchment episodes are stronger if a country experiences "more than one crisis episode" (="severe crisis"). But flows recover more quickly after severe crises.</t>
  </si>
  <si>
    <t>This paper analyzes the joint behavior of international capital flows by foreign and domestic agents -- gross capital flows -- over the business cycle and during financial crises. The authors show that gross capital flows are very large and volatile, especially relative to net capital flows. When foreigners invest in a country, domestic agents tend to invest abroad, and vice versa. Gross capital flows are also pro-cyclical, with foreigners investing more in the country and domestic agents investing more abroad during expansions. During crises, especially during severe ones, there is retrenchment, that is, a reduction in both capital inflows by foreigners and capital outflows by domestic agents. This evidence sheds light on the nature of shocks driving capital flows and helps discriminate among existing theories. The findings seem consistent with shocks that affect foreign and domestic agents asymmetrically, such as sovereign risk and asymmetric information.</t>
  </si>
  <si>
    <t>10.1111/j.1468-0327.2011.00263.x</t>
  </si>
  <si>
    <t>MT 2011</t>
  </si>
  <si>
    <r>
      <t>Milesi‐Ferretti, Gian‐Maria, and Cédric Tille. "The great retrenchment: international capital flows during the global financial crisis." </t>
    </r>
    <r>
      <rPr>
        <i/>
        <sz val="11"/>
        <rFont val="Calibri"/>
        <family val="2"/>
        <scheme val="minor"/>
      </rPr>
      <t xml:space="preserve">Economic Policy </t>
    </r>
    <r>
      <rPr>
        <sz val="11"/>
        <rFont val="Calibri"/>
        <family val="2"/>
        <scheme val="minor"/>
      </rPr>
      <t>26, no. 66 (2011): 289-346.</t>
    </r>
  </si>
  <si>
    <t xml:space="preserve">FOCUS IS ON GLOBAL FINANCIAL CRISIS: Capital flows behavior was heterogeneous across time, regions and types of flows. Banking flows contracted the most. Interprets crisis as a huge (push) shock to risk aversion. External positions associated with larger reversals. Larger bank positions associated with bigger reversals; larger declines for higher GDP per capita, larger reversal for bigger increase in public debt and worsened growth prospects. Results need to be interpreted with caution because of omitted variable bias (results are not derived from multivariate regression). 
Results from multivariate regression point to importance of international exposure, strength of external position in debt instruments; weaker performance for higher GDP per capita and faster pre-crisis growth rates; strong relation of flows reversals with oil prices.
</t>
  </si>
  <si>
    <t>The current crisis saw an unprecedented collapse in international capital flows after years of rising financial globalization. We identify the stylized facts and main drivers of this development. The retrenchment in international capital flows is a highly heterogeneous phenomenon: first across time, being especially dramatic in the wake of the Lehman Brothers’ failure, second across types of flows, with banking flows being the hardest hit due to their sensitivity of risk perception, and third across regions, with emerging economies experiencing a shorter-lived retrenchment than developed economies. Our econometric analysis shows that the magnitude of the retrenchment in capital flows across countries is linked to the extent of international financial integration, its specific nature—with countries relying on bank flows being the hardest hit—as well as domestic macroeconomic conditions and their connection to world trade flows.</t>
  </si>
  <si>
    <t>BD 2011</t>
  </si>
  <si>
    <r>
      <t>Borio, Claudio, and Piti Disyatat. </t>
    </r>
    <r>
      <rPr>
        <i/>
        <sz val="11"/>
        <rFont val="Calibri"/>
        <family val="2"/>
        <scheme val="minor"/>
      </rPr>
      <t>Global imbalances and the financial crisis: Link or no link?</t>
    </r>
    <r>
      <rPr>
        <sz val="11"/>
        <rFont val="Calibri"/>
        <family val="2"/>
        <scheme val="minor"/>
      </rPr>
      <t>. No. 346. Bank for International Settlements.</t>
    </r>
  </si>
  <si>
    <t>Global imbalances were not a main cause of the GFC. Gross flows are key for financial stability, not net flows. Saving vs. Financing: saving-investment framework based on real analysis, but neglects monetary analysis. Both domestically and internationally, financing can take place without saving. In addition, a savings glut only reduces the natural rate of interest, while market interest rates are determined by monetary conditions, risk appetite and investor preferences.</t>
  </si>
  <si>
    <t>Global current account imbalances have been at the forefront of policy debates over the past few years. Many observers have recently singled them out as a key factor contributing to the global financial crisis. Current account surpluses in several emerging market economies are said to have helped fuel the credit booms and risk-taking in the major advanced deficit countries at the core of the crisis, by putting significant downward pressure on world interest rates and/or by simply financing the booms in those countries (the “excess saving” view). We argue that this perspective on global imbalances bears reconsideration. We highlight two
conceptual problems: (i) drawing inferences about a country’s cross-border financing activity based on observations of net capital flows; and (ii) explaining market interest rates through the saving-investment framework. We trace the shortcomings of this perspective to a failure to consider the distinguishing characteristics of a monetary economy. We conjecture that the main contributing factor to the financial crisis was not “excess saving” but the “excess elasticity” of the international monetary and financial system: the monetary and financial regimes in place failed to restrain the build-up of unsustainable credit and asset price booms (“financial imbalances”). Credit creation, a defining feature of a monetary economy, plays a key role in this story.</t>
  </si>
  <si>
    <t>10.3386/w17357</t>
  </si>
  <si>
    <t>F 2012</t>
  </si>
  <si>
    <r>
      <t>Fratzscher, Marcel. "Capital flows, push versus pull factors and the global financial crisis." </t>
    </r>
    <r>
      <rPr>
        <i/>
        <sz val="11"/>
        <rFont val="Calibri"/>
        <family val="2"/>
        <scheme val="minor"/>
      </rPr>
      <t>Journal of International Economics</t>
    </r>
    <r>
      <rPr>
        <sz val="11"/>
        <rFont val="Calibri"/>
        <family val="2"/>
        <scheme val="minor"/>
      </rPr>
      <t> 88, no. 2 (2012): 341-356.</t>
    </r>
  </si>
  <si>
    <t>EPFR</t>
  </si>
  <si>
    <t>Funds Data</t>
  </si>
  <si>
    <t>weekly</t>
  </si>
  <si>
    <t>FOCUS ON GLOBAL CRISIS: the sign of the impact of US macro news on flows changed during the crisis, indicating flight to safety effect. Push factors dominate during crisis. Nonetheless, countries with high institutional quality and strong macro fundamentals were able to insulate themselves from adverse common and idiosyncratic shocks.</t>
  </si>
  <si>
    <t>The causes of the 2008 collapse and subsequent surge in global capital flows remain an open and highly controversial issue. Employing a factor model coupled with a dataset of high-frequency portfolio capital flows to 50 economies, the paper finds that common shocks - key crisis events as well as changes to global liquidity and risk - have exerted a large effect on capital flows both in the crisis and in the recovery. However, these effects have been highly heterogeneous across countries, with a large part of this heterogeneity being explained by differences in the quality of domestic institutions, country risk and the strength of domestic macroeconomic fundamentals. Comparing and quantifying these effects shows that common factors ("push" factors) were overall the main drivers of capital flows during the crisis, while country-specific determinants ("pull" factors) have been dominant in accounting for the dynamics of global capital flows in 2009 and 2010, in particular for emerging markets.</t>
  </si>
  <si>
    <t>10.3386/w17351</t>
  </si>
  <si>
    <t>FW 2012</t>
  </si>
  <si>
    <r>
      <t>Forbes, Kristin J., and Francis E. Warnock. "Capital flow waves: Surges, stops, flight, and retrenchment." </t>
    </r>
    <r>
      <rPr>
        <i/>
        <sz val="11"/>
        <rFont val="Calibri"/>
        <family val="2"/>
        <scheme val="minor"/>
      </rPr>
      <t>Journal of International Economics</t>
    </r>
    <r>
      <rPr>
        <sz val="11"/>
        <rFont val="Calibri"/>
        <family val="2"/>
        <scheme val="minor"/>
      </rPr>
      <t> 88, no. 2 (2012): 235-251.</t>
    </r>
  </si>
  <si>
    <t>FOCUS IS ON EXTREME CF EPISODES: periods of extreme movements are mainly explained by global factors, especially global risk. Contagion is important for retrenchment and stop episodes. Global and domestic growth affects foreign investors. Global liquidity and interest rates are not significantly correlated with most episodes.</t>
  </si>
  <si>
    <t>Abstract: This paper analyzes the drivers of international waves in capital flows. We build on the literature on “sudden stops” and “bonanzas” to develop a new methodology for identifying episodes of extreme capital flow movements using quarterly data on gross inflows and gross outflows, differentiating activity by foreigners and domestics. We identify episodes of “surge”, “stop”, “flight” and “retrenchment” and show how our approach yields fundamentally different results than the previous literature that used measures of net flows. Global factors, especially global risk, are important determinants ofthese episodes. Contagion, especially through the bilateral exposure of banking systems, is important in determining stop and retrenchment episodes. Domestic macroeconomic characteristics are generally less important, although changes in domestic economic growth influence episodes caused by foreigners. We find little role for global interest rates and global liquidity in explaining surges in foreign capital flows(independent of global risk and global growth). We also find little role for capital controls in reducing capital flow waves. The results help discern between different theoretical approaches explaining crises and capital flow volatility.</t>
  </si>
  <si>
    <t>10.1016/j.jimonfin.2014.07.004</t>
  </si>
  <si>
    <t>FJT 2012</t>
  </si>
  <si>
    <r>
      <t>Förster, Marcel, Markus Jorra, and Peter Tillmann. </t>
    </r>
    <r>
      <rPr>
        <i/>
        <sz val="11"/>
        <rFont val="Calibri"/>
        <family val="2"/>
        <scheme val="minor"/>
      </rPr>
      <t>The dynamics of international capital flows: results from a dynamic hierarchical factor model</t>
    </r>
    <r>
      <rPr>
        <sz val="11"/>
        <rFont val="Calibri"/>
        <family val="2"/>
        <scheme val="minor"/>
      </rPr>
      <t>. No. 21-2012. Joint Discussion Paper Series in Economics, 2012.</t>
    </r>
  </si>
  <si>
    <t>FOCUS IS ON COMOVEMENT BETWEEN GLOBAL FLOWS: Global factor is very small, especially if crisis is excluded. Flow-specific global factor is also small, as is the regional factor. Idiosyncratic factor is large.</t>
  </si>
  <si>
    <t>The present paper examines the degree of comovement of gross capital inﬂows, which is a highly sensitive issue for policy makers. We estimate a dynamic hierarchical factor model that is able to decompose inﬂows in a sample of 47 economies into (i) a global factor common to all types of ﬂows and all recipient countries, (ii) a factor speciﬁc to a given type of capital inﬂows, (iii) a regional factor and (iv) a country-speciﬁc component. We ﬁnd that the latter explains by far the largest fraction of ﬂuctuations in capital inﬂows followed by regional factors, which are particularly important for emerging markets’ FDI and portfolio inﬂows as well as bank lending to emerging Europe. The global factor, however, explains only a small share of overall variation. The exposure to global drivers of capital ﬂows, i.e. the global factor and the factor speciﬁc to each type of capital inﬂows, is particularly pronounced for countries with a more developed ﬁnancial system. A ﬁxed exchange rate regime does not shield countries from the ebb and ﬂow of global capital ﬂow cycles.</t>
  </si>
  <si>
    <t>Fratzscher et al. (2012)</t>
  </si>
  <si>
    <t>FLS 2012</t>
  </si>
  <si>
    <r>
      <t>Fratzscher, Marcel, M. Lo Duca, and Roland Straub. "Quantitative easing, portfolio choice and international capital flows." </t>
    </r>
    <r>
      <rPr>
        <i/>
        <sz val="11"/>
        <rFont val="Calibri"/>
        <family val="2"/>
        <scheme val="minor"/>
      </rPr>
      <t>Draft, European Central Bank, Frankfurt</t>
    </r>
    <r>
      <rPr>
        <sz val="11"/>
        <rFont val="Calibri"/>
        <family val="2"/>
        <scheme val="minor"/>
      </rPr>
      <t> 22 (2012).</t>
    </r>
  </si>
  <si>
    <t xml:space="preserve">The findings show that the impact of Fed operations, such as Treasury and MBS purchases, on portfolio allocations and asset prices dwarfed those of Fed announcements. Fed policies magnified the pro-cyclicality of capital flows to EMEs. Yet in terms of economic significance, Fed policies exerted larger overall effects on global asset prices than on capital flows and portfolio allocations. </t>
  </si>
  <si>
    <t>The paper analyses the impact of announcements and actual operations of the Federal Reserve’s unconventional monetary policy measures on portfolio allocations across asset classes as well as on asset prices in 65 countries. The findings show that the impact of Fed operations, such as Treasury and MBS purchases, on portfolio allocations and asset prices dwarfed those of Fed announcements. Fed policies functioned mainly through a portfolio balance channel across countries rather than across asset classes within the US. They magnified the pro-cyclicality of capital flows to EMEs, but acted in a counter-cyclical manner for the US. Yet in terms of economic significance, Fed policies exerted larger overall effects on global asset prices than on capital flows and portfolio allocations. The results thus illustrate how US monetary policy since 2007 has contributed to portfolio reallocation as well as a re-pricing of risk in financial markets at the global level.</t>
  </si>
  <si>
    <t>L 2012</t>
  </si>
  <si>
    <t>Lo Duca, Marco. Modeling the time varying determinants of portfolio flows to emerging markets. Working Paper Series 1468, European Central Bank, 2012.</t>
  </si>
  <si>
    <t>Importance of push and pull factors changes over time. In times of financial tensions, importance of pull variables increases, indicating that investors pay more attention to fundamentals. At a certain level of tension, however, panic ensues and there is a widespread retrenchment of flows irrespective of fundamentals.</t>
  </si>
  <si>
    <t>This paper studies how the drivers of portfolio flows change across periods with a model where regression coefficients endogenously change over time in a continuous fashion. The empirical analysis of daily equity portfolio flows to emerging markets shows that the regression coefficients display substantial time variation. Major changes in the importance of the drivers of the flows coincide with important market events/shocks. Overall, investors pay more attention to regional developments in emerging markets in periods when market tensions are elevated. However, extreme tensions generate panics, i.e. periods when changes in uncertainty and risk aversion drive flows, while regional developments play only a marginal role.</t>
  </si>
  <si>
    <t>10.1016/j.jimonfin.2011.10.003</t>
  </si>
  <si>
    <t>Obstfeld (2012)</t>
  </si>
  <si>
    <t>O 2012</t>
  </si>
  <si>
    <r>
      <t>Obstfeld, Maurice. "Financial flows, financial crises, and global imbalances."</t>
    </r>
    <r>
      <rPr>
        <i/>
        <sz val="11"/>
        <rFont val="Calibri"/>
        <family val="2"/>
        <scheme val="minor"/>
      </rPr>
      <t>Journal of International Money and Finance</t>
    </r>
    <r>
      <rPr>
        <sz val="11"/>
        <rFont val="Calibri"/>
        <family val="2"/>
        <scheme val="minor"/>
      </rPr>
      <t> 31, no. 3 (2012): 469-480.</t>
    </r>
  </si>
  <si>
    <t>Asset-for-asset transactions (intra-temporal trade) has risen the most over the past two decades, giving rise to large gross capital flows. Gross flows are key for financial stability risks.</t>
  </si>
  <si>
    <t xml:space="preserve">In this lecture I document the proliferation of gross international asset and liability positions and discuss some of the consequences for individual countries’ external adjustment processes and for global financial stability. In light of the rapid growth of gross global financial flows and the serious risks associated with them, one might wonder about the continuing relevance of the net financial flow measured by the current account balance. I argue that global current account imbalances remain an essential target for policy scrutiny, for financial as well as macroeconomic reasons. Nonetheless, it is critically important for policymakers to monitor as well the rapidly evolving structure of global assets and liabilities. </t>
  </si>
  <si>
    <t>10.3386/w19038</t>
  </si>
  <si>
    <t>BS 2013b</t>
  </si>
  <si>
    <r>
      <t>Bruno, Valentina, and Hyun Song Shin. </t>
    </r>
    <r>
      <rPr>
        <i/>
        <sz val="11"/>
        <rFont val="Calibri"/>
        <family val="2"/>
        <scheme val="minor"/>
      </rPr>
      <t>Capital flows, cross-border banking and global liquidity</t>
    </r>
    <r>
      <rPr>
        <sz val="11"/>
        <rFont val="Calibri"/>
        <family val="2"/>
        <scheme val="minor"/>
      </rPr>
      <t>. No. w19038. National Bureau of Economic Research, 2013.</t>
    </r>
  </si>
  <si>
    <t>both level and change in VIX affect cross-border banking flows; VIX is good empirical proxy for leverage of global banks bank leverage bank leverage cycle as key global factor behind cross-border bank flows. Key drivers of cap flows are leverage of fin. Intermediaries (VaR is a key determinant of leverage and is mirrored by VIX, Adrian &amp; Shin 2010), level AND change in VIX. FX appreciation leads to stronger subsequent inflows.</t>
  </si>
  <si>
    <t>We investigate the role of global factors in driving cross-border capital flows. We formulate a model of gross capital áows through the banking sector and derive a closed form solution that highlights the leverage cycle of global banks and its interaction with recipient country characteristics. We test the predictions of our model in a panel study of 46 developed and emerging economies and find empirical support for the key predictions of our model.</t>
  </si>
  <si>
    <t>10.1016/j.worlddev.2012.03.022</t>
  </si>
  <si>
    <t>Meon &amp; Sekkat (2012)</t>
  </si>
  <si>
    <t>MS 2012</t>
  </si>
  <si>
    <t>Meon, Pierre-Guillaume, Khalid Sekkat, FDI Waves, Waves of Neglect of Political Risk World Development, 40(11), 2194-2205, 2012</t>
  </si>
  <si>
    <t>Studies of the impact of local political risk on foreign direct investment inflows overlook that worldwide FDI comes in waves. Using a simple model we show that the impact of political risk on FDI inflows is likely to be weaker, the larger the worldwide amount of FDI, which may question standard estimates and their policyimplications. Using a large sample of developing and developed economies, we estimate the sensitivity of the distribution of FDI inflows across countries, to the local political risk. We find that it is a decreasing function of the worldwide amount of FDI. This finding has been upheld after many robustness checks.</t>
  </si>
  <si>
    <t>10.1007/s00181-011-0524-6</t>
  </si>
  <si>
    <t>Boschi (2012)</t>
  </si>
  <si>
    <t>B 2012</t>
  </si>
  <si>
    <t>Boschi, Melisso Long- and short-run determinants of capital flows to Latin America: a long-run structural GVAR model Empirical Economics, 43(3), 1041-1071, 2012</t>
  </si>
  <si>
    <t>This article documents the determinants of capital flows to Argentina, Brazil and Mexico, assessing the relative importance of domestic and international factors through the estimation of a long-run structural Global VAR model of the world economy. The results show that in the long-run international factors prevail on domestic factors as determinants of the equilibrium behaviour of Net Foreign Assets (NFA) and also provide overwhelming evidence that domestic shocks are predominantly responsible for their short-run dynamics. Although all previous studies focus on the US economic influence, one striking result of this article is that the US variables are by no means the main external factors affecting Latin American NFA.</t>
  </si>
  <si>
    <t>10.1016/j.jimonfin.2014.05.015</t>
  </si>
  <si>
    <t>AZ 2013</t>
  </si>
  <si>
    <t>Ahmed, Shaghil, and Andrei Zlate., Capital Flows to Emerging Market Economies: A Brave New World? Working Paper No. 1081, Board of Governors of the Federal Reserve System, June 2013.</t>
  </si>
  <si>
    <t>10.5089/9781484389041.001</t>
  </si>
  <si>
    <t>BDGT 2013</t>
  </si>
  <si>
    <r>
      <t>Bluedorn, Mr John C., Rupa Duttagupta, Jaime Guajardo, and Petia Topalova.</t>
    </r>
    <r>
      <rPr>
        <i/>
        <sz val="11"/>
        <rFont val="Calibri"/>
        <family val="2"/>
        <scheme val="minor"/>
      </rPr>
      <t>Capital Flows are Fickle: Anytime, Anywhere</t>
    </r>
    <r>
      <rPr>
        <sz val="11"/>
        <rFont val="Calibri"/>
        <family val="2"/>
        <scheme val="minor"/>
      </rPr>
      <t>. No. 13-183. International Monetary Fund, 2013.</t>
    </r>
  </si>
  <si>
    <t>quarterly, annual</t>
  </si>
  <si>
    <t>Has the unprecedented financial globalization of recent years changed the behavior of capital flows across countries? Using a newly constructed database of gross and net capital flows since 1980 for a sample of nearly 150 countries, this paper finds that private capital flows are typically volatile for all countries, advanced or emerging, across all points in time. This holds true across most types of flows, including bank, portfolio debt, and equity flows. Advanced economies enjoy a greater substitutability between types of inflows, and complementarity between gross inflows and outflows, than do emerging markets, which reduces the volatility of their total net inflows despite higher volatility of the components. Capital flows also exhibit low persistence, across all economies and across most types of flows. Inflows tend to rise temporarily when global financing conditions are relatively easy. These findings suggest that fickle capital flows are an unavoidable fact of life to which policymakers across all countries need to continue to manage and adapt.</t>
  </si>
  <si>
    <t>10.1016/j.jmoneco.2014.11.011</t>
  </si>
  <si>
    <t>BS 2013a</t>
  </si>
  <si>
    <t>Bruno, Valentina, and Hyun Song Shin. Capital flows and the risk-taking channel of monetary policy. No. w18942. National Bureau of Economic Research, 2013.</t>
  </si>
  <si>
    <t>Low global interest rates encourage banking flows to emerging economies. The "risk-taking" channel of monetary policy amplifies this initial effect because low rates reduce measured risks. For EM countries, FX appreciation (via capital inflows) makes borrower balance sheets look better, encouraging banks to lend to them.</t>
  </si>
  <si>
    <t>10.3386/w21162</t>
  </si>
  <si>
    <t>Rey (2013)</t>
  </si>
  <si>
    <t>R 2013</t>
  </si>
  <si>
    <r>
      <t>Rey, Hélène. "Dilemma not Trilemma: The global financial cycle and monetary policy independence." In </t>
    </r>
    <r>
      <rPr>
        <i/>
        <sz val="11"/>
        <rFont val="Calibri"/>
        <family val="2"/>
        <scheme val="minor"/>
      </rPr>
      <t>Jackson Hole Economic Symposium</t>
    </r>
    <r>
      <rPr>
        <sz val="11"/>
        <rFont val="Calibri"/>
        <family val="2"/>
        <scheme val="minor"/>
      </rPr>
      <t>. 2013.</t>
    </r>
  </si>
  <si>
    <t>There is a global financial cycle: a strong common component across risk assets worldwide as well as capital flows and credit. This cycle is strongly correlated with the VIX. Various positive feedback loops reinforce this cycle (e.g. leverage, asset prices, apparent health of balance sheets). Credit flows are more strongly related than equity flows, meaning asset markets with more credit inflows are also more sensitive to the global cycle.</t>
  </si>
  <si>
    <t xml:space="preserve">There is a global financial cycle in capital flows, asset prices and in credit growth. This cycle co‐moves with the VIX, a measure of uncertainty and risk aversion of the markets. Asset markets in countries with more credit inflows are more sensitive to the global cycle. The global financial cycle is not aligned with countries’ specific macroeconomic conditions. Symptoms can go from benign to large asset price bubbles and excess credit creation, which are among the best predictors of financial crises. A VAR analysis suggests that one of the determinants of the global financial cycle is monetary policy in the centre country, which affects leverage of global banks, capital flows and credit growth in the international financial system. Whenever capital is freely mobile, the global financial cycle constrains national monetary policies regardless of the exchange rate regime. </t>
  </si>
  <si>
    <t>10.1111/ecot.12019</t>
  </si>
  <si>
    <t>Herrmann &amp; Mihaljek (2013)</t>
  </si>
  <si>
    <t>HM 2013</t>
  </si>
  <si>
    <r>
      <t>Herrmann, Sabine, and Dubravko Mihaljek. "The determinants of cross‐border bank flows to emerging markets." </t>
    </r>
    <r>
      <rPr>
        <i/>
        <sz val="11"/>
        <rFont val="Calibri"/>
        <family val="2"/>
        <scheme val="minor"/>
      </rPr>
      <t>Economics of Transition</t>
    </r>
    <r>
      <rPr>
        <sz val="11"/>
        <rFont val="Calibri"/>
        <family val="2"/>
        <scheme val="minor"/>
      </rPr>
      <t> 21, no. 3 (2013): 479-508.</t>
    </r>
  </si>
  <si>
    <t>The empirical analysis suggests that global as well as country specific factors are significant determinants of cross-border bank flows.</t>
  </si>
  <si>
    <t>This paper studies the nature of spillover effects in bank lending flows from advanced to the emerging market economies and identifies specific channels through which such effects occur. Based on a gravity model we examine a panel data set on cross-border bank flows from 17 advanced to 28 emerging market economies in Asia, Latin America and central and eastern Europe from 1993 to 2008. The empirical analysis suggests that global as well as country specific factors are significant determinants of cross-border bank flows. Greater global risk aversion and expected financial market volatility seem to have been the most important factors behind the decrease in cross-border bank flows during the crisis of 2007–08. The withdraw of cross-border loans from central and eastern Europe was more limited compared to Asia and Latin America, in large measure because of the higher degree of financial and monetary integration in Europe, and relatively sound banking systems in the region. These results are robust to various specification, sub-samples and econometric methodologies.</t>
  </si>
  <si>
    <t>10.1016/j.intfin.2012.09.004</t>
  </si>
  <si>
    <t>Mueller &amp; Uhde (2013)</t>
  </si>
  <si>
    <t>MU 2013</t>
  </si>
  <si>
    <t>Mueller, Oliver, Andre Uhde, Cross-border bank lending: Empirical evidence on new determinants from OECD banking markets Journal of International Financial Markets Institutions and Money, 23, 136-162, 2013</t>
  </si>
  <si>
    <t>Employing data on foreign bank claims from 13 OECD countries on 51 emerging markets between 1993 and 2007, this study investigates specific characteristics of OECD banking markets and lending banks asnew important determinants of cross-border lending. We initially provide empirical evidence that in addition to well-accepted “gravity measures”, characteristics of OECD banking markets as well as lending banks’ attributes may describe further important determinants of cross-border bank lending with regard to our sample. Building subsamples of more-developed emerging markets vs.frontiermarkets, addressing (non) commonlender relationships and analyzing cross border lending flows during different time periods, our analysis additionally reveals that both the determinants’ explanatory power and their direction of impact notably vary with respective subsamples</t>
  </si>
  <si>
    <t>10.1016/j.intfin.2018.03.003</t>
  </si>
  <si>
    <t>K 2014</t>
  </si>
  <si>
    <t>Koepke, Robin. "Fed Policy Expectations and Portfolio Flows to Emerging Markets." IIF Working Paper, 2014.</t>
  </si>
  <si>
    <t>IIF</t>
  </si>
  <si>
    <t>Changes in Fed policy rate expectations drive EM portfolio flows, especially bond flows. Upward shifts have greater impact.</t>
  </si>
  <si>
    <t>The Federal Reserve’s unconventional monetary stimulus measures have revived a controversial policy debate about the impact of U.S. monetary policy on capital flows to emerging markets. This paper presents evidence of an important transmission channel that has not explicitly been considered in the existing literature: a market expectations channel. When market participants adjust their expectations of future U.S. monetary policy, they respond by changing their portfolio allocations to emerging markets. Shifts in expectations towards easier monetary policy result in greater foreign portfolio inflows and vice versa. In recent years, shifts in market expectations towards tighter U.S. monetary policy appear to have had a disproportionately large adverse impact on portfolio flows. The described effects are particularly strong for portfolio bond flows.</t>
  </si>
  <si>
    <t>10.2139/ssrn.2409092</t>
  </si>
  <si>
    <t>FKSS 2014</t>
  </si>
  <si>
    <t>Feroli, Michael, Anil K. Kashyap, Kermit L. Schoenholtz, and Hyun Song Shin. "Market tantrums and monetary policy." Chicago Booth Research Paper 14-09 (2014).</t>
  </si>
  <si>
    <t>Destabilizing market tantrums can occur even in the absence of leverage in the financial system, triggered by long-only investors. One trigger is delegated agents (i.e. asset managers) for whom relative performance matters, which induces them to chase yields. Fund flows and prices can reinforce each other, leading to risk-on and risk-off periods. "Monetary policy surprises are a statistically important determinant of fund flows."</t>
  </si>
  <si>
    <t>Assessments of the risks to financial stability often focus on the degree of leverage in the system. In this report, however, we question whether subdued leverage of financial intermediaries is sufficient grounds to rule out stability concerns. In particular, we highlight unlevered investors as the locus of potential financial instability and consider the monetary policy implications. Our focus is on market “tantrums” (such as that seen during the summer of 2013) in which risk premiums inherent in market interest rates fluctuate widely. Large jumps in risk premiums may arise if non-bank market participants are motivated, in part, by their relative performance ranking. [...] First, as a product of the performance race, flows into an investment opportunity drive up asset prices so that there is momentum in returns. Second, the model predicts that return chasing can reverse sharply. And third, changes in the stance of monetary policy can trigger heavy fund inflows and outflows. Using inflows and outflows for different types of open-end mutual funds, we find some support for the proposition that market tantrums can arise without any leverage or actions taken by leveraged intermediaries.[...]</t>
  </si>
  <si>
    <t>Dahlhaus &amp; Vasishtha (2014)</t>
  </si>
  <si>
    <t>DV 2014</t>
  </si>
  <si>
    <r>
      <t>Dahlhaus, Tatjana, and Garima Vasishtha. </t>
    </r>
    <r>
      <rPr>
        <i/>
        <sz val="11"/>
        <rFont val="Calibri"/>
        <family val="2"/>
        <scheme val="minor"/>
      </rPr>
      <t>The impact of US monetary policy normalization on capital flows to emerging-market economies</t>
    </r>
    <r>
      <rPr>
        <sz val="11"/>
        <rFont val="Calibri"/>
        <family val="2"/>
        <scheme val="minor"/>
      </rPr>
      <t>. No. 2014-53. Bank of Canada working paper, 2014.</t>
    </r>
  </si>
  <si>
    <t>A US monetary policy normalization shock decreases EM capital flows significantly. Bond flows are affected more than equity flows.</t>
  </si>
  <si>
    <t>The Federal Reserve’s path for withdrawal of monetary stimulus and eventually increasing interest rates could have substantial repercussions for capital flows to emerging-market economies (EMEs). This paper examines the potential impact of U.S. monetary policy normalization on portfolio flows to major EMEs by using a vector autoregressive model that explicitly accounts for market expectations of future monetary policy. The “policy normalization shock” is defined as a shock that increases both the yield spread of U.S. long-term bonds and monetary policy expectations while leaving the policy rate per se unchanged. Results indicate that the impact of this shock on portfolio flows as a share of GDP is expected to be economically small. The estimated impact is closely in line with that seen during the end-May to August 2013 episode in response to a comparable rise in the yield spread of U.S. long-term bonds. However, as the events during the summer of 2013 have shown, relatively small changes in portfolio flows can be associated with significant financial turmoil in EMEs. Further, there is also a strong association between the countries that are identified by our model as being the most affected and the ones that saw greater outflows of portfolio capital over May to September 2013.</t>
  </si>
  <si>
    <t>10.5089/9781498340229.001</t>
  </si>
  <si>
    <t>Ananchotikul &amp; Zhang (2014)</t>
  </si>
  <si>
    <t>AZ 2014</t>
  </si>
  <si>
    <r>
      <t>Ananchotikul, Nasha, and Ms Longmei Zhang. </t>
    </r>
    <r>
      <rPr>
        <i/>
        <sz val="11"/>
        <rFont val="Calibri"/>
        <family val="2"/>
        <scheme val="minor"/>
      </rPr>
      <t>Portfolio Flows, Global Risk Aversion and Asset Prices in Emerging Markets</t>
    </r>
    <r>
      <rPr>
        <sz val="11"/>
        <rFont val="Calibri"/>
        <family val="2"/>
        <scheme val="minor"/>
      </rPr>
      <t>. No. 14-156. International Monetary Fund, 2014.</t>
    </r>
  </si>
  <si>
    <t>The paper finds that their short-run dynamics are driven mostly by global “push” factors.</t>
  </si>
  <si>
    <t>In recent years, portfolio flows to emerging markets have become increasingly large and volatile. Using weekly portfolio fund flows data, the paper finds that their short-run dynamics are driven mostly by global “push” factors. To what extent do these cross-border flows and global risk aversion drive asset volatility in emerging markets? We use a Dynamic Conditional Correlation (DCC) Multivariate GARCH framework to estimate the impact of portfolio flows and the VIX index on three asset prices, namely equity returns, bond yields and exchange rates, in 17 emerging economies. The analysis shows that global risk aversion has a significant impact on the volatility of asset prices, while the magnitude of that impact correlates with country characteristics, including financial openness, the exchange rate regime, as well as macroeconomic fundamentals such as inflation and the current account balance. In line with earlier literature, portfolio flows to emerging markets are also found to affect the level of asset prices, as was the case in particular during the global financial crisis.</t>
  </si>
  <si>
    <t>Sahay, Arora, Arvanitis, Faruqee, N'Diaye &amp; Griffoli (2014)</t>
  </si>
  <si>
    <t>SAAFNG 2014</t>
  </si>
  <si>
    <t>Sahay, M. R., Arora, M. V. B., Arvanitis, M. A. V., Faruqee, M. H., N'Diaye, M. P., &amp; Griffoli, M. T. M. (2014). Emerging market volatility: Lessons from the taper tantrum (No. 14-19). International Monetary Fund.</t>
  </si>
  <si>
    <t>Accommodative monetary policies in advanced economies have spurred increased capital inflows into emerging markets since the global financial crisis. Starting in May 2013, when the Federal Reserve publicly discussed its plans for tapering unconventional monetary policies, these emerging markets have experienced financial turbulence at the same that their domestic economic activity has slowed. This paper examines their experiences and policy responses and draws broad policy lessons. For emerging markets, good macroeconomic fundamentals matter, and early and decisive measures to strengthen macroeconomic policies and reduce vulnerabilities help dampen market reactions to external shocks. For advanced economies, clear and effective communication about the exit from unconventional monetary policy can and did help later to reduce the risk of excessive market volatility. And for the global community, enhanced global cooperation, including a strong global financial safety net, offers emerging markets effective protection against excessive volatility.</t>
  </si>
  <si>
    <t>10.2139/ssrn.2889190</t>
  </si>
  <si>
    <t>Cerutti, Claessens &amp; Puy (2015)</t>
  </si>
  <si>
    <t>CCP 2015</t>
  </si>
  <si>
    <r>
      <t>Cerutti, Eugenio, Stijn Claessens, and Damien Puy. "Push factors and capital flows to emerging markets: why knowing your lender matters more than fundamentals." </t>
    </r>
    <r>
      <rPr>
        <i/>
        <sz val="11"/>
        <rFont val="Calibri"/>
        <family val="2"/>
        <scheme val="minor"/>
      </rPr>
      <t>Journal of International Economics</t>
    </r>
    <r>
      <rPr>
        <sz val="11"/>
        <rFont val="Calibri"/>
        <family val="2"/>
        <scheme val="minor"/>
      </rPr>
      <t> (2019).</t>
    </r>
  </si>
  <si>
    <t>This paper analyzes the behavior of gross capital inflows across 34 emerging markets (EMs). We first confirm that aggregate inflows to EMs co-move considerably. We then report three findings: (i) the aggregate co-movement conceals significant heterogeneity across asset types as only bank-related and portfolio bond and equity inflows do co-move; (ii) while global push factors in advanced economies mostly explain the common dynamics, their relative importance varies by type of flow; and (iii) the sensitivity to common dynamics varies significantly across borrower countries, with market structure characteristics (especially the composition of the foreign investor base and the level of liquidity) rather than borrower country’s institutional fundamentals strongly affecting sensitivities. Countries relying more on international funds and global banks are found to be more sensitive to push factors. Our findings suggest that EMs need to closely monitor their lenders and investors to assess their inflow exposures to global push factors.</t>
  </si>
  <si>
    <t>10.17016/IFDP.2015.1135</t>
  </si>
  <si>
    <t>Shaghli, Coulibaly &amp; Zlate (2015)</t>
  </si>
  <si>
    <t>SCZ 2015</t>
  </si>
  <si>
    <r>
      <t>Ahmed, Shaghil, Brahima Coulibaly, and Andrei Zlate. "International financial spillovers to emerging market economies: How important are economic fundamentals?." </t>
    </r>
    <r>
      <rPr>
        <i/>
        <sz val="11"/>
        <rFont val="Calibri"/>
        <family val="2"/>
        <scheme val="minor"/>
      </rPr>
      <t>Journal of International Money and Finance</t>
    </r>
    <r>
      <rPr>
        <sz val="11"/>
        <rFont val="Calibri"/>
        <family val="2"/>
        <scheme val="minor"/>
      </rPr>
      <t> 76 (2017): 133-152.</t>
    </r>
  </si>
  <si>
    <t>We assess the importance of economic fundamentals in the transmission of international shocks to financial markets in various emerging market economies (EMEs). Our analysis covers the socalled taper-tantrum episode of 2013 and six earlier episodes of severe EME-wide financial stress since the mid-1990s. Cross-country regressions lead us to the following results: (1) EMEs with relatively better economic fundamentals suffered less deterioration in financial markets during the 2013 taper-tantrum episode. (2) Differentiation among EMEs set in quite early and persisted throughout this episode. (3) Controlling for economic fundamentals, we also find that, during the taper tantrum, financial conditions deteriorated more in those EMEs that had earlier experienced larger private capital inflows and greater exchange rate appreciation. (4) For earlier episodes, we find little evidence of investor differentiation across EMEs being explained by differences in their relative vulnerabilities during EME crises of the 1990s and early 2000s. (5) That said, differentiation across EMEs based on fundamentals does not appear to be unique to the 2013 episode. Differences in economic fundamentals played a role in explaining the heterogeneous EME financial market responses during the global financial crisis of 2008, and the role of fundamentals appeared to progressively increase through the European crisis in 2011 and subsequently the 2013 taper tantrum.</t>
  </si>
  <si>
    <t>10.1016/j.jimonfin.2014.11.012</t>
  </si>
  <si>
    <t>Bremus &amp; Fratscher (2015)</t>
  </si>
  <si>
    <t>BF 2015</t>
  </si>
  <si>
    <r>
      <t>Bremus, Franziska, and Marcel Fratzscher. "Drivers of structural change in cross-border banking since the global financial crisis." </t>
    </r>
    <r>
      <rPr>
        <i/>
        <sz val="11"/>
        <rFont val="Calibri"/>
        <family val="2"/>
        <scheme val="minor"/>
      </rPr>
      <t>Journal of International Money and Finance</t>
    </r>
    <r>
      <rPr>
        <sz val="11"/>
        <rFont val="Calibri"/>
        <family val="2"/>
        <scheme val="minor"/>
      </rPr>
      <t>52 (2015): 32-59.</t>
    </r>
  </si>
  <si>
    <t>The paper analyzes the effects of changes to regulatory policy and to monetary policy on cross-border bank lending since the global financial crisis. Cross-border bank lending has decreased, and the home bias in the credit portfolio of banks has risen sharply, especially among banks in the euro area. Our results suggest that expansionary monetary policy in the source countries – as measured by the change in reserves held at central banks – has encouraged cross-border lending, both in euro area and non-euro area countries. Regarding regulatory policy, increases in financial supervisory power or independencve of the supervisory authorities have encouraged credit outflows from source countries. The findings thus underline the importance of regulatory arbitrage as a driver of cross-border bank flows since the global financial crisis. However, in the euro area, arbitrage in capital stringency was linked to lower cross-border lending since the crisis.</t>
  </si>
  <si>
    <t>10.1016/j.jimonfin.2015.01.001</t>
  </si>
  <si>
    <t>Shirota (2015)</t>
  </si>
  <si>
    <t>S 2015</t>
  </si>
  <si>
    <r>
      <t>Shirota, Toyoichiro. "What is the major determinant of cross-border banking flows?." </t>
    </r>
    <r>
      <rPr>
        <i/>
        <sz val="11"/>
        <rFont val="Calibri"/>
        <family val="2"/>
        <scheme val="minor"/>
      </rPr>
      <t>Journal of International Money and Finance</t>
    </r>
    <r>
      <rPr>
        <sz val="11"/>
        <rFont val="Calibri"/>
        <family val="2"/>
        <scheme val="minor"/>
      </rPr>
      <t> 53 (2015): 137-147.</t>
    </r>
  </si>
  <si>
    <t>10.1016/j.intfin.2014.11.016</t>
  </si>
  <si>
    <t>Figuet, Humblot &amp; Lahet (2015)</t>
  </si>
  <si>
    <t>FHL 2015</t>
  </si>
  <si>
    <t>Figuet, Jean-Marc, Thomas Humblot, Delphine Lahet, Cross-border banking claims on emerging countries: The Basel III Banking Reforms in a push and pull framework Journal of International Financial Markets Institutions and Money, 34, 294-310, 2015</t>
  </si>
  <si>
    <t>10.1016/j.jimonfin.2015.11.005</t>
  </si>
  <si>
    <t>Byrne &amp; Fiess (2016)</t>
  </si>
  <si>
    <t>BF 2016</t>
  </si>
  <si>
    <r>
      <t>Byrne, Joseph P., and Norbert Fiess. "International capital flows to emerging markets: National and global determinants." </t>
    </r>
    <r>
      <rPr>
        <i/>
        <sz val="11"/>
        <rFont val="Calibri"/>
        <family val="2"/>
        <scheme val="minor"/>
      </rPr>
      <t>Journal of International Money and Finance</t>
    </r>
    <r>
      <rPr>
        <sz val="11"/>
        <rFont val="Calibri"/>
        <family val="2"/>
        <scheme val="minor"/>
      </rPr>
      <t> 61 (2016): 82-100.</t>
    </r>
  </si>
  <si>
    <t>Using a novel dataset for emerging markets, we empirically inves-tigate the nature and determinants of aggregate and disaggregatecapital inflows. We present formal statistical evidence of common-alities in capital inflows, with the strongest evidence for the levelof equity and bank flows. Advanced economy long-run bond yieldsand commodity prices are identified as determinants of global capitalflows. We also consider the national determinants of capital flows,finding that financial openness and institutions matter for countryflows. Finally, we identify important commonalities in the volatil-ity of bank inflows.</t>
  </si>
  <si>
    <t>10.1016/j.jimonfin.2015.03.006</t>
  </si>
  <si>
    <t>Sarno, Tsiakas &amp; Ulloa (2016)</t>
  </si>
  <si>
    <t>STU 2016</t>
  </si>
  <si>
    <r>
      <t>Sarno, Lucio, Ilias Tsiakas, and Barbara Ulloa. "What drives international portfolio flows?." </t>
    </r>
    <r>
      <rPr>
        <i/>
        <sz val="11"/>
        <rFont val="Calibri"/>
        <family val="2"/>
        <scheme val="minor"/>
      </rPr>
      <t>Journal of International Money and Finance</t>
    </r>
    <r>
      <rPr>
        <sz val="11"/>
        <rFont val="Calibri"/>
        <family val="2"/>
        <scheme val="minor"/>
      </rPr>
      <t> 60 (2016): 53-72.</t>
    </r>
  </si>
  <si>
    <t>10.1111/ehr.12128</t>
  </si>
  <si>
    <t>Accominotti &amp; Eichengreen (2016)</t>
  </si>
  <si>
    <t>AB 2016</t>
  </si>
  <si>
    <r>
      <t>Accominotti, Olivier, and Barry Eichengreen. "The mother of all sudden stops: capital flows and reversals in E urope, 1919–32." </t>
    </r>
    <r>
      <rPr>
        <i/>
        <sz val="11"/>
        <rFont val="Calibri"/>
        <family val="2"/>
        <scheme val="minor"/>
      </rPr>
      <t>The Economic History Review</t>
    </r>
    <r>
      <rPr>
        <sz val="11"/>
        <rFont val="Calibri"/>
        <family val="2"/>
        <scheme val="minor"/>
      </rPr>
      <t> 69.2 (2016): 469-492.</t>
    </r>
  </si>
  <si>
    <t>New data documenting European bond issues in major financial centres from 1919 to 1932 show that conditions in international capital markets and not just in borrowing countries are important for explaining the surge and reversal in capital flows. In particular, the sharp increase in stock market volatility in the major financial centres at the end of the 1920s figured importantly in the decline in foreign lending. This article draws parallels with Europe after 2008.</t>
  </si>
  <si>
    <t>10.1016/j.jimonfin.2015.06.014</t>
  </si>
  <si>
    <t>Puy (2016)</t>
  </si>
  <si>
    <t>P 2016</t>
  </si>
  <si>
    <r>
      <t>Puy, Damien. "Mutual funds flows and the geography of contagion." </t>
    </r>
    <r>
      <rPr>
        <i/>
        <sz val="11"/>
        <rFont val="Calibri"/>
        <family val="2"/>
        <scheme val="minor"/>
      </rPr>
      <t>Journal of International Money and Finance</t>
    </r>
    <r>
      <rPr>
        <sz val="11"/>
        <rFont val="Calibri"/>
        <family val="2"/>
        <scheme val="minor"/>
      </rPr>
      <t> 60 (2016): 73-93.</t>
    </r>
  </si>
  <si>
    <t>10.1016/j.jimonfin.2014.10.002</t>
  </si>
  <si>
    <t>Fuertes, Phylaktis &amp; Yan (2016)</t>
  </si>
  <si>
    <t>FPY 2016</t>
  </si>
  <si>
    <r>
      <t>Fuertes, Ana-Maria, Kate Phylaktis, and Cheng Yan. "Hot money in bank credit flows to emerging markets during the banking globalization era." </t>
    </r>
    <r>
      <rPr>
        <i/>
        <sz val="11"/>
        <rFont val="Calibri"/>
        <family val="2"/>
        <scheme val="minor"/>
      </rPr>
      <t>Journal of International Money and Finance</t>
    </r>
    <r>
      <rPr>
        <sz val="11"/>
        <rFont val="Calibri"/>
        <family val="2"/>
        <scheme val="minor"/>
      </rPr>
      <t> 60 (2016): 29-52.</t>
    </r>
  </si>
  <si>
    <t>This paper investigates the relative importance of hot money in bankcredit and portfolio flows from the US to 18 emerging markets overthe period 1988–2012. We deploy state-space models à la Kalmanfilter to identify the unobserved hot money as the temporary com-ponent of each type of flow. The analysis reveals that the importanceof hot money relative to the permanent component in bank creditflows has significantly increased during the 2000s relative to the1990s. This finding is robust to controlling for the influence of pushand pull factors in the two unobserved components. The evidencesupports indirectly the view that global banks have played an im-portant role in the transmission of the global financial crisis toemerging markets, and endorses the use of regulations to manageinternational capital flows.</t>
  </si>
  <si>
    <t>10.1016/j.jimonfin.2015.05.001</t>
  </si>
  <si>
    <t>Cendese &amp; Malucci (2016)</t>
  </si>
  <si>
    <t>CM 2016</t>
  </si>
  <si>
    <r>
      <t>Cenedese, Gino, and Enrico Mallucci. "What moves international stock and bond markets?." </t>
    </r>
    <r>
      <rPr>
        <i/>
        <sz val="11"/>
        <rFont val="Calibri"/>
        <family val="2"/>
        <scheme val="minor"/>
      </rPr>
      <t>Journal of International Money and Finance</t>
    </r>
    <r>
      <rPr>
        <sz val="11"/>
        <rFont val="Calibri"/>
        <family val="2"/>
        <scheme val="minor"/>
      </rPr>
      <t> 60 (2016): 94-113.</t>
    </r>
  </si>
  <si>
    <t>10.1016/j.jimonfin.2015.09.003</t>
  </si>
  <si>
    <t>Alberola, Erce &amp; Serena (2016)</t>
  </si>
  <si>
    <t>AES 2016</t>
  </si>
  <si>
    <r>
      <t>Alberola, Enrique, Aitor Erce, and José Maria Serena. "International reserves and gross capital flows dynamics." </t>
    </r>
    <r>
      <rPr>
        <i/>
        <sz val="11"/>
        <rFont val="Calibri"/>
        <family val="2"/>
        <scheme val="minor"/>
      </rPr>
      <t>Journal of International Money and Finance</t>
    </r>
    <r>
      <rPr>
        <sz val="11"/>
        <rFont val="Calibri"/>
        <family val="2"/>
        <scheme val="minor"/>
      </rPr>
      <t> 60 (2016): 151-171.</t>
    </r>
  </si>
  <si>
    <t>10.1007/s11079-015-9379-3</t>
  </si>
  <si>
    <t>Baek &amp; Song (2016)</t>
  </si>
  <si>
    <t>BS 2016</t>
  </si>
  <si>
    <t>Baek, Seung-Gwan, Chi-Young Song, On the Determinants of Surges and Stops in Foreign Loans: An Empirical Investigation Open Economies Review, 27(3), 405-445, 2016</t>
  </si>
  <si>
    <t>10.1080/1540496x.2016.1162150</t>
  </si>
  <si>
    <t>Puyn (2016)</t>
  </si>
  <si>
    <t>PU 2016</t>
  </si>
  <si>
    <t>Puyn, Ju Hyun, Net Equity and Debt Flows to Emerging Market and Developing Economies in the Post-Crisis Era Emerging Markets Finance and Trade, 52(11), 2473-2494, 2016</t>
  </si>
  <si>
    <t>We investigate the determinants of net equity and debt flows into 60 emerging and developing countries during 1986–2012, with a special focus on the period following the onset of the global financial crisis (GFC). Our results controlling for endogeneity show that net equity flows to emerging markets were mostly influenced by global risk factors, while net debt flows were affected by country-specific factors. We further distinguish the factors that were more pronounced in determining net portfolio flows to emerging markets since the GFC. The US real interest rate had significant spillover effects on net equity flows after the GFC. An increase in country’s domestic credit attracted net debt inflows before the GFC, while it was associated with net equity outflows after the GFC. We also find that capital controls moderated net debt flows since the GFC.</t>
  </si>
  <si>
    <t>10.1111/jmcb.12614</t>
  </si>
  <si>
    <t>Friedrich &amp; Guerin (2016)</t>
  </si>
  <si>
    <t>FG 2016</t>
  </si>
  <si>
    <t>Friedrich, C., &amp; Guérin, P. (2016). The dynamics of capital flow episodes. Journal of Money, Credit and Banking.</t>
  </si>
  <si>
    <t>Our results indicate that both VIX and U.S. monetary policy shocks had substantially time-varying effects on episodes of strong capital flows over our sample period.</t>
  </si>
  <si>
    <t>This paper proposes a novel methodology for identifying episodes of strong capital flows based on a regime-switching model. In comparison with the existing literature, a key advantage of our methodology is to estimate capital flow regimes without the need for context- and sample-specific assumptions. We implement this approach using weekly fund flows data for a large set of advanced and emerging economies. As an application of our methodology to the global financial cycle literature, we use a time-varying structural vector-autoregressive (VAR) model to assess the impact of U.S. stock market volatility (VIX) shocks and U.S. monetary policy shocks on aggregated measures of equity outflow and equity inflow episodes. Our results indicate that both VIX and U.S. monetary policy shocks had substantially time-varying effects on episodes of strong capital flows over our sample period.</t>
  </si>
  <si>
    <t>10.1142/S1793993317500090</t>
  </si>
  <si>
    <t>Hannan (2017)</t>
  </si>
  <si>
    <t>H 2017</t>
  </si>
  <si>
    <r>
      <t>Hannan, Swarnali Ahmed. "The drivers of capital flows in emerging markets post global financial crisis." </t>
    </r>
    <r>
      <rPr>
        <i/>
        <sz val="11"/>
        <rFont val="Calibri"/>
        <family val="2"/>
        <scheme val="minor"/>
      </rPr>
      <t>Journal of International Commerce, Economics and Policy</t>
    </r>
    <r>
      <rPr>
        <sz val="11"/>
        <rFont val="Calibri"/>
        <family val="2"/>
        <scheme val="minor"/>
      </rPr>
      <t> 8.02 (2017): 1750009.</t>
    </r>
  </si>
  <si>
    <t>Using a sample of 34 emerging markets and developing economies over the period 2009Q3- 2015Q4, the paper employs a panel framework to study the determinants of capital flows, both net and gross, across a wide range of instruments. The baseline regressions are then extended to focus on high and low episodes – quarters with flows one standard deviation above/below mean. Overall, the results suggest that the capital flow slowdown witnessed in recent years is due to a combination of lower growth prospects of recipient countries and worse global risk sentiment. However, the determinants of flows can be considerably different across instruments and across the type of flows considered, net or gross. The sensitivity of certain types of flows, towards push and pull factors, increases during periods of high and low capital flows. Moreover, some variables may not necessarily be significant during normal times, but can be important drivers during such episodes, and vice versa. Indicators like the gap between the U.S. long- and short-term maturity bond yields – not significant during normal times – can be an important driver during high episodes.</t>
  </si>
  <si>
    <t>10.3386/w23536</t>
  </si>
  <si>
    <t>Amiti, McGuire &amp; Weinstein (2017)</t>
  </si>
  <si>
    <t>AMW 2017</t>
  </si>
  <si>
    <r>
      <t>Amiti, Mary, Patrick McGuire, and David E. Weinstein. </t>
    </r>
    <r>
      <rPr>
        <i/>
        <sz val="11"/>
        <rFont val="Calibri"/>
        <family val="2"/>
        <scheme val="minor"/>
      </rPr>
      <t>Supply-and demand-side factors in global banking</t>
    </r>
    <r>
      <rPr>
        <sz val="11"/>
        <rFont val="Calibri"/>
        <family val="2"/>
        <scheme val="minor"/>
      </rPr>
      <t>. No. w23536. National Bureau of Economic Research, 2017.</t>
    </r>
  </si>
  <si>
    <t>What is the role for supply and demand forces in determining movements in international banking flows? Answering this question is crucial for understanding the international transmission of financial shocks and formulating policy. This paper addresses the question by using the method developed in Amiti and Weinstein (forthcoming) to exactly decompose the growth in international bank credit into common shocks, idiosyncratic supply shocks and idiosyncratic demand shocks for the period 2000-2016. A striking feature of the global banking flows data can be characterized by what we term the “Anna Karenina Principle”: all healthy credit relationships are alike, each unhealthy credit relationship is unhealthy in its own way. During non-crisis years, bank flows are well-explained by a common global factor and a local demand factor. But during times of crisis flows are affected by idiosyncratic supply shocks to a borrower country’s creditor banks. This has important implications for why standard models break down during crises.</t>
  </si>
  <si>
    <t>10.3386/w23474</t>
  </si>
  <si>
    <t>Chari, Stedman &amp; Lundblad (2017)</t>
  </si>
  <si>
    <t>CSL 2017</t>
  </si>
  <si>
    <r>
      <t>Chari, Anusha, Karlye Dilts Stedman, and Christian Lundblad. </t>
    </r>
    <r>
      <rPr>
        <i/>
        <sz val="11"/>
        <rFont val="Calibri"/>
        <family val="2"/>
        <scheme val="minor"/>
      </rPr>
      <t>Taper tantrums: QE, its aftermath and emerging market capital flows</t>
    </r>
    <r>
      <rPr>
        <sz val="11"/>
        <rFont val="Calibri"/>
        <family val="2"/>
        <scheme val="minor"/>
      </rPr>
      <t>. No. w23474. National Bureau of Economic Research, 2017.</t>
    </r>
  </si>
  <si>
    <t>This paper provides a novel perspective on the impact of U.S. unconventional monetary policy (UMP) on emerging market capital flows and asset prices. Using high-frequency Treasury futures data to identify U.S. monetary policy shocks, we find, through the lens of an affine term structure model, that these shocks represent revisions to both the expected path of short-term interest rates and required risk compensation. The risk compensation component is especially important during the UMP periods. Further, we find that these high-frequency policy shocks do exhibit sizable effects on U.S. holdings of emerging market assets and their valuations. We also document that the relative effects of U.S. monetary policy shocks are larger for emerging asset returns relative to physical capital flows, and they are largest for emerging equity markets relative to fixed income markets. Last, these effects are largest when the Federal Reserve is engaged in “tapering” its large-scale asset purchase program.</t>
  </si>
  <si>
    <t>10.3386/w23565</t>
  </si>
  <si>
    <t>A 2017</t>
  </si>
  <si>
    <r>
      <t>Avdjiev, Stefan, et al. </t>
    </r>
    <r>
      <rPr>
        <i/>
        <sz val="11"/>
        <rFont val="Calibri"/>
        <family val="2"/>
        <scheme val="minor"/>
      </rPr>
      <t>The shifting drivers of global liquidity</t>
    </r>
    <r>
      <rPr>
        <sz val="11"/>
        <rFont val="Calibri"/>
        <family val="2"/>
        <scheme val="minor"/>
      </rPr>
      <t>. No. w23565. National Bureau of Economic Research, 2017.</t>
    </r>
  </si>
  <si>
    <t>The post-crisis period has seen a considerable shift in the composition and drivers of international bank lending and international bond issuance, the two main components of global liquidity. The sensitivity of both types of flow to US monetary policy rose substantially in the immediate aftermath of the Global Financial Crisis, peaked around the time of the 2013 Fed “taper tantrum”, and then partially reverted towards pre-crisis levels. Conversely, the responsiveness of international bank lending to global risk conditions declined considerably post-crisis and became similar to that of international debt securities. The increased sensitivity of international bank flows to US monetary policy has been driven mainly by post-crisis changes in the behaviour of national lending banking systems, especially those that ex ante had less well capitalized banks. By contrast, the post-crisis fall in the sensitivity of international bank lending to global risk was mainly due to a compositional effect, driven by increases in the lending market shares of bettercapitalized national banking systems. The post-2013 reversal in the sensitivities to US monetary policy partially reflects the expected divergence of the monetary policy of the US and other advanced economies, highlighting the sensitivity of capital flows to the degree of commonality of cycles and the stance of policy. Moreover, global liquidity fluctuations have largely been driven by policy initiatives in creditor countries. Policies and prudential instruments that reinforced lending banks’ capitalization and stable funding levels reduced the volatility of international lending flows.</t>
  </si>
  <si>
    <t>10.3386/w23699</t>
  </si>
  <si>
    <t>Cerutti, Claessens &amp; Rose (2017)</t>
  </si>
  <si>
    <t>CCR 2017</t>
  </si>
  <si>
    <r>
      <t>Cerutti, Eugenio, Stijn Claessens, and Andrew K. Rose. "How important is the global financial cycle? Evidence from capital flows." </t>
    </r>
    <r>
      <rPr>
        <i/>
        <sz val="11"/>
        <rFont val="Calibri"/>
        <family val="2"/>
        <scheme val="minor"/>
      </rPr>
      <t>IMF Economic Review</t>
    </r>
    <r>
      <rPr>
        <sz val="11"/>
        <rFont val="Calibri"/>
        <family val="2"/>
        <scheme val="minor"/>
      </rPr>
      <t> (2017): 1-37.</t>
    </r>
  </si>
  <si>
    <t xml:space="preserve">The main message from our analysis is that the empirical importance of the Global Financial Cycle in determining capital flows is  limited, smaller than typically implied by the literature </t>
  </si>
  <si>
    <t>10.3386/w23975</t>
  </si>
  <si>
    <t>Kaminsky (2017)</t>
  </si>
  <si>
    <t>K 2017</t>
  </si>
  <si>
    <r>
      <t>Kaminsky, Graciela L. </t>
    </r>
    <r>
      <rPr>
        <i/>
        <sz val="11"/>
        <rFont val="Calibri"/>
        <family val="2"/>
        <scheme val="minor"/>
      </rPr>
      <t>The Center and the Periphery: Two Hundred Years of International Borrowing Cycles</t>
    </r>
    <r>
      <rPr>
        <sz val="11"/>
        <rFont val="Calibri"/>
        <family val="2"/>
        <scheme val="minor"/>
      </rPr>
      <t>. No. w23975. National Bureau of Economic Research, 2017.</t>
    </r>
  </si>
  <si>
    <t>Other</t>
  </si>
  <si>
    <t>A common belief in both academic and policy circles is that cyclical monetary policy in the United States increases the volatility of capital flows to the periphery. More recently, many studies on capital flows also focus on the U.S. Subprime Crisis. These studies emphasize the excessive international borrowing predating that crisis and the dramatic global retrenchment in capital flows in its aftermath. I re-examine these views using a new database I constructed of capital flows spanning two hundred years. Extending the study of capital flows to the first episode of financial globalization has two major advantages. First, during this episode, monetary policy in the financial center is constrained by the adherence to the Gold Standard, thus providing a benchmark for capital flow cycles in the absence of an active role of the central bank in the financial center. Second, panics in the financial center are rare disasters that need to be examined in a longer historical episode. The evidence from the new database indicates that capital flows to the periphery have become less volatile since the restart of globalization in the 1970s. But not all cycles are less pronounced, only those cycles around panics in the financial center. It is in times of crises at the epicenter that countercyclical monetary policy in the financial center is far more aggressive, with severe tightenings predating these crises and drastic easings in their aftermath. This policy cuts short capital flow bonanzas before these crises erupt and mitigates sudden stops in their aftermath.</t>
  </si>
  <si>
    <t>10.1016/j.intfin.2016.11.009</t>
  </si>
  <si>
    <t>Bonizzi (2017)</t>
  </si>
  <si>
    <t>B 2017</t>
  </si>
  <si>
    <r>
      <t>Bonizzi, Bruno. "Institutional investors’ allocation to emerging markets: A panel approach to asset demand." </t>
    </r>
    <r>
      <rPr>
        <i/>
        <sz val="11"/>
        <rFont val="Calibri"/>
        <family val="2"/>
        <scheme val="minor"/>
      </rPr>
      <t>Journal of International Financial Markets, Institutions and Money</t>
    </r>
    <r>
      <rPr>
        <sz val="11"/>
        <rFont val="Calibri"/>
        <family val="2"/>
        <scheme val="minor"/>
      </rPr>
      <t> 47 (2017): 47-64.</t>
    </r>
  </si>
  <si>
    <t>This study assesses the factors driving insurance companies and pension funds’ portfolioallocation to emerging market assets. By making use of the Emerging Portfolio FundResearch database, it estimates asset demand equations for emerging markets’ equitiesand bonds for insurance companies and pension funds from advanced countries. Theseare estimated by using recent advances in the literature on panel autoregressive dis-tributed lag models. Two key results emerge: firstly, consistent with ‘search for yield’investment behaviour, weaker balance sheet conditions, measured by the lower fundinglevel of pension funds, positively affect the asset allocation to emerging markets.Secondly, the accumulation of reserves by emerging markets is a significant attractor offoreign institutional investment.</t>
  </si>
  <si>
    <t>10.1016/j.iref.2016.12.002</t>
  </si>
  <si>
    <t>Kurul (2017)</t>
  </si>
  <si>
    <t>KU 2017</t>
  </si>
  <si>
    <t>Kurul, Zühal, Nonlinear relationship between institutional factors and FDI flows: Dynamic panel threshold analysis International Review of Economics &amp; Finance, 48, 148-160, 2017</t>
  </si>
  <si>
    <t>We analyze the asymmetric linkages between institutional factors and foreign direct investment (FDI) flows and extend the literature in the following ways. First, we employ a dynamic panel threshold methodology to analyze whether a certain level of institutional quality should be attained to attract more FDI. Second, we use a composite institutional quality index, which includes various measures of institutional quality to identify the overall impact of institutions on FDI inflows. Finally, we consider the effects of the factors such as global liquidity and global risk measure, which gained importance in recent years. Our empirical results based on 126 countries over the period 2002–2012 reveal that institutional quality affects FDI positively only after this measure exceeds a certain threshold value.</t>
  </si>
  <si>
    <t>10.17016/IFDP.2018.1241</t>
  </si>
  <si>
    <t>C 2018</t>
  </si>
  <si>
    <r>
      <t>Correa, Ricardo, et al. "Cross-border bank flows and monetary policy." </t>
    </r>
    <r>
      <rPr>
        <i/>
        <sz val="11"/>
        <rFont val="Calibri"/>
        <family val="2"/>
        <scheme val="minor"/>
      </rPr>
      <t>FRB International Finance Discussion Paper</t>
    </r>
    <r>
      <rPr>
        <sz val="11"/>
        <rFont val="Calibri"/>
        <family val="2"/>
        <scheme val="minor"/>
      </rPr>
      <t> 1241 (2018).</t>
    </r>
  </si>
  <si>
    <t>We analyze the impact of monetary policy on bilateral cross-border bank flows using the BIS Locational Banking Statistics between 1995 and 2014. We find that monetary policy in the source countries is an important determinant of cross-border bank flows. In addition, we find evidence in favor of a cross-border bank portfolio channel. As relatively tighter monetary conditions in source countries erode the net worth and collateral values of domestic borrowers, banks reallocate their claims toward safer foreign counterparties. The cross-border reallocation of credit is more pronounced for banks in source countries with weaker financial sectors, which are likely to be more risk averse. Lastly, the reallocation is directed toward borrowers in safer countries, such as advanced economies or economies with an investment grade sovereign rating. By highlighting the effect of domestic monetary policy on foreign credit, this study enhances our understanding of the monetary policy transmission mechanism through global banks.</t>
  </si>
  <si>
    <t>10.2139/ssrn.3116778</t>
  </si>
  <si>
    <t>Barrot &amp; Serven (2018)</t>
  </si>
  <si>
    <t>BS 2018</t>
  </si>
  <si>
    <r>
      <t>Barrot, Luis-Diego, and Luis Serven. </t>
    </r>
    <r>
      <rPr>
        <i/>
        <sz val="11"/>
        <rFont val="Calibri"/>
        <family val="2"/>
        <scheme val="minor"/>
      </rPr>
      <t>Gross capital flows, common factors, and the global financial cycle</t>
    </r>
    <r>
      <rPr>
        <sz val="11"/>
        <rFont val="Calibri"/>
        <family val="2"/>
        <scheme val="minor"/>
      </rPr>
      <t>. The World Bank, 2018.</t>
    </r>
  </si>
  <si>
    <t>This paper assesses the international comovement of gross capital inflows and outflows using a two-level factor model. Among advanced and emerging countries, capital flows exhibit strong commonality: common (global and country group-specific) factors account, on average, for close to half of their variance. There is a contrast across groups: common factors dominate advanced-country capital flows, while idiosyncratic factors dominate emerging-country flows and, especially, developing-country flows. The reason is the much larger role of global factors among advanced countries. Importantly, these findings apply to both inflows and outflows: their respective common factors are very similar —although global factors play a bigger role for outflows than for inflows. The commonality of flows reflects a global cycle, summarized by a small set of variables (the VIX, the U.S. real interest rate and real exchange rate, U.S. GDP growth, and world commodity prices) that explain much of the variance of the estimated factors—especially the global factors. Over time, the quantitative role of the common factors exhibits a “globalization” stage up to 2007, during which they acquire growing importance, followed by a phase of “deglobalization” post-crisis. Greater financial openness, deeper financial systems, and more rigid exchange rate regimes amplify countries’ exposure to the global financial cycle.</t>
  </si>
  <si>
    <t>10.1016/j.jimonfin.2018.01.002</t>
  </si>
  <si>
    <t>Li, Haans &amp; Scholtens (2018)</t>
  </si>
  <si>
    <t>LHS 2018</t>
  </si>
  <si>
    <r>
      <t>Li, Suxiao, Jakob de Haan, and Bert Scholtens. "Surges of international fund flows." </t>
    </r>
    <r>
      <rPr>
        <i/>
        <sz val="11"/>
        <rFont val="Calibri"/>
        <family val="2"/>
        <scheme val="minor"/>
      </rPr>
      <t>Journal of International Money and Finance</t>
    </r>
    <r>
      <rPr>
        <sz val="11"/>
        <rFont val="Calibri"/>
        <family val="2"/>
        <scheme val="minor"/>
      </rPr>
      <t> 82 (2018): 97-119.</t>
    </r>
  </si>
  <si>
    <t>10.1108/jes-01-2017-0007</t>
  </si>
  <si>
    <t>Mercado (2018)</t>
  </si>
  <si>
    <t>M 2018</t>
  </si>
  <si>
    <t>Mercado, Rogelio, Not all surges of gross capital inflows are alike Journal of Economic Studies, 45(2), 326-347, 2018</t>
  </si>
  <si>
    <t>This paper looks into the transition of a surge episode to a stop episode and differentiates between two types of surges, namely surges that end in stops and surges that end in normal episodes. Previous studies on capital flows show that surges end in output contraction, crises, and reversals of capital inflows. However, when one looks closely at the data, more than half of surges end in normal episodes at least four quarters following the last surge quarter. This study focuses on global and domestic factors that strongly correlate with the transition of surges to either stop or normal episodes, as well as which factors correlate with the magnitude of gross inflows for these two types of surges. The results show that the higher likelihood of experiencing surges ending in stops is significantly correlated with lower global risk aversion and with higher domestic output gap. The estimates also indicate that surges ending in stops are different from surges ending in normal episodes. For instance, while global risk aversion and domestic credit are significant for both surges, larger gross capital inflows are significantly correlated with higher global commodity prices for surges ending in stops, but with lower commodity prices for surges ending in normal episodes.</t>
  </si>
  <si>
    <t>10.1016/j.econmod.2018.06.001</t>
  </si>
  <si>
    <t>Cavallaro &amp; Cutrini (2018)</t>
  </si>
  <si>
    <t>CC 2018</t>
  </si>
  <si>
    <t>Cavallaro, Eleonora, Eleonora Cutrini, Distance and beyond: What drives financial flows to emerging economies? Economic Modelling(J. Int. Money Finance 48 2014), 2018</t>
  </si>
  <si>
    <t>A major theme in the empirical literature is whether country-specific ‘pull’ or external ‘push’ factors drive international capital flows. In this paper we show that pull-push interactions matter: the response of international investors to country-specific developments depends on global volatility/liquidity stress conditions. We model asset-trade behaviour of investors: with limited information, strong institutional quality ‘pulls’ asset demand; mounting tensions in global markets amplify portfolio adjustments. We derive an empirically testable equation for cross-border bank flows to emerging economies (EMEs) and focus on pull-push interactions that trigger financial vulnerabilities. We find that global volatility amplifies demand for institutional quality, prior to the recent crisis, implying that EMEs with weak institutional settings are exposed to sharp capital retrenchments. In the aftermath of the crisis, the liquidity easing in advanced economies drives down concerns for EMEs' developments, boosting flows and challenging EMEs' ability to use capital controls to mitigate unbridled flows.</t>
  </si>
  <si>
    <t>10.1016/j.jimonfin.2019.01.012</t>
  </si>
  <si>
    <t>Choi &amp; Furceri (2019)</t>
  </si>
  <si>
    <t>CF 2019</t>
  </si>
  <si>
    <r>
      <t>Choi, Sangyup, and Davide Furceri. "Uncertainty and cross-border banking flows." </t>
    </r>
    <r>
      <rPr>
        <i/>
        <sz val="11"/>
        <rFont val="Calibri"/>
        <family val="2"/>
        <scheme val="minor"/>
      </rPr>
      <t>Journal of International Money and Finance</t>
    </r>
    <r>
      <rPr>
        <sz val="11"/>
        <rFont val="Calibri"/>
        <family val="2"/>
        <scheme val="minor"/>
      </rPr>
      <t> 93 (2019): 260-274.</t>
    </r>
  </si>
  <si>
    <t>10.1016/j.jimonfin.2018.11.007</t>
  </si>
  <si>
    <t>Calderon &amp; Kubota (2019)</t>
  </si>
  <si>
    <t>CK 2019</t>
  </si>
  <si>
    <r>
      <t>Calderón, César, and Megumi Kubota. "Ride the Wild Surf: An investigation of the drivers of surges in capital inflows." </t>
    </r>
    <r>
      <rPr>
        <i/>
        <sz val="11"/>
        <rFont val="Calibri"/>
        <family val="2"/>
        <scheme val="minor"/>
      </rPr>
      <t>Journal of International Money and Finance</t>
    </r>
    <r>
      <rPr>
        <sz val="11"/>
        <rFont val="Calibri"/>
        <family val="2"/>
        <scheme val="minor"/>
      </rPr>
      <t> 92 (2019): 112-136.</t>
    </r>
  </si>
  <si>
    <t>Industrial countries and emerging markets economies (EMEs) have experienced a wild ride on gross capital inflows over the past 15 years. After reaching a record high in the run-up to the global financial crisis, they collapsed dramatically in 2008–9. As the world economy started to recover, global capital flows resumed at different speeds. Capital flows into EMEs recovered faster than those flows in industrial economies. This paper aims at understanding the drivers of these surges in gross inflows using quarterly data for 79 countries from 1975 to 2014. We find that domestic and external drivers have a significant explanatory power in driving surges of inflows. Domestic factors appear to play a significantly larger role in explaining surges into EMEs. Zooming in our findings shows that: (a) overvalued currencies rather than credit growth tend to attract massive capital inflows, (b) surges to either industrial countries or EMEs are driven by regional contagion, (c) strong growth and natural resource abundance are key to attract inflows of foreign capital into EMEs, (d) lower policy uncertainty about the global economy tend to trigger surge episodes, and (e) an increase in global risk aversion would precede the end of surges.</t>
  </si>
  <si>
    <t>10.1111/jmcb.12576</t>
  </si>
  <si>
    <t>Mandalinici &amp; Mumtaz (2019)</t>
  </si>
  <si>
    <t>MM 2019</t>
  </si>
  <si>
    <t>Mandalinci, Z., &amp; Mumtaz, H. (2019). Global economic divergence and portfolio capital flows to emerging markets. Journal of Money, Credit and Banking, 51(6), 1713-1730.</t>
  </si>
  <si>
    <t>This paper studies the role of global and regional variations in economic activity and policty in dveloped world in drviing portfolio capital flows to emerging markets in a Factor Augmented Vector Autoregressive framewsokr. Results suggest that PCFs to EMs depend mainly on economic activity at the global level and monetary policy in America, positively on the former and negatively on the latter. In contrast, economic activity and policty shocks in Europa and Asia contributwe signigicantly less to variations in PCFs to EMs. Hence, PCFs are driven by not only common shocks across all developed countries, but also variations in specific regions. This implies that economic divergence in the dweveloped world can have significant effect on EMs via PCFs.</t>
  </si>
  <si>
    <t>10.1017/s1365100517000591</t>
  </si>
  <si>
    <t>Vega (2019)</t>
  </si>
  <si>
    <t>V 2019</t>
  </si>
  <si>
    <r>
      <t>Hernandez-Vega, M. (2019). ESTIMATING CAPITAL FLOWS TO EMERGING MARKET ECONOMIES WITH HETEROGENEOUS PANELS. </t>
    </r>
    <r>
      <rPr>
        <i/>
        <sz val="11"/>
        <rFont val="Calibri"/>
        <family val="2"/>
        <scheme val="minor"/>
      </rPr>
      <t>Macroeconomic Dynamics,</t>
    </r>
    <r>
      <rPr>
        <sz val="11"/>
        <rFont val="Calibri"/>
        <family val="2"/>
        <scheme val="minor"/>
      </rPr>
      <t> </t>
    </r>
    <r>
      <rPr>
        <i/>
        <sz val="11"/>
        <rFont val="Calibri"/>
        <family val="2"/>
        <scheme val="minor"/>
      </rPr>
      <t>23</t>
    </r>
    <r>
      <rPr>
        <sz val="11"/>
        <rFont val="Calibri"/>
        <family val="2"/>
        <scheme val="minor"/>
      </rPr>
      <t>(5), 2068-2088. </t>
    </r>
  </si>
  <si>
    <t>Current data provide macroeconomic information for a large number of countries and for long periods of time (macropanels). In such panels, slope heterogeneity and cross-section dependence (CSD) are the rule rather than the exception, leading the fixed effects slope estimators to be biased and inconsistent. This paper analyzes gross capital flows to emerging economies employing the Augmented Mean Group (AMG) model to account for slope heterogeneity and CSD. The results suggest that the AMG performs better than the fixed effects model and that not only country heterogeneity is important to analyze capital inflows to emerging economies, but also are the differences among the types of capital inflows.</t>
  </si>
  <si>
    <t>CeKo 2019</t>
  </si>
  <si>
    <t>Cerdeiro, Diego A., and Andras Komaromi. Financial Openness and Capital Inflows to Emerging Markets: In Search of Robust Evidence. International Monetary Fund, No. 19/194. 2019.</t>
  </si>
  <si>
    <t>Our main finding is that there are very few such relationships that are statistically robust to measurement uncertainties. [...] More broadly, the evidence suggests that countries with a higher degree of financial openness are more susceptible to some, but by no means all, push and pull factors.</t>
  </si>
  <si>
    <t>We reassess the connection between capital account openness and capital flows in an empirical framework that is grounded in theory and makes use of previously unexplored variation in the data. We demonstrate how our theory-consistent regressions may overcome some ubiquitous measurement problems in the literature by relying on interaction terms between financial openness and traditional push-pull factors. Within our proposed framework, we ask: what can be said robustly about the effect of capital account restrictions on capital flows? Our results warrant against over-interpreting the existing cross-country evidence as we find very few robust relationships between capital account restrictiveness and various types of capital inflows. Countries with a higher degree of financial openness are more susceptible to some, but by no means all, push and pull factors. Overall, the results are still consistent with a complex set of tradeoffs faced by policymakers, where the ability to shield the domestic economy from volatile capital flow cycles must be weighed against the sources of exogenous risks and potential long run growth effects.</t>
  </si>
  <si>
    <t>total</t>
  </si>
  <si>
    <t>1993-97</t>
  </si>
  <si>
    <t>1998-02</t>
  </si>
  <si>
    <t>2003-07</t>
  </si>
  <si>
    <t>2008-12</t>
  </si>
  <si>
    <t>2013-17</t>
  </si>
  <si>
    <t>2018-22</t>
  </si>
  <si>
    <t>Portfolio</t>
  </si>
  <si>
    <t>Bank</t>
  </si>
  <si>
    <t>Total</t>
  </si>
  <si>
    <t>Portfolio interpolation</t>
  </si>
  <si>
    <t>FDI interpolation</t>
  </si>
  <si>
    <t>Bank interpolation</t>
  </si>
  <si>
    <t>Total interpolation</t>
  </si>
  <si>
    <t>BoP consistent</t>
  </si>
  <si>
    <t>not BoP consistent</t>
  </si>
  <si>
    <t>annual interpolation</t>
  </si>
  <si>
    <t>quarterly interpolation</t>
  </si>
  <si>
    <t>monthly interpolation</t>
  </si>
  <si>
    <t>weekly interpolation</t>
  </si>
  <si>
    <t>daily interpolation</t>
  </si>
  <si>
    <t>interpolation</t>
  </si>
  <si>
    <t>2010-12</t>
  </si>
  <si>
    <t>2013-15</t>
  </si>
  <si>
    <t>2016-18</t>
  </si>
  <si>
    <t>Double counted since 2017</t>
  </si>
  <si>
    <t>Number of reports</t>
  </si>
  <si>
    <t>China</t>
  </si>
  <si>
    <t>South Korea</t>
  </si>
  <si>
    <t>Indonesia</t>
  </si>
  <si>
    <t>Mexico</t>
  </si>
  <si>
    <t>Brazil</t>
  </si>
  <si>
    <t>Argentina</t>
  </si>
  <si>
    <t>Saudi Arabia</t>
  </si>
  <si>
    <t>Turkey</t>
  </si>
  <si>
    <t>South Africa</t>
  </si>
  <si>
    <t>Russia</t>
  </si>
  <si>
    <t>India</t>
  </si>
  <si>
    <t>Total number of reports</t>
  </si>
  <si>
    <t>Archives</t>
  </si>
  <si>
    <t>Lipper Fund Flows</t>
  </si>
  <si>
    <t>EPFR/IIF</t>
  </si>
  <si>
    <t>Euromoney Bondware and Loanware</t>
  </si>
  <si>
    <t>Various</t>
  </si>
  <si>
    <t>Domestic factors (macroeconomically sound policies and debt reduction) attract foreign capital.</t>
  </si>
  <si>
    <t>International interest rates are dominant factor driving access to international capital markets compared to domestic reforms.</t>
  </si>
  <si>
    <t>Both domestic and global factors drive capital flow reversals.</t>
  </si>
  <si>
    <t>Strong association between pull factors and capital flows.</t>
  </si>
  <si>
    <t>External factors are gaining importance in the sample period in determining capital flows but prudential management seems to be important to manage especially short-term foreign debt.</t>
  </si>
  <si>
    <t>Global interest rates, and supply of funds driven by deregulation or reduced budget deficits, regional contagion is an additional factor.</t>
  </si>
  <si>
    <t>Push + pull important; MM growth positively related to EM inflows; fixed rate regimes encouraged EM bank lending; evidence for bandwagon and contagion effects.</t>
  </si>
  <si>
    <t>Global developments (ICT and democratization) increase in importance for FDI flows.</t>
  </si>
  <si>
    <t>All explanatory variables highly significant except MM GDP.</t>
  </si>
  <si>
    <t>Global and local unexpected stock return influence flows, especially lagged returns internationally. Effect of unexpected local stock market returns is larger for non resident investors (due to unfamiliarity with market).</t>
  </si>
  <si>
    <t>Global forces increase in relevance for FDI flows, with more open economies being more susceptible to global factors.</t>
  </si>
  <si>
    <t>On average there has been diversion but only for Singapore and Myanmar results were significant.</t>
  </si>
  <si>
    <t>"Elements of both good governance and reform are important" for attracting FDI.</t>
  </si>
  <si>
    <t>Focus on capital flows bonanzas and subsequent crises: capital flows bonanzas are associated with higher probability of crisis.</t>
  </si>
  <si>
    <t>Ageing, civil liberties and money are found to have an effect on net capital flows.</t>
  </si>
  <si>
    <t>Financial liberalization attracts FDI and has mixed effects on portfolio flows.</t>
  </si>
  <si>
    <t>Economic growth and interest rates are important drivers of FDI to developing countries.</t>
  </si>
  <si>
    <t>Local factors determining FDI flows decrease in importance if there is large FDI amount world wide.</t>
  </si>
  <si>
    <t>In the long run push factors dominate pull factors, but not only US push factors matter (EU and Japan play a role as well).</t>
  </si>
  <si>
    <t>Pre-crisis: both net flows and portfolio flows equally affected by growth differentials, interest differentials and risk aversion; Post-crisis: growth differentials more important for net flows, risk aversion more important for portfolio flows. Unconventional US monetary policy has not affected volume of flows, but has shifted composition towards portfolio flows.</t>
  </si>
  <si>
    <t>FOCUS ON BEHAVIOR OF FLOWS FOR LARGE SAMPLE OF COUNTRIES: Gross capital flows tend to be volatile in all countries at all times (stand dev exceeds median of flows); net flows and gross flows are more correlated in EMs than MMs due to greater substitutability of net flows components in MMs and greater offsetting outflows in MMs.</t>
  </si>
  <si>
    <t>Source country banking system characteristics matter in addition to gravity approach but sensitive to subsample choice.</t>
  </si>
  <si>
    <t>External factors become more important but domestic and external factors explain roughly equal amounts of capital flows.</t>
  </si>
  <si>
    <t>International conditions drive different types of portfolio flows differently, financial market characteristics including liquidity and foreign investor share from AE/global banks increases capital flows sensitivty towards global push factors.</t>
  </si>
  <si>
    <t>Investors differentiate more during deteriorating global conditions based on local macroeconomic fundamentals than they did in the past.</t>
  </si>
  <si>
    <t>Expansionary montary policy in source country leads to greater foreign lending, greater autonomy and power of regulators in source country raises cross-border lending but heterogenous across countries, stricter regulation leads to greater lending abroad.</t>
  </si>
  <si>
    <t>Common global factor determines around half of the banking flow volatility, but effect is heterogeneous across countries with some countries being more influenced by country specific/idiosyncratic factors.</t>
  </si>
  <si>
    <t>Cross border bank lending very susceptible to gloabl factors such as regulation.</t>
  </si>
  <si>
    <t>Common factor of capital flows are different across types of flows, US real interest rates matter for bank flows, commodity prices and uncertainty for equities. De jure openness and institutional quality explains why countries receive flows. Volatility in capital flows has only a short term effect driven by global factors.</t>
  </si>
  <si>
    <t>Variation in capital flows to 80% due to push factors in US and other countries.</t>
  </si>
  <si>
    <t>Global factors were more important in this historic episode similar to evidence from today as similarly large institutional investors with large diversified portfolios were active.</t>
  </si>
  <si>
    <t>Although (global) push factors seem to initiate global waves of portfolio investments, structural “pull” factors (such as political stability or distance) determine the direction and magnitude of these flows (and less so domestic macroeconomic conditions).</t>
  </si>
  <si>
    <t>Asian Financial crisis saw temporary equity and bond flows, Bank loans became more temporary in 2000s; push/pull factors equally important in temporary and permanent component of capital flows.</t>
  </si>
  <si>
    <t>Affirming the role of AE interest rates (monetary policy and growth prospects) as drivers for capital flows but not main point of the paper, bond flows more sensitive than equity flows.</t>
  </si>
  <si>
    <t>Reserves limits capital outflows during stress episodes, and has mixed effects on inflows but predominantly they are effected positively.</t>
  </si>
  <si>
    <t>For Ems, domestic factors are more strongly associated with stops than surges and matter in addition to global/contagion variables.</t>
  </si>
  <si>
    <t>External factors influences both equity and debt flows while domestic factors were important only for debt flows.</t>
  </si>
  <si>
    <t>Both pull and push factors matter but there is large deviation across different flows (factors include growth differentials, interest rate differentials, global risk aversion, trade openness, reserves, institutional quality, and financial development), as well as during high and low flow episodes.</t>
  </si>
  <si>
    <t>During normal times a common global factor explains deviation, in crises times the relationship is different for each country based on idiosyncratic supply/demand forces.</t>
  </si>
  <si>
    <t>Unconventional monetary policy has an effect on capital flows to EMs through shocks to interest rate expectations. Tapering provides clearer results than QE. Of pull factors real GDP, CA, debt Fiscal balance, and pol risk drives bond flows, equity flows driven by MSCI annual return, real gdp and fiscal baalnce. Push factors show that TED spreads (liquidity), AE interest rates and S&amp;P returns matter for bonds, and only S&amp;P returns drive equity flows.</t>
  </si>
  <si>
    <t>International bank lending became more sensitive to US monetary policy (transitory as alignment of monetary policy recedes) but less responsive to global risk due to better protected banking system assuming more lending (more permanent).</t>
  </si>
  <si>
    <t>Capital flow busts and booms are larger during time of constrained monetary policy in the financial center when they were not determined by global push factors measured here, idiosyncratic and systemic crises are not distinuishable in 1970s period, monetary response to crises in the financial center is greater in 1970s period cushioning the post crisis reduction in capital flows.</t>
  </si>
  <si>
    <t>Funding levels by these funds force them to search for yield in EMs and accumulation of FX reserves in recipient country induced capital flows.</t>
  </si>
  <si>
    <t>Domestic variables (institutional factors) only matter after a specific threshold.</t>
  </si>
  <si>
    <t>Increase in the domestic interest rate (in source country) increases cross border lending, global banks are insulated from monetary policy change in source country and the overall lending to domestic borrowers increases by less than cross border lending based on higher interest rates in source country as some domestic banks have to decrease their lending, monetary policy tighthening leads to reallocation away from lenders in high risk countries especially if banking  systems are weak.</t>
  </si>
  <si>
    <t>Global cocmmon factors drive a larger share of variation in AEs than EMDEs, outflows more responsive to global factors and inflows more responsive to group factors (common factors largely driven by small set of variables).</t>
  </si>
  <si>
    <t>Global factors, domestic and contagion variables determine global surges, in particular domestic factors after the GFC improve the explanatory power and explain the magnitude of surges.</t>
  </si>
  <si>
    <t>The interaction between push/pull factors matters (global volatility increases demand for institutional quality; global liquidity diminishes the ability of CFM).</t>
  </si>
  <si>
    <t>Uncertainty in source country decreases cross-border lending and borrowing, decline in borrowing greater than decline in lending (net increases), cross-border lending as a share of total lending goes up but only if lending goes to AEs and not Ems.</t>
  </si>
  <si>
    <t>Lower global risk aversion and with higher domestic output gap increase likelihood of flows ending in stops, for Ems higher global growth also related to higher likelihood of stops as well as domesti credit. Size of flow is important for the drivers leading to sudden stops (higher commodity prices, high domestic output gap and capital account openness) more important.</t>
  </si>
  <si>
    <t>Domestic factors more important in determining inflow surgegs for EMs than Aes, financial pull and push factors more important after 2000. If foreign capital flows are high already, financial pull factors are important. Push factors are important drivers.</t>
  </si>
  <si>
    <t>Global variables are decisive.</t>
  </si>
  <si>
    <t>Pull and push factors are very important determinants of capital inflows to emerging economies, and that the crisis and the taper tantrum did have an important negative effect. AMG models outperform panel models.</t>
  </si>
  <si>
    <t>This paper examines the determinants of surge and stop episodes in foreign loans using quarterly data from 55 countries covering 1990Q1 to 2011Q4. The estimation results show that, first, global, contagion and domestic factors are all significantly associated with both loan-led surge and stop episodes. Second, domestic factors are more relevant to stops than to surges and are associated more strongly with episodes in emerging countries than with those in advanced countries. Third, global risk and domestic growth shock are most consistent and important in predicting both types of episodes. Fourth, financial linkage is the most important contagion channel in the occurrence of loan-led episodes. Fifth, capital control is not a useful tool for avoiding either type of episode and may actually increase their likelihood. Finally, stops in emerging countries are strongly related to macroeconomic fundamentals such as inflation, current account balance, net foreign assets, real exchange rate, and previous occurrence of surge episodes. Our results strongly suggest that emerging countries with lower institutional quality levels are more likely to experience both surges and stops.</t>
  </si>
  <si>
    <t>This paper studies the dynamics and geography of investments made by international mutual funds located in advanced markets. I identify precise global and regional dynamics in equity and bond flows. Very few countries receive (or lose) funding in isolation. I also find strong evidence of global contagion: when financial conditions in developed markets change, emerging markets’ funding is heavily affected. I illustrate this finding by deriving contagion maps showing where contagion spreads and with what intensity. In general, the results suggest that push effects from advanced market investors affect massively developing countries and expose them to sudden stops and surges.</t>
  </si>
  <si>
    <t>This study examines the major determinant of cross-border credit flows through global banks across 70 countries. Employing a Bayesian dynamic latent factor model, we decompose volatilities of banking flows into the contribution of a global common factor, regional common factor, and country-specific factor. The results indicate that the global and regional common factor explains about 40-50 percent of volatility in overall cross-border banking flows. In particular, the contribution of the global common factor increased in the 2000s. Simultaneously, main determinants are largely heterogeneous across countries: this implies that the desirable policy response to credit inflows may differ for each host country.</t>
  </si>
  <si>
    <t>This paper outlines a framework for mapping the effects of Basel III increases in capital and liquidity requirements on cross-border bank lending to emerging market economies. In a traditional push and pull scheme, the effects of capital and liquidity ratios are disentangled through 6 specific push factors. Performing a GMM over the 1999–2010 period, we provide an assessment of the potential impact of each new regulatory standard on claims held by international banks from 16 advanced economies on 30 emerging countries. We provide evidence that the new regulation could result in an overall decrease of 20% in cross-border claim inflows.</t>
  </si>
  <si>
    <t>Understanding what drives international portfolio flows has important policy implications for countries wishing to exert somecontrol on the size, direction and volatility of the flows. This paperempirically assesses the relative contribution of common (push) and country-specific (pull) factors to the variation of bond and equity flows from the US to 55 other countries. Using a Bayesian dynamiclatent factor model, we find that more than 80% of the variation inbond and equity flows is due to push factors from the US to other countries. Hence global economic forces seem to prevail over domestic economic forces in explaining movements in international portfolio flows. The dynamics of push and pull factors can be partially explained by US and foreign economic fundamentals.</t>
  </si>
  <si>
    <t>We study the relation between international mutual fund flows and the different return components of aggregate equity and bondmarkets. First, we decompose international equity and bond market returns into changes in expectations of future real cash payments, interest rates, exchange rates, and discount rates. News about future cash flows, rather than discount rates, is the main driver of international stock returns. This evidence is in contrast with the typical results reported only for the US. Inflation news instead is the main driver of international bond returns. Next, we turn to the interaction between these return components and international portfolio flows. We find evidence consistent with price pressure, short-term trend chasing, and short-run overreaction in the equity market. We also find that international bond flows to emerging markets are more sensitive to interest rate shocks than equity flows.</t>
  </si>
  <si>
    <t>This paper explores the role of international reserves as a stabilizer of international capital flows, in particular during periods of global financial stress. In contrast with previous contributions, aimed at explaining net capital flows, we focus on the behavior of gross capital flows. We analyze an extensive cross-country quarterly database – 63 countries, 1991–2010 – using standard panel regressions. We document significant heterogeneity in the response of resident investors to financial stress and relate it to a previously undocumented channel through which reserves act as a buffer during financial stress. A robust result of the analysis is that international reserves facilitate financial disinvestment overseas by residents a fall in capital outflows. This partially offsets the drop in foreign capital inflows observed in such periods. For the whole sample, we also find that larger stocks of international reserves are linked to higher gross inflows and lower gross outflows. These results, which challenge current approaches to measuring reserve adequacy, call for refining such tools to better account for the role of resident investors.</t>
  </si>
  <si>
    <t>This study quantifies the importance of a Global Financial Cycle (GFCy) for capital flows. We use capital flow data disaggregated by direction and type between 1990Q1 and 2015Q5 for 85 countries, and conventional techniques, models and metrics. Since the GFCy is an unobservable concept, we use two methods to represent it: directly observable variables in center economies often linked to it, such as the VIX, and indirect manifestations, proxied by common dynamic factors extracted from actual capital flows. Our evidence seems mostly inconsistent with a significant and conspicuous GFCy, in that both methods combined rarely explain more than a quarter of the variation in capital flows. Succinctly, most variation in capital flows does not seem to be the result of common shocks nor stem from observables in a central country like the United States.</t>
  </si>
  <si>
    <t>We examine the determinants of the occurrence and magnitude of surges of fund flows, i.e.aggregate cross-border investments in local equity and bond markets by global funds, such as mutual funds, exchange traded funds, closed-end funds and hedge funds. Our analysis, based on monthly data for 55 countries, suggests that although most global factors are significant, they can only explain a small part of the surges in fund flows. Domestic pull factors and contagion factors increase the explanatory power of the model. Our results also suggest that notably domestic factors affect the magnitude of surges.</t>
  </si>
  <si>
    <t>While global uncertainty—measured by the VIX—has proven to be a robust global ‘‘push” factor of international capital flows, there has been no systematic study assessing the role of uncertainty in driving bilateral capital flows. This paper examines the effects of higher country-specific uncertainty on cross-border banking flows using data from the Bank for International Settlements Locational Banking Statistics. The bilateral structure of this dataallows disentangling supply factors from demand factors, thereby helping identify theeffect of higher uncertainty on cross-border banking flows from other confounding factors. The results of this analysis suggest that: (i) uncertainty in a source country (domestic econ-omy) is both a lender-specific push and pull factor that robustly predicts a decrease in out-flows (cross-border lending) and inflows (cross-border borrowing); (ii) the decline in cross-border borrowing is larger than the decline in cross-border lending—that is, the net cross-border position of the banking sector increases; (iii) despite a decline in cross-border banklending in the absolute sense, the share of cross-border bank lending in total bank lendingincreases, suggesting a portfolio rebalancing; (iv) this rebalancing occurs only when banks are lending to borrowers in advanced economies, but not to those in emerging marketeconomies.</t>
  </si>
  <si>
    <t>Adjustments in bank leverage act as the linchpin in the monetary transmission mechanism that works through fluctuations in risk-taking. In the international context, we find evidence of monetary policy spillovers on cross-border bank capital flows and the US dollar exchange rate through the banking sector. A contractionary shock to US monetary policy leads to a decrease in cross-border banking capital flows and a decline in the leverage of international banks. Such a decrease in bank capital flows is associated with an appreciation of the US dollar.</t>
  </si>
  <si>
    <t>We examine the determinants of net private capital ináows to emerging market economies. These inflows are computed from quarterly balance-of-payments data from 2002:Q1 to 2012:Q2. Our main findings are: First, growth and interest rate differentials between EMEs and advanced economies and global risk appetite are statistically and economically important determinants of net private capital inflows. Second, there have been significant changes in the behavior of net inflows from the period before the recent global financial crisis to the post-crisis period, especially for portfolio inflows, partly explained by the greater sensitivity of such flows to interest rate differentials and risk aversion. Third, capital control measures introduced in recent years do appear to have discouraged both total and portfolio inflows. Fourth, in the pre-crisis period, there is some evidence that greater foreign exchange intervention to curb currency appreciation pressures brought more capital inflows down the line, but we cannot identify such an effect in the post-crisis period. Finally, we do not find statistically significant positive effects of unconventional U.S. monetary expansion on total net EME inflows, although there does seem to be a change in composition toward portfolio flows. Even for portfolio flows, U.S. unconventional policy is only one among several important factors.</t>
  </si>
  <si>
    <t>China’s dramatic success in attracting foreign direct investment (FDI) has raised concerns that it has success diverted FDI from other countries in Asia. We develop a new methodology to estimate crowding out, and we use it to investigate the impact of China’s emergence on FDI flows to Asia using data from 14 Asian economies from 1984 to 2002. The results suggest that China did not have much impact on FDI to other countries. In particular, lowincome economies, which compete with China for low-wage investment, and countries with low levels of education or scientific development do not seem to have been especially affected.</t>
  </si>
  <si>
    <t xml:space="preserve">A number of recent empirical studies have aimed to identify the determinants of capital flows to emerging market economies (EMEs), usually grouping these into two broad categories: factors that are specific to creditor countries (‘push’ factors), and those that are specific to debtor countries (‘pull’ factors). This article summarises two related pieces of work carried out at the Bank of England. The first is a model on the determinants of bank lending flows to EMEs, and the second a model on the determinants of spreads on EME sovereign bonds. The main finding is that push factors are important in explaining banking flows and bond spreads. </t>
  </si>
  <si>
    <t>Bond flows to Less Developed Countries (LDCs) proved more resilient than expected tothe rising US interest rates during 1994, raising hopes that the current episode of private capital flows to LDCs may not end in a widespread crisis as its predecessors in the 1920s and 1970s did. Global bond issuance, a significant determinant of the flows that recovered quickly from the first interest rate rise in February 1994, explains this resilience. It can also help the flows withstand future cyclical interest rate rises, as long as the ongoing process of international portfolio diversification continues fueling it.</t>
  </si>
  <si>
    <t>This paper investigates the causes of capital flows in four developing countries: Mexico, Chile, Korea, and Malaysia. Using structural decomposition analysis, it finds that the recent resurgence in capital movements is largely due to external reasons such as decreases in the world interest rate or recession in industrial countries. Domestic factors, including country-specific productivity shocks and demand shocks, are relatively less important. Another interesting finding is that the fundamental causes of capital flows differ little across the countries under study. These results suggest that developing countries need to pay attention to the financial arrangements associated with capital flows and to exchange rate policy as well as macroeconomic fundamentals to avoid financial crises in a world of increased capital mobility.</t>
  </si>
  <si>
    <t>Country/Institution</t>
  </si>
  <si>
    <t>Calvo, Leiderman &amp; Reinhart (1993)</t>
  </si>
  <si>
    <t>Fernandez-Arias (1996)</t>
  </si>
  <si>
    <t>Taylor &amp; Sarno (1997)</t>
  </si>
  <si>
    <t>World Bank (1997)</t>
  </si>
  <si>
    <t>Chuhan, Claessens &amp; Mamingi (1998)</t>
  </si>
  <si>
    <t>Montiel &amp; Reinhard (1999)</t>
  </si>
  <si>
    <t>Gupta &amp;Ratha (2000)</t>
  </si>
  <si>
    <t>Hernandez, Mellado &amp; Valdes (2001)</t>
  </si>
  <si>
    <t>Griffin, Nardari &amp; Stulz (2004)</t>
  </si>
  <si>
    <t>Albuquerque et al. (2005)</t>
  </si>
  <si>
    <t>Baek (2006)</t>
  </si>
  <si>
    <t>Biglaiser &amp; DeRouen (2006)</t>
  </si>
  <si>
    <t>De Vita &amp; Kyaw (2008a)</t>
  </si>
  <si>
    <t>Reinhart &amp; Reinhart (2008)</t>
  </si>
  <si>
    <t>Broner et al. (2011)</t>
  </si>
  <si>
    <t>Milesi-Ferretti &amp; Tille (2011)</t>
  </si>
  <si>
    <t>Borio &amp; Disyatat (2011)</t>
  </si>
  <si>
    <t>Fratzscher (2012)</t>
  </si>
  <si>
    <t>Forbes &amp; Warnock (2012)</t>
  </si>
  <si>
    <t>Forster et al. (2012)</t>
  </si>
  <si>
    <t>Lo Duca (2012)</t>
  </si>
  <si>
    <t>Bruno &amp; Shin (2013b)</t>
  </si>
  <si>
    <t>Ahmed &amp; Zlate (2013)</t>
  </si>
  <si>
    <t>Bluedorn et al. (2013)</t>
  </si>
  <si>
    <t>Bruno &amp; Shin (2013a)</t>
  </si>
  <si>
    <t>Koepke (2014)</t>
  </si>
  <si>
    <t>Feroli et al. (2014)</t>
  </si>
  <si>
    <t>Avidejev et al. (2017)</t>
  </si>
  <si>
    <t>Correa, et al. (2018)</t>
  </si>
  <si>
    <t>Cerdeiro &amp; Komaromi (2019)</t>
  </si>
  <si>
    <t>All</t>
  </si>
  <si>
    <t>Double counted reports for EPFR and IIF</t>
  </si>
  <si>
    <t>Total with data</t>
  </si>
  <si>
    <t>Total with reports since 2017</t>
  </si>
  <si>
    <t>Total reports since 2017</t>
  </si>
  <si>
    <t>Number of reports using a specific data source</t>
  </si>
  <si>
    <t>Milesi-Ferretti &amp; Razin (1998)</t>
  </si>
  <si>
    <t>Data Used</t>
  </si>
  <si>
    <t>Main Findings</t>
  </si>
  <si>
    <r>
      <t xml:space="preserve">Full Reference (Chicago) </t>
    </r>
    <r>
      <rPr>
        <sz val="11"/>
        <rFont val="Calibri"/>
        <family val="2"/>
        <scheme val="minor"/>
      </rPr>
      <t xml:space="preserve">http://www.chicagomanualofstyle.org/tools_citationguide.html </t>
    </r>
  </si>
  <si>
    <t>1/ Shaded bars show extrapolation for future years by scaling the number of papers written from 2018 until 2019H1 to the entire five-year period. Totals per time period are not equal in both charts as information for capital flow component type or data frequency are unavailable or ambiguous for a limited number of papers.</t>
  </si>
  <si>
    <t>Emerging Markets</t>
  </si>
  <si>
    <t>Philippines</t>
  </si>
  <si>
    <t>Korea</t>
  </si>
  <si>
    <t>Pakistan</t>
  </si>
  <si>
    <t>Chile</t>
  </si>
  <si>
    <t>Poland</t>
  </si>
  <si>
    <t>Ukraine</t>
  </si>
  <si>
    <t>Lebanon</t>
  </si>
  <si>
    <t>Sri Lanka</t>
  </si>
  <si>
    <t>Equity</t>
  </si>
  <si>
    <t>Debt</t>
  </si>
  <si>
    <t>in USD million</t>
  </si>
  <si>
    <t>https://www.imf.org/en/Publications/WP/Issues/2020/08/21/Capital-Flow-Data-A-Guide-for-Empirical-Analysis-and-Real-time-Tracking-49646</t>
  </si>
  <si>
    <t>"Capital Flow Data – A Guide for Empirical Analysis and Real-time Tracking"</t>
  </si>
  <si>
    <t xml:space="preserve">by Robin Koepke and Simon Paetzold (2020). </t>
  </si>
  <si>
    <t>Update March 14, 2021</t>
  </si>
  <si>
    <t>Addition of Mongolia using Central Bank of Mongolia Balance of Payments data.</t>
  </si>
  <si>
    <t>Thailand discontinued the publication of detailed monthly Balance of Payments data.</t>
  </si>
  <si>
    <t>Mongolia</t>
  </si>
  <si>
    <t/>
  </si>
  <si>
    <t>Update September 16, 2021</t>
  </si>
  <si>
    <t>Investment Fund share data for Brazil was added to the equity component.</t>
  </si>
  <si>
    <t>Addition of China based on PBoC data on domestic RMB assets held by overseas entities. Debt data from 2017 onwards uses BondConnect direct data from Shanghai Clearing House (SHCH) and China Central Depository &amp; Clearing (CCDC). Equity data is adjusted for valuation changes using the Shanghai Composite index. Data is converted from RMB to USD using average monthly exchange rates from the IMF IFS.</t>
  </si>
  <si>
    <t>Addition of Malaysia debt data using monthly foreign holdings published by Bank Negara Malaysia and converted from Ringgit to USD using monthly average exchange rates from the IMF IFS.</t>
  </si>
  <si>
    <t>Addition of Estonia, Latvia, Lithuania, Slovenia and North Macedonia (Eurostat Balance of Payments, converted from EUR to USD using monthly average exchange rates from the IMF IFS).</t>
  </si>
  <si>
    <t>Update March 11, 2022</t>
  </si>
  <si>
    <t>India (converted to USD)</t>
  </si>
  <si>
    <t>Thailand (monthly BoP data discontinued in April 2020)</t>
  </si>
  <si>
    <t>Bulgaria (converted to USD)</t>
  </si>
  <si>
    <t>Hungary (converted to USD)</t>
  </si>
  <si>
    <t>Czech Republic (converted to USD)</t>
  </si>
  <si>
    <t>South Africa (transactions on capital market; converted to USD)</t>
  </si>
  <si>
    <t>Romania (converted to USD)</t>
  </si>
  <si>
    <t>Estonia (converted to USD)</t>
  </si>
  <si>
    <t>Latvia (converted to USD)</t>
  </si>
  <si>
    <t>Lithuania (converted to USD)</t>
  </si>
  <si>
    <t>Slovenia (converted to USD)</t>
  </si>
  <si>
    <t>North Macedonia (converted to USD)</t>
  </si>
  <si>
    <t>Malaysia (converted to USD)</t>
  </si>
  <si>
    <t>Slovak Republic (coverted to USD)</t>
  </si>
  <si>
    <t>Serbia (converted to USD)</t>
  </si>
  <si>
    <t>International sovereign bond issuance added to debt flows for Sri Lanka.</t>
  </si>
  <si>
    <t>Mexico (Structural break in debt data in 2009)</t>
  </si>
  <si>
    <t>Added Slovak Republic and Serbia (Eurostat Balance of Payments, converted from EUR to USD using monthly average exchange rates from the IMF IFS).</t>
  </si>
  <si>
    <t>time</t>
  </si>
  <si>
    <t>Croatia (converted to USD)</t>
  </si>
  <si>
    <t>1995Jan</t>
  </si>
  <si>
    <t>1995Feb</t>
  </si>
  <si>
    <t>1995Mar</t>
  </si>
  <si>
    <t>1995Apr</t>
  </si>
  <si>
    <t>1995May</t>
  </si>
  <si>
    <t>1995Jun</t>
  </si>
  <si>
    <t>1995Jul</t>
  </si>
  <si>
    <t>1995Aug</t>
  </si>
  <si>
    <t>1995Sep</t>
  </si>
  <si>
    <t>1995Oct</t>
  </si>
  <si>
    <t>1995Nov</t>
  </si>
  <si>
    <t>1995Dec</t>
  </si>
  <si>
    <t>1996Jan</t>
  </si>
  <si>
    <t>1996Feb</t>
  </si>
  <si>
    <t>1996Mar</t>
  </si>
  <si>
    <t>1996Apr</t>
  </si>
  <si>
    <t>1996May</t>
  </si>
  <si>
    <t>1996Jun</t>
  </si>
  <si>
    <t>1996Jul</t>
  </si>
  <si>
    <t>1996Aug</t>
  </si>
  <si>
    <t>1996Sep</t>
  </si>
  <si>
    <t>1996Oct</t>
  </si>
  <si>
    <t>1996Nov</t>
  </si>
  <si>
    <t>1996Dec</t>
  </si>
  <si>
    <t>1997Jan</t>
  </si>
  <si>
    <t>1997Feb</t>
  </si>
  <si>
    <t>1997Mar</t>
  </si>
  <si>
    <t>1997Apr</t>
  </si>
  <si>
    <t>1997May</t>
  </si>
  <si>
    <t>1997Jun</t>
  </si>
  <si>
    <t>1997Jul</t>
  </si>
  <si>
    <t>1997Aug</t>
  </si>
  <si>
    <t>1997Sep</t>
  </si>
  <si>
    <t>1997Oct</t>
  </si>
  <si>
    <t>1997Nov</t>
  </si>
  <si>
    <t>1997Dec</t>
  </si>
  <si>
    <t>1998Jan</t>
  </si>
  <si>
    <t>1998Feb</t>
  </si>
  <si>
    <t>1998Mar</t>
  </si>
  <si>
    <t>1998Apr</t>
  </si>
  <si>
    <t>1998May</t>
  </si>
  <si>
    <t>1998Jun</t>
  </si>
  <si>
    <t>1998Jul</t>
  </si>
  <si>
    <t>1998Aug</t>
  </si>
  <si>
    <t>1998Sep</t>
  </si>
  <si>
    <t>1998Oct</t>
  </si>
  <si>
    <t>1998Nov</t>
  </si>
  <si>
    <t>1998Dec</t>
  </si>
  <si>
    <t>1999Jan</t>
  </si>
  <si>
    <t>1999Feb</t>
  </si>
  <si>
    <t>1999Mar</t>
  </si>
  <si>
    <t>1999Apr</t>
  </si>
  <si>
    <t>1999May</t>
  </si>
  <si>
    <t>1999Jun</t>
  </si>
  <si>
    <t>1999Jul</t>
  </si>
  <si>
    <t>1999Aug</t>
  </si>
  <si>
    <t>1999Sep</t>
  </si>
  <si>
    <t>1999Oct</t>
  </si>
  <si>
    <t>1999Nov</t>
  </si>
  <si>
    <t>1999Dec</t>
  </si>
  <si>
    <t>2000Jan</t>
  </si>
  <si>
    <t>2000Feb</t>
  </si>
  <si>
    <t>2000Mar</t>
  </si>
  <si>
    <t>2000Apr</t>
  </si>
  <si>
    <t>2000May</t>
  </si>
  <si>
    <t>2000Jun</t>
  </si>
  <si>
    <t>2000Jul</t>
  </si>
  <si>
    <t>2000Aug</t>
  </si>
  <si>
    <t>2000Sep</t>
  </si>
  <si>
    <t>2000Oct</t>
  </si>
  <si>
    <t>2000Nov</t>
  </si>
  <si>
    <t>2000Dec</t>
  </si>
  <si>
    <t>2001Jan</t>
  </si>
  <si>
    <t>2001Feb</t>
  </si>
  <si>
    <t>2001Mar</t>
  </si>
  <si>
    <t>2001Apr</t>
  </si>
  <si>
    <t>2001May</t>
  </si>
  <si>
    <t>2001Jun</t>
  </si>
  <si>
    <t>2001Jul</t>
  </si>
  <si>
    <t>2001Aug</t>
  </si>
  <si>
    <t>2001Sep</t>
  </si>
  <si>
    <t>2001Oct</t>
  </si>
  <si>
    <t>2001Nov</t>
  </si>
  <si>
    <t>2001Dec</t>
  </si>
  <si>
    <t>2002Jan</t>
  </si>
  <si>
    <t>2002Feb</t>
  </si>
  <si>
    <t>2002Mar</t>
  </si>
  <si>
    <t>2002Apr</t>
  </si>
  <si>
    <t>2002May</t>
  </si>
  <si>
    <t>2002Jun</t>
  </si>
  <si>
    <t>2002Jul</t>
  </si>
  <si>
    <t>2002Aug</t>
  </si>
  <si>
    <t>2002Sep</t>
  </si>
  <si>
    <t>2002Oct</t>
  </si>
  <si>
    <t>2002Nov</t>
  </si>
  <si>
    <t>2002Dec</t>
  </si>
  <si>
    <t>2003Jan</t>
  </si>
  <si>
    <t>2003Feb</t>
  </si>
  <si>
    <t>2003Mar</t>
  </si>
  <si>
    <t>2003Apr</t>
  </si>
  <si>
    <t>2003May</t>
  </si>
  <si>
    <t>2003Jun</t>
  </si>
  <si>
    <t>2003Jul</t>
  </si>
  <si>
    <t>2003Aug</t>
  </si>
  <si>
    <t>2003Sep</t>
  </si>
  <si>
    <t>2003Oct</t>
  </si>
  <si>
    <t>2003Nov</t>
  </si>
  <si>
    <t>2003Dec</t>
  </si>
  <si>
    <t>2004Jan</t>
  </si>
  <si>
    <t>2004Feb</t>
  </si>
  <si>
    <t>2004Mar</t>
  </si>
  <si>
    <t>2004Apr</t>
  </si>
  <si>
    <t>2004May</t>
  </si>
  <si>
    <t>2004Jun</t>
  </si>
  <si>
    <t>2004Jul</t>
  </si>
  <si>
    <t>2004Aug</t>
  </si>
  <si>
    <t>2004Sep</t>
  </si>
  <si>
    <t>2004Oct</t>
  </si>
  <si>
    <t>2004Nov</t>
  </si>
  <si>
    <t>2004Dec</t>
  </si>
  <si>
    <t>2005Jan</t>
  </si>
  <si>
    <t>2005Feb</t>
  </si>
  <si>
    <t>2005Mar</t>
  </si>
  <si>
    <t>2005Apr</t>
  </si>
  <si>
    <t>2005May</t>
  </si>
  <si>
    <t>2005Jun</t>
  </si>
  <si>
    <t>2005Jul</t>
  </si>
  <si>
    <t>2005Aug</t>
  </si>
  <si>
    <t>2005Sep</t>
  </si>
  <si>
    <t>2005Oct</t>
  </si>
  <si>
    <t>2005Nov</t>
  </si>
  <si>
    <t>2005Dec</t>
  </si>
  <si>
    <t>2006Jan</t>
  </si>
  <si>
    <t>2006Feb</t>
  </si>
  <si>
    <t>2006Mar</t>
  </si>
  <si>
    <t>2006Apr</t>
  </si>
  <si>
    <t>2006May</t>
  </si>
  <si>
    <t>2006Jun</t>
  </si>
  <si>
    <t>2006Jul</t>
  </si>
  <si>
    <t>2006Aug</t>
  </si>
  <si>
    <t>2006Sep</t>
  </si>
  <si>
    <t>2006Oct</t>
  </si>
  <si>
    <t>2006Nov</t>
  </si>
  <si>
    <t>2006Dec</t>
  </si>
  <si>
    <t>2007Jan</t>
  </si>
  <si>
    <t>2007Feb</t>
  </si>
  <si>
    <t>2007Mar</t>
  </si>
  <si>
    <t>2007Apr</t>
  </si>
  <si>
    <t>2007May</t>
  </si>
  <si>
    <t>2007Jun</t>
  </si>
  <si>
    <t>2007Jul</t>
  </si>
  <si>
    <t>2007Aug</t>
  </si>
  <si>
    <t>2007Sep</t>
  </si>
  <si>
    <t>2007Oct</t>
  </si>
  <si>
    <t>2007Nov</t>
  </si>
  <si>
    <t>2007Dec</t>
  </si>
  <si>
    <t>2008Jan</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</si>
  <si>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</si>
  <si>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</si>
  <si>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</si>
  <si>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</si>
  <si>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</si>
  <si>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</si>
  <si>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</si>
  <si>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</si>
  <si>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</si>
  <si>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</si>
  <si>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</si>
  <si>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</si>
  <si>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</si>
  <si>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</si>
  <si>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</si>
  <si>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</si>
  <si>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</si>
  <si>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</si>
  <si>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</si>
  <si>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</si>
  <si>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</si>
  <si>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</si>
  <si>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</si>
  <si>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</si>
  <si>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</si>
  <si>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</si>
  <si>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</si>
  <si>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</si>
  <si>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</si>
  <si>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</si>
  <si>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</si>
  <si>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</si>
  <si>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</si>
  <si>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</si>
  <si>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</si>
  <si>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</si>
  <si>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</si>
  <si>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</si>
  <si>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</si>
  <si>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</si>
  <si>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</si>
  <si>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</si>
  <si>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</si>
  <si>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</si>
  <si>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</si>
  <si>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</si>
  <si>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</si>
  <si>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</si>
  <si>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</si>
  <si>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</si>
  <si>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</si>
  <si>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</si>
  <si>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</si>
  <si>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</si>
  <si>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</si>
  <si>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</si>
  <si>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</si>
  <si>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</si>
  <si>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</si>
  <si>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</si>
  <si>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</si>
  <si>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</si>
  <si>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</si>
  <si>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</si>
  <si>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</si>
  <si>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</si>
  <si>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</si>
  <si>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</si>
  <si>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</si>
  <si>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</si>
  <si>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</si>
  <si>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</si>
  <si>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</si>
  <si>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</si>
  <si>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</si>
  <si>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</si>
  <si>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</si>
  <si>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</si>
  <si>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</si>
  <si>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</si>
  <si>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</si>
  <si>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</si>
  <si>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</si>
  <si>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</si>
  <si>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</si>
  <si>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</si>
  <si>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</si>
  <si>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</si>
  <si>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</si>
  <si>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</si>
  <si>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</si>
  <si>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</si>
  <si>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</si>
  <si>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</si>
  <si>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</si>
  <si>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</si>
  <si>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</si>
  <si>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</si>
  <si>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</si>
  <si>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</si>
  <si>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</si>
  <si>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</si>
  <si>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</si>
  <si>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</si>
  <si>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</si>
  <si>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</si>
  <si>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</si>
  <si>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</si>
  <si>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</si>
  <si>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</si>
  <si>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</si>
  <si>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</si>
  <si>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</si>
  <si>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2017Jul</t>
  </si>
  <si>
    <t>2017Aug</t>
  </si>
  <si>
    <t>2017Sep</t>
  </si>
  <si>
    <t>2017Oct</t>
  </si>
  <si>
    <t>2017Nov</t>
  </si>
  <si>
    <t>2017Dec</t>
  </si>
  <si>
    <t>2018Jan</t>
  </si>
  <si>
    <t>2018Feb</t>
  </si>
  <si>
    <t>2018Mar</t>
  </si>
  <si>
    <t>2018Apr</t>
  </si>
  <si>
    <t>2018May</t>
  </si>
  <si>
    <t>2018Jun</t>
  </si>
  <si>
    <t>2018Jul</t>
  </si>
  <si>
    <t>2018Aug</t>
  </si>
  <si>
    <t>2018Sep</t>
  </si>
  <si>
    <t>2018Oct</t>
  </si>
  <si>
    <t>2018Nov</t>
  </si>
  <si>
    <t>2018Dec</t>
  </si>
  <si>
    <t>2019Jan</t>
  </si>
  <si>
    <t>2019Feb</t>
  </si>
  <si>
    <t>2019Mar</t>
  </si>
  <si>
    <t>2019Apr</t>
  </si>
  <si>
    <t>2019May</t>
  </si>
  <si>
    <t>2019Jun</t>
  </si>
  <si>
    <t>2019Jul</t>
  </si>
  <si>
    <t>2019Aug</t>
  </si>
  <si>
    <t>2019Sep</t>
  </si>
  <si>
    <t>2019Oct</t>
  </si>
  <si>
    <t>2019Nov</t>
  </si>
  <si>
    <t>2019Dec</t>
  </si>
  <si>
    <t>2020Jan</t>
  </si>
  <si>
    <t>2020Feb</t>
  </si>
  <si>
    <t>2020Mar</t>
  </si>
  <si>
    <t>2020Apr</t>
  </si>
  <si>
    <t>2020May</t>
  </si>
  <si>
    <t>2020Jun</t>
  </si>
  <si>
    <t>2020Jul</t>
  </si>
  <si>
    <t>2020Aug</t>
  </si>
  <si>
    <t>2020Sep</t>
  </si>
  <si>
    <t>2020Oct</t>
  </si>
  <si>
    <t>2020Nov</t>
  </si>
  <si>
    <t>2020Dec</t>
  </si>
  <si>
    <t>2021Jan</t>
  </si>
  <si>
    <t>2021Feb</t>
  </si>
  <si>
    <t>2021Mar</t>
  </si>
  <si>
    <t>2021Apr</t>
  </si>
  <si>
    <t>2021May</t>
  </si>
  <si>
    <t>2021Jun</t>
  </si>
  <si>
    <t>2021Jul</t>
  </si>
  <si>
    <t>2021Aug</t>
  </si>
  <si>
    <t>2021Sep</t>
  </si>
  <si>
    <t>2021Oct</t>
  </si>
  <si>
    <t>2021Nov</t>
  </si>
  <si>
    <t>2021Dec</t>
  </si>
  <si>
    <t>2022Jan</t>
  </si>
  <si>
    <t>2022Feb</t>
  </si>
  <si>
    <t>2022Mar</t>
  </si>
  <si>
    <t>2022Apr</t>
  </si>
  <si>
    <t>2022May</t>
  </si>
  <si>
    <t>2022Jun</t>
  </si>
  <si>
    <t>2022Jul</t>
  </si>
  <si>
    <t>2022Aug</t>
  </si>
  <si>
    <t>2022Sep</t>
  </si>
  <si>
    <t>Added Croatia (Eurostat Balance of Payments, converted from EUR to USD using monthly average exchange rates from the IMF IFS).</t>
  </si>
  <si>
    <t>Update October 26, 2022</t>
  </si>
  <si>
    <r>
      <t xml:space="preserve">The datasets in this file are published along with the </t>
    </r>
    <r>
      <rPr>
        <b/>
        <sz val="11"/>
        <color theme="1"/>
        <rFont val="Calibri"/>
        <family val="2"/>
        <scheme val="minor"/>
      </rPr>
      <t>IMF Working Paper</t>
    </r>
    <r>
      <rPr>
        <sz val="11"/>
        <color theme="1"/>
        <rFont val="Calibri"/>
        <family val="2"/>
        <scheme val="minor"/>
      </rPr>
      <t xml:space="preserve"> entitled</t>
    </r>
  </si>
  <si>
    <t>https://www.oecd.org/daf/inv/investment-policy/oecd-monthly-capital-flow-dataset.xlsx</t>
  </si>
  <si>
    <r>
      <t xml:space="preserve">Starting in 2023, </t>
    </r>
    <r>
      <rPr>
        <b/>
        <sz val="11"/>
        <color theme="1"/>
        <rFont val="Calibri"/>
        <family val="2"/>
        <scheme val="minor"/>
      </rPr>
      <t>updates to the monthly portfolio flow dataset are provided as part of the OECD’s Monthly Capital Flow Dataset</t>
    </r>
    <r>
      <rPr>
        <sz val="11"/>
        <color theme="1"/>
        <rFont val="Calibri"/>
        <family val="2"/>
        <scheme val="minor"/>
      </rPr>
      <t xml:space="preserve"> (De Crescenzio and Lepers 2021), available here: </t>
    </r>
  </si>
  <si>
    <r>
      <t xml:space="preserve">Starting in 2023, </t>
    </r>
    <r>
      <rPr>
        <b/>
        <sz val="11"/>
        <color theme="1"/>
        <rFont val="Calibri"/>
        <family val="2"/>
        <scheme val="minor"/>
      </rPr>
      <t>updates to the monthly portfolio flow dataset are provided as part of the OECD’s Monthly Capital Flow Dataset</t>
    </r>
    <r>
      <rPr>
        <sz val="11"/>
        <color theme="1"/>
        <rFont val="Calibri"/>
        <family val="2"/>
        <scheme val="minor"/>
      </rPr>
      <t xml:space="preserve"> </t>
    </r>
  </si>
  <si>
    <t xml:space="preserve">(De Crescenzio and Lepers 2021), available here: </t>
  </si>
  <si>
    <t>This version: January 2023</t>
  </si>
  <si>
    <t>References:</t>
  </si>
  <si>
    <t xml:space="preserve">De Crescenzio, A. and Lepers, E. (2021), "Extreme Capital Flow Episodes from the Global Financial Crisis to COVID-19: An Exploration with Monthly Data", </t>
  </si>
  <si>
    <t xml:space="preserve">     OECD Working Papers on International Investment</t>
  </si>
  <si>
    <r>
      <t>For explanations, please see the</t>
    </r>
    <r>
      <rPr>
        <b/>
        <sz val="11"/>
        <color theme="1"/>
        <rFont val="Calibri"/>
        <family val="2"/>
        <scheme val="minor"/>
      </rPr>
      <t xml:space="preserve"> IMF Working Paper</t>
    </r>
    <r>
      <rPr>
        <sz val="11"/>
        <color theme="1"/>
        <rFont val="Calibri"/>
        <family val="2"/>
        <scheme val="minor"/>
      </rPr>
      <t xml:space="preserve"> available at: </t>
    </r>
  </si>
  <si>
    <t>Koepke, Robin and Simon Paetzold (2020) “Capital Flow Data – A Guide for Empirical Analysis and Real-Time Tracking.” IMF Working Paper 20/171.</t>
  </si>
  <si>
    <t>Notes about prior data updates:</t>
  </si>
  <si>
    <t>Important notes: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</si>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</sst>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00"/>
  </numFmts>
  <fonts count="27" x14ac:knownFonts="1">
    <font>
      <sz val="11"/>
      <color theme="1"/>
      <name val="Calibri"/>
      <family val="2"/>
      <scheme val="minor"/>
    </font>
    <font>
      <b/>
      <sz val="11"/>
      <color indexed="8"/>
      <name val="Calibri"/>
      <family val="2"/>
    </font>
    <font>
      <sz val="8"/>
      <name val="Calibri"/>
      <family val="2"/>
    </font>
    <font>
      <b/>
      <sz val="11"/>
      <color theme="1"/>
      <name val="Calibri"/>
      <family val="2"/>
      <scheme val="minor"/>
    </font>
    <font>
      <u/>
      <sz val="11"/>
      <color theme="10"/>
      <name val="Calibri"/>
      <family val="2"/>
      <scheme val="minor"/>
    </font>
    <font>
      <sz val="11"/>
      <name val="Calibri"/>
      <family val="2"/>
      <scheme val="minor"/>
    </font>
    <font>
      <sz val="10"/>
      <color rgb="FF000000"/>
      <name val="Arial"/>
      <family val="2"/>
    </font>
    <font>
      <sz val="11"/>
      <color rgb="FF000000"/>
      <name val="Calibri"/>
      <family val="2"/>
      <scheme val="minor"/>
    </font>
    <font>
      <sz val="16"/>
      <color rgb="FF000000"/>
      <name val="Arial"/>
      <family val="2"/>
    </font>
    <font>
      <sz val="10"/>
      <color rgb="FF757575"/>
      <name val="Arial"/>
      <family val="2"/>
    </font>
    <font>
      <sz val="9"/>
      <color rgb="FF333333"/>
      <name val="Arial"/>
      <family val="2"/>
    </font>
    <font>
      <sz val="10.15"/>
      <color rgb="FF0B78C4"/>
      <name val="Arial"/>
      <family val="2"/>
    </font>
    <font>
      <sz val="11"/>
      <color rgb="FF222222"/>
      <name val="Calibri"/>
      <family val="2"/>
      <scheme val="minor"/>
    </font>
    <font>
      <b/>
      <sz val="11"/>
      <name val="Calibri"/>
      <family val="2"/>
      <scheme val="minor"/>
    </font>
    <font>
      <b/>
      <sz val="11"/>
      <name val="Calibri"/>
      <family val="2"/>
    </font>
    <font>
      <i/>
      <sz val="11"/>
      <name val="Calibri"/>
      <family val="2"/>
      <scheme val="minor"/>
    </font>
    <font>
      <u/>
      <sz val="11"/>
      <name val="Calibri"/>
      <family val="2"/>
      <scheme val="minor"/>
    </font>
    <font>
      <sz val="11"/>
      <color theme="1"/>
      <name val="Calibri"/>
      <family val="2"/>
      <scheme val="minor"/>
    </font>
    <font>
      <sz val="9"/>
      <color indexed="81"/>
      <name val="Tahoma"/>
      <family val="2"/>
    </font>
    <font>
      <b/>
      <sz val="9"/>
      <color indexed="81"/>
      <name val="Tahoma"/>
      <family val="2"/>
    </font>
    <font>
      <b/>
      <u/>
      <sz val="11"/>
      <color theme="1"/>
      <name val="Calibri"/>
      <family val="2"/>
      <scheme val="minor"/>
    </font>
    <font>
      <b/>
      <sz val="15"/>
      <color indexed="8"/>
      <name val="Calibri"/>
      <family val="2"/>
    </font>
    <font>
      <b/>
      <sz val="15"/>
      <color theme="1"/>
      <name val="Calibri"/>
      <family val="2"/>
      <scheme val="minor"/>
    </font>
    <font>
      <b/>
      <sz val="15"/>
      <color indexed="8"/>
      <name val="Calibri"/>
      <family val="2"/>
      <scheme val="minor"/>
    </font>
    <font>
      <sz val="11"/>
      <color rgb="FF000000"/>
      <name val="Calibri"/>
      <family val="2"/>
    </font>
    <font>
      <sz val="11"/>
      <color theme="1"/>
      <name val="Calibri"/>
      <family val="2"/>
      <charset val="204"/>
      <scheme val="minor"/>
    </font>
    <font>
      <i/>
      <sz val="11"/>
      <color theme="1"/>
      <name val="Calibri"/>
      <family val="2"/>
      <scheme val="minor"/>
    </font>
  </fonts>
  <fills count="7">
    <fill>
      <patternFill patternType="none"/>
    </fill>
    <fill>
      <patternFill patternType="gray125"/>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theme="9" tint="0.79998168889431442"/>
        <bgColor indexed="64"/>
      </patternFill>
    </fill>
    <fill>
      <patternFill patternType="solid">
        <fgColor theme="0"/>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9" fontId="17" fillId="0" borderId="0" applyFont="0" applyFill="0" applyBorder="0" applyAlignment="0" applyProtection="0"/>
    <xf numFmtId="0" fontId="24" fillId="0" borderId="0"/>
    <xf numFmtId="0" fontId="25" fillId="0" borderId="0"/>
  </cellStyleXfs>
  <cellXfs count="87">
    <xf numFmtId="0" fontId="0" fillId="0" borderId="0" xfId="0"/>
    <xf numFmtId="0" fontId="1" fillId="0" borderId="0" xfId="0" applyFont="1"/>
    <xf numFmtId="0" fontId="0" fillId="5" borderId="0" xfId="0" applyFill="1"/>
    <xf numFmtId="0" fontId="0" fillId="0" borderId="0" xfId="0" applyAlignment="1">
      <alignment wrapText="1"/>
    </xf>
    <xf numFmtId="0" fontId="5" fillId="0" borderId="0" xfId="0" applyFont="1"/>
    <xf numFmtId="0" fontId="0" fillId="0" borderId="0" xfId="0" applyAlignment="1">
      <alignment vertical="center" wrapText="1"/>
    </xf>
    <xf numFmtId="0" fontId="4" fillId="0" borderId="0" xfId="1" applyAlignment="1">
      <alignment vertical="center" wrapText="1"/>
    </xf>
    <xf numFmtId="0" fontId="7" fillId="0" borderId="0" xfId="0" applyFont="1" applyAlignment="1">
      <alignment vertical="center"/>
    </xf>
    <xf numFmtId="0" fontId="8" fillId="0" borderId="0" xfId="0" applyFont="1" applyAlignment="1">
      <alignment vertical="center" wrapText="1"/>
    </xf>
    <xf numFmtId="0" fontId="9" fillId="0" borderId="0" xfId="0" applyFont="1" applyAlignment="1">
      <alignment vertical="center" wrapText="1"/>
    </xf>
    <xf numFmtId="0" fontId="6" fillId="0" borderId="0" xfId="0" applyFont="1" applyAlignment="1">
      <alignment vertical="center"/>
    </xf>
    <xf numFmtId="0" fontId="4" fillId="0" borderId="0" xfId="1" applyAlignment="1">
      <alignment horizontal="center" vertical="center" wrapText="1"/>
    </xf>
    <xf numFmtId="0" fontId="0" fillId="0" borderId="0" xfId="0" applyAlignment="1">
      <alignment horizontal="left" vertical="center" wrapText="1"/>
    </xf>
    <xf numFmtId="0" fontId="4" fillId="0" borderId="0" xfId="1" applyAlignment="1">
      <alignment horizontal="left" vertical="center" wrapText="1"/>
    </xf>
    <xf numFmtId="0" fontId="10" fillId="0" borderId="0" xfId="0" applyFont="1" applyAlignment="1">
      <alignment vertical="center" wrapText="1"/>
    </xf>
    <xf numFmtId="0" fontId="11" fillId="0" borderId="0" xfId="0" applyFont="1" applyAlignment="1">
      <alignment vertical="center" wrapText="1"/>
    </xf>
    <xf numFmtId="0" fontId="6" fillId="0" borderId="0" xfId="0" applyFont="1" applyAlignment="1">
      <alignment vertical="center" wrapText="1"/>
    </xf>
    <xf numFmtId="0" fontId="12" fillId="0" borderId="0" xfId="0" applyFont="1"/>
    <xf numFmtId="0" fontId="13" fillId="3" borderId="0" xfId="0" applyFont="1" applyFill="1" applyAlignment="1">
      <alignment wrapText="1"/>
    </xf>
    <xf numFmtId="0" fontId="14" fillId="3" borderId="0" xfId="0" applyFont="1" applyFill="1" applyAlignment="1">
      <alignment wrapText="1"/>
    </xf>
    <xf numFmtId="0" fontId="14" fillId="2" borderId="0" xfId="0" applyFont="1" applyFill="1" applyAlignment="1">
      <alignment wrapText="1"/>
    </xf>
    <xf numFmtId="0" fontId="14" fillId="4" borderId="0" xfId="0" applyFont="1" applyFill="1" applyAlignment="1">
      <alignment wrapText="1"/>
    </xf>
    <xf numFmtId="0" fontId="14" fillId="4" borderId="0" xfId="0" applyFont="1" applyFill="1"/>
    <xf numFmtId="0" fontId="16" fillId="0" borderId="0" xfId="1" applyFont="1" applyFill="1"/>
    <xf numFmtId="0" fontId="5" fillId="0" borderId="0" xfId="0" applyFont="1" applyAlignment="1">
      <alignment vertical="center"/>
    </xf>
    <xf numFmtId="0" fontId="15" fillId="0" borderId="0" xfId="0" applyFont="1"/>
    <xf numFmtId="0" fontId="5" fillId="0" borderId="0" xfId="0" applyFont="1" applyAlignment="1">
      <alignment horizontal="left"/>
    </xf>
    <xf numFmtId="0" fontId="5" fillId="0" borderId="0" xfId="0" applyFont="1" applyAlignment="1">
      <alignment horizontal="left" vertical="center"/>
    </xf>
    <xf numFmtId="9" fontId="0" fillId="0" borderId="0" xfId="2" applyFont="1"/>
    <xf numFmtId="9" fontId="0" fillId="0" borderId="0" xfId="2"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applyAlignment="1">
      <alignment wrapText="1"/>
    </xf>
    <xf numFmtId="0" fontId="0" fillId="0" borderId="5" xfId="0" applyBorder="1" applyAlignment="1">
      <alignment wrapText="1"/>
    </xf>
    <xf numFmtId="0" fontId="5" fillId="0" borderId="4" xfId="0" applyFont="1" applyBorder="1"/>
    <xf numFmtId="0" fontId="5" fillId="0" borderId="5" xfId="0" applyFont="1" applyBorder="1"/>
    <xf numFmtId="0" fontId="0" fillId="0" borderId="9" xfId="0" applyBorder="1"/>
    <xf numFmtId="0" fontId="3" fillId="0" borderId="9" xfId="0" applyFont="1" applyBorder="1"/>
    <xf numFmtId="0" fontId="0" fillId="0" borderId="10" xfId="0" applyBorder="1"/>
    <xf numFmtId="0" fontId="3" fillId="0" borderId="12" xfId="0" applyFont="1" applyBorder="1"/>
    <xf numFmtId="0" fontId="0" fillId="0" borderId="11" xfId="0" applyBorder="1"/>
    <xf numFmtId="0" fontId="0" fillId="0" borderId="13" xfId="0" applyBorder="1"/>
    <xf numFmtId="0" fontId="0" fillId="0" borderId="12" xfId="0" applyBorder="1"/>
    <xf numFmtId="0" fontId="3" fillId="0" borderId="15" xfId="0" applyFont="1" applyBorder="1"/>
    <xf numFmtId="0" fontId="0" fillId="0" borderId="16" xfId="0" applyBorder="1"/>
    <xf numFmtId="0" fontId="0" fillId="0" borderId="14" xfId="0" applyBorder="1"/>
    <xf numFmtId="0" fontId="20" fillId="0" borderId="0" xfId="0" applyFont="1"/>
    <xf numFmtId="0" fontId="20" fillId="0" borderId="11" xfId="0" applyFont="1" applyBorder="1"/>
    <xf numFmtId="0" fontId="0" fillId="0" borderId="0" xfId="0" applyAlignment="1">
      <alignment vertical="center"/>
    </xf>
    <xf numFmtId="1" fontId="0" fillId="0" borderId="0" xfId="0" applyNumberFormat="1"/>
    <xf numFmtId="0" fontId="3" fillId="0" borderId="18" xfId="0" applyFont="1" applyBorder="1"/>
    <xf numFmtId="0" fontId="0" fillId="0" borderId="19" xfId="0" applyBorder="1"/>
    <xf numFmtId="0" fontId="0" fillId="0" borderId="17" xfId="0" applyBorder="1"/>
    <xf numFmtId="3" fontId="0" fillId="0" borderId="0" xfId="0" applyNumberFormat="1"/>
    <xf numFmtId="0" fontId="0" fillId="6" borderId="0" xfId="0" applyFill="1"/>
    <xf numFmtId="0" fontId="0" fillId="6" borderId="20" xfId="0" applyFill="1" applyBorder="1"/>
    <xf numFmtId="0" fontId="0" fillId="6" borderId="21" xfId="0" applyFill="1" applyBorder="1"/>
    <xf numFmtId="0" fontId="0" fillId="6" borderId="22" xfId="0" applyFill="1" applyBorder="1"/>
    <xf numFmtId="0" fontId="0" fillId="6" borderId="14" xfId="0" applyFill="1" applyBorder="1"/>
    <xf numFmtId="0" fontId="0" fillId="6" borderId="11" xfId="0" applyFill="1" applyBorder="1"/>
    <xf numFmtId="0" fontId="4" fillId="6" borderId="0" xfId="1" applyFill="1" applyBorder="1"/>
    <xf numFmtId="0" fontId="0" fillId="6" borderId="15" xfId="0" applyFill="1" applyBorder="1"/>
    <xf numFmtId="0" fontId="0" fillId="6" borderId="12" xfId="0" applyFill="1" applyBorder="1"/>
    <xf numFmtId="164" fontId="0" fillId="0" borderId="0" xfId="0" applyNumberFormat="1"/>
    <xf numFmtId="165" fontId="0" fillId="0" borderId="0" xfId="0" applyNumberFormat="1"/>
    <xf numFmtId="166" fontId="0" fillId="0" borderId="0" xfId="0" applyNumberFormat="1"/>
    <xf numFmtId="4" fontId="0" fillId="0" borderId="0" xfId="0" applyNumberFormat="1"/>
    <xf numFmtId="2" fontId="0" fillId="0" borderId="0" xfId="0" applyNumberFormat="1"/>
    <xf numFmtId="0" fontId="0" fillId="6" borderId="9" xfId="0" applyFill="1" applyBorder="1" applyAlignment="1">
      <alignment vertical="top" wrapText="1"/>
    </xf>
    <xf numFmtId="0" fontId="0" fillId="0" borderId="0" xfId="0" applyAlignment="1">
      <alignment horizontal="center" wrapText="1"/>
    </xf>
    <xf numFmtId="0" fontId="4" fillId="6" borderId="0" xfId="1" applyFill="1"/>
    <xf numFmtId="0" fontId="3" fillId="6" borderId="0" xfId="0" applyFont="1" applyFill="1"/>
    <xf numFmtId="0" fontId="26" fillId="6" borderId="0" xfId="0" applyFont="1" applyFill="1"/>
    <xf numFmtId="0" fontId="0" fillId="6" borderId="0" xfId="0" applyFill="1" applyAlignment="1">
      <alignment horizontal="left" vertical="top" wrapText="1"/>
    </xf>
    <xf numFmtId="0" fontId="0" fillId="6" borderId="0" xfId="0" applyFill="1" applyAlignment="1">
      <alignment horizontal="left" vertical="top"/>
    </xf>
    <xf numFmtId="0" fontId="21" fillId="4" borderId="0" xfId="0" applyFont="1" applyFill="1" applyAlignment="1">
      <alignment horizontal="center" vertical="center" wrapText="1"/>
    </xf>
    <xf numFmtId="0" fontId="22" fillId="2" borderId="0" xfId="0" applyFont="1" applyFill="1" applyAlignment="1">
      <alignment horizontal="center" vertical="center"/>
    </xf>
    <xf numFmtId="0" fontId="23" fillId="3" borderId="0" xfId="0" applyFont="1" applyFill="1" applyAlignment="1">
      <alignment horizontal="center" vertical="center"/>
    </xf>
    <xf numFmtId="0" fontId="0" fillId="0" borderId="0" xfId="0" applyAlignment="1">
      <alignment horizontal="left" vertical="top" wrapText="1"/>
    </xf>
    <xf numFmtId="0" fontId="0" fillId="0" borderId="0" xfId="0" pivotButton="1"/>
    <xf numFmtId="0" fontId="0" fillId="0" borderId="0" xfId="0" applyAlignment="1">
      <alignment horizontal="left"/>
    </xf>
  </cellXfs>
  <cellStyles count="5">
    <cellStyle name="Hyperlink" xfId="1" builtinId="8"/>
    <cellStyle name="Normal" xfId="0" builtinId="0"/>
    <cellStyle name="Normal 3" xfId="4" xr:uid="{6CB8D2CA-CC99-4D4C-AD1C-F1885CF02BBE}"/>
    <cellStyle name="Normal 5" xfId="3" xr:uid="{2F748E5D-7270-4A7E-9BE5-D9FED82365B3}"/>
    <cellStyle name="Percent" xfId="2" builtinId="5"/>
  </cellStyles>
  <dxfs count="1">
    <dxf>
      <numFmt numFmtId="3" formatCode="#,##0"/>
    </dxf>
  </dxfs>
  <tableStyles count="0" defaultTableStyle="TableStyleMedium2" defaultPivotStyle="PivotStyleLight16"/>
  <colors>
    <mruColors>
      <color rgb="FF5F7530"/>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63226632959377"/>
          <c:y val="0.113931981842067"/>
          <c:w val="0.60296074517631404"/>
          <c:h val="0.67129629629629628"/>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97-4AA6-AEE4-10E3734CCF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97-4AA6-AEE4-10E3734CCF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97-4AA6-AEE4-10E3734CCF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97-4AA6-AEE4-10E3734CCF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97-4AA6-AEE4-10E3734CCF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97-4AA6-AEE4-10E3734CCF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97-4AA6-AEE4-10E3734CCF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97-4AA6-AEE4-10E3734CCF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97-4AA6-AEE4-10E3734CCF8B}"/>
              </c:ext>
            </c:extLst>
          </c:dPt>
          <c:dLbls>
            <c:dLbl>
              <c:idx val="8"/>
              <c:tx>
                <c:rich>
                  <a:bodyPr/>
                  <a:lstStyle/>
                  <a:p>
                    <a:r>
                      <a:rPr lang="en-US"/>
                      <a:t>Portfolio flows</a:t>
                    </a:r>
                    <a:r>
                      <a:rPr lang="en-US" baseline="0"/>
                      <a:t>
</a:t>
                    </a:r>
                    <a:fld id="{6F3AC1CA-88C5-4568-B998-E5B301AE1C58}"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B697-4AA6-AEE4-10E3734CC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de-DE"/>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'Academic Dataset'!$O$3:$T$3</c:f>
              <c:strCache>
                <c:ptCount val="6"/>
                <c:pt idx="0">
                  <c:v>IMF BOPS</c:v>
                </c:pt>
                <c:pt idx="1">
                  <c:v>BIS</c:v>
                </c:pt>
                <c:pt idx="2">
                  <c:v>EPFR</c:v>
                </c:pt>
                <c:pt idx="3">
                  <c:v>World Bank</c:v>
                </c:pt>
                <c:pt idx="4">
                  <c:v>TIC</c:v>
                </c:pt>
                <c:pt idx="5">
                  <c:v>Other</c:v>
                </c:pt>
              </c:strCache>
            </c:strRef>
          </c:cat>
          <c:val>
            <c:numRef>
              <c:f>'Academic Dataset'!$O$4:$T$4</c:f>
              <c:numCache>
                <c:formatCode>General</c:formatCode>
                <c:ptCount val="6"/>
                <c:pt idx="0">
                  <c:v>32</c:v>
                </c:pt>
                <c:pt idx="1">
                  <c:v>16</c:v>
                </c:pt>
                <c:pt idx="2">
                  <c:v>11</c:v>
                </c:pt>
                <c:pt idx="3">
                  <c:v>8</c:v>
                </c:pt>
                <c:pt idx="4">
                  <c:v>5</c:v>
                </c:pt>
                <c:pt idx="5">
                  <c:v>9</c:v>
                </c:pt>
              </c:numCache>
            </c:numRef>
          </c:val>
          <c:extLst>
            <c:ext xmlns:c16="http://schemas.microsoft.com/office/drawing/2014/chart" uri="{C3380CC4-5D6E-409C-BE32-E72D297353CC}">
              <c16:uniqueId val="{00000012-B697-4AA6-AEE4-10E3734CCF8B}"/>
            </c:ext>
          </c:extLst>
        </c:ser>
        <c:dLbls>
          <c:dLblPos val="bestFit"/>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687872136187575E-2"/>
          <c:y val="0.16666666666666666"/>
          <c:w val="0.8654238073182029"/>
          <c:h val="0.60743766404199473"/>
        </c:manualLayout>
      </c:layout>
      <c:barChart>
        <c:barDir val="col"/>
        <c:grouping val="stacked"/>
        <c:varyColors val="0"/>
        <c:ser>
          <c:idx val="0"/>
          <c:order val="0"/>
          <c:tx>
            <c:strRef>
              <c:f>'Academic Dataset'!$R$23</c:f>
              <c:strCache>
                <c:ptCount val="1"/>
                <c:pt idx="0">
                  <c:v>EPFR</c:v>
                </c:pt>
              </c:strCache>
            </c:strRef>
          </c:tx>
          <c:spPr>
            <a:solidFill>
              <a:schemeClr val="accent1"/>
            </a:solidFill>
            <a:ln>
              <a:noFill/>
            </a:ln>
            <a:effectLst/>
          </c:spPr>
          <c:invertIfNegative val="0"/>
          <c:cat>
            <c:strRef>
              <c:f>'Academic Dataset'!$Q$24:$Q$26</c:f>
              <c:strCache>
                <c:ptCount val="3"/>
                <c:pt idx="0">
                  <c:v>2010-12</c:v>
                </c:pt>
                <c:pt idx="1">
                  <c:v>2013-15</c:v>
                </c:pt>
                <c:pt idx="2">
                  <c:v>2016-18</c:v>
                </c:pt>
              </c:strCache>
            </c:strRef>
          </c:cat>
          <c:val>
            <c:numRef>
              <c:f>'Academic Dataset'!$R$24:$R$26</c:f>
              <c:numCache>
                <c:formatCode>General</c:formatCode>
                <c:ptCount val="3"/>
                <c:pt idx="0">
                  <c:v>3</c:v>
                </c:pt>
                <c:pt idx="1">
                  <c:v>3</c:v>
                </c:pt>
                <c:pt idx="2">
                  <c:v>4</c:v>
                </c:pt>
              </c:numCache>
            </c:numRef>
          </c:val>
          <c:extLst>
            <c:ext xmlns:c16="http://schemas.microsoft.com/office/drawing/2014/chart" uri="{C3380CC4-5D6E-409C-BE32-E72D297353CC}">
              <c16:uniqueId val="{00000000-AF27-4C17-BB7C-81AA18A877FE}"/>
            </c:ext>
          </c:extLst>
        </c:ser>
        <c:ser>
          <c:idx val="1"/>
          <c:order val="1"/>
          <c:tx>
            <c:strRef>
              <c:f>'Academic Dataset'!$S$23</c:f>
              <c:strCache>
                <c:ptCount val="1"/>
                <c:pt idx="0">
                  <c:v>TIC</c:v>
                </c:pt>
              </c:strCache>
            </c:strRef>
          </c:tx>
          <c:spPr>
            <a:solidFill>
              <a:schemeClr val="accent2"/>
            </a:solidFill>
            <a:ln>
              <a:noFill/>
            </a:ln>
            <a:effectLst/>
          </c:spPr>
          <c:invertIfNegative val="0"/>
          <c:cat>
            <c:strRef>
              <c:f>'Academic Dataset'!$Q$24:$Q$26</c:f>
              <c:strCache>
                <c:ptCount val="3"/>
                <c:pt idx="0">
                  <c:v>2010-12</c:v>
                </c:pt>
                <c:pt idx="1">
                  <c:v>2013-15</c:v>
                </c:pt>
                <c:pt idx="2">
                  <c:v>2016-18</c:v>
                </c:pt>
              </c:strCache>
            </c:strRef>
          </c:cat>
          <c:val>
            <c:numRef>
              <c:f>'Academic Dataset'!$S$24:$S$26</c:f>
              <c:numCache>
                <c:formatCode>General</c:formatCode>
                <c:ptCount val="3"/>
                <c:pt idx="0">
                  <c:v>0</c:v>
                </c:pt>
                <c:pt idx="1">
                  <c:v>0</c:v>
                </c:pt>
                <c:pt idx="2">
                  <c:v>3</c:v>
                </c:pt>
              </c:numCache>
            </c:numRef>
          </c:val>
          <c:extLst>
            <c:ext xmlns:c16="http://schemas.microsoft.com/office/drawing/2014/chart" uri="{C3380CC4-5D6E-409C-BE32-E72D297353CC}">
              <c16:uniqueId val="{00000001-AF27-4C17-BB7C-81AA18A877FE}"/>
            </c:ext>
          </c:extLst>
        </c:ser>
        <c:ser>
          <c:idx val="2"/>
          <c:order val="2"/>
          <c:tx>
            <c:strRef>
              <c:f>'Academic Dataset'!$T$23</c:f>
              <c:strCache>
                <c:ptCount val="1"/>
                <c:pt idx="0">
                  <c:v>Other</c:v>
                </c:pt>
              </c:strCache>
            </c:strRef>
          </c:tx>
          <c:spPr>
            <a:solidFill>
              <a:schemeClr val="accent3"/>
            </a:solidFill>
            <a:ln>
              <a:noFill/>
            </a:ln>
            <a:effectLst/>
          </c:spPr>
          <c:invertIfNegative val="0"/>
          <c:cat>
            <c:strRef>
              <c:f>'Academic Dataset'!$Q$24:$Q$26</c:f>
              <c:strCache>
                <c:ptCount val="3"/>
                <c:pt idx="0">
                  <c:v>2010-12</c:v>
                </c:pt>
                <c:pt idx="1">
                  <c:v>2013-15</c:v>
                </c:pt>
                <c:pt idx="2">
                  <c:v>2016-18</c:v>
                </c:pt>
              </c:strCache>
            </c:strRef>
          </c:cat>
          <c:val>
            <c:numRef>
              <c:f>'Academic Dataset'!$T$24:$T$26</c:f>
              <c:numCache>
                <c:formatCode>General</c:formatCode>
                <c:ptCount val="3"/>
                <c:pt idx="0">
                  <c:v>0</c:v>
                </c:pt>
                <c:pt idx="1">
                  <c:v>1</c:v>
                </c:pt>
                <c:pt idx="2">
                  <c:v>0</c:v>
                </c:pt>
              </c:numCache>
            </c:numRef>
          </c:val>
          <c:extLst>
            <c:ext xmlns:c16="http://schemas.microsoft.com/office/drawing/2014/chart" uri="{C3380CC4-5D6E-409C-BE32-E72D297353CC}">
              <c16:uniqueId val="{00000002-AF27-4C17-BB7C-81AA18A877FE}"/>
            </c:ext>
          </c:extLst>
        </c:ser>
        <c:dLbls>
          <c:showLegendKey val="0"/>
          <c:showVal val="0"/>
          <c:showCatName val="0"/>
          <c:showSerName val="0"/>
          <c:showPercent val="0"/>
          <c:showBubbleSize val="0"/>
        </c:dLbls>
        <c:gapWidth val="100"/>
        <c:overlap val="100"/>
        <c:axId val="1586577439"/>
        <c:axId val="1444182111"/>
      </c:barChart>
      <c:catAx>
        <c:axId val="158657743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444182111"/>
        <c:crosses val="autoZero"/>
        <c:auto val="1"/>
        <c:lblAlgn val="ctr"/>
        <c:lblOffset val="100"/>
        <c:noMultiLvlLbl val="0"/>
      </c:catAx>
      <c:valAx>
        <c:axId val="1444182111"/>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586577439"/>
        <c:crosses val="autoZero"/>
        <c:crossBetween val="between"/>
        <c:majorUnit val="2"/>
      </c:valAx>
      <c:spPr>
        <a:noFill/>
        <a:ln>
          <a:noFill/>
        </a:ln>
        <a:effectLst/>
      </c:spPr>
    </c:plotArea>
    <c:legend>
      <c:legendPos val="b"/>
      <c:layout>
        <c:manualLayout>
          <c:xMode val="edge"/>
          <c:yMode val="edge"/>
          <c:x val="0.31550066791523179"/>
          <c:y val="0.87106372120151632"/>
          <c:w val="0.39622309040014497"/>
          <c:h val="7.6567147856517942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Segoe UI" panose="020B0502040204020203" pitchFamily="34" charset="0"/>
          <a:cs typeface="Segoe UI" panose="020B0502040204020203" pitchFamily="34" charset="0"/>
        </a:defRPr>
      </a:pPr>
      <a:endParaRPr lang="de-D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3449891611230722E-2"/>
          <c:y val="0.15508446553786606"/>
          <c:w val="0.90379725713093795"/>
          <c:h val="0.48246653229335851"/>
        </c:manualLayout>
      </c:layout>
      <c:barChart>
        <c:barDir val="col"/>
        <c:grouping val="stacked"/>
        <c:varyColors val="0"/>
        <c:ser>
          <c:idx val="1"/>
          <c:order val="0"/>
          <c:tx>
            <c:strRef>
              <c:f>'Academic Dataset'!$S$45</c:f>
              <c:strCache>
                <c:ptCount val="1"/>
                <c:pt idx="0">
                  <c:v>Pull</c:v>
                </c:pt>
              </c:strCache>
              <c:extLst xmlns:c15="http://schemas.microsoft.com/office/drawing/2012/chart"/>
            </c:strRef>
          </c:tx>
          <c:spPr>
            <a:solidFill>
              <a:srgbClr val="4F81BD"/>
            </a:solidFill>
            <a:ln>
              <a:noFill/>
              <a:prstDash val="solid"/>
            </a:ln>
            <a:effectLst/>
          </c:spPr>
          <c:invertIfNegative val="0"/>
          <c:cat>
            <c:multiLvlStrRef>
              <c:extLst>
                <c:ext xmlns:c15="http://schemas.microsoft.com/office/drawing/2012/chart" uri="{02D57815-91ED-43cb-92C2-25804820EDAC}">
                  <c15:fullRef>
                    <c15:sqref>'Academic Dataset'!$P$46:$Q$65</c15:sqref>
                  </c15:fullRef>
                </c:ext>
              </c:extLst>
              <c:f>('Academic Dataset'!$P$46:$Q$50,'Academic Dataset'!$P$54:$Q$55,'Academic Dataset'!$P$60:$Q$60,'Academic Dataset'!$P$64:$Q$65)</c:f>
              <c:multiLvlStrCache>
                <c:ptCount val="10"/>
                <c:lvl>
                  <c:pt idx="0">
                    <c:v>daily</c:v>
                  </c:pt>
                  <c:pt idx="1">
                    <c:v>weekly</c:v>
                  </c:pt>
                  <c:pt idx="2">
                    <c:v>monthly</c:v>
                  </c:pt>
                  <c:pt idx="3">
                    <c:v>quarterly</c:v>
                  </c:pt>
                  <c:pt idx="4">
                    <c:v>annual</c:v>
                  </c:pt>
                  <c:pt idx="5">
                    <c:v>quarterly</c:v>
                  </c:pt>
                  <c:pt idx="6">
                    <c:v>annual</c:v>
                  </c:pt>
                  <c:pt idx="7">
                    <c:v>annual</c:v>
                  </c:pt>
                  <c:pt idx="8">
                    <c:v>quarterly</c:v>
                  </c:pt>
                  <c:pt idx="9">
                    <c:v>annual</c:v>
                  </c:pt>
                </c:lvl>
                <c:lvl>
                  <c:pt idx="0">
                    <c:v>Portfolio</c:v>
                  </c:pt>
                </c:lvl>
              </c:multiLvlStrCache>
            </c:multiLvlStrRef>
          </c:cat>
          <c:val>
            <c:numRef>
              <c:extLst>
                <c:ext xmlns:c15="http://schemas.microsoft.com/office/drawing/2012/chart" uri="{02D57815-91ED-43cb-92C2-25804820EDAC}">
                  <c15:fullRef>
                    <c15:sqref>'Academic Dataset'!$S$46:$S$65</c15:sqref>
                  </c15:fullRef>
                </c:ext>
              </c:extLst>
              <c:f>('Academic Dataset'!$S$46:$S$50,'Academic Dataset'!$S$54:$S$55,'Academic Dataset'!$S$60,'Academic Dataset'!$S$64:$S$65)</c:f>
              <c:numCache>
                <c:formatCode>General</c:formatCode>
                <c:ptCount val="10"/>
                <c:pt idx="0">
                  <c:v>0</c:v>
                </c:pt>
                <c:pt idx="1">
                  <c:v>0</c:v>
                </c:pt>
                <c:pt idx="2">
                  <c:v>0</c:v>
                </c:pt>
                <c:pt idx="3">
                  <c:v>0</c:v>
                </c:pt>
                <c:pt idx="4">
                  <c:v>1</c:v>
                </c:pt>
                <c:pt idx="5">
                  <c:v>1</c:v>
                </c:pt>
                <c:pt idx="6">
                  <c:v>0</c:v>
                </c:pt>
                <c:pt idx="7">
                  <c:v>4</c:v>
                </c:pt>
                <c:pt idx="8">
                  <c:v>2</c:v>
                </c:pt>
                <c:pt idx="9">
                  <c:v>5</c:v>
                </c:pt>
              </c:numCache>
            </c:numRef>
          </c:val>
          <c:extLst xmlns:c15="http://schemas.microsoft.com/office/drawing/2012/chart">
            <c:ext xmlns:c16="http://schemas.microsoft.com/office/drawing/2014/chart" uri="{C3380CC4-5D6E-409C-BE32-E72D297353CC}">
              <c16:uniqueId val="{00000000-378B-410A-A110-8E27F3CD43C1}"/>
            </c:ext>
          </c:extLst>
        </c:ser>
        <c:ser>
          <c:idx val="0"/>
          <c:order val="1"/>
          <c:tx>
            <c:strRef>
              <c:f>'Academic Dataset'!$R$45</c:f>
              <c:strCache>
                <c:ptCount val="1"/>
                <c:pt idx="0">
                  <c:v>Push</c:v>
                </c:pt>
              </c:strCache>
              <c:extLst xmlns:c15="http://schemas.microsoft.com/office/drawing/2012/chart"/>
            </c:strRef>
          </c:tx>
          <c:spPr>
            <a:solidFill>
              <a:srgbClr val="9BBB59"/>
            </a:solidFill>
            <a:ln>
              <a:noFill/>
              <a:prstDash val="solid"/>
            </a:ln>
            <a:effectLst/>
          </c:spPr>
          <c:invertIfNegative val="0"/>
          <c:cat>
            <c:multiLvlStrRef>
              <c:extLst>
                <c:ext xmlns:c15="http://schemas.microsoft.com/office/drawing/2012/chart" uri="{02D57815-91ED-43cb-92C2-25804820EDAC}">
                  <c15:fullRef>
                    <c15:sqref>'Academic Dataset'!$P$46:$Q$65</c15:sqref>
                  </c15:fullRef>
                </c:ext>
              </c:extLst>
              <c:f>('Academic Dataset'!$P$46:$Q$50,'Academic Dataset'!$P$54:$Q$55,'Academic Dataset'!$P$60:$Q$60,'Academic Dataset'!$P$64:$Q$65)</c:f>
              <c:multiLvlStrCache>
                <c:ptCount val="10"/>
                <c:lvl>
                  <c:pt idx="0">
                    <c:v>daily</c:v>
                  </c:pt>
                  <c:pt idx="1">
                    <c:v>weekly</c:v>
                  </c:pt>
                  <c:pt idx="2">
                    <c:v>monthly</c:v>
                  </c:pt>
                  <c:pt idx="3">
                    <c:v>quarterly</c:v>
                  </c:pt>
                  <c:pt idx="4">
                    <c:v>annual</c:v>
                  </c:pt>
                  <c:pt idx="5">
                    <c:v>quarterly</c:v>
                  </c:pt>
                  <c:pt idx="6">
                    <c:v>annual</c:v>
                  </c:pt>
                  <c:pt idx="7">
                    <c:v>annual</c:v>
                  </c:pt>
                  <c:pt idx="8">
                    <c:v>quarterly</c:v>
                  </c:pt>
                  <c:pt idx="9">
                    <c:v>annual</c:v>
                  </c:pt>
                </c:lvl>
                <c:lvl>
                  <c:pt idx="0">
                    <c:v>Portfolio</c:v>
                  </c:pt>
                </c:lvl>
              </c:multiLvlStrCache>
            </c:multiLvlStrRef>
          </c:cat>
          <c:val>
            <c:numRef>
              <c:extLst>
                <c:ext xmlns:c15="http://schemas.microsoft.com/office/drawing/2012/chart" uri="{02D57815-91ED-43cb-92C2-25804820EDAC}">
                  <c15:fullRef>
                    <c15:sqref>'Academic Dataset'!$R$46:$R$65</c15:sqref>
                  </c15:fullRef>
                </c:ext>
              </c:extLst>
              <c:f>('Academic Dataset'!$R$46:$R$50,'Academic Dataset'!$R$54:$R$55,'Academic Dataset'!$R$60,'Academic Dataset'!$R$64:$R$65)</c:f>
              <c:numCache>
                <c:formatCode>General</c:formatCode>
                <c:ptCount val="10"/>
                <c:pt idx="0">
                  <c:v>1</c:v>
                </c:pt>
                <c:pt idx="1">
                  <c:v>3</c:v>
                </c:pt>
                <c:pt idx="2">
                  <c:v>5</c:v>
                </c:pt>
                <c:pt idx="3">
                  <c:v>4</c:v>
                </c:pt>
                <c:pt idx="4">
                  <c:v>2</c:v>
                </c:pt>
                <c:pt idx="5">
                  <c:v>7</c:v>
                </c:pt>
                <c:pt idx="6">
                  <c:v>1</c:v>
                </c:pt>
                <c:pt idx="7">
                  <c:v>2</c:v>
                </c:pt>
                <c:pt idx="8">
                  <c:v>6</c:v>
                </c:pt>
                <c:pt idx="9">
                  <c:v>1</c:v>
                </c:pt>
              </c:numCache>
            </c:numRef>
          </c:val>
          <c:extLst xmlns:c15="http://schemas.microsoft.com/office/drawing/2012/chart">
            <c:ext xmlns:c16="http://schemas.microsoft.com/office/drawing/2014/chart" uri="{C3380CC4-5D6E-409C-BE32-E72D297353CC}">
              <c16:uniqueId val="{00000001-378B-410A-A110-8E27F3CD43C1}"/>
            </c:ext>
          </c:extLst>
        </c:ser>
        <c:ser>
          <c:idx val="2"/>
          <c:order val="2"/>
          <c:tx>
            <c:strRef>
              <c:f>'Academic Dataset'!$T$45</c:f>
              <c:strCache>
                <c:ptCount val="1"/>
                <c:pt idx="0">
                  <c:v>Push and Pull</c:v>
                </c:pt>
              </c:strCache>
              <c:extLst xmlns:c15="http://schemas.microsoft.com/office/drawing/2012/chart"/>
            </c:strRef>
          </c:tx>
          <c:spPr>
            <a:solidFill>
              <a:srgbClr val="C0504D"/>
            </a:solidFill>
            <a:ln>
              <a:noFill/>
              <a:prstDash val="solid"/>
            </a:ln>
            <a:effectLst/>
          </c:spPr>
          <c:invertIfNegative val="0"/>
          <c:cat>
            <c:multiLvlStrRef>
              <c:extLst>
                <c:ext xmlns:c15="http://schemas.microsoft.com/office/drawing/2012/chart" uri="{02D57815-91ED-43cb-92C2-25804820EDAC}">
                  <c15:fullRef>
                    <c15:sqref>'Academic Dataset'!$P$46:$Q$65</c15:sqref>
                  </c15:fullRef>
                </c:ext>
              </c:extLst>
              <c:f>('Academic Dataset'!$P$46:$Q$50,'Academic Dataset'!$P$54:$Q$55,'Academic Dataset'!$P$60:$Q$60,'Academic Dataset'!$P$64:$Q$65)</c:f>
              <c:multiLvlStrCache>
                <c:ptCount val="10"/>
                <c:lvl>
                  <c:pt idx="0">
                    <c:v>daily</c:v>
                  </c:pt>
                  <c:pt idx="1">
                    <c:v>weekly</c:v>
                  </c:pt>
                  <c:pt idx="2">
                    <c:v>monthly</c:v>
                  </c:pt>
                  <c:pt idx="3">
                    <c:v>quarterly</c:v>
                  </c:pt>
                  <c:pt idx="4">
                    <c:v>annual</c:v>
                  </c:pt>
                  <c:pt idx="5">
                    <c:v>quarterly</c:v>
                  </c:pt>
                  <c:pt idx="6">
                    <c:v>annual</c:v>
                  </c:pt>
                  <c:pt idx="7">
                    <c:v>annual</c:v>
                  </c:pt>
                  <c:pt idx="8">
                    <c:v>quarterly</c:v>
                  </c:pt>
                  <c:pt idx="9">
                    <c:v>annual</c:v>
                  </c:pt>
                </c:lvl>
                <c:lvl>
                  <c:pt idx="0">
                    <c:v>Portfolio</c:v>
                  </c:pt>
                </c:lvl>
              </c:multiLvlStrCache>
            </c:multiLvlStrRef>
          </c:cat>
          <c:val>
            <c:numRef>
              <c:extLst>
                <c:ext xmlns:c15="http://schemas.microsoft.com/office/drawing/2012/chart" uri="{02D57815-91ED-43cb-92C2-25804820EDAC}">
                  <c15:fullRef>
                    <c15:sqref>'Academic Dataset'!$T$46:$T$65</c15:sqref>
                  </c15:fullRef>
                </c:ext>
              </c:extLst>
              <c:f>('Academic Dataset'!$T$46:$T$50,'Academic Dataset'!$T$54:$T$55,'Academic Dataset'!$T$60,'Academic Dataset'!$T$64:$T$65)</c:f>
              <c:numCache>
                <c:formatCode>General</c:formatCode>
                <c:ptCount val="10"/>
                <c:pt idx="0">
                  <c:v>2</c:v>
                </c:pt>
                <c:pt idx="1">
                  <c:v>1</c:v>
                </c:pt>
                <c:pt idx="2">
                  <c:v>7</c:v>
                </c:pt>
                <c:pt idx="3">
                  <c:v>1</c:v>
                </c:pt>
                <c:pt idx="4">
                  <c:v>1</c:v>
                </c:pt>
                <c:pt idx="5">
                  <c:v>7</c:v>
                </c:pt>
                <c:pt idx="6">
                  <c:v>0</c:v>
                </c:pt>
                <c:pt idx="7">
                  <c:v>0</c:v>
                </c:pt>
                <c:pt idx="8">
                  <c:v>8</c:v>
                </c:pt>
                <c:pt idx="9">
                  <c:v>4</c:v>
                </c:pt>
              </c:numCache>
            </c:numRef>
          </c:val>
          <c:extLst xmlns:c15="http://schemas.microsoft.com/office/drawing/2012/chart">
            <c:ext xmlns:c16="http://schemas.microsoft.com/office/drawing/2014/chart" uri="{C3380CC4-5D6E-409C-BE32-E72D297353CC}">
              <c16:uniqueId val="{00000002-378B-410A-A110-8E27F3CD43C1}"/>
            </c:ext>
          </c:extLst>
        </c:ser>
        <c:dLbls>
          <c:showLegendKey val="0"/>
          <c:showVal val="0"/>
          <c:showCatName val="0"/>
          <c:showSerName val="0"/>
          <c:showPercent val="0"/>
          <c:showBubbleSize val="0"/>
        </c:dLbls>
        <c:gapWidth val="150"/>
        <c:overlap val="100"/>
        <c:axId val="1221826736"/>
        <c:axId val="1411221872"/>
        <c:extLst/>
      </c:barChart>
      <c:catAx>
        <c:axId val="1221826736"/>
        <c:scaling>
          <c:orientation val="minMax"/>
        </c:scaling>
        <c:delete val="0"/>
        <c:axPos val="b"/>
        <c:numFmt formatCode="#,##0.00" sourceLinked="0"/>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a:ea typeface="Segoe UI"/>
                <a:cs typeface="Segoe UI"/>
              </a:defRPr>
            </a:pPr>
            <a:endParaRPr lang="de-DE"/>
          </a:p>
        </c:txPr>
        <c:crossAx val="1411221872"/>
        <c:crosses val="autoZero"/>
        <c:auto val="1"/>
        <c:lblAlgn val="ctr"/>
        <c:lblOffset val="100"/>
        <c:noMultiLvlLbl val="0"/>
      </c:catAx>
      <c:valAx>
        <c:axId val="1411221872"/>
        <c:scaling>
          <c:orientation val="minMax"/>
        </c:scaling>
        <c:delete val="0"/>
        <c:axPos val="l"/>
        <c:numFmt formatCode="#,##0" sourceLinked="0"/>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a:ea typeface="Segoe UI"/>
                <a:cs typeface="Segoe UI"/>
              </a:defRPr>
            </a:pPr>
            <a:endParaRPr lang="de-DE"/>
          </a:p>
        </c:txPr>
        <c:crossAx val="1221826736"/>
        <c:crosses val="autoZero"/>
        <c:crossBetween val="between"/>
      </c:valAx>
      <c:spPr>
        <a:solidFill>
          <a:srgbClr val="FFFFFF"/>
        </a:solidFill>
        <a:ln w="25400">
          <a:noFill/>
        </a:ln>
        <a:effectLst/>
      </c:spPr>
    </c:plotArea>
    <c:legend>
      <c:legendPos val="b"/>
      <c:layout>
        <c:manualLayout>
          <c:xMode val="edge"/>
          <c:yMode val="edge"/>
          <c:x val="0"/>
          <c:y val="0.92338222033771911"/>
          <c:w val="1"/>
          <c:h val="7.661781860600758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a:ea typeface="Segoe UI"/>
              <a:cs typeface="Segoe UI"/>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5400" cap="flat" cmpd="sng" algn="ctr">
      <a:noFill/>
      <a:round/>
    </a:ln>
    <a:effectLst/>
  </c:spPr>
  <c:txPr>
    <a:bodyPr/>
    <a:lstStyle/>
    <a:p>
      <a:pPr>
        <a:defRPr>
          <a:solidFill>
            <a:sysClr val="windowText" lastClr="000000"/>
          </a:solidFill>
        </a:defRPr>
      </a:pPr>
      <a:endParaRPr lang="de-DE"/>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21848553977482E-2"/>
          <c:y val="0.15740740740740741"/>
          <c:w val="0.87166001913312241"/>
          <c:h val="0.66925816564596097"/>
        </c:manualLayout>
      </c:layout>
      <c:barChart>
        <c:barDir val="col"/>
        <c:grouping val="stacked"/>
        <c:varyColors val="0"/>
        <c:ser>
          <c:idx val="1"/>
          <c:order val="0"/>
          <c:tx>
            <c:strRef>
              <c:f>'Academic Dataset'!$X$22</c:f>
              <c:strCache>
                <c:ptCount val="1"/>
                <c:pt idx="0">
                  <c:v>not BoP consistent</c:v>
                </c:pt>
              </c:strCache>
            </c:strRef>
          </c:tx>
          <c:spPr>
            <a:solidFill>
              <a:schemeClr val="accent2"/>
            </a:solidFill>
            <a:ln>
              <a:noFill/>
            </a:ln>
            <a:effectLst/>
          </c:spPr>
          <c:invertIfNegative val="0"/>
          <c:cat>
            <c:strRef>
              <c:f>'Academic Dataset'!$Y$20:$AC$20</c:f>
              <c:strCache>
                <c:ptCount val="5"/>
                <c:pt idx="0">
                  <c:v>daily</c:v>
                </c:pt>
                <c:pt idx="1">
                  <c:v>weekly</c:v>
                </c:pt>
                <c:pt idx="2">
                  <c:v>monthly</c:v>
                </c:pt>
                <c:pt idx="3">
                  <c:v>quarterly</c:v>
                </c:pt>
                <c:pt idx="4">
                  <c:v>annual</c:v>
                </c:pt>
              </c:strCache>
            </c:strRef>
          </c:cat>
          <c:val>
            <c:numRef>
              <c:f>'Academic Dataset'!$Y$22:$AC$22</c:f>
              <c:numCache>
                <c:formatCode>General</c:formatCode>
                <c:ptCount val="5"/>
                <c:pt idx="0">
                  <c:v>2</c:v>
                </c:pt>
                <c:pt idx="1">
                  <c:v>4</c:v>
                </c:pt>
                <c:pt idx="2">
                  <c:v>10</c:v>
                </c:pt>
                <c:pt idx="3">
                  <c:v>2</c:v>
                </c:pt>
                <c:pt idx="4">
                  <c:v>1</c:v>
                </c:pt>
              </c:numCache>
            </c:numRef>
          </c:val>
          <c:extLst>
            <c:ext xmlns:c16="http://schemas.microsoft.com/office/drawing/2014/chart" uri="{C3380CC4-5D6E-409C-BE32-E72D297353CC}">
              <c16:uniqueId val="{00000000-3FEA-449F-97CA-7305FA9CCFDC}"/>
            </c:ext>
          </c:extLst>
        </c:ser>
        <c:ser>
          <c:idx val="2"/>
          <c:order val="1"/>
          <c:tx>
            <c:strRef>
              <c:f>'Academic Dataset'!$X$21</c:f>
              <c:strCache>
                <c:ptCount val="1"/>
                <c:pt idx="0">
                  <c:v>BoP consistent</c:v>
                </c:pt>
              </c:strCache>
            </c:strRef>
          </c:tx>
          <c:spPr>
            <a:solidFill>
              <a:schemeClr val="tx2"/>
            </a:solidFill>
            <a:ln>
              <a:noFill/>
            </a:ln>
            <a:effectLst/>
          </c:spPr>
          <c:invertIfNegative val="0"/>
          <c:cat>
            <c:strRef>
              <c:f>'Academic Dataset'!$Y$20:$AC$20</c:f>
              <c:strCache>
                <c:ptCount val="5"/>
                <c:pt idx="0">
                  <c:v>daily</c:v>
                </c:pt>
                <c:pt idx="1">
                  <c:v>weekly</c:v>
                </c:pt>
                <c:pt idx="2">
                  <c:v>monthly</c:v>
                </c:pt>
                <c:pt idx="3">
                  <c:v>quarterly</c:v>
                </c:pt>
                <c:pt idx="4">
                  <c:v>annual</c:v>
                </c:pt>
              </c:strCache>
            </c:strRef>
          </c:cat>
          <c:val>
            <c:numRef>
              <c:f>'Academic Dataset'!$Y$21:$AC$21</c:f>
              <c:numCache>
                <c:formatCode>General</c:formatCode>
                <c:ptCount val="5"/>
                <c:pt idx="0">
                  <c:v>0</c:v>
                </c:pt>
                <c:pt idx="1">
                  <c:v>0</c:v>
                </c:pt>
                <c:pt idx="2">
                  <c:v>2</c:v>
                </c:pt>
                <c:pt idx="3">
                  <c:v>33</c:v>
                </c:pt>
                <c:pt idx="4">
                  <c:v>20</c:v>
                </c:pt>
              </c:numCache>
            </c:numRef>
          </c:val>
          <c:extLst>
            <c:ext xmlns:c16="http://schemas.microsoft.com/office/drawing/2014/chart" uri="{C3380CC4-5D6E-409C-BE32-E72D297353CC}">
              <c16:uniqueId val="{00000001-3FEA-449F-97CA-7305FA9CCFDC}"/>
            </c:ext>
          </c:extLst>
        </c:ser>
        <c:dLbls>
          <c:showLegendKey val="0"/>
          <c:showVal val="0"/>
          <c:showCatName val="0"/>
          <c:showSerName val="0"/>
          <c:showPercent val="0"/>
          <c:showBubbleSize val="0"/>
        </c:dLbls>
        <c:gapWidth val="150"/>
        <c:overlap val="100"/>
        <c:axId val="1459445584"/>
        <c:axId val="1459641280"/>
      </c:barChart>
      <c:catAx>
        <c:axId val="145944558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459641280"/>
        <c:crosses val="autoZero"/>
        <c:auto val="1"/>
        <c:lblAlgn val="ctr"/>
        <c:lblOffset val="100"/>
        <c:noMultiLvlLbl val="0"/>
      </c:catAx>
      <c:valAx>
        <c:axId val="1459641280"/>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45944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800">
          <a:solidFill>
            <a:sysClr val="windowText" lastClr="000000"/>
          </a:solidFill>
          <a:latin typeface="Segoe UI" panose="020B0502040204020203" pitchFamily="34" charset="0"/>
          <a:cs typeface="Segoe UI" panose="020B0502040204020203" pitchFamily="34" charset="0"/>
        </a:defRPr>
      </a:pPr>
      <a:endParaRPr lang="de-D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79577293659703"/>
          <c:y val="0.16161879126596781"/>
          <c:w val="0.82760412240802772"/>
          <c:h val="0.64244984236056901"/>
        </c:manualLayout>
      </c:layout>
      <c:barChart>
        <c:barDir val="col"/>
        <c:grouping val="stacked"/>
        <c:varyColors val="0"/>
        <c:ser>
          <c:idx val="6"/>
          <c:order val="0"/>
          <c:tx>
            <c:strRef>
              <c:f>'Academic Dataset'!$AF$46</c:f>
              <c:strCache>
                <c:ptCount val="1"/>
                <c:pt idx="0">
                  <c:v>Portfolio</c:v>
                </c:pt>
              </c:strCache>
            </c:strRef>
          </c:tx>
          <c:spPr>
            <a:solidFill>
              <a:schemeClr val="accent2"/>
            </a:solid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Dataset'!$AF$47:$AF$52</c:f>
              <c:numCache>
                <c:formatCode>General</c:formatCode>
                <c:ptCount val="6"/>
                <c:pt idx="0">
                  <c:v>3</c:v>
                </c:pt>
                <c:pt idx="1">
                  <c:v>2</c:v>
                </c:pt>
                <c:pt idx="2">
                  <c:v>2</c:v>
                </c:pt>
                <c:pt idx="3">
                  <c:v>4</c:v>
                </c:pt>
                <c:pt idx="4">
                  <c:v>14</c:v>
                </c:pt>
                <c:pt idx="5">
                  <c:v>3</c:v>
                </c:pt>
              </c:numCache>
            </c:numRef>
          </c:val>
          <c:extLst>
            <c:ext xmlns:c16="http://schemas.microsoft.com/office/drawing/2014/chart" uri="{C3380CC4-5D6E-409C-BE32-E72D297353CC}">
              <c16:uniqueId val="{00000000-5F96-4A81-8F66-AC1FC0D318B5}"/>
            </c:ext>
          </c:extLst>
        </c:ser>
        <c:ser>
          <c:idx val="7"/>
          <c:order val="1"/>
          <c:tx>
            <c:strRef>
              <c:f>'Academic Dataset'!$AG$46</c:f>
              <c:strCache>
                <c:ptCount val="1"/>
                <c:pt idx="0">
                  <c:v>Portfolio interpolation</c:v>
                </c:pt>
              </c:strCache>
            </c:strRef>
          </c:tx>
          <c:spPr>
            <a:pattFill prst="wdUpDiag">
              <a:fgClr>
                <a:schemeClr val="bg1"/>
              </a:fgClr>
              <a:bgClr>
                <a:schemeClr val="accent2"/>
              </a:bgClr>
            </a:patt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Dataset'!$AG$47:$AG$52</c:f>
              <c:numCache>
                <c:formatCode>General</c:formatCode>
                <c:ptCount val="6"/>
                <c:pt idx="5">
                  <c:v>7</c:v>
                </c:pt>
              </c:numCache>
            </c:numRef>
          </c:val>
          <c:extLst>
            <c:ext xmlns:c16="http://schemas.microsoft.com/office/drawing/2014/chart" uri="{C3380CC4-5D6E-409C-BE32-E72D297353CC}">
              <c16:uniqueId val="{00000001-5F96-4A81-8F66-AC1FC0D318B5}"/>
            </c:ext>
          </c:extLst>
        </c:ser>
        <c:ser>
          <c:idx val="2"/>
          <c:order val="2"/>
          <c:tx>
            <c:strRef>
              <c:f>'Academic Dataset'!$AH$46</c:f>
              <c:strCache>
                <c:ptCount val="1"/>
                <c:pt idx="0">
                  <c:v>FDI</c:v>
                </c:pt>
              </c:strCache>
            </c:strRef>
          </c:tx>
          <c:spPr>
            <a:solidFill>
              <a:schemeClr val="accent3"/>
            </a:solid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Dataset'!$AH$47:$AH$52</c:f>
              <c:numCache>
                <c:formatCode>General</c:formatCode>
                <c:ptCount val="6"/>
                <c:pt idx="0">
                  <c:v>0</c:v>
                </c:pt>
                <c:pt idx="1">
                  <c:v>0</c:v>
                </c:pt>
                <c:pt idx="2">
                  <c:v>4</c:v>
                </c:pt>
                <c:pt idx="3">
                  <c:v>2</c:v>
                </c:pt>
                <c:pt idx="4">
                  <c:v>1</c:v>
                </c:pt>
                <c:pt idx="5">
                  <c:v>0</c:v>
                </c:pt>
              </c:numCache>
            </c:numRef>
          </c:val>
          <c:extLst>
            <c:ext xmlns:c16="http://schemas.microsoft.com/office/drawing/2014/chart" uri="{C3380CC4-5D6E-409C-BE32-E72D297353CC}">
              <c16:uniqueId val="{00000002-5F96-4A81-8F66-AC1FC0D318B5}"/>
            </c:ext>
          </c:extLst>
        </c:ser>
        <c:ser>
          <c:idx val="3"/>
          <c:order val="3"/>
          <c:tx>
            <c:strRef>
              <c:f>'Academic Dataset'!$AI$46</c:f>
              <c:strCache>
                <c:ptCount val="1"/>
                <c:pt idx="0">
                  <c:v>FDI interpolation</c:v>
                </c:pt>
              </c:strCache>
            </c:strRef>
          </c:tx>
          <c:spPr>
            <a:solidFill>
              <a:schemeClr val="accent4"/>
            </a:solid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Dataset'!$AI$47:$AI$52</c:f>
              <c:numCache>
                <c:formatCode>General</c:formatCode>
                <c:ptCount val="6"/>
                <c:pt idx="5">
                  <c:v>0</c:v>
                </c:pt>
              </c:numCache>
            </c:numRef>
          </c:val>
          <c:extLst>
            <c:ext xmlns:c16="http://schemas.microsoft.com/office/drawing/2014/chart" uri="{C3380CC4-5D6E-409C-BE32-E72D297353CC}">
              <c16:uniqueId val="{00000003-5F96-4A81-8F66-AC1FC0D318B5}"/>
            </c:ext>
          </c:extLst>
        </c:ser>
        <c:ser>
          <c:idx val="4"/>
          <c:order val="4"/>
          <c:tx>
            <c:strRef>
              <c:f>'Academic Dataset'!$AJ$46</c:f>
              <c:strCache>
                <c:ptCount val="1"/>
                <c:pt idx="0">
                  <c:v>Bank</c:v>
                </c:pt>
              </c:strCache>
            </c:strRef>
          </c:tx>
          <c:spPr>
            <a:solidFill>
              <a:schemeClr val="accent5"/>
            </a:solid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Dataset'!$AJ$47:$AJ$52</c:f>
              <c:numCache>
                <c:formatCode>General</c:formatCode>
                <c:ptCount val="6"/>
                <c:pt idx="0">
                  <c:v>0</c:v>
                </c:pt>
                <c:pt idx="1">
                  <c:v>2</c:v>
                </c:pt>
                <c:pt idx="2">
                  <c:v>1</c:v>
                </c:pt>
                <c:pt idx="3">
                  <c:v>3</c:v>
                </c:pt>
                <c:pt idx="4">
                  <c:v>9</c:v>
                </c:pt>
                <c:pt idx="5">
                  <c:v>3</c:v>
                </c:pt>
              </c:numCache>
            </c:numRef>
          </c:val>
          <c:extLst>
            <c:ext xmlns:c16="http://schemas.microsoft.com/office/drawing/2014/chart" uri="{C3380CC4-5D6E-409C-BE32-E72D297353CC}">
              <c16:uniqueId val="{00000004-5F96-4A81-8F66-AC1FC0D318B5}"/>
            </c:ext>
          </c:extLst>
        </c:ser>
        <c:ser>
          <c:idx val="5"/>
          <c:order val="5"/>
          <c:tx>
            <c:strRef>
              <c:f>'Academic Dataset'!$AK$46</c:f>
              <c:strCache>
                <c:ptCount val="1"/>
                <c:pt idx="0">
                  <c:v>Bank interpolation</c:v>
                </c:pt>
              </c:strCache>
            </c:strRef>
          </c:tx>
          <c:spPr>
            <a:pattFill prst="wdUpDiag">
              <a:fgClr>
                <a:schemeClr val="bg1"/>
              </a:fgClr>
              <a:bgClr>
                <a:schemeClr val="accent5"/>
              </a:bgClr>
            </a:patt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Dataset'!$AK$47:$AK$52</c:f>
              <c:numCache>
                <c:formatCode>General</c:formatCode>
                <c:ptCount val="6"/>
                <c:pt idx="5">
                  <c:v>7</c:v>
                </c:pt>
              </c:numCache>
            </c:numRef>
          </c:val>
          <c:extLst>
            <c:ext xmlns:c16="http://schemas.microsoft.com/office/drawing/2014/chart" uri="{C3380CC4-5D6E-409C-BE32-E72D297353CC}">
              <c16:uniqueId val="{00000005-5F96-4A81-8F66-AC1FC0D318B5}"/>
            </c:ext>
          </c:extLst>
        </c:ser>
        <c:ser>
          <c:idx val="0"/>
          <c:order val="6"/>
          <c:tx>
            <c:strRef>
              <c:f>'Academic Dataset'!$AL$46</c:f>
              <c:strCache>
                <c:ptCount val="1"/>
                <c:pt idx="0">
                  <c:v>Total</c:v>
                </c:pt>
              </c:strCache>
            </c:strRef>
          </c:tx>
          <c:spPr>
            <a:solidFill>
              <a:schemeClr val="accent1"/>
            </a:solid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Dataset'!$AL$47:$AL$52</c:f>
              <c:numCache>
                <c:formatCode>General</c:formatCode>
                <c:ptCount val="6"/>
                <c:pt idx="0">
                  <c:v>3</c:v>
                </c:pt>
                <c:pt idx="1">
                  <c:v>6</c:v>
                </c:pt>
                <c:pt idx="2">
                  <c:v>0</c:v>
                </c:pt>
                <c:pt idx="3">
                  <c:v>8</c:v>
                </c:pt>
                <c:pt idx="4">
                  <c:v>9</c:v>
                </c:pt>
                <c:pt idx="5">
                  <c:v>4</c:v>
                </c:pt>
              </c:numCache>
            </c:numRef>
          </c:val>
          <c:extLst>
            <c:ext xmlns:c16="http://schemas.microsoft.com/office/drawing/2014/chart" uri="{C3380CC4-5D6E-409C-BE32-E72D297353CC}">
              <c16:uniqueId val="{00000006-5F96-4A81-8F66-AC1FC0D318B5}"/>
            </c:ext>
          </c:extLst>
        </c:ser>
        <c:ser>
          <c:idx val="1"/>
          <c:order val="7"/>
          <c:tx>
            <c:strRef>
              <c:f>'Academic Dataset'!$AM$46</c:f>
              <c:strCache>
                <c:ptCount val="1"/>
                <c:pt idx="0">
                  <c:v>Total interpolation</c:v>
                </c:pt>
              </c:strCache>
            </c:strRef>
          </c:tx>
          <c:spPr>
            <a:pattFill prst="wdUpDiag">
              <a:fgClr>
                <a:schemeClr val="bg1"/>
              </a:fgClr>
              <a:bgClr>
                <a:schemeClr val="accent1"/>
              </a:bgClr>
            </a:pattFill>
            <a:ln>
              <a:noFill/>
            </a:ln>
            <a:effectLst/>
          </c:spPr>
          <c:invertIfNegative val="0"/>
          <c:cat>
            <c:strRef>
              <c:f>'Academic Dataset'!$AE$47:$AE$52</c:f>
              <c:strCache>
                <c:ptCount val="6"/>
                <c:pt idx="0">
                  <c:v>1993-97</c:v>
                </c:pt>
                <c:pt idx="1">
                  <c:v>1998-02</c:v>
                </c:pt>
                <c:pt idx="2">
                  <c:v>2003-07</c:v>
                </c:pt>
                <c:pt idx="3">
                  <c:v>2008-12</c:v>
                </c:pt>
                <c:pt idx="4">
                  <c:v>2013-17</c:v>
                </c:pt>
                <c:pt idx="5">
                  <c:v>2018-22</c:v>
                </c:pt>
              </c:strCache>
            </c:strRef>
          </c:cat>
          <c:val>
            <c:numRef>
              <c:f>'Academic Dataset'!$AM$47:$AM$52</c:f>
              <c:numCache>
                <c:formatCode>General</c:formatCode>
                <c:ptCount val="6"/>
                <c:pt idx="5" formatCode="0">
                  <c:v>9.3333333333333339</c:v>
                </c:pt>
              </c:numCache>
            </c:numRef>
          </c:val>
          <c:extLst>
            <c:ext xmlns:c16="http://schemas.microsoft.com/office/drawing/2014/chart" uri="{C3380CC4-5D6E-409C-BE32-E72D297353CC}">
              <c16:uniqueId val="{00000007-5F96-4A81-8F66-AC1FC0D318B5}"/>
            </c:ext>
          </c:extLst>
        </c:ser>
        <c:dLbls>
          <c:showLegendKey val="0"/>
          <c:showVal val="0"/>
          <c:showCatName val="0"/>
          <c:showSerName val="0"/>
          <c:showPercent val="0"/>
          <c:showBubbleSize val="0"/>
        </c:dLbls>
        <c:gapWidth val="219"/>
        <c:overlap val="100"/>
        <c:axId val="1282397184"/>
        <c:axId val="1246086512"/>
        <c:extLst>
          <c:ext xmlns:c15="http://schemas.microsoft.com/office/drawing/2012/chart" uri="{02D57815-91ED-43cb-92C2-25804820EDAC}">
            <c15:filteredBarSeries>
              <c15:ser>
                <c:idx val="8"/>
                <c:order val="8"/>
                <c:tx>
                  <c:strRef>
                    <c:extLst>
                      <c:ext uri="{02D57815-91ED-43cb-92C2-25804820EDAC}">
                        <c15:formulaRef>
                          <c15:sqref>'Academic Dataset'!$AN$46</c15:sqref>
                        </c15:formulaRef>
                      </c:ext>
                    </c:extLst>
                    <c:strCache>
                      <c:ptCount val="1"/>
                      <c:pt idx="0">
                        <c:v>NA</c:v>
                      </c:pt>
                    </c:strCache>
                  </c:strRef>
                </c:tx>
                <c:spPr>
                  <a:solidFill>
                    <a:schemeClr val="bg1">
                      <a:lumMod val="75000"/>
                    </a:schemeClr>
                  </a:solidFill>
                  <a:ln>
                    <a:noFill/>
                  </a:ln>
                  <a:effectLst/>
                </c:spPr>
                <c:invertIfNegative val="0"/>
                <c:cat>
                  <c:strRef>
                    <c:extLst>
                      <c:ext uri="{02D57815-91ED-43cb-92C2-25804820EDAC}">
                        <c15:formulaRef>
                          <c15:sqref>'Academic Dataset'!$AE$47:$AE$52</c15:sqref>
                        </c15:formulaRef>
                      </c:ext>
                    </c:extLst>
                    <c:strCache>
                      <c:ptCount val="6"/>
                      <c:pt idx="0">
                        <c:v>1993-97</c:v>
                      </c:pt>
                      <c:pt idx="1">
                        <c:v>1998-02</c:v>
                      </c:pt>
                      <c:pt idx="2">
                        <c:v>2003-07</c:v>
                      </c:pt>
                      <c:pt idx="3">
                        <c:v>2008-12</c:v>
                      </c:pt>
                      <c:pt idx="4">
                        <c:v>2013-17</c:v>
                      </c:pt>
                      <c:pt idx="5">
                        <c:v>2018-22</c:v>
                      </c:pt>
                    </c:strCache>
                  </c:strRef>
                </c:cat>
                <c:val>
                  <c:numRef>
                    <c:extLst>
                      <c:ext uri="{02D57815-91ED-43cb-92C2-25804820EDAC}">
                        <c15:formulaRef>
                          <c15:sqref>'Academic Dataset'!$AN$47:$AN$52</c15:sqref>
                        </c15:formulaRef>
                      </c:ext>
                    </c:extLst>
                    <c:numCache>
                      <c:formatCode>General</c:formatCode>
                      <c:ptCount val="6"/>
                      <c:pt idx="0">
                        <c:v>2</c:v>
                      </c:pt>
                      <c:pt idx="1">
                        <c:v>0</c:v>
                      </c:pt>
                      <c:pt idx="2">
                        <c:v>0</c:v>
                      </c:pt>
                      <c:pt idx="3">
                        <c:v>2</c:v>
                      </c:pt>
                      <c:pt idx="4">
                        <c:v>1</c:v>
                      </c:pt>
                      <c:pt idx="5">
                        <c:v>0</c:v>
                      </c:pt>
                    </c:numCache>
                  </c:numRef>
                </c:val>
                <c:extLst>
                  <c:ext xmlns:c16="http://schemas.microsoft.com/office/drawing/2014/chart" uri="{C3380CC4-5D6E-409C-BE32-E72D297353CC}">
                    <c16:uniqueId val="{00000008-5F96-4A81-8F66-AC1FC0D318B5}"/>
                  </c:ext>
                </c:extLst>
              </c15:ser>
            </c15:filteredBarSeries>
          </c:ext>
        </c:extLst>
      </c:barChart>
      <c:catAx>
        <c:axId val="128239718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246086512"/>
        <c:crosses val="autoZero"/>
        <c:auto val="1"/>
        <c:lblAlgn val="ctr"/>
        <c:lblOffset val="100"/>
        <c:noMultiLvlLbl val="0"/>
      </c:catAx>
      <c:valAx>
        <c:axId val="1246086512"/>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282397184"/>
        <c:crosses val="autoZero"/>
        <c:crossBetween val="between"/>
      </c:valAx>
      <c:spPr>
        <a:noFill/>
        <a:ln>
          <a:noFill/>
        </a:ln>
        <a:effectLst/>
      </c:spPr>
    </c:plotArea>
    <c:legend>
      <c:legendPos val="b"/>
      <c:legendEntry>
        <c:idx val="1"/>
        <c:delete val="1"/>
      </c:legendEntry>
      <c:legendEntry>
        <c:idx val="3"/>
        <c:delete val="1"/>
      </c:legendEntry>
      <c:legendEntry>
        <c:idx val="5"/>
        <c:delete val="1"/>
      </c:legendEntry>
      <c:legendEntry>
        <c:idx val="7"/>
        <c:delete val="1"/>
      </c:legendEntry>
      <c:layout>
        <c:manualLayout>
          <c:xMode val="edge"/>
          <c:yMode val="edge"/>
          <c:x val="0"/>
          <c:y val="0.91186501040595136"/>
          <c:w val="1"/>
          <c:h val="8.385575077865768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Segoe UI" panose="020B0502040204020203" pitchFamily="34" charset="0"/>
          <a:cs typeface="Segoe UI" panose="020B0502040204020203" pitchFamily="34" charset="0"/>
        </a:defRPr>
      </a:pPr>
      <a:endParaRPr lang="de-D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9.5087206841080352E-2"/>
          <c:y val="0.12991686852498197"/>
          <c:w val="0.8556296390370558"/>
          <c:h val="0.69375951848611517"/>
        </c:manualLayout>
      </c:layout>
      <c:barChart>
        <c:barDir val="col"/>
        <c:grouping val="stacked"/>
        <c:varyColors val="0"/>
        <c:ser>
          <c:idx val="0"/>
          <c:order val="0"/>
          <c:tx>
            <c:strRef>
              <c:f>'Academic Dataset'!$AS$18</c:f>
              <c:strCache>
                <c:ptCount val="1"/>
                <c:pt idx="0">
                  <c:v>annual</c:v>
                </c:pt>
              </c:strCache>
            </c:strRef>
          </c:tx>
          <c:spPr>
            <a:solidFill>
              <a:schemeClr val="accent1"/>
            </a:solid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Dataset'!$AS$19:$AS$24</c:f>
              <c:numCache>
                <c:formatCode>General</c:formatCode>
                <c:ptCount val="6"/>
                <c:pt idx="0">
                  <c:v>4</c:v>
                </c:pt>
                <c:pt idx="1">
                  <c:v>5</c:v>
                </c:pt>
                <c:pt idx="2">
                  <c:v>4</c:v>
                </c:pt>
                <c:pt idx="3">
                  <c:v>6</c:v>
                </c:pt>
                <c:pt idx="4">
                  <c:v>5</c:v>
                </c:pt>
                <c:pt idx="5">
                  <c:v>1</c:v>
                </c:pt>
              </c:numCache>
            </c:numRef>
          </c:val>
          <c:extLst>
            <c:ext xmlns:c16="http://schemas.microsoft.com/office/drawing/2014/chart" uri="{C3380CC4-5D6E-409C-BE32-E72D297353CC}">
              <c16:uniqueId val="{00000000-BDFB-4517-B582-6CF98987937E}"/>
            </c:ext>
          </c:extLst>
        </c:ser>
        <c:ser>
          <c:idx val="1"/>
          <c:order val="1"/>
          <c:tx>
            <c:strRef>
              <c:f>'Academic Dataset'!$AT$18</c:f>
              <c:strCache>
                <c:ptCount val="1"/>
                <c:pt idx="0">
                  <c:v>annual interpolation</c:v>
                </c:pt>
              </c:strCache>
            </c:strRef>
          </c:tx>
          <c:spPr>
            <a:pattFill prst="wdUpDiag">
              <a:fgClr>
                <a:schemeClr val="bg1"/>
              </a:fgClr>
              <a:bgClr>
                <a:schemeClr val="accent1"/>
              </a:bgClr>
            </a:patt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Dataset'!$AT$19:$AT$24</c:f>
              <c:numCache>
                <c:formatCode>General</c:formatCode>
                <c:ptCount val="6"/>
                <c:pt idx="5" formatCode="0">
                  <c:v>2.3333333333333335</c:v>
                </c:pt>
              </c:numCache>
            </c:numRef>
          </c:val>
          <c:extLst>
            <c:ext xmlns:c16="http://schemas.microsoft.com/office/drawing/2014/chart" uri="{C3380CC4-5D6E-409C-BE32-E72D297353CC}">
              <c16:uniqueId val="{00000001-BDFB-4517-B582-6CF98987937E}"/>
            </c:ext>
          </c:extLst>
        </c:ser>
        <c:ser>
          <c:idx val="2"/>
          <c:order val="2"/>
          <c:tx>
            <c:strRef>
              <c:f>'Academic Dataset'!$AU$18</c:f>
              <c:strCache>
                <c:ptCount val="1"/>
                <c:pt idx="0">
                  <c:v>quarterly</c:v>
                </c:pt>
              </c:strCache>
            </c:strRef>
          </c:tx>
          <c:spPr>
            <a:solidFill>
              <a:schemeClr val="accent3"/>
            </a:solid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Dataset'!$AU$19:$AU$24</c:f>
              <c:numCache>
                <c:formatCode>General</c:formatCode>
                <c:ptCount val="6"/>
                <c:pt idx="0">
                  <c:v>2</c:v>
                </c:pt>
                <c:pt idx="1">
                  <c:v>2</c:v>
                </c:pt>
                <c:pt idx="2">
                  <c:v>2</c:v>
                </c:pt>
                <c:pt idx="3">
                  <c:v>7</c:v>
                </c:pt>
                <c:pt idx="4">
                  <c:v>17</c:v>
                </c:pt>
                <c:pt idx="5" formatCode="0">
                  <c:v>7</c:v>
                </c:pt>
              </c:numCache>
            </c:numRef>
          </c:val>
          <c:extLst>
            <c:ext xmlns:c16="http://schemas.microsoft.com/office/drawing/2014/chart" uri="{C3380CC4-5D6E-409C-BE32-E72D297353CC}">
              <c16:uniqueId val="{00000002-BDFB-4517-B582-6CF98987937E}"/>
            </c:ext>
          </c:extLst>
        </c:ser>
        <c:ser>
          <c:idx val="3"/>
          <c:order val="3"/>
          <c:tx>
            <c:strRef>
              <c:f>'Academic Dataset'!$AV$18</c:f>
              <c:strCache>
                <c:ptCount val="1"/>
                <c:pt idx="0">
                  <c:v>quarterly interpolation</c:v>
                </c:pt>
              </c:strCache>
            </c:strRef>
          </c:tx>
          <c:spPr>
            <a:pattFill prst="wdUpDiag">
              <a:fgClr>
                <a:schemeClr val="bg1"/>
              </a:fgClr>
              <a:bgClr>
                <a:schemeClr val="accent3"/>
              </a:bgClr>
            </a:patt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Dataset'!$AV$19:$AV$24</c:f>
              <c:numCache>
                <c:formatCode>General</c:formatCode>
                <c:ptCount val="6"/>
                <c:pt idx="5" formatCode="0">
                  <c:v>16.333333333333332</c:v>
                </c:pt>
              </c:numCache>
            </c:numRef>
          </c:val>
          <c:extLst>
            <c:ext xmlns:c16="http://schemas.microsoft.com/office/drawing/2014/chart" uri="{C3380CC4-5D6E-409C-BE32-E72D297353CC}">
              <c16:uniqueId val="{00000003-BDFB-4517-B582-6CF98987937E}"/>
            </c:ext>
          </c:extLst>
        </c:ser>
        <c:ser>
          <c:idx val="4"/>
          <c:order val="4"/>
          <c:tx>
            <c:strRef>
              <c:f>'Academic Dataset'!$AW$18</c:f>
              <c:strCache>
                <c:ptCount val="1"/>
                <c:pt idx="0">
                  <c:v>monthly</c:v>
                </c:pt>
              </c:strCache>
            </c:strRef>
          </c:tx>
          <c:spPr>
            <a:solidFill>
              <a:srgbClr val="FFC000"/>
            </a:solid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Dataset'!$AW$19:$AW$24</c:f>
              <c:numCache>
                <c:formatCode>General</c:formatCode>
                <c:ptCount val="6"/>
                <c:pt idx="0">
                  <c:v>2</c:v>
                </c:pt>
                <c:pt idx="1">
                  <c:v>2</c:v>
                </c:pt>
                <c:pt idx="2">
                  <c:v>0</c:v>
                </c:pt>
                <c:pt idx="3">
                  <c:v>0</c:v>
                </c:pt>
                <c:pt idx="4">
                  <c:v>7</c:v>
                </c:pt>
                <c:pt idx="5" formatCode="0">
                  <c:v>2</c:v>
                </c:pt>
              </c:numCache>
            </c:numRef>
          </c:val>
          <c:extLst>
            <c:ext xmlns:c16="http://schemas.microsoft.com/office/drawing/2014/chart" uri="{C3380CC4-5D6E-409C-BE32-E72D297353CC}">
              <c16:uniqueId val="{00000004-BDFB-4517-B582-6CF98987937E}"/>
            </c:ext>
          </c:extLst>
        </c:ser>
        <c:ser>
          <c:idx val="5"/>
          <c:order val="5"/>
          <c:tx>
            <c:strRef>
              <c:f>'Academic Dataset'!$AX$18</c:f>
              <c:strCache>
                <c:ptCount val="1"/>
                <c:pt idx="0">
                  <c:v>monthly interpolation</c:v>
                </c:pt>
              </c:strCache>
            </c:strRef>
          </c:tx>
          <c:spPr>
            <a:pattFill prst="wdUpDiag">
              <a:fgClr>
                <a:schemeClr val="bg1"/>
              </a:fgClr>
              <a:bgClr>
                <a:srgbClr val="FFC000"/>
              </a:bgClr>
            </a:patt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Dataset'!$AX$19:$AX$24</c:f>
              <c:numCache>
                <c:formatCode>General</c:formatCode>
                <c:ptCount val="6"/>
                <c:pt idx="5" formatCode="0">
                  <c:v>4.666666666666667</c:v>
                </c:pt>
              </c:numCache>
            </c:numRef>
          </c:val>
          <c:extLst>
            <c:ext xmlns:c16="http://schemas.microsoft.com/office/drawing/2014/chart" uri="{C3380CC4-5D6E-409C-BE32-E72D297353CC}">
              <c16:uniqueId val="{00000005-BDFB-4517-B582-6CF98987937E}"/>
            </c:ext>
          </c:extLst>
        </c:ser>
        <c:ser>
          <c:idx val="6"/>
          <c:order val="6"/>
          <c:tx>
            <c:strRef>
              <c:f>'Academic Dataset'!$AY$18</c:f>
              <c:strCache>
                <c:ptCount val="1"/>
                <c:pt idx="0">
                  <c:v>weekly</c:v>
                </c:pt>
              </c:strCache>
            </c:strRef>
          </c:tx>
          <c:spPr>
            <a:solidFill>
              <a:schemeClr val="accent6"/>
            </a:solid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Dataset'!$AY$19:$AY$24</c:f>
              <c:numCache>
                <c:formatCode>General</c:formatCode>
                <c:ptCount val="6"/>
                <c:pt idx="0">
                  <c:v>0</c:v>
                </c:pt>
                <c:pt idx="1">
                  <c:v>0</c:v>
                </c:pt>
                <c:pt idx="2">
                  <c:v>0</c:v>
                </c:pt>
                <c:pt idx="3">
                  <c:v>1</c:v>
                </c:pt>
                <c:pt idx="4">
                  <c:v>3</c:v>
                </c:pt>
                <c:pt idx="5" formatCode="0">
                  <c:v>0</c:v>
                </c:pt>
              </c:numCache>
            </c:numRef>
          </c:val>
          <c:extLst>
            <c:ext xmlns:c16="http://schemas.microsoft.com/office/drawing/2014/chart" uri="{C3380CC4-5D6E-409C-BE32-E72D297353CC}">
              <c16:uniqueId val="{00000006-BDFB-4517-B582-6CF98987937E}"/>
            </c:ext>
          </c:extLst>
        </c:ser>
        <c:ser>
          <c:idx val="7"/>
          <c:order val="7"/>
          <c:tx>
            <c:strRef>
              <c:f>'Academic Dataset'!$AZ$18</c:f>
              <c:strCache>
                <c:ptCount val="1"/>
                <c:pt idx="0">
                  <c:v>weekly interpolation</c:v>
                </c:pt>
              </c:strCache>
            </c:strRef>
          </c:tx>
          <c:spPr>
            <a:solidFill>
              <a:schemeClr val="accent3">
                <a:shade val="68000"/>
              </a:schemeClr>
            </a:solid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Dataset'!$AZ$19:$AZ$24</c:f>
              <c:numCache>
                <c:formatCode>General</c:formatCode>
                <c:ptCount val="6"/>
                <c:pt idx="0">
                  <c:v>0</c:v>
                </c:pt>
                <c:pt idx="1">
                  <c:v>0</c:v>
                </c:pt>
                <c:pt idx="2">
                  <c:v>0</c:v>
                </c:pt>
                <c:pt idx="3">
                  <c:v>0</c:v>
                </c:pt>
                <c:pt idx="4">
                  <c:v>0</c:v>
                </c:pt>
                <c:pt idx="5" formatCode="0">
                  <c:v>0</c:v>
                </c:pt>
              </c:numCache>
            </c:numRef>
          </c:val>
          <c:extLst>
            <c:ext xmlns:c16="http://schemas.microsoft.com/office/drawing/2014/chart" uri="{C3380CC4-5D6E-409C-BE32-E72D297353CC}">
              <c16:uniqueId val="{00000007-BDFB-4517-B582-6CF98987937E}"/>
            </c:ext>
          </c:extLst>
        </c:ser>
        <c:ser>
          <c:idx val="8"/>
          <c:order val="8"/>
          <c:tx>
            <c:strRef>
              <c:f>'Academic Dataset'!$BA$18</c:f>
              <c:strCache>
                <c:ptCount val="1"/>
                <c:pt idx="0">
                  <c:v>daily</c:v>
                </c:pt>
              </c:strCache>
            </c:strRef>
          </c:tx>
          <c:spPr>
            <a:solidFill>
              <a:schemeClr val="accent2"/>
            </a:solid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Dataset'!$BA$19:$BA$24</c:f>
              <c:numCache>
                <c:formatCode>General</c:formatCode>
                <c:ptCount val="6"/>
                <c:pt idx="0">
                  <c:v>0</c:v>
                </c:pt>
                <c:pt idx="1">
                  <c:v>0</c:v>
                </c:pt>
                <c:pt idx="2">
                  <c:v>1</c:v>
                </c:pt>
                <c:pt idx="3">
                  <c:v>2</c:v>
                </c:pt>
                <c:pt idx="4">
                  <c:v>0</c:v>
                </c:pt>
                <c:pt idx="5" formatCode="0">
                  <c:v>0</c:v>
                </c:pt>
              </c:numCache>
            </c:numRef>
          </c:val>
          <c:extLst>
            <c:ext xmlns:c16="http://schemas.microsoft.com/office/drawing/2014/chart" uri="{C3380CC4-5D6E-409C-BE32-E72D297353CC}">
              <c16:uniqueId val="{00000008-BDFB-4517-B582-6CF98987937E}"/>
            </c:ext>
          </c:extLst>
        </c:ser>
        <c:ser>
          <c:idx val="9"/>
          <c:order val="9"/>
          <c:tx>
            <c:strRef>
              <c:f>'Academic Dataset'!$BB$18</c:f>
              <c:strCache>
                <c:ptCount val="1"/>
                <c:pt idx="0">
                  <c:v>daily interpolation</c:v>
                </c:pt>
              </c:strCache>
            </c:strRef>
          </c:tx>
          <c:spPr>
            <a:solidFill>
              <a:schemeClr val="accent3">
                <a:shade val="42000"/>
              </a:schemeClr>
            </a:solidFill>
            <a:ln>
              <a:noFill/>
            </a:ln>
            <a:effectLst/>
          </c:spPr>
          <c:invertIfNegative val="0"/>
          <c:cat>
            <c:strRef>
              <c:f>'Academic Dataset'!$AR$19:$AR$24</c:f>
              <c:strCache>
                <c:ptCount val="6"/>
                <c:pt idx="0">
                  <c:v>1993-97</c:v>
                </c:pt>
                <c:pt idx="1">
                  <c:v>1998-02</c:v>
                </c:pt>
                <c:pt idx="2">
                  <c:v>2003-07</c:v>
                </c:pt>
                <c:pt idx="3">
                  <c:v>2008-12</c:v>
                </c:pt>
                <c:pt idx="4">
                  <c:v>2013-17</c:v>
                </c:pt>
                <c:pt idx="5">
                  <c:v>2018-22</c:v>
                </c:pt>
              </c:strCache>
            </c:strRef>
          </c:cat>
          <c:val>
            <c:numRef>
              <c:f>'Academic Dataset'!$BB$19:$BB$24</c:f>
              <c:numCache>
                <c:formatCode>General</c:formatCode>
                <c:ptCount val="6"/>
                <c:pt idx="0">
                  <c:v>0</c:v>
                </c:pt>
                <c:pt idx="1">
                  <c:v>0</c:v>
                </c:pt>
                <c:pt idx="2">
                  <c:v>0</c:v>
                </c:pt>
                <c:pt idx="3">
                  <c:v>0</c:v>
                </c:pt>
                <c:pt idx="4">
                  <c:v>0</c:v>
                </c:pt>
                <c:pt idx="5" formatCode="0">
                  <c:v>0</c:v>
                </c:pt>
              </c:numCache>
            </c:numRef>
          </c:val>
          <c:extLst>
            <c:ext xmlns:c16="http://schemas.microsoft.com/office/drawing/2014/chart" uri="{C3380CC4-5D6E-409C-BE32-E72D297353CC}">
              <c16:uniqueId val="{00000009-BDFB-4517-B582-6CF98987937E}"/>
            </c:ext>
          </c:extLst>
        </c:ser>
        <c:dLbls>
          <c:showLegendKey val="0"/>
          <c:showVal val="0"/>
          <c:showCatName val="0"/>
          <c:showSerName val="0"/>
          <c:showPercent val="0"/>
          <c:showBubbleSize val="0"/>
        </c:dLbls>
        <c:gapWidth val="150"/>
        <c:overlap val="100"/>
        <c:axId val="138449008"/>
        <c:axId val="914040832"/>
      </c:barChart>
      <c:catAx>
        <c:axId val="1384490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914040832"/>
        <c:crosses val="autoZero"/>
        <c:auto val="1"/>
        <c:lblAlgn val="ctr"/>
        <c:lblOffset val="100"/>
        <c:noMultiLvlLbl val="0"/>
      </c:catAx>
      <c:valAx>
        <c:axId val="914040832"/>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38449008"/>
        <c:crosses val="autoZero"/>
        <c:crossBetween val="between"/>
      </c:valAx>
      <c:spPr>
        <a:noFill/>
        <a:ln>
          <a:noFill/>
        </a:ln>
        <a:effectLst/>
      </c:spPr>
    </c:plotArea>
    <c:legend>
      <c:legendPos val="b"/>
      <c:legendEntry>
        <c:idx val="1"/>
        <c:delete val="1"/>
      </c:legendEntry>
      <c:legendEntry>
        <c:idx val="3"/>
        <c:delete val="1"/>
      </c:legendEntry>
      <c:legendEntry>
        <c:idx val="5"/>
        <c:delete val="1"/>
      </c:legendEntry>
      <c:legendEntry>
        <c:idx val="7"/>
        <c:delete val="1"/>
      </c:legendEntry>
      <c:legendEntry>
        <c:idx val="9"/>
        <c:delete val="1"/>
      </c:legendEntry>
      <c:layout>
        <c:manualLayout>
          <c:xMode val="edge"/>
          <c:yMode val="edge"/>
          <c:x val="0"/>
          <c:y val="0.90747626454100649"/>
          <c:w val="1"/>
          <c:h val="8.956490392404652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legend>
    <c:plotVisOnly val="1"/>
    <c:dispBlanksAs val="span"/>
    <c:showDLblsOverMax val="0"/>
  </c:chart>
  <c:spPr>
    <a:solidFill>
      <a:schemeClr val="bg1"/>
    </a:solidFill>
    <a:ln w="9525" cap="flat" cmpd="sng" algn="ctr">
      <a:noFill/>
      <a:round/>
    </a:ln>
    <a:effectLst/>
  </c:spPr>
  <c:txPr>
    <a:bodyPr/>
    <a:lstStyle/>
    <a:p>
      <a:pPr>
        <a:defRPr>
          <a:latin typeface="Segoe UI" panose="020B0502040204020203" pitchFamily="34" charset="0"/>
          <a:cs typeface="Segoe UI" panose="020B0502040204020203" pitchFamily="34" charset="0"/>
        </a:defRPr>
      </a:pPr>
      <a:endParaRPr lang="de-D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726596675415575E-2"/>
          <c:y val="0.15102481121898598"/>
          <c:w val="0.94327340332458443"/>
          <c:h val="0.61684653651963461"/>
        </c:manualLayout>
      </c:layout>
      <c:barChart>
        <c:barDir val="col"/>
        <c:grouping val="stacked"/>
        <c:varyColors val="0"/>
        <c:ser>
          <c:idx val="1"/>
          <c:order val="0"/>
          <c:tx>
            <c:strRef>
              <c:f>'Policy Dataset'!$C$19</c:f>
              <c:strCache>
                <c:ptCount val="1"/>
                <c:pt idx="0">
                  <c:v>EPFR Data</c:v>
                </c:pt>
              </c:strCache>
            </c:strRef>
          </c:tx>
          <c:spPr>
            <a:solidFill>
              <a:schemeClr val="accent2"/>
            </a:solidFill>
            <a:ln>
              <a:noFill/>
            </a:ln>
            <a:effectLst/>
          </c:spPr>
          <c:invertIfNegative val="0"/>
          <c:cat>
            <c:numRef>
              <c:f>'Policy Dataset'!$A$20:$A$29</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'Policy Dataset'!$C$20:$C$29</c:f>
              <c:numCache>
                <c:formatCode>General</c:formatCode>
                <c:ptCount val="10"/>
                <c:pt idx="0">
                  <c:v>1</c:v>
                </c:pt>
                <c:pt idx="1">
                  <c:v>7</c:v>
                </c:pt>
                <c:pt idx="2">
                  <c:v>8</c:v>
                </c:pt>
                <c:pt idx="3">
                  <c:v>8</c:v>
                </c:pt>
                <c:pt idx="4">
                  <c:v>8</c:v>
                </c:pt>
                <c:pt idx="5">
                  <c:v>10</c:v>
                </c:pt>
                <c:pt idx="6">
                  <c:v>8</c:v>
                </c:pt>
                <c:pt idx="7">
                  <c:v>6</c:v>
                </c:pt>
                <c:pt idx="8">
                  <c:v>8</c:v>
                </c:pt>
                <c:pt idx="9">
                  <c:v>9</c:v>
                </c:pt>
              </c:numCache>
            </c:numRef>
          </c:val>
          <c:extLst>
            <c:ext xmlns:c16="http://schemas.microsoft.com/office/drawing/2014/chart" uri="{C3380CC4-5D6E-409C-BE32-E72D297353CC}">
              <c16:uniqueId val="{00000000-BDBE-4000-A8FE-9C9A109AC906}"/>
            </c:ext>
          </c:extLst>
        </c:ser>
        <c:ser>
          <c:idx val="2"/>
          <c:order val="1"/>
          <c:tx>
            <c:strRef>
              <c:f>'Policy Dataset'!$D$19</c:f>
              <c:strCache>
                <c:ptCount val="1"/>
                <c:pt idx="0">
                  <c:v>IIF Data</c:v>
                </c:pt>
              </c:strCache>
            </c:strRef>
          </c:tx>
          <c:spPr>
            <a:solidFill>
              <a:schemeClr val="accent3"/>
            </a:solidFill>
            <a:ln>
              <a:noFill/>
            </a:ln>
            <a:effectLst/>
          </c:spPr>
          <c:invertIfNegative val="0"/>
          <c:cat>
            <c:numRef>
              <c:f>'Policy Dataset'!$A$20:$A$29</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'Policy Dataset'!$D$20:$D$29</c:f>
              <c:numCache>
                <c:formatCode>General</c:formatCode>
                <c:ptCount val="10"/>
                <c:pt idx="0">
                  <c:v>0</c:v>
                </c:pt>
                <c:pt idx="1">
                  <c:v>0</c:v>
                </c:pt>
                <c:pt idx="2">
                  <c:v>0</c:v>
                </c:pt>
                <c:pt idx="3">
                  <c:v>0</c:v>
                </c:pt>
                <c:pt idx="4">
                  <c:v>1</c:v>
                </c:pt>
                <c:pt idx="5">
                  <c:v>2</c:v>
                </c:pt>
                <c:pt idx="6">
                  <c:v>2</c:v>
                </c:pt>
                <c:pt idx="7">
                  <c:v>6</c:v>
                </c:pt>
                <c:pt idx="8">
                  <c:v>5</c:v>
                </c:pt>
                <c:pt idx="9">
                  <c:v>5</c:v>
                </c:pt>
              </c:numCache>
            </c:numRef>
          </c:val>
          <c:extLst>
            <c:ext xmlns:c16="http://schemas.microsoft.com/office/drawing/2014/chart" uri="{C3380CC4-5D6E-409C-BE32-E72D297353CC}">
              <c16:uniqueId val="{00000001-BDBE-4000-A8FE-9C9A109AC906}"/>
            </c:ext>
          </c:extLst>
        </c:ser>
        <c:ser>
          <c:idx val="0"/>
          <c:order val="2"/>
          <c:tx>
            <c:strRef>
              <c:f>'Policy Dataset'!$B$19</c:f>
              <c:strCache>
                <c:ptCount val="1"/>
                <c:pt idx="0">
                  <c:v>Other Data</c:v>
                </c:pt>
              </c:strCache>
            </c:strRef>
          </c:tx>
          <c:spPr>
            <a:solidFill>
              <a:schemeClr val="accent1"/>
            </a:solidFill>
            <a:ln>
              <a:noFill/>
            </a:ln>
            <a:effectLst/>
          </c:spPr>
          <c:invertIfNegative val="0"/>
          <c:cat>
            <c:numRef>
              <c:f>'Policy Dataset'!$A$20:$A$29</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'Policy Dataset'!$B$20:$B$29</c:f>
              <c:numCache>
                <c:formatCode>General</c:formatCode>
                <c:ptCount val="10"/>
                <c:pt idx="0">
                  <c:v>2</c:v>
                </c:pt>
                <c:pt idx="1">
                  <c:v>0</c:v>
                </c:pt>
                <c:pt idx="2">
                  <c:v>0</c:v>
                </c:pt>
                <c:pt idx="3">
                  <c:v>0</c:v>
                </c:pt>
                <c:pt idx="4">
                  <c:v>0</c:v>
                </c:pt>
                <c:pt idx="5">
                  <c:v>1</c:v>
                </c:pt>
                <c:pt idx="6">
                  <c:v>3</c:v>
                </c:pt>
                <c:pt idx="7">
                  <c:v>4</c:v>
                </c:pt>
                <c:pt idx="8">
                  <c:v>3</c:v>
                </c:pt>
                <c:pt idx="9">
                  <c:v>1</c:v>
                </c:pt>
              </c:numCache>
            </c:numRef>
          </c:val>
          <c:extLst>
            <c:ext xmlns:c16="http://schemas.microsoft.com/office/drawing/2014/chart" uri="{C3380CC4-5D6E-409C-BE32-E72D297353CC}">
              <c16:uniqueId val="{00000002-BDBE-4000-A8FE-9C9A109AC906}"/>
            </c:ext>
          </c:extLst>
        </c:ser>
        <c:dLbls>
          <c:showLegendKey val="0"/>
          <c:showVal val="0"/>
          <c:showCatName val="0"/>
          <c:showSerName val="0"/>
          <c:showPercent val="0"/>
          <c:showBubbleSize val="0"/>
        </c:dLbls>
        <c:gapWidth val="150"/>
        <c:overlap val="100"/>
        <c:axId val="1223678303"/>
        <c:axId val="1215499375"/>
      </c:barChart>
      <c:catAx>
        <c:axId val="122367830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215499375"/>
        <c:crosses val="autoZero"/>
        <c:auto val="1"/>
        <c:lblAlgn val="ctr"/>
        <c:lblOffset val="100"/>
        <c:noMultiLvlLbl val="0"/>
      </c:catAx>
      <c:valAx>
        <c:axId val="12154993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crossAx val="1223678303"/>
        <c:crosses val="autoZero"/>
        <c:crossBetween val="between"/>
      </c:valAx>
      <c:spPr>
        <a:noFill/>
        <a:ln>
          <a:noFill/>
        </a:ln>
        <a:effectLst/>
      </c:spPr>
    </c:plotArea>
    <c:legend>
      <c:legendPos val="b"/>
      <c:layout>
        <c:manualLayout>
          <c:xMode val="edge"/>
          <c:yMode val="edge"/>
          <c:x val="0.1673987055675078"/>
          <c:y val="0.83630250096096415"/>
          <c:w val="0.69689348346458069"/>
          <c:h val="6.20923697199108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Segoe UI" panose="020B0502040204020203" pitchFamily="34" charset="0"/>
          <a:cs typeface="Segoe UI" panose="020B0502040204020203" pitchFamily="34" charset="0"/>
        </a:defRPr>
      </a:pPr>
      <a:endParaRPr lang="de-D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58757062146893"/>
          <c:y val="0.20822369005356764"/>
          <c:w val="0.69985875706214684"/>
          <c:h val="0.638736706413148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EE-467E-B74B-B512A544A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EE-467E-B74B-B512A544A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EE-467E-B74B-B512A544A713}"/>
              </c:ext>
            </c:extLst>
          </c:dPt>
          <c:dLbls>
            <c:dLbl>
              <c:idx val="1"/>
              <c:layout>
                <c:manualLayout>
                  <c:x val="-2.7910633257707259E-2"/>
                  <c:y val="-0.20357026939305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EE-467E-B74B-B512A544A71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de-D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'Policy Dataset'!$B$19:$D$19</c:f>
              <c:strCache>
                <c:ptCount val="3"/>
                <c:pt idx="0">
                  <c:v>Other Data</c:v>
                </c:pt>
                <c:pt idx="1">
                  <c:v>EPFR Data</c:v>
                </c:pt>
                <c:pt idx="2">
                  <c:v>IIF Data</c:v>
                </c:pt>
              </c:strCache>
            </c:strRef>
          </c:cat>
          <c:val>
            <c:numRef>
              <c:f>'Policy Dataset'!$B$31:$D$31</c:f>
              <c:numCache>
                <c:formatCode>General</c:formatCode>
                <c:ptCount val="3"/>
                <c:pt idx="0">
                  <c:v>14</c:v>
                </c:pt>
                <c:pt idx="1">
                  <c:v>74</c:v>
                </c:pt>
                <c:pt idx="2">
                  <c:v>23</c:v>
                </c:pt>
              </c:numCache>
            </c:numRef>
          </c:val>
          <c:extLst>
            <c:ext xmlns:c16="http://schemas.microsoft.com/office/drawing/2014/chart" uri="{C3380CC4-5D6E-409C-BE32-E72D297353CC}">
              <c16:uniqueId val="{00000006-80EE-467E-B74B-B512A544A71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13</xdr:col>
      <xdr:colOff>590595</xdr:colOff>
      <xdr:row>4</xdr:row>
      <xdr:rowOff>25823</xdr:rowOff>
    </xdr:from>
    <xdr:to>
      <xdr:col>18</xdr:col>
      <xdr:colOff>591158</xdr:colOff>
      <xdr:row>18</xdr:row>
      <xdr:rowOff>129552</xdr:rowOff>
    </xdr:to>
    <xdr:graphicFrame macro="">
      <xdr:nvGraphicFramePr>
        <xdr:cNvPr id="2" name="Chart 1">
          <a:extLst>
            <a:ext uri="{FF2B5EF4-FFF2-40B4-BE49-F238E27FC236}">
              <a16:creationId xmlns:a16="http://schemas.microsoft.com/office/drawing/2014/main" id="{E125B0EA-BAFB-48A6-9C64-217D7132E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263387</xdr:colOff>
      <xdr:row>26</xdr:row>
      <xdr:rowOff>16565</xdr:rowOff>
    </xdr:from>
    <xdr:to>
      <xdr:col>19</xdr:col>
      <xdr:colOff>192262</xdr:colOff>
      <xdr:row>40</xdr:row>
      <xdr:rowOff>133546</xdr:rowOff>
    </xdr:to>
    <xdr:graphicFrame macro="">
      <xdr:nvGraphicFramePr>
        <xdr:cNvPr id="3" name="Chart 2">
          <a:extLst>
            <a:ext uri="{FF2B5EF4-FFF2-40B4-BE49-F238E27FC236}">
              <a16:creationId xmlns:a16="http://schemas.microsoft.com/office/drawing/2014/main" id="{16C7D316-B492-45D1-833B-9545EC171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580290</xdr:colOff>
      <xdr:row>66</xdr:row>
      <xdr:rowOff>23394</xdr:rowOff>
    </xdr:from>
    <xdr:to>
      <xdr:col>19</xdr:col>
      <xdr:colOff>568870</xdr:colOff>
      <xdr:row>81</xdr:row>
      <xdr:rowOff>61177</xdr:rowOff>
    </xdr:to>
    <xdr:graphicFrame macro="">
      <xdr:nvGraphicFramePr>
        <xdr:cNvPr id="4" name="Chart 3">
          <a:extLst>
            <a:ext uri="{FF2B5EF4-FFF2-40B4-BE49-F238E27FC236}">
              <a16:creationId xmlns:a16="http://schemas.microsoft.com/office/drawing/2014/main" id="{F7205355-E5A3-4505-B243-C9C16565D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24</xdr:row>
      <xdr:rowOff>0</xdr:rowOff>
    </xdr:from>
    <xdr:to>
      <xdr:col>27</xdr:col>
      <xdr:colOff>235365</xdr:colOff>
      <xdr:row>38</xdr:row>
      <xdr:rowOff>123546</xdr:rowOff>
    </xdr:to>
    <xdr:graphicFrame macro="">
      <xdr:nvGraphicFramePr>
        <xdr:cNvPr id="6" name="Chart 5">
          <a:extLst>
            <a:ext uri="{FF2B5EF4-FFF2-40B4-BE49-F238E27FC236}">
              <a16:creationId xmlns:a16="http://schemas.microsoft.com/office/drawing/2014/main" id="{C60D0894-69F2-4180-91F8-83DCE63C4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612320</xdr:colOff>
      <xdr:row>54</xdr:row>
      <xdr:rowOff>0</xdr:rowOff>
    </xdr:from>
    <xdr:to>
      <xdr:col>34</xdr:col>
      <xdr:colOff>578302</xdr:colOff>
      <xdr:row>67</xdr:row>
      <xdr:rowOff>105116</xdr:rowOff>
    </xdr:to>
    <xdr:graphicFrame macro="">
      <xdr:nvGraphicFramePr>
        <xdr:cNvPr id="7" name="Chart 6">
          <a:extLst>
            <a:ext uri="{FF2B5EF4-FFF2-40B4-BE49-F238E27FC236}">
              <a16:creationId xmlns:a16="http://schemas.microsoft.com/office/drawing/2014/main" id="{16E2B342-427D-4A8F-9772-A96B71A3E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0</xdr:colOff>
      <xdr:row>3</xdr:row>
      <xdr:rowOff>70555</xdr:rowOff>
    </xdr:from>
    <xdr:to>
      <xdr:col>47</xdr:col>
      <xdr:colOff>466521</xdr:colOff>
      <xdr:row>16</xdr:row>
      <xdr:rowOff>102446</xdr:rowOff>
    </xdr:to>
    <xdr:graphicFrame macro="">
      <xdr:nvGraphicFramePr>
        <xdr:cNvPr id="8" name="Chart 7">
          <a:extLst>
            <a:ext uri="{FF2B5EF4-FFF2-40B4-BE49-F238E27FC236}">
              <a16:creationId xmlns:a16="http://schemas.microsoft.com/office/drawing/2014/main" id="{355ACA8B-F704-48EF-A21C-521E100BC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0.01071</cdr:y>
    </cdr:from>
    <cdr:to>
      <cdr:x>1</cdr:x>
      <cdr:y>0.14119</cdr:y>
    </cdr:to>
    <cdr:sp macro="" textlink="">
      <cdr:nvSpPr>
        <cdr:cNvPr id="2" name="TextBox 1">
          <a:extLst xmlns:a="http://schemas.openxmlformats.org/drawingml/2006/main">
            <a:ext uri="{FF2B5EF4-FFF2-40B4-BE49-F238E27FC236}">
              <a16:creationId xmlns:a16="http://schemas.microsoft.com/office/drawing/2014/main" id="{8BD11093-B93F-4A4A-A934-31D06C05F6EC}"/>
            </a:ext>
          </a:extLst>
        </cdr:cNvPr>
        <cdr:cNvSpPr txBox="1"/>
      </cdr:nvSpPr>
      <cdr:spPr>
        <a:xfrm xmlns:a="http://schemas.openxmlformats.org/drawingml/2006/main">
          <a:off x="0" y="41910"/>
          <a:ext cx="3596640" cy="510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effectLst/>
              <a:latin typeface="Segoe UI" panose="020B0502040204020203" pitchFamily="34" charset="0"/>
              <a:ea typeface="+mn-ea"/>
              <a:cs typeface="Segoe UI" panose="020B0502040204020203" pitchFamily="34" charset="0"/>
            </a:rPr>
            <a:t>Figure</a:t>
          </a:r>
          <a:r>
            <a:rPr lang="en-US" sz="1200" b="1" baseline="0">
              <a:effectLst/>
              <a:latin typeface="Segoe UI" panose="020B0502040204020203" pitchFamily="34" charset="0"/>
              <a:ea typeface="+mn-ea"/>
              <a:cs typeface="Segoe UI" panose="020B0502040204020203" pitchFamily="34" charset="0"/>
            </a:rPr>
            <a:t> 5. </a:t>
          </a:r>
          <a:r>
            <a:rPr lang="en-US" sz="1200" b="1">
              <a:effectLst/>
              <a:latin typeface="Segoe UI" panose="020B0502040204020203" pitchFamily="34" charset="0"/>
              <a:ea typeface="+mn-ea"/>
              <a:cs typeface="Segoe UI" panose="020B0502040204020203" pitchFamily="34" charset="0"/>
            </a:rPr>
            <a:t>High</a:t>
          </a:r>
          <a:r>
            <a:rPr lang="en-US" sz="1200" b="1" baseline="0">
              <a:effectLst/>
              <a:latin typeface="Segoe UI" panose="020B0502040204020203" pitchFamily="34" charset="0"/>
              <a:ea typeface="+mn-ea"/>
              <a:cs typeface="Segoe UI" panose="020B0502040204020203" pitchFamily="34" charset="0"/>
            </a:rPr>
            <a:t> Frequency Capital Flow Data used in Financial Stability Reports, 2010-20 1/</a:t>
          </a:r>
          <a:endParaRPr lang="en-US" sz="1200">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cdr:x>
      <cdr:y>0.93022</cdr:y>
    </cdr:from>
    <cdr:to>
      <cdr:x>1</cdr:x>
      <cdr:y>0.99448</cdr:y>
    </cdr:to>
    <cdr:sp macro="" textlink="">
      <cdr:nvSpPr>
        <cdr:cNvPr id="3" name="TextBox 1">
          <a:extLst xmlns:a="http://schemas.openxmlformats.org/drawingml/2006/main">
            <a:ext uri="{FF2B5EF4-FFF2-40B4-BE49-F238E27FC236}">
              <a16:creationId xmlns:a16="http://schemas.microsoft.com/office/drawing/2014/main" id="{65FA8038-9591-4941-B45D-B3A0201B4C35}"/>
            </a:ext>
          </a:extLst>
        </cdr:cNvPr>
        <cdr:cNvSpPr txBox="1"/>
      </cdr:nvSpPr>
      <cdr:spPr>
        <a:xfrm xmlns:a="http://schemas.openxmlformats.org/drawingml/2006/main">
          <a:off x="0" y="3639819"/>
          <a:ext cx="3596640" cy="251461"/>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100">
              <a:latin typeface="Times New Roman" panose="02020603050405020304" pitchFamily="18" charset="0"/>
              <a:cs typeface="Times New Roman" panose="02020603050405020304" pitchFamily="18" charset="0"/>
            </a:rPr>
            <a:t>1/</a:t>
          </a:r>
          <a:r>
            <a:rPr lang="en-US" sz="1100" baseline="0">
              <a:latin typeface="Times New Roman" panose="02020603050405020304" pitchFamily="18" charset="0"/>
              <a:cs typeface="Times New Roman" panose="02020603050405020304" pitchFamily="18" charset="0"/>
            </a:rPr>
            <a:t> This chart shows data usage in reports by G20 EMs, the IMF, World Bank, and BIS since 2010. "Other Data" includes national stock exchange and Bloomberg data.</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0.86389</cdr:y>
    </cdr:from>
    <cdr:to>
      <cdr:x>1</cdr:x>
      <cdr:y>1</cdr:y>
    </cdr:to>
    <cdr:sp macro="" textlink="">
      <cdr:nvSpPr>
        <cdr:cNvPr id="2" name="TextBox 1">
          <a:extLst xmlns:a="http://schemas.openxmlformats.org/drawingml/2006/main">
            <a:ext uri="{FF2B5EF4-FFF2-40B4-BE49-F238E27FC236}">
              <a16:creationId xmlns:a16="http://schemas.microsoft.com/office/drawing/2014/main" id="{E14B821C-61C0-46F6-8927-7A2B181975C3}"/>
            </a:ext>
          </a:extLst>
        </cdr:cNvPr>
        <cdr:cNvSpPr txBox="1"/>
      </cdr:nvSpPr>
      <cdr:spPr>
        <a:xfrm xmlns:a="http://schemas.openxmlformats.org/drawingml/2006/main">
          <a:off x="0" y="2369823"/>
          <a:ext cx="3054096" cy="373377"/>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800">
              <a:latin typeface="Times New Roman" panose="02020603050405020304" pitchFamily="18" charset="0"/>
              <a:cs typeface="Times New Roman" panose="02020603050405020304" pitchFamily="18" charset="0"/>
            </a:rPr>
            <a:t>1/</a:t>
          </a:r>
          <a:r>
            <a:rPr lang="en-US" sz="800" baseline="0">
              <a:latin typeface="Times New Roman" panose="02020603050405020304" pitchFamily="18" charset="0"/>
              <a:cs typeface="Times New Roman" panose="02020603050405020304" pitchFamily="18" charset="0"/>
            </a:rPr>
            <a:t> The sample comprises 88 papers published since 1993. If a datasource was used less than 5 times, it is grouped under "Other". Seven studies did not use capital flow data or the data source was ambiguous (not included in this figure).</a:t>
          </a:r>
          <a:endParaRPr lang="en-US" sz="8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cdr:x>
      <cdr:y>0</cdr:y>
    </cdr:from>
    <cdr:to>
      <cdr:x>1</cdr:x>
      <cdr:y>0.09501</cdr:y>
    </cdr:to>
    <cdr:sp macro="" textlink="">
      <cdr:nvSpPr>
        <cdr:cNvPr id="3" name="TextBox 1">
          <a:extLst xmlns:a="http://schemas.openxmlformats.org/drawingml/2006/main">
            <a:ext uri="{FF2B5EF4-FFF2-40B4-BE49-F238E27FC236}">
              <a16:creationId xmlns:a16="http://schemas.microsoft.com/office/drawing/2014/main" id="{54E11090-B467-4337-BB69-8F7780E67CF9}"/>
            </a:ext>
          </a:extLst>
        </cdr:cNvPr>
        <cdr:cNvSpPr txBox="1"/>
      </cdr:nvSpPr>
      <cdr:spPr>
        <a:xfrm xmlns:a="http://schemas.openxmlformats.org/drawingml/2006/main">
          <a:off x="0" y="0"/>
          <a:ext cx="3054096" cy="2606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900" b="1" i="0" baseline="0">
              <a:effectLst/>
              <a:latin typeface="Segoe UI" panose="020B0502040204020203" pitchFamily="34" charset="0"/>
              <a:ea typeface="+mn-ea"/>
              <a:cs typeface="Segoe UI" panose="020B0502040204020203" pitchFamily="34" charset="0"/>
            </a:rPr>
            <a:t>Figure 4. Data Sources in Academic Dataset 1/</a:t>
          </a:r>
          <a:endParaRPr lang="en-US" sz="900">
            <a:effectLst/>
            <a:latin typeface="Segoe UI" panose="020B0502040204020203" pitchFamily="34" charset="0"/>
            <a:cs typeface="Segoe UI" panose="020B0502040204020203" pitchFamily="34" charset="0"/>
          </a:endParaRPr>
        </a:p>
        <a:p xmlns:a="http://schemas.openxmlformats.org/drawingml/2006/main">
          <a:endParaRPr lang="en-US" sz="900">
            <a:latin typeface="Segoe UI" panose="020B0502040204020203" pitchFamily="34" charset="0"/>
            <a:cs typeface="Segoe UI" panose="020B0502040204020203"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0.16944</cdr:y>
    </cdr:to>
    <cdr:sp macro="" textlink="">
      <cdr:nvSpPr>
        <cdr:cNvPr id="2" name="TextBox 1">
          <a:extLst xmlns:a="http://schemas.openxmlformats.org/drawingml/2006/main">
            <a:ext uri="{FF2B5EF4-FFF2-40B4-BE49-F238E27FC236}">
              <a16:creationId xmlns:a16="http://schemas.microsoft.com/office/drawing/2014/main" id="{57A4E98A-5145-4442-BD0C-FF1D95F1DEF6}"/>
            </a:ext>
          </a:extLst>
        </cdr:cNvPr>
        <cdr:cNvSpPr txBox="1"/>
      </cdr:nvSpPr>
      <cdr:spPr>
        <a:xfrm xmlns:a="http://schemas.openxmlformats.org/drawingml/2006/main">
          <a:off x="0" y="0"/>
          <a:ext cx="2979420" cy="4647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latin typeface="Segoe UI" panose="020B0502040204020203" pitchFamily="34" charset="0"/>
              <a:cs typeface="Segoe UI" panose="020B0502040204020203" pitchFamily="34" charset="0"/>
            </a:rPr>
            <a:t>Figure</a:t>
          </a:r>
          <a:r>
            <a:rPr lang="en-US" sz="900" b="1" baseline="0">
              <a:latin typeface="Segoe UI" panose="020B0502040204020203" pitchFamily="34" charset="0"/>
              <a:cs typeface="Segoe UI" panose="020B0502040204020203" pitchFamily="34" charset="0"/>
            </a:rPr>
            <a:t> B.2. </a:t>
          </a:r>
          <a:r>
            <a:rPr lang="en-US" sz="900" b="1">
              <a:latin typeface="Segoe UI" panose="020B0502040204020203" pitchFamily="34" charset="0"/>
              <a:cs typeface="Segoe UI" panose="020B0502040204020203" pitchFamily="34" charset="0"/>
            </a:rPr>
            <a:t>High</a:t>
          </a:r>
          <a:r>
            <a:rPr lang="en-US" sz="900" b="1" baseline="0">
              <a:latin typeface="Segoe UI" panose="020B0502040204020203" pitchFamily="34" charset="0"/>
              <a:cs typeface="Segoe UI" panose="020B0502040204020203" pitchFamily="34" charset="0"/>
            </a:rPr>
            <a:t> Frequency Captial Flow Data in Academic Dataset, 2010-18 1/</a:t>
          </a:r>
          <a:endParaRPr lang="en-US" sz="900" b="1">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cdr:x>
      <cdr:y>0.86389</cdr:y>
    </cdr:from>
    <cdr:to>
      <cdr:x>1</cdr:x>
      <cdr:y>1</cdr:y>
    </cdr:to>
    <cdr:sp macro="" textlink="">
      <cdr:nvSpPr>
        <cdr:cNvPr id="3" name="TextBox 1">
          <a:extLst xmlns:a="http://schemas.openxmlformats.org/drawingml/2006/main">
            <a:ext uri="{FF2B5EF4-FFF2-40B4-BE49-F238E27FC236}">
              <a16:creationId xmlns:a16="http://schemas.microsoft.com/office/drawing/2014/main" id="{FDD8D97B-0F06-4445-9702-DF6B27A17597}"/>
            </a:ext>
          </a:extLst>
        </cdr:cNvPr>
        <cdr:cNvSpPr txBox="1"/>
      </cdr:nvSpPr>
      <cdr:spPr>
        <a:xfrm xmlns:a="http://schemas.openxmlformats.org/drawingml/2006/main">
          <a:off x="0" y="2393761"/>
          <a:ext cx="2990966" cy="377148"/>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800">
              <a:latin typeface="Times New Roman" panose="02020603050405020304" pitchFamily="18" charset="0"/>
              <a:cs typeface="Times New Roman" panose="02020603050405020304" pitchFamily="18" charset="0"/>
            </a:rPr>
            <a:t>1/ The charts</a:t>
          </a:r>
          <a:r>
            <a:rPr lang="en-US" sz="800" baseline="0">
              <a:latin typeface="Times New Roman" panose="02020603050405020304" pitchFamily="18" charset="0"/>
              <a:cs typeface="Times New Roman" panose="02020603050405020304" pitchFamily="18" charset="0"/>
            </a:rPr>
            <a:t> shows 14 papers published since 2010.</a:t>
          </a:r>
          <a:endParaRPr lang="en-US" sz="8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0.1738</cdr:y>
    </cdr:to>
    <cdr:sp macro="" textlink="">
      <cdr:nvSpPr>
        <cdr:cNvPr id="2" name="Text Box 1">
          <a:extLst xmlns:a="http://schemas.openxmlformats.org/drawingml/2006/main">
            <a:ext uri="{FF2B5EF4-FFF2-40B4-BE49-F238E27FC236}">
              <a16:creationId xmlns:a16="http://schemas.microsoft.com/office/drawing/2014/main" id="{BE870068-C29E-4D45-98B2-26B12A28410C}"/>
            </a:ext>
          </a:extLst>
        </cdr:cNvPr>
        <cdr:cNvSpPr txBox="1"/>
      </cdr:nvSpPr>
      <cdr:spPr>
        <a:xfrm xmlns:a="http://schemas.openxmlformats.org/drawingml/2006/main">
          <a:off x="0" y="0"/>
          <a:ext cx="3355975" cy="571862"/>
        </a:xfrm>
        <a:prstGeom xmlns:a="http://schemas.openxmlformats.org/drawingml/2006/main" prst="rect">
          <a:avLst/>
        </a:prstGeom>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900" b="1">
              <a:solidFill>
                <a:srgbClr val="0070C0"/>
              </a:solidFill>
              <a:latin typeface="Segoe UI" panose="020B0502040204020203" pitchFamily="34" charset="0"/>
            </a:rPr>
            <a:t>Figure 11. Numbers of papers by flow component and </a:t>
          </a:r>
        </a:p>
        <a:p xmlns:a="http://schemas.openxmlformats.org/drawingml/2006/main">
          <a:pPr algn="l"/>
          <a:r>
            <a:rPr lang="en-US" sz="900" b="1">
              <a:solidFill>
                <a:srgbClr val="0070C0"/>
              </a:solidFill>
              <a:latin typeface="Segoe UI" panose="020B0502040204020203" pitchFamily="34" charset="0"/>
            </a:rPr>
            <a:t>frequency focusing on pull vs push factors</a:t>
          </a:r>
        </a:p>
        <a:p xmlns:a="http://schemas.openxmlformats.org/drawingml/2006/main">
          <a:pPr algn="l"/>
          <a:endParaRPr lang="en-US" sz="900" b="1">
            <a:solidFill>
              <a:srgbClr val="0070C0"/>
            </a:solidFill>
            <a:latin typeface="Segoe UI" panose="020B0502040204020203"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1</cdr:x>
      <cdr:y>0.15667</cdr:y>
    </cdr:to>
    <cdr:sp macro="" textlink="">
      <cdr:nvSpPr>
        <cdr:cNvPr id="2" name="TextBox 1">
          <a:extLst xmlns:a="http://schemas.openxmlformats.org/drawingml/2006/main">
            <a:ext uri="{FF2B5EF4-FFF2-40B4-BE49-F238E27FC236}">
              <a16:creationId xmlns:a16="http://schemas.microsoft.com/office/drawing/2014/main" id="{F8F881DE-A59D-4D14-B776-33E3B81C0FD8}"/>
            </a:ext>
          </a:extLst>
        </cdr:cNvPr>
        <cdr:cNvSpPr txBox="1"/>
      </cdr:nvSpPr>
      <cdr:spPr>
        <a:xfrm xmlns:a="http://schemas.openxmlformats.org/drawingml/2006/main">
          <a:off x="0" y="0"/>
          <a:ext cx="2670048" cy="4297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900" b="1" i="0" baseline="0">
              <a:effectLst/>
              <a:latin typeface="Segoe UI" panose="020B0502040204020203" pitchFamily="34" charset="0"/>
              <a:ea typeface="+mn-ea"/>
              <a:cs typeface="Segoe UI" panose="020B0502040204020203" pitchFamily="34" charset="0"/>
            </a:rPr>
            <a:t>Figure 10. BoP Consistent Flows by Frequency</a:t>
          </a:r>
          <a:endParaRPr lang="en-US" sz="900" b="1">
            <a:effectLst/>
            <a:latin typeface="Segoe UI" panose="020B0502040204020203" pitchFamily="34" charset="0"/>
            <a:cs typeface="Segoe UI" panose="020B0502040204020203"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0.0134</cdr:x>
      <cdr:y>0</cdr:y>
    </cdr:from>
    <cdr:to>
      <cdr:x>1</cdr:x>
      <cdr:y>0.09484</cdr:y>
    </cdr:to>
    <cdr:sp macro="" textlink="">
      <cdr:nvSpPr>
        <cdr:cNvPr id="2" name="TextBox 1">
          <a:extLst xmlns:a="http://schemas.openxmlformats.org/drawingml/2006/main">
            <a:ext uri="{FF2B5EF4-FFF2-40B4-BE49-F238E27FC236}">
              <a16:creationId xmlns:a16="http://schemas.microsoft.com/office/drawing/2014/main" id="{E912B6F8-6EC9-4525-BEFF-158753E917EC}"/>
            </a:ext>
          </a:extLst>
        </cdr:cNvPr>
        <cdr:cNvSpPr txBox="1"/>
      </cdr:nvSpPr>
      <cdr:spPr>
        <a:xfrm xmlns:a="http://schemas.openxmlformats.org/drawingml/2006/main">
          <a:off x="35966" y="0"/>
          <a:ext cx="2647126" cy="2608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900" b="1" i="0" baseline="0">
              <a:effectLst/>
              <a:latin typeface="Segoe UI" panose="020B0502040204020203" pitchFamily="34" charset="0"/>
              <a:ea typeface="+mn-ea"/>
              <a:cs typeface="Segoe UI" panose="020B0502040204020203" pitchFamily="34" charset="0"/>
            </a:rPr>
            <a:t>Figure 9. Capital Flow Type in Meta-Dataset 1/</a:t>
          </a:r>
          <a:endParaRPr lang="en-US" sz="900">
            <a:effectLst/>
            <a:latin typeface="Segoe UI" panose="020B0502040204020203" pitchFamily="34" charset="0"/>
            <a:cs typeface="Segoe UI" panose="020B0502040204020203" pitchFamily="34" charset="0"/>
          </a:endParaRPr>
        </a:p>
        <a:p xmlns:a="http://schemas.openxmlformats.org/drawingml/2006/main">
          <a:endParaRPr lang="en-US" sz="900">
            <a:latin typeface="Segoe UI" panose="020B0502040204020203" pitchFamily="34" charset="0"/>
            <a:cs typeface="Segoe UI" panose="020B0502040204020203"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cdr:x>
      <cdr:y>0.00386</cdr:y>
    </cdr:from>
    <cdr:to>
      <cdr:x>0.99462</cdr:x>
      <cdr:y>0.10803</cdr:y>
    </cdr:to>
    <cdr:sp macro="" textlink="">
      <cdr:nvSpPr>
        <cdr:cNvPr id="2" name="TextBox 1">
          <a:extLst xmlns:a="http://schemas.openxmlformats.org/drawingml/2006/main">
            <a:ext uri="{FF2B5EF4-FFF2-40B4-BE49-F238E27FC236}">
              <a16:creationId xmlns:a16="http://schemas.microsoft.com/office/drawing/2014/main" id="{F9501DA3-8CAB-4AC5-A8F7-858D7FE6141D}"/>
            </a:ext>
          </a:extLst>
        </cdr:cNvPr>
        <cdr:cNvSpPr txBox="1"/>
      </cdr:nvSpPr>
      <cdr:spPr>
        <a:xfrm xmlns:a="http://schemas.openxmlformats.org/drawingml/2006/main">
          <a:off x="0" y="9526"/>
          <a:ext cx="28194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900" b="1" i="0" baseline="0">
              <a:effectLst/>
              <a:latin typeface="Segoe UI" panose="020B0502040204020203" pitchFamily="34" charset="0"/>
              <a:ea typeface="+mn-ea"/>
              <a:cs typeface="Segoe UI" panose="020B0502040204020203" pitchFamily="34" charset="0"/>
            </a:rPr>
            <a:t>Figure 8. Data Frequency in Meta-Dataset 1/</a:t>
          </a:r>
        </a:p>
      </cdr:txBody>
    </cdr:sp>
  </cdr:relSizeAnchor>
</c:userShapes>
</file>

<file path=xl/drawings/drawing8.xml><?xml version="1.0" encoding="utf-8"?>
<xdr:wsDr xmlns:xdr="http://schemas.openxmlformats.org/drawingml/2006/spreadsheetDrawing" xmlns:a="http://schemas.openxmlformats.org/drawingml/2006/main">
  <xdr:twoCellAnchor>
    <xdr:from>
      <xdr:col>11</xdr:col>
      <xdr:colOff>602944</xdr:colOff>
      <xdr:row>18</xdr:row>
      <xdr:rowOff>28713</xdr:rowOff>
    </xdr:from>
    <xdr:to>
      <xdr:col>17</xdr:col>
      <xdr:colOff>206214</xdr:colOff>
      <xdr:row>37</xdr:row>
      <xdr:rowOff>85863</xdr:rowOff>
    </xdr:to>
    <xdr:graphicFrame macro="">
      <xdr:nvGraphicFramePr>
        <xdr:cNvPr id="2" name="Chart 1">
          <a:extLst>
            <a:ext uri="{FF2B5EF4-FFF2-40B4-BE49-F238E27FC236}">
              <a16:creationId xmlns:a16="http://schemas.microsoft.com/office/drawing/2014/main" id="{470FBFAF-F9CE-4727-A725-9DCD366C2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565379</xdr:colOff>
      <xdr:row>18</xdr:row>
      <xdr:rowOff>74973</xdr:rowOff>
    </xdr:from>
    <xdr:to>
      <xdr:col>10</xdr:col>
      <xdr:colOff>504419</xdr:colOff>
      <xdr:row>39</xdr:row>
      <xdr:rowOff>151860</xdr:rowOff>
    </xdr:to>
    <xdr:graphicFrame macro="">
      <xdr:nvGraphicFramePr>
        <xdr:cNvPr id="3" name="Chart 2">
          <a:extLst>
            <a:ext uri="{FF2B5EF4-FFF2-40B4-BE49-F238E27FC236}">
              <a16:creationId xmlns:a16="http://schemas.microsoft.com/office/drawing/2014/main" id="{C053DCA8-7694-4434-BDE0-19A073E5F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cdr:y>
    </cdr:from>
    <cdr:to>
      <cdr:x>1</cdr:x>
      <cdr:y>0.16397</cdr:y>
    </cdr:to>
    <cdr:sp macro="" textlink="">
      <cdr:nvSpPr>
        <cdr:cNvPr id="2" name="TextBox 1">
          <a:extLst xmlns:a="http://schemas.openxmlformats.org/drawingml/2006/main">
            <a:ext uri="{FF2B5EF4-FFF2-40B4-BE49-F238E27FC236}">
              <a16:creationId xmlns:a16="http://schemas.microsoft.com/office/drawing/2014/main" id="{B4369370-1E0C-4B65-BC7B-2AE90B100F0B}"/>
            </a:ext>
          </a:extLst>
        </cdr:cNvPr>
        <cdr:cNvSpPr txBox="1"/>
      </cdr:nvSpPr>
      <cdr:spPr>
        <a:xfrm xmlns:a="http://schemas.openxmlformats.org/drawingml/2006/main">
          <a:off x="0" y="0"/>
          <a:ext cx="3215634" cy="579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latin typeface="Segoe UI" panose="020B0502040204020203" pitchFamily="34" charset="0"/>
              <a:cs typeface="Segoe UI" panose="020B0502040204020203" pitchFamily="34" charset="0"/>
            </a:rPr>
            <a:t>Figure B.2.</a:t>
          </a:r>
          <a:r>
            <a:rPr lang="en-US" sz="1100" b="1" baseline="0">
              <a:latin typeface="Segoe UI" panose="020B0502040204020203" pitchFamily="34" charset="0"/>
              <a:cs typeface="Segoe UI" panose="020B0502040204020203" pitchFamily="34" charset="0"/>
            </a:rPr>
            <a:t> </a:t>
          </a:r>
          <a:r>
            <a:rPr lang="en-US" sz="1100" b="1">
              <a:latin typeface="Segoe UI" panose="020B0502040204020203" pitchFamily="34" charset="0"/>
              <a:cs typeface="Segoe UI" panose="020B0502040204020203" pitchFamily="34" charset="0"/>
            </a:rPr>
            <a:t>High</a:t>
          </a:r>
          <a:r>
            <a:rPr lang="en-US" sz="1100" b="1" baseline="0">
              <a:latin typeface="Segoe UI" panose="020B0502040204020203" pitchFamily="34" charset="0"/>
              <a:cs typeface="Segoe UI" panose="020B0502040204020203" pitchFamily="34" charset="0"/>
            </a:rPr>
            <a:t> Frequency Capital Flows Data in Financial Stability Reports, 2010-19</a:t>
          </a:r>
          <a:endParaRPr lang="en-US" sz="1100" b="1">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cdr:x>
      <cdr:y>0.9287</cdr:y>
    </cdr:from>
    <cdr:to>
      <cdr:x>1</cdr:x>
      <cdr:y>1</cdr:y>
    </cdr:to>
    <cdr:sp macro="" textlink="">
      <cdr:nvSpPr>
        <cdr:cNvPr id="3" name="TextBox 1">
          <a:extLst xmlns:a="http://schemas.openxmlformats.org/drawingml/2006/main">
            <a:ext uri="{FF2B5EF4-FFF2-40B4-BE49-F238E27FC236}">
              <a16:creationId xmlns:a16="http://schemas.microsoft.com/office/drawing/2014/main" id="{8BCE8AB2-9B79-4EF3-A0F0-9BFCE63AE4D8}"/>
            </a:ext>
          </a:extLst>
        </cdr:cNvPr>
        <cdr:cNvSpPr txBox="1"/>
      </cdr:nvSpPr>
      <cdr:spPr>
        <a:xfrm xmlns:a="http://schemas.openxmlformats.org/drawingml/2006/main">
          <a:off x="0" y="3390676"/>
          <a:ext cx="3205906" cy="260304"/>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100">
              <a:latin typeface="Times New Roman" panose="02020603050405020304" pitchFamily="18" charset="0"/>
              <a:cs typeface="Times New Roman" panose="02020603050405020304" pitchFamily="18" charset="0"/>
            </a:rPr>
            <a:t>1/</a:t>
          </a:r>
          <a:r>
            <a:rPr lang="en-US" sz="1100" baseline="0">
              <a:latin typeface="Times New Roman" panose="02020603050405020304" pitchFamily="18" charset="0"/>
              <a:cs typeface="Times New Roman" panose="02020603050405020304" pitchFamily="18" charset="0"/>
            </a:rPr>
            <a:t> The chart shows 111 reports by G20 EMs, the IMF, World Bank, and BIS.</a:t>
          </a:r>
          <a:endParaRPr lang="en-US" sz="1100">
            <a:latin typeface="Times New Roman" panose="02020603050405020304" pitchFamily="18" charset="0"/>
            <a:cs typeface="Times New Roman" panose="02020603050405020304" pitchFamily="18"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an Phuyal" refreshedDate="45575.970787268518" createdVersion="5" refreshedVersion="8" minRefreshableVersion="3" recordCount="0" supportSubquery="1" supportAdvancedDrill="1" xr:uid="{F7A929E2-B1FB-4894-91D0-5371BF5D092E}">
  <cacheSource type="external" connectionId="1"/>
  <cacheFields count="1">
    <cacheField name="[Table1].[Column1].[Column1]" caption="Column1" numFmtId="0" level="1">
      <sharedItems containsBlank="1" count="336">
        <m/>
        <s v="1995Apr"/>
        <s v="1995Aug"/>
        <s v="1995Dec"/>
        <s v="1995Feb"/>
        <s v="1995Jan"/>
        <s v="1995Jul"/>
        <s v="1995Jun"/>
        <s v="1995Mar"/>
        <s v="1995May"/>
        <s v="1995Nov"/>
        <s v="1995Oct"/>
        <s v="1995Sep"/>
        <s v="1996Apr"/>
        <s v="1996Aug"/>
        <s v="1996Dec"/>
        <s v="1996Feb"/>
        <s v="1996Jan"/>
        <s v="1996Jul"/>
        <s v="1996Jun"/>
        <s v="1996Mar"/>
        <s v="1996May"/>
        <s v="1996Nov"/>
        <s v="1996Oct"/>
        <s v="1996Sep"/>
        <s v="1997Apr"/>
        <s v="1997Aug"/>
        <s v="1997Dec"/>
        <s v="1997Feb"/>
        <s v="1997Jan"/>
        <s v="1997Jul"/>
        <s v="1997Jun"/>
        <s v="1997Mar"/>
        <s v="1997May"/>
        <s v="1997Nov"/>
        <s v="1997Oct"/>
        <s v="1997Sep"/>
        <s v="1998Apr"/>
        <s v="1998Aug"/>
        <s v="1998Dec"/>
        <s v="1998Feb"/>
        <s v="1998Jan"/>
        <s v="1998Jul"/>
        <s v="1998Jun"/>
        <s v="1998Mar"/>
        <s v="1998May"/>
        <s v="1998Nov"/>
        <s v="1998Oct"/>
        <s v="1998Sep"/>
        <s v="1999Apr"/>
        <s v="1999Aug"/>
        <s v="1999Dec"/>
        <s v="1999Feb"/>
        <s v="1999Jan"/>
        <s v="1999Jul"/>
        <s v="1999Jun"/>
        <s v="1999Mar"/>
        <s v="1999May"/>
        <s v="1999Nov"/>
        <s v="1999Oct"/>
        <s v="1999Sep"/>
        <s v="2000Apr"/>
        <s v="2000Aug"/>
        <s v="2000Dec"/>
        <s v="2000Feb"/>
        <s v="2000Jan"/>
        <s v="2000Jul"/>
        <s v="2000Jun"/>
        <s v="2000Mar"/>
        <s v="2000May"/>
        <s v="2000Nov"/>
        <s v="2000Oct"/>
        <s v="2000Sep"/>
        <s v="2001Apr"/>
        <s v="2001Aug"/>
        <s v="2001Dec"/>
        <s v="2001Feb"/>
        <s v="2001Jan"/>
        <s v="2001Jul"/>
        <s v="2001Jun"/>
        <s v="2001Mar"/>
        <s v="2001May"/>
        <s v="2001Nov"/>
        <s v="2001Oct"/>
        <s v="2001Sep"/>
        <s v="2002Apr"/>
        <s v="2002Aug"/>
        <s v="2002Dec"/>
        <s v="2002Feb"/>
        <s v="2002Jan"/>
        <s v="2002Jul"/>
        <s v="2002Jun"/>
        <s v="2002Mar"/>
        <s v="2002May"/>
        <s v="2002Nov"/>
        <s v="2002Oct"/>
        <s v="2002Sep"/>
        <s v="2003Apr"/>
        <s v="2003Aug"/>
        <s v="2003Dec"/>
        <s v="2003Feb"/>
        <s v="2003Jan"/>
        <s v="2003Jul"/>
        <s v="2003Jun"/>
        <s v="2003Mar"/>
        <s v="2003May"/>
        <s v="2003Nov"/>
        <s v="2003Oct"/>
        <s v="2003Sep"/>
        <s v="2004Apr"/>
        <s v="2004Aug"/>
        <s v="2004Dec"/>
        <s v="2004Feb"/>
        <s v="2004Jan"/>
        <s v="2004Jul"/>
        <s v="2004Jun"/>
        <s v="2004Mar"/>
        <s v="2004May"/>
        <s v="2004Nov"/>
        <s v="2004Oct"/>
        <s v="2004Sep"/>
        <s v="2005Apr"/>
        <s v="2005Aug"/>
        <s v="2005Dec"/>
        <s v="2005Feb"/>
        <s v="2005Jan"/>
        <s v="2005Jul"/>
        <s v="2005Jun"/>
        <s v="2005Mar"/>
        <s v="2005May"/>
        <s v="2005Nov"/>
        <s v="2005Oct"/>
        <s v="2005Sep"/>
        <s v="2006Apr"/>
        <s v="2006Aug"/>
        <s v="2006Dec"/>
        <s v="2006Feb"/>
        <s v="2006Jan"/>
        <s v="2006Jul"/>
        <s v="2006Jun"/>
        <s v="2006Mar"/>
        <s v="2006May"/>
        <s v="2006Nov"/>
        <s v="2006Oct"/>
        <s v="2006Sep"/>
        <s v="2007Apr"/>
        <s v="2007Aug"/>
        <s v="2007Dec"/>
        <s v="2007Feb"/>
        <s v="2007Jan"/>
        <s v="2007Jul"/>
        <s v="2007Jun"/>
        <s v="2007Mar"/>
        <s v="2007May"/>
        <s v="2007Nov"/>
        <s v="2007Oct"/>
        <s v="2007Sep"/>
        <s v="2008Apr"/>
        <s v="2008Aug"/>
        <s v="2008Dec"/>
        <s v="2008Feb"/>
        <s v="2008Jan"/>
        <s v="2008Jul"/>
        <s v="2008Jun"/>
        <s v="2008Mar"/>
        <s v="2008May"/>
        <s v="2008Nov"/>
        <s v="2008Oct"/>
        <s v="2008Sep"/>
        <s v="2009Apr"/>
        <s v="2009Aug"/>
        <s v="2009Dec"/>
        <s v="2009Feb"/>
        <s v="2009Jan"/>
        <s v="2009Jul"/>
        <s v="2009Jun"/>
        <s v="2009Mar"/>
        <s v="2009May"/>
        <s v="2009Nov"/>
        <s v="2009Oct"/>
        <s v="2009Sep"/>
        <s v="2010Apr"/>
        <s v="2010Aug"/>
        <s v="2010Dec"/>
        <s v="2010Feb"/>
        <s v="2010Jan"/>
        <s v="2010Jul"/>
        <s v="2010Jun"/>
        <s v="2010Mar"/>
        <s v="2010May"/>
        <s v="2010Nov"/>
        <s v="2010Oct"/>
        <s v="2010Sep"/>
        <s v="2011Apr"/>
        <s v="2011Aug"/>
        <s v="2011Dec"/>
        <s v="2011Feb"/>
        <s v="2011Jan"/>
        <s v="2011Jul"/>
        <s v="2011Jun"/>
        <s v="2011Mar"/>
        <s v="2011May"/>
        <s v="2011Nov"/>
        <s v="2011Oct"/>
        <s v="2011Sep"/>
        <s v="2012Apr"/>
        <s v="2012Aug"/>
        <s v="2012Dec"/>
        <s v="2012Feb"/>
        <s v="2012Jan"/>
        <s v="2012Jul"/>
        <s v="2012Jun"/>
        <s v="2012Mar"/>
        <s v="2012May"/>
        <s v="2012Nov"/>
        <s v="2012Oct"/>
        <s v="2012Sep"/>
        <s v="2013Apr"/>
        <s v="2013Aug"/>
        <s v="2013Dec"/>
        <s v="2013Feb"/>
        <s v="2013Jan"/>
        <s v="2013Jul"/>
        <s v="2013Jun"/>
        <s v="2013Mar"/>
        <s v="2013May"/>
        <s v="2013Nov"/>
        <s v="2013Oct"/>
        <s v="2013Sep"/>
        <s v="2014Apr"/>
        <s v="2014Aug"/>
        <s v="2014Dec"/>
        <s v="2014Feb"/>
        <s v="2014Jan"/>
        <s v="2014Jul"/>
        <s v="2014Jun"/>
        <s v="2014Mar"/>
        <s v="2014May"/>
        <s v="2014Nov"/>
        <s v="2014Oct"/>
        <s v="2014Sep"/>
        <s v="2015Apr"/>
        <s v="2015Aug"/>
        <s v="2015Dec"/>
        <s v="2015Feb"/>
        <s v="2015Jan"/>
        <s v="2015Jul"/>
        <s v="2015Jun"/>
        <s v="2015Mar"/>
        <s v="2015May"/>
        <s v="2015Nov"/>
        <s v="2015Oct"/>
        <s v="2015Sep"/>
        <s v="2016Apr"/>
        <s v="2016Aug"/>
        <s v="2016Dec"/>
        <s v="2016Feb"/>
        <s v="2016Jan"/>
        <s v="2016Jul"/>
        <s v="2016Jun"/>
        <s v="2016Mar"/>
        <s v="2016May"/>
        <s v="2016Nov"/>
        <s v="2016Oct"/>
        <s v="2016Sep"/>
        <s v="2017Apr"/>
        <s v="2017Aug"/>
        <s v="2017Dec"/>
        <s v="2017Feb"/>
        <s v="2017Jan"/>
        <s v="2017Jul"/>
        <s v="2017Jun"/>
        <s v="2017Mar"/>
        <s v="2017May"/>
        <s v="2017Nov"/>
        <s v="2017Oct"/>
        <s v="2017Sep"/>
        <s v="2018Apr"/>
        <s v="2018Aug"/>
        <s v="2018Dec"/>
        <s v="2018Feb"/>
        <s v="2018Jan"/>
        <s v="2018Jul"/>
        <s v="2018Jun"/>
        <s v="2018Mar"/>
        <s v="2018May"/>
        <s v="2018Nov"/>
        <s v="2018Oct"/>
        <s v="2018Sep"/>
        <s v="2019Apr"/>
        <s v="2019Aug"/>
        <s v="2019Dec"/>
        <s v="2019Feb"/>
        <s v="2019Jan"/>
        <s v="2019Jul"/>
        <s v="2019Jun"/>
        <s v="2019Mar"/>
        <s v="2019May"/>
        <s v="2019Nov"/>
        <s v="2019Oct"/>
        <s v="2019Sep"/>
        <s v="2020Apr"/>
        <s v="2020Aug"/>
        <s v="2020Dec"/>
        <s v="2020Feb"/>
        <s v="2020Jan"/>
        <s v="2020Jul"/>
        <s v="2020Jun"/>
        <s v="2020Mar"/>
        <s v="2020May"/>
        <s v="2020Nov"/>
        <s v="2020Oct"/>
        <s v="2020Sep"/>
        <s v="2021Apr"/>
        <s v="2021Aug"/>
        <s v="2021Dec"/>
        <s v="2021Feb"/>
        <s v="2021Jan"/>
        <s v="2021Jul"/>
        <s v="2021Jun"/>
        <s v="2021Mar"/>
        <s v="2021May"/>
        <s v="2021Nov"/>
        <s v="2021Oct"/>
        <s v="2021Sep"/>
        <s v="2022Apr"/>
        <s v="2022Aug"/>
        <s v="2022Feb"/>
        <s v="2022Jan"/>
        <s v="2022Jul"/>
        <s v="2022Jun"/>
        <s v="2022Mar"/>
        <s v="2022May"/>
        <s v="2022Sep"/>
        <s v="in USD million"/>
        <s v="time"/>
      </sharedItems>
    </cacheField>
  </cacheFields>
  <cacheHierarchies count="94">
    <cacheHierarchy uniqueName="[Table1].[Column1]" caption="Column1" attribute="1" defaultMemberUniqueName="[Table1].[Column1].[All]" allUniqueName="[Table1].[Column1].[All]" dimensionUniqueName="[Table1]" displayFolder="" count="2" memberValueDatatype="130" unbalanced="0">
      <fieldsUsage count="2">
        <fieldUsage x="-1"/>
        <fieldUsage x="0"/>
      </fieldsUsage>
    </cacheHierarchy>
    <cacheHierarchy uniqueName="[Table1].[Column2]" caption="Column2" attribute="1" defaultMemberUniqueName="[Table1].[Column2].[All]" allUniqueName="[Table1].[Column2].[All]" dimensionUniqueName="[Table1]" displayFolder="" count="0" memberValueDatatype="130" unbalanced="0"/>
    <cacheHierarchy uniqueName="[Table1].[Column3]" caption="Column3" attribute="1" defaultMemberUniqueName="[Table1].[Column3].[All]" allUniqueName="[Table1].[Column3].[All]" dimensionUniqueName="[Table1]" displayFolder="" count="0" memberValueDatatype="130" unbalanced="0"/>
    <cacheHierarchy uniqueName="[Table1].[Column4]" caption="Column4" attribute="1" defaultMemberUniqueName="[Table1].[Column4].[All]" allUniqueName="[Table1].[Column4].[All]" dimensionUniqueName="[Table1]" displayFolder="" count="0" memberValueDatatype="130" unbalanced="0"/>
    <cacheHierarchy uniqueName="[Table1].[Column5]" caption="Column5" attribute="1" defaultMemberUniqueName="[Table1].[Column5].[All]" allUniqueName="[Table1].[Column5].[All]" dimensionUniqueName="[Table1]" displayFolder="" count="0" memberValueDatatype="130" unbalanced="0"/>
    <cacheHierarchy uniqueName="[Table1].[Column6]" caption="Column6" attribute="1" defaultMemberUniqueName="[Table1].[Column6].[All]" allUniqueName="[Table1].[Column6].[All]" dimensionUniqueName="[Table1]" displayFolder="" count="0" memberValueDatatype="130" unbalanced="0"/>
    <cacheHierarchy uniqueName="[Table1].[Column7]" caption="Column7" attribute="1" defaultMemberUniqueName="[Table1].[Column7].[All]" allUniqueName="[Table1].[Column7].[All]" dimensionUniqueName="[Table1]" displayFolder="" count="0" memberValueDatatype="130" unbalanced="0"/>
    <cacheHierarchy uniqueName="[Table1].[Column8]" caption="Column8" attribute="1" defaultMemberUniqueName="[Table1].[Column8].[All]" allUniqueName="[Table1].[Column8].[All]" dimensionUniqueName="[Table1]" displayFolder="" count="0" memberValueDatatype="130" unbalanced="0"/>
    <cacheHierarchy uniqueName="[Table1].[Column9]" caption="Column9" attribute="1" defaultMemberUniqueName="[Table1].[Column9].[All]" allUniqueName="[Table1].[Column9].[All]" dimensionUniqueName="[Table1]" displayFolder="" count="0" memberValueDatatype="130" unbalanced="0"/>
    <cacheHierarchy uniqueName="[Table1].[Column10]" caption="Column10" attribute="1" defaultMemberUniqueName="[Table1].[Column10].[All]" allUniqueName="[Table1].[Column10].[All]" dimensionUniqueName="[Table1]" displayFolder="" count="0" memberValueDatatype="130" unbalanced="0"/>
    <cacheHierarchy uniqueName="[Table1].[Column11]" caption="Column11" attribute="1" defaultMemberUniqueName="[Table1].[Column11].[All]" allUniqueName="[Table1].[Column11].[All]" dimensionUniqueName="[Table1]" displayFolder="" count="0" memberValueDatatype="130" unbalanced="0"/>
    <cacheHierarchy uniqueName="[Table1].[Column12]" caption="Column12" attribute="1" defaultMemberUniqueName="[Table1].[Column12].[All]" allUniqueName="[Table1].[Column12].[All]" dimensionUniqueName="[Table1]" displayFolder="" count="0" memberValueDatatype="130" unbalanced="0"/>
    <cacheHierarchy uniqueName="[Table1].[Column13]" caption="Column13" attribute="1" defaultMemberUniqueName="[Table1].[Column13].[All]" allUniqueName="[Table1].[Column13].[All]" dimensionUniqueName="[Table1]" displayFolder="" count="0" memberValueDatatype="130" unbalanced="0"/>
    <cacheHierarchy uniqueName="[Table1].[Column14]" caption="Column14" attribute="1" defaultMemberUniqueName="[Table1].[Column14].[All]" allUniqueName="[Table1].[Column14].[All]" dimensionUniqueName="[Table1]" displayFolder="" count="0" memberValueDatatype="130" unbalanced="0"/>
    <cacheHierarchy uniqueName="[Table1].[Column15]" caption="Column15" attribute="1" defaultMemberUniqueName="[Table1].[Column15].[All]" allUniqueName="[Table1].[Column15].[All]" dimensionUniqueName="[Table1]" displayFolder="" count="0" memberValueDatatype="130" unbalanced="0"/>
    <cacheHierarchy uniqueName="[Table1].[Column16]" caption="Column16" attribute="1" defaultMemberUniqueName="[Table1].[Column16].[All]" allUniqueName="[Table1].[Column16].[All]" dimensionUniqueName="[Table1]" displayFolder="" count="0" memberValueDatatype="130" unbalanced="0"/>
    <cacheHierarchy uniqueName="[Table1].[Column17]" caption="Column17" attribute="1" defaultMemberUniqueName="[Table1].[Column17].[All]" allUniqueName="[Table1].[Column17].[All]" dimensionUniqueName="[Table1]" displayFolder="" count="0" memberValueDatatype="130" unbalanced="0"/>
    <cacheHierarchy uniqueName="[Table1].[Column18]" caption="Column18" attribute="1" defaultMemberUniqueName="[Table1].[Column18].[All]" allUniqueName="[Table1].[Column18].[All]" dimensionUniqueName="[Table1]" displayFolder="" count="0" memberValueDatatype="130" unbalanced="0"/>
    <cacheHierarchy uniqueName="[Table1].[Column19]" caption="Column19" attribute="1" defaultMemberUniqueName="[Table1].[Column19].[All]" allUniqueName="[Table1].[Column19].[All]" dimensionUniqueName="[Table1]" displayFolder="" count="0" memberValueDatatype="130" unbalanced="0"/>
    <cacheHierarchy uniqueName="[Table1].[Column20]" caption="Column20" attribute="1" defaultMemberUniqueName="[Table1].[Column20].[All]" allUniqueName="[Table1].[Column20].[All]" dimensionUniqueName="[Table1]" displayFolder="" count="0" memberValueDatatype="130" unbalanced="0"/>
    <cacheHierarchy uniqueName="[Table1].[Column21]" caption="Column21" attribute="1" defaultMemberUniqueName="[Table1].[Column21].[All]" allUniqueName="[Table1].[Column21].[All]" dimensionUniqueName="[Table1]" displayFolder="" count="0" memberValueDatatype="130" unbalanced="0"/>
    <cacheHierarchy uniqueName="[Table1].[Column22]" caption="Column22" attribute="1" defaultMemberUniqueName="[Table1].[Column22].[All]" allUniqueName="[Table1].[Column22].[All]" dimensionUniqueName="[Table1]" displayFolder="" count="0" memberValueDatatype="130" unbalanced="0"/>
    <cacheHierarchy uniqueName="[Table1].[Column23]" caption="Column23" attribute="1" defaultMemberUniqueName="[Table1].[Column23].[All]" allUniqueName="[Table1].[Column23].[All]" dimensionUniqueName="[Table1]" displayFolder="" count="0" memberValueDatatype="130" unbalanced="0"/>
    <cacheHierarchy uniqueName="[Table1].[Column24]" caption="Column24" attribute="1" defaultMemberUniqueName="[Table1].[Column24].[All]" allUniqueName="[Table1].[Column24].[All]" dimensionUniqueName="[Table1]" displayFolder="" count="0" memberValueDatatype="130" unbalanced="0"/>
    <cacheHierarchy uniqueName="[Table1].[Column25]" caption="Column25" attribute="1" defaultMemberUniqueName="[Table1].[Column25].[All]" allUniqueName="[Table1].[Column25].[All]" dimensionUniqueName="[Table1]" displayFolder="" count="0" memberValueDatatype="130" unbalanced="0"/>
    <cacheHierarchy uniqueName="[Table1].[Column26]" caption="Column26" attribute="1" defaultMemberUniqueName="[Table1].[Column26].[All]" allUniqueName="[Table1].[Column26].[All]" dimensionUniqueName="[Table1]" displayFolder="" count="0" memberValueDatatype="130" unbalanced="0"/>
    <cacheHierarchy uniqueName="[Table1].[Column27]" caption="Column27" attribute="1" defaultMemberUniqueName="[Table1].[Column27].[All]" allUniqueName="[Table1].[Column27].[All]" dimensionUniqueName="[Table1]" displayFolder="" count="0" memberValueDatatype="130" unbalanced="0"/>
    <cacheHierarchy uniqueName="[Table1].[Column28]" caption="Column28" attribute="1" defaultMemberUniqueName="[Table1].[Column28].[All]" allUniqueName="[Table1].[Column28].[All]" dimensionUniqueName="[Table1]" displayFolder="" count="0" memberValueDatatype="130" unbalanced="0"/>
    <cacheHierarchy uniqueName="[Table1].[Column29]" caption="Column29" attribute="1" defaultMemberUniqueName="[Table1].[Column29].[All]" allUniqueName="[Table1].[Column29].[All]" dimensionUniqueName="[Table1]" displayFolder="" count="0" memberValueDatatype="130" unbalanced="0"/>
    <cacheHierarchy uniqueName="[Table1].[Column30]" caption="Column30" attribute="1" defaultMemberUniqueName="[Table1].[Column30].[All]" allUniqueName="[Table1].[Column30].[All]" dimensionUniqueName="[Table1]" displayFolder="" count="0" memberValueDatatype="130" unbalanced="0"/>
    <cacheHierarchy uniqueName="[Table1].[Column31]" caption="Column31" attribute="1" defaultMemberUniqueName="[Table1].[Column31].[All]" allUniqueName="[Table1].[Column31].[All]" dimensionUniqueName="[Table1]" displayFolder="" count="0" memberValueDatatype="130" unbalanced="0"/>
    <cacheHierarchy uniqueName="[Table1].[Column32]" caption="Column32" attribute="1" defaultMemberUniqueName="[Table1].[Column32].[All]" allUniqueName="[Table1].[Column32].[All]" dimensionUniqueName="[Table1]" displayFolder="" count="0" memberValueDatatype="130" unbalanced="0"/>
    <cacheHierarchy uniqueName="[Table1].[Column33]" caption="Column33" attribute="1" defaultMemberUniqueName="[Table1].[Column33].[All]" allUniqueName="[Table1].[Column33].[All]" dimensionUniqueName="[Table1]" displayFolder="" count="0" memberValueDatatype="130" unbalanced="0"/>
    <cacheHierarchy uniqueName="[Table1].[Column34]" caption="Column34" attribute="1" defaultMemberUniqueName="[Table1].[Column34].[All]" allUniqueName="[Table1].[Column34].[All]" dimensionUniqueName="[Table1]" displayFolder="" count="0" memberValueDatatype="130" unbalanced="0"/>
    <cacheHierarchy uniqueName="[Table1].[Column35]" caption="Column35" attribute="1" defaultMemberUniqueName="[Table1].[Column35].[All]" allUniqueName="[Table1].[Column35].[All]" dimensionUniqueName="[Table1]" displayFolder="" count="0" memberValueDatatype="130" unbalanced="0"/>
    <cacheHierarchy uniqueName="[Table1].[Column36]" caption="Column36" attribute="1" defaultMemberUniqueName="[Table1].[Column36].[All]" allUniqueName="[Table1].[Column36].[All]" dimensionUniqueName="[Table1]" displayFolder="" count="0" memberValueDatatype="130" unbalanced="0"/>
    <cacheHierarchy uniqueName="[Table1].[Column37]" caption="Column37" attribute="1" defaultMemberUniqueName="[Table1].[Column37].[All]" allUniqueName="[Table1].[Column37].[All]" dimensionUniqueName="[Table1]" displayFolder="" count="0" memberValueDatatype="130" unbalanced="0"/>
    <cacheHierarchy uniqueName="[Table1].[Column38]" caption="Column38" attribute="1" defaultMemberUniqueName="[Table1].[Column38].[All]" allUniqueName="[Table1].[Column38].[All]" dimensionUniqueName="[Table1]" displayFolder="" count="0" memberValueDatatype="130" unbalanced="0"/>
    <cacheHierarchy uniqueName="[Table1].[Column39]" caption="Column39" attribute="1" defaultMemberUniqueName="[Table1].[Column39].[All]" allUniqueName="[Table1].[Column39].[All]" dimensionUniqueName="[Table1]" displayFolder="" count="0" memberValueDatatype="130" unbalanced="0"/>
    <cacheHierarchy uniqueName="[Table1].[Column40]" caption="Column40" attribute="1" defaultMemberUniqueName="[Table1].[Column40].[All]" allUniqueName="[Table1].[Column40].[All]" dimensionUniqueName="[Table1]" displayFolder="" count="0" memberValueDatatype="130" unbalanced="0"/>
    <cacheHierarchy uniqueName="[Table1].[Column41]" caption="Column41" attribute="1" defaultMemberUniqueName="[Table1].[Column41].[All]" allUniqueName="[Table1].[Column41].[All]" dimensionUniqueName="[Table1]" displayFolder="" count="0" memberValueDatatype="130" unbalanced="0"/>
    <cacheHierarchy uniqueName="[Table1].[Column42]" caption="Column42" attribute="1" defaultMemberUniqueName="[Table1].[Column42].[All]" allUniqueName="[Table1].[Column42].[All]" dimensionUniqueName="[Table1]" displayFolder="" count="0" memberValueDatatype="130" unbalanced="0"/>
    <cacheHierarchy uniqueName="[Table1].[Column43]" caption="Column43" attribute="1" defaultMemberUniqueName="[Table1].[Column43].[All]" allUniqueName="[Table1].[Column43].[All]" dimensionUniqueName="[Table1]" displayFolder="" count="0" memberValueDatatype="130" unbalanced="0"/>
    <cacheHierarchy uniqueName="[Table1].[Column44]" caption="Column44" attribute="1" defaultMemberUniqueName="[Table1].[Column44].[All]" allUniqueName="[Table1].[Column44].[All]" dimensionUniqueName="[Table1]" displayFolder="" count="0" memberValueDatatype="130" unbalanced="0"/>
    <cacheHierarchy uniqueName="[Table1].[Column45]" caption="Column45" attribute="1" defaultMemberUniqueName="[Table1].[Column45].[All]" allUniqueName="[Table1].[Column45].[All]" dimensionUniqueName="[Table1]" displayFolder="" count="0" memberValueDatatype="130" unbalanced="0"/>
    <cacheHierarchy uniqueName="[Table1].[Column46]" caption="Column46" attribute="1" defaultMemberUniqueName="[Table1].[Column46].[All]" allUniqueName="[Table1].[Column46].[All]" dimensionUniqueName="[Table1]" displayFolder="" count="0" memberValueDatatype="130" unbalanced="0"/>
    <cacheHierarchy uniqueName="[Table1].[Column47]" caption="Column47" attribute="1" defaultMemberUniqueName="[Table1].[Column47].[All]" allUniqueName="[Table1].[Column47].[All]" dimensionUniqueName="[Table1]" displayFolder="" count="0" memberValueDatatype="130" unbalanced="0"/>
    <cacheHierarchy uniqueName="[Table1].[Column48]" caption="Column48" attribute="1" defaultMemberUniqueName="[Table1].[Column48].[All]" allUniqueName="[Table1].[Column48].[All]" dimensionUniqueName="[Table1]" displayFolder="" count="0" memberValueDatatype="130" unbalanced="0"/>
    <cacheHierarchy uniqueName="[Table1].[Column49]" caption="Column49" attribute="1" defaultMemberUniqueName="[Table1].[Column49].[All]" allUniqueName="[Table1].[Column49].[All]" dimensionUniqueName="[Table1]" displayFolder="" count="0" memberValueDatatype="130" unbalanced="0"/>
    <cacheHierarchy uniqueName="[Table1].[Column50]" caption="Column50" attribute="1" defaultMemberUniqueName="[Table1].[Column50].[All]" allUniqueName="[Table1].[Column50].[All]" dimensionUniqueName="[Table1]" displayFolder="" count="0" memberValueDatatype="130" unbalanced="0"/>
    <cacheHierarchy uniqueName="[Table1].[Column51]" caption="Column51" attribute="1" defaultMemberUniqueName="[Table1].[Column51].[All]" allUniqueName="[Table1].[Column51].[All]" dimensionUniqueName="[Table1]" displayFolder="" count="0" memberValueDatatype="130" unbalanced="0"/>
    <cacheHierarchy uniqueName="[Table1].[Column52]" caption="Column52" attribute="1" defaultMemberUniqueName="[Table1].[Column52].[All]" allUniqueName="[Table1].[Column52].[All]" dimensionUniqueName="[Table1]" displayFolder="" count="0" memberValueDatatype="130" unbalanced="0"/>
    <cacheHierarchy uniqueName="[Table1].[Column53]" caption="Column53" attribute="1" defaultMemberUniqueName="[Table1].[Column53].[All]" allUniqueName="[Table1].[Column53].[All]" dimensionUniqueName="[Table1]" displayFolder="" count="0" memberValueDatatype="130" unbalanced="0"/>
    <cacheHierarchy uniqueName="[Table1].[Column54]" caption="Column54" attribute="1" defaultMemberUniqueName="[Table1].[Column54].[All]" allUniqueName="[Table1].[Column54].[All]" dimensionUniqueName="[Table1]" displayFolder="" count="0" memberValueDatatype="130" unbalanced="0"/>
    <cacheHierarchy uniqueName="[Table1].[Column55]" caption="Column55" attribute="1" defaultMemberUniqueName="[Table1].[Column55].[All]" allUniqueName="[Table1].[Column55].[All]" dimensionUniqueName="[Table1]" displayFolder="" count="0" memberValueDatatype="130" unbalanced="0"/>
    <cacheHierarchy uniqueName="[Table1].[Column56]" caption="Column56" attribute="1" defaultMemberUniqueName="[Table1].[Column56].[All]" allUniqueName="[Table1].[Column56].[All]" dimensionUniqueName="[Table1]" displayFolder="" count="0" memberValueDatatype="130" unbalanced="0"/>
    <cacheHierarchy uniqueName="[Table1].[Column57]" caption="Column57" attribute="1" defaultMemberUniqueName="[Table1].[Column57].[All]" allUniqueName="[Table1].[Column57].[All]" dimensionUniqueName="[Table1]" displayFolder="" count="0" memberValueDatatype="130" unbalanced="0"/>
    <cacheHierarchy uniqueName="[Table1].[Column58]" caption="Column58" attribute="1" defaultMemberUniqueName="[Table1].[Column58].[All]" allUniqueName="[Table1].[Column58].[All]" dimensionUniqueName="[Table1]" displayFolder="" count="0" memberValueDatatype="130" unbalanced="0"/>
    <cacheHierarchy uniqueName="[Table1].[Column59]" caption="Column59" attribute="1" defaultMemberUniqueName="[Table1].[Column59].[All]" allUniqueName="[Table1].[Column59].[All]" dimensionUniqueName="[Table1]" displayFolder="" count="0" memberValueDatatype="130" unbalanced="0"/>
    <cacheHierarchy uniqueName="[Table1].[Column60]" caption="Column60" attribute="1" defaultMemberUniqueName="[Table1].[Column60].[All]" allUniqueName="[Table1].[Column60].[All]" dimensionUniqueName="[Table1]" displayFolder="" count="0" memberValueDatatype="130" unbalanced="0"/>
    <cacheHierarchy uniqueName="[Table1].[Column61]" caption="Column61" attribute="1" defaultMemberUniqueName="[Table1].[Column61].[All]" allUniqueName="[Table1].[Column61].[All]" dimensionUniqueName="[Table1]" displayFolder="" count="0" memberValueDatatype="130" unbalanced="0"/>
    <cacheHierarchy uniqueName="[Table1].[Column62]" caption="Column62" attribute="1" defaultMemberUniqueName="[Table1].[Column62].[All]" allUniqueName="[Table1].[Column62].[All]" dimensionUniqueName="[Table1]" displayFolder="" count="0" memberValueDatatype="130" unbalanced="0"/>
    <cacheHierarchy uniqueName="[Table1].[Column63]" caption="Column63" attribute="1" defaultMemberUniqueName="[Table1].[Column63].[All]" allUniqueName="[Table1].[Column63].[All]" dimensionUniqueName="[Table1]" displayFolder="" count="0" memberValueDatatype="130" unbalanced="0"/>
    <cacheHierarchy uniqueName="[Table1].[Column64]" caption="Column64" attribute="1" defaultMemberUniqueName="[Table1].[Column64].[All]" allUniqueName="[Table1].[Column64].[All]" dimensionUniqueName="[Table1]" displayFolder="" count="0" memberValueDatatype="130" unbalanced="0"/>
    <cacheHierarchy uniqueName="[Table1].[Column65]" caption="Column65" attribute="1" defaultMemberUniqueName="[Table1].[Column65].[All]" allUniqueName="[Table1].[Column65].[All]" dimensionUniqueName="[Table1]" displayFolder="" count="0" memberValueDatatype="130" unbalanced="0"/>
    <cacheHierarchy uniqueName="[Table1].[Column66]" caption="Column66" attribute="1" defaultMemberUniqueName="[Table1].[Column66].[All]" allUniqueName="[Table1].[Column66].[All]" dimensionUniqueName="[Table1]" displayFolder="" count="0" memberValueDatatype="130" unbalanced="0"/>
    <cacheHierarchy uniqueName="[Table1].[Column67]" caption="Column67" attribute="1" defaultMemberUniqueName="[Table1].[Column67].[All]" allUniqueName="[Table1].[Column67].[All]" dimensionUniqueName="[Table1]" displayFolder="" count="0" memberValueDatatype="130" unbalanced="0"/>
    <cacheHierarchy uniqueName="[Table1].[Column68]" caption="Column68" attribute="1" defaultMemberUniqueName="[Table1].[Column68].[All]" allUniqueName="[Table1].[Column68].[All]" dimensionUniqueName="[Table1]" displayFolder="" count="0" memberValueDatatype="130" unbalanced="0"/>
    <cacheHierarchy uniqueName="[Table1].[Column69]" caption="Column69" attribute="1" defaultMemberUniqueName="[Table1].[Column69].[All]" allUniqueName="[Table1].[Column69].[All]" dimensionUniqueName="[Table1]" displayFolder="" count="0" memberValueDatatype="130" unbalanced="0"/>
    <cacheHierarchy uniqueName="[Table1].[Column70]" caption="Column70" attribute="1" defaultMemberUniqueName="[Table1].[Column70].[All]" allUniqueName="[Table1].[Column70].[All]" dimensionUniqueName="[Table1]" displayFolder="" count="0" memberValueDatatype="130" unbalanced="0"/>
    <cacheHierarchy uniqueName="[Table1].[Column71]" caption="Column71" attribute="1" defaultMemberUniqueName="[Table1].[Column71].[All]" allUniqueName="[Table1].[Column71].[All]" dimensionUniqueName="[Table1]" displayFolder="" count="0" memberValueDatatype="130" unbalanced="0"/>
    <cacheHierarchy uniqueName="[Table1].[Column72]" caption="Column72" attribute="1" defaultMemberUniqueName="[Table1].[Column72].[All]" allUniqueName="[Table1].[Column72].[All]" dimensionUniqueName="[Table1]" displayFolder="" count="0" memberValueDatatype="130" unbalanced="0"/>
    <cacheHierarchy uniqueName="[Table1].[Column73]" caption="Column73" attribute="1" defaultMemberUniqueName="[Table1].[Column73].[All]" allUniqueName="[Table1].[Column73].[All]" dimensionUniqueName="[Table1]" displayFolder="" count="0" memberValueDatatype="130" unbalanced="0"/>
    <cacheHierarchy uniqueName="[Table1].[Column74]" caption="Column74" attribute="1" defaultMemberUniqueName="[Table1].[Column74].[All]" allUniqueName="[Table1].[Column74].[All]" dimensionUniqueName="[Table1]" displayFolder="" count="0" memberValueDatatype="130" unbalanced="0"/>
    <cacheHierarchy uniqueName="[Table1].[Column75]" caption="Column75" attribute="1" defaultMemberUniqueName="[Table1].[Column75].[All]" allUniqueName="[Table1].[Column75].[All]" dimensionUniqueName="[Table1]" displayFolder="" count="0" memberValueDatatype="130" unbalanced="0"/>
    <cacheHierarchy uniqueName="[Table1].[Column76]" caption="Column76" attribute="1" defaultMemberUniqueName="[Table1].[Column76].[All]" allUniqueName="[Table1].[Column76].[All]" dimensionUniqueName="[Table1]" displayFolder="" count="0" memberValueDatatype="130" unbalanced="0"/>
    <cacheHierarchy uniqueName="[Table1].[Column77]" caption="Column77" attribute="1" defaultMemberUniqueName="[Table1].[Column77].[All]" allUniqueName="[Table1].[Column77].[All]" dimensionUniqueName="[Table1]" displayFolder="" count="0" memberValueDatatype="130" unbalanced="0"/>
    <cacheHierarchy uniqueName="[Table1].[Column78]" caption="Column78" attribute="1" defaultMemberUniqueName="[Table1].[Column78].[All]" allUniqueName="[Table1].[Column78].[All]" dimensionUniqueName="[Table1]" displayFolder="" count="0" memberValueDatatype="130" unbalanced="0"/>
    <cacheHierarchy uniqueName="[Table1].[Column79]" caption="Column79" attribute="1" defaultMemberUniqueName="[Table1].[Column79].[All]" allUniqueName="[Table1].[Column79].[All]" dimensionUniqueName="[Table1]" displayFolder="" count="0" memberValueDatatype="130" unbalanced="0"/>
    <cacheHierarchy uniqueName="[Table1].[Column80]" caption="Column80" attribute="1" defaultMemberUniqueName="[Table1].[Column80].[All]" allUniqueName="[Table1].[Column80].[All]" dimensionUniqueName="[Table1]" displayFolder="" count="0" memberValueDatatype="130" unbalanced="0"/>
    <cacheHierarchy uniqueName="[Table1].[Column81]" caption="Column81" attribute="1" defaultMemberUniqueName="[Table1].[Column81].[All]" allUniqueName="[Table1].[Column81].[All]" dimensionUniqueName="[Table1]" displayFolder="" count="0" memberValueDatatype="130" unbalanced="0"/>
    <cacheHierarchy uniqueName="[Table1].[Column82]" caption="Column82" attribute="1" defaultMemberUniqueName="[Table1].[Column82].[All]" allUniqueName="[Table1].[Column82].[All]" dimensionUniqueName="[Table1]" displayFolder="" count="0" memberValueDatatype="130" unbalanced="0"/>
    <cacheHierarchy uniqueName="[Table1].[Column83]" caption="Column83" attribute="1" defaultMemberUniqueName="[Table1].[Column83].[All]" allUniqueName="[Table1].[Column83].[All]" dimensionUniqueName="[Table1]" displayFolder="" count="0" memberValueDatatype="130" unbalanced="0"/>
    <cacheHierarchy uniqueName="[Table1].[Column84]" caption="Column84" attribute="1" defaultMemberUniqueName="[Table1].[Column84].[All]" allUniqueName="[Table1].[Column84].[All]" dimensionUniqueName="[Table1]" displayFolder="" count="0" memberValueDatatype="130" unbalanced="0"/>
    <cacheHierarchy uniqueName="[Table1].[Column85]" caption="Column85" attribute="1" defaultMemberUniqueName="[Table1].[Column85].[All]" allUniqueName="[Table1].[Column85].[All]" dimensionUniqueName="[Table1]" displayFolder="" count="0" memberValueDatatype="130" unbalanced="0"/>
    <cacheHierarchy uniqueName="[Table1].[Column86]" caption="Column86" attribute="1" defaultMemberUniqueName="[Table1].[Column86].[All]" allUniqueName="[Table1].[Column86].[All]" dimensionUniqueName="[Table1]" displayFolder="" count="0" memberValueDatatype="130" unbalanced="0"/>
    <cacheHierarchy uniqueName="[Table1].[Column87]" caption="Column87" attribute="1" defaultMemberUniqueName="[Table1].[Column87].[All]" allUniqueName="[Table1].[Column87].[All]" dimensionUniqueName="[Table1]" displayFolder="" count="0" memberValueDatatype="130" unbalanced="0"/>
    <cacheHierarchy uniqueName="[Table1].[Column88]" caption="Column88" attribute="1" defaultMemberUniqueName="[Table1].[Column88].[All]" allUniqueName="[Table1].[Column88].[All]" dimensionUniqueName="[Table1]" displayFolder="" count="0" memberValueDatatype="130" unbalanced="0"/>
    <cacheHierarchy uniqueName="[Table1].[Column89]" caption="Column89" attribute="1" defaultMemberUniqueName="[Table1].[Column89].[All]" allUniqueName="[Table1].[Column89].[All]" dimensionUniqueName="[Table1]" displayFolder="" count="0" memberValueDatatype="130" unbalanced="0"/>
    <cacheHierarchy uniqueName="[Table1].[Column90]" caption="Column90" attribute="1" defaultMemberUniqueName="[Table1].[Column90].[All]" allUniqueName="[Table1].[Column90].[All]" dimensionUniqueName="[Table1]" displayFolder="" count="0" memberValueDatatype="130" unbalanced="0"/>
    <cacheHierarchy uniqueName="[Table1].[Column91]" caption="Column91" attribute="1" defaultMemberUniqueName="[Table1].[Column91].[All]" allUniqueName="[Table1].[Column91].[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olumn2]" caption="Count of Column2"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59951-69FC-4574-9990-C75FB78380FC}" name="PivotTable1" cacheId="38" applyNumberFormats="0" applyBorderFormats="0" applyFontFormats="0" applyPatternFormats="0" applyAlignmentFormats="0" applyWidthHeightFormats="1" dataCaption="Values" tag="3f4ffad1-383b-4ee7-8d3e-53ed921dddf9" updatedVersion="8" minRefreshableVersion="3" useAutoFormatting="1" itemPrintTitles="1" createdVersion="5" indent="0" outline="1" outlineData="1" multipleFieldFilters="0">
  <location ref="B3:B340" firstHeaderRow="1" firstDataRow="1" firstDataCol="1"/>
  <pivotFields count="1">
    <pivotField axis="axisRow" allDrilled="1" subtotalTop="0" showAll="0" dataSourceSort="1" defaultSubtotal="0" defaultAttributeDrillState="1">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s>
    </pivotField>
  </pivotFields>
  <rowFields count="1">
    <field x="0"/>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t="grand">
      <x/>
    </i>
  </rowItem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089999-23FB-4C1F-B4E6-8A41218A0422}" name="Table1" displayName="Table1" ref="A1:CM338" totalsRowShown="0">
  <autoFilter ref="A1:CM338" xr:uid="{B5089999-23FB-4C1F-B4E6-8A41218A0422}"/>
  <tableColumns count="91">
    <tableColumn id="1" xr3:uid="{9075D1DF-8C4C-4086-B79E-94E187A23E93}" name="Column1"/>
    <tableColumn id="2" xr3:uid="{637422E9-263A-49CF-8F64-7600D44967DA}" name="Column2">
      <calculatedColumnFormula>C2+D2</calculatedColumnFormula>
    </tableColumn>
    <tableColumn id="3" xr3:uid="{8CE3950B-7F6C-4403-A94E-DCE694C7EC1D}" name="Column3">
      <calculatedColumnFormula>SUMIF(E$5:CM$5,C$5,E2:CM2)</calculatedColumnFormula>
    </tableColumn>
    <tableColumn id="4" xr3:uid="{81607A67-B5B3-4B14-AAAC-15542DD1D118}" name="Column4">
      <calculatedColumnFormula>SUMIF(E$5:CM$5,D$5,E2:CM2)</calculatedColumnFormula>
    </tableColumn>
    <tableColumn id="5" xr3:uid="{A2BE36EE-D2C9-4BA7-AF89-41BFBD9B2614}" name="Column5"/>
    <tableColumn id="6" xr3:uid="{715D3616-1854-48FB-B27B-832377F3F4CB}" name="Column6"/>
    <tableColumn id="7" xr3:uid="{8644893D-7F41-4810-94C8-5933774BE74A}" name="Column7"/>
    <tableColumn id="8" xr3:uid="{6C92B6BC-599A-43C1-9E69-76364CE0C3FA}" name="Column8">
      <calculatedColumnFormula>I2+J2</calculatedColumnFormula>
    </tableColumn>
    <tableColumn id="9" xr3:uid="{B67D6EE5-992A-45FA-9A8E-663D213B3B6C}" name="Column9"/>
    <tableColumn id="10" xr3:uid="{63E0CCF6-124A-4C64-BC62-0A94DA87EF4B}" name="Column10"/>
    <tableColumn id="11" xr3:uid="{F01D1EDF-D9B3-4C41-8328-6D5EDDA8C5DA}" name="Column11">
      <calculatedColumnFormula>L2+M2</calculatedColumnFormula>
    </tableColumn>
    <tableColumn id="12" xr3:uid="{51BCF30F-29EC-4F23-B128-DD018C7971EA}" name="Column12"/>
    <tableColumn id="13" xr3:uid="{F955F07D-083A-4680-8652-AF2274031A86}" name="Column13"/>
    <tableColumn id="14" xr3:uid="{A553F243-3338-4DDD-9C9B-DA2648F660A0}" name="Column14"/>
    <tableColumn id="15" xr3:uid="{6B7DB80D-DC96-4860-819F-8E88A6212D6D}" name="Column15"/>
    <tableColumn id="16" xr3:uid="{82104AA3-5085-41AF-9A82-41432E65595B}" name="Column16"/>
    <tableColumn id="17" xr3:uid="{83A8345D-7D8E-47C4-A170-F81FCEBB9056}" name="Column17">
      <calculatedColumnFormula>R2+S2</calculatedColumnFormula>
    </tableColumn>
    <tableColumn id="18" xr3:uid="{5B3A5BE2-77E5-43C8-BFF0-07CFE79FB6AA}" name="Column18"/>
    <tableColumn id="19" xr3:uid="{42BB1A12-2798-4FD6-B32E-9A9D5ABE6CAD}" name="Column19"/>
    <tableColumn id="20" xr3:uid="{FAC46E20-0D07-43BE-BAE2-EE396B857ADD}" name="Column20"/>
    <tableColumn id="21" xr3:uid="{96EC386B-FF14-4EDD-9FC8-B1E898C80B40}" name="Column21"/>
    <tableColumn id="22" xr3:uid="{B23BB032-D98E-46AF-ABC5-F37A7380D8FA}" name="Column22"/>
    <tableColumn id="23" xr3:uid="{1F1F3288-3C44-4618-9B45-2A0BDCD0D166}" name="Column23"/>
    <tableColumn id="24" xr3:uid="{4EFF9780-19D7-4503-9464-ED44341F108D}" name="Column24"/>
    <tableColumn id="25" xr3:uid="{A50909D1-9AF4-4C92-A66B-317BCA082048}" name="Column25"/>
    <tableColumn id="26" xr3:uid="{EF57A70F-9125-47C2-928D-207163ADF703}" name="Column26">
      <calculatedColumnFormula>AA2+AB2</calculatedColumnFormula>
    </tableColumn>
    <tableColumn id="27" xr3:uid="{B06E2494-98D1-4761-B163-A95ECDD194DF}" name="Column27"/>
    <tableColumn id="28" xr3:uid="{09C5CBE6-850E-470A-89BA-1A94A0A3455D}" name="Column28"/>
    <tableColumn id="29" xr3:uid="{03D367E7-FBC6-4352-BA75-BC4DD9C97BDA}" name="Column29"/>
    <tableColumn id="30" xr3:uid="{095475DB-2A9C-4CC1-838C-A07A48690370}" name="Column30"/>
    <tableColumn id="31" xr3:uid="{06FABBE4-0F70-454A-9246-C7E2559A7827}" name="Column31"/>
    <tableColumn id="32" xr3:uid="{D0BBF709-8678-439D-B828-6A9E59C8D332}" name="Column32"/>
    <tableColumn id="33" xr3:uid="{96808D63-F26D-4F01-BE9B-EDD618DB5EEF}" name="Column33"/>
    <tableColumn id="34" xr3:uid="{F00D0127-E0E3-4AD0-ABEA-47D2B289193E}" name="Column34"/>
    <tableColumn id="35" xr3:uid="{A4564924-00FD-450B-9345-725F53E93A70}" name="Column35">
      <calculatedColumnFormula>AJ2+AK2</calculatedColumnFormula>
    </tableColumn>
    <tableColumn id="36" xr3:uid="{106D4BD2-EC88-484B-8C6A-037E059D916F}" name="Column36"/>
    <tableColumn id="37" xr3:uid="{03945DE3-D3D3-484E-9420-D2A0C14990DB}" name="Column37"/>
    <tableColumn id="38" xr3:uid="{25FA5E0F-F675-4DB3-9BA5-185E864E74B1}" name="Column38"/>
    <tableColumn id="39" xr3:uid="{2F966085-3403-4322-9D25-B2C0476CA01E}" name="Column39"/>
    <tableColumn id="40" xr3:uid="{36B159F4-D510-4765-8B67-166FB7F5C254}" name="Column40"/>
    <tableColumn id="41" xr3:uid="{648570CD-9D2F-43E7-8A7B-9F39EF3D0BA8}" name="Column41"/>
    <tableColumn id="42" xr3:uid="{621D76B2-FD1D-4D3B-803C-5CE65060F671}" name="Column42"/>
    <tableColumn id="43" xr3:uid="{31D071FF-D428-44E8-8D9C-119E30837970}" name="Column43"/>
    <tableColumn id="44" xr3:uid="{AF7FD1D3-3C62-4A3C-B974-542EA17E15DD}" name="Column44"/>
    <tableColumn id="45" xr3:uid="{50ECB51E-21C4-4CEB-8E8E-5DBE518AD362}" name="Column45"/>
    <tableColumn id="46" xr3:uid="{D806B57E-21C2-44B3-816C-46E8A73E81F4}" name="Column46"/>
    <tableColumn id="47" xr3:uid="{25064DF0-8992-4E74-8333-FD3F5F912D29}" name="Column47"/>
    <tableColumn id="48" xr3:uid="{28C1C0A0-E627-4D77-83FF-0DDBB17C41BD}" name="Column48"/>
    <tableColumn id="49" xr3:uid="{F9F3F1F8-D1FA-4AAB-9A36-F6B7C006FFE9}" name="Column49"/>
    <tableColumn id="50" xr3:uid="{449E163D-8961-4578-9160-F0FADD10B5F2}" name="Column50"/>
    <tableColumn id="51" xr3:uid="{B1D47AF2-6250-41BF-9A5A-97B4C3A5EDEC}" name="Column51"/>
    <tableColumn id="52" xr3:uid="{4D63A96E-0907-4893-A5BB-8B7C71B64F24}" name="Column52"/>
    <tableColumn id="53" xr3:uid="{D283CB55-FAF0-48AA-A08D-01C6D8DD5951}" name="Column53"/>
    <tableColumn id="54" xr3:uid="{4C9D9277-D7D8-4D68-9600-12B9315F1A49}" name="Column54"/>
    <tableColumn id="55" xr3:uid="{1F749A47-31F9-4DC0-867A-B8B9E5710126}" name="Column55"/>
    <tableColumn id="56" xr3:uid="{B7E1522B-3BB2-4565-851B-2E22FBFA3348}" name="Column56"/>
    <tableColumn id="57" xr3:uid="{855974C7-43FD-423F-9C47-3A13FA369C07}" name="Column57"/>
    <tableColumn id="58" xr3:uid="{8B1FB790-1636-422C-9FD3-92960924B2BE}" name="Column58"/>
    <tableColumn id="59" xr3:uid="{6FE42EC6-4B4A-4A19-8524-95A701D5E126}" name="Column59"/>
    <tableColumn id="60" xr3:uid="{AA3A6807-6C71-4A18-9EC7-F52F02ACCA96}" name="Column60"/>
    <tableColumn id="61" xr3:uid="{D30B7A8D-8813-4131-B38D-8BB2AA616710}" name="Column61"/>
    <tableColumn id="62" xr3:uid="{091A729E-9059-41E7-930D-CBF2290051AA}" name="Column62"/>
    <tableColumn id="63" xr3:uid="{9B55AEF0-37C0-4103-AA31-35EC0EF708C3}" name="Column63"/>
    <tableColumn id="64" xr3:uid="{A8962B48-55DA-47F8-8CA1-09B9BAEA5613}" name="Column64"/>
    <tableColumn id="65" xr3:uid="{B43DECF0-07CF-4B56-B7F9-DE92048E401B}" name="Column65"/>
    <tableColumn id="66" xr3:uid="{B4A81D93-0FA2-4FB4-89D4-F4E909769710}" name="Column66"/>
    <tableColumn id="67" xr3:uid="{1C604DDD-5942-4C4B-B412-106879E0F080}" name="Column67"/>
    <tableColumn id="68" xr3:uid="{E4FB9469-2F5F-4832-9341-7D8698BC531C}" name="Column68"/>
    <tableColumn id="69" xr3:uid="{FCD1E993-2BCD-4EB8-A588-F096D8FDC57E}" name="Column69"/>
    <tableColumn id="70" xr3:uid="{08640426-72D8-4514-9CB5-7F79F0D96646}" name="Column70"/>
    <tableColumn id="71" xr3:uid="{EE51817B-0141-4A02-AD94-E37D9BBB62F7}" name="Column71"/>
    <tableColumn id="72" xr3:uid="{1914B2B8-0CEC-4A3F-89B0-FC27D44C7618}" name="Column72"/>
    <tableColumn id="73" xr3:uid="{57C03665-906C-459E-AB45-D3C9F75DEBC1}" name="Column73"/>
    <tableColumn id="74" xr3:uid="{6F6E5FB4-4B28-4030-9567-F99D7F46D0D3}" name="Column74"/>
    <tableColumn id="75" xr3:uid="{08C9ADB2-C4BC-4779-A2B3-8C6E9B3200FE}" name="Column75"/>
    <tableColumn id="76" xr3:uid="{7867A27D-826F-4E47-B8EA-F1D2083F01F2}" name="Column76"/>
    <tableColumn id="77" xr3:uid="{A620C6A2-05EA-4D05-AC50-599D333EA62D}" name="Column77"/>
    <tableColumn id="78" xr3:uid="{405752D7-B181-4B12-BE1E-F3C99CA817EB}" name="Column78"/>
    <tableColumn id="79" xr3:uid="{FB5FB133-F357-478E-97E6-CE2A93E3C14A}" name="Column79"/>
    <tableColumn id="80" xr3:uid="{F3314420-E907-4A27-AFA6-82B1A59334E0}" name="Column80"/>
    <tableColumn id="81" xr3:uid="{C5E46E86-4C1C-4B90-9879-00703F6E5B9E}" name="Column81"/>
    <tableColumn id="82" xr3:uid="{20797D03-5B10-4C95-BF3B-D493C631B39C}" name="Column82"/>
    <tableColumn id="83" xr3:uid="{358FB439-DE05-4E43-8F72-1F0DB5B56F52}" name="Column83"/>
    <tableColumn id="84" xr3:uid="{3B5170A5-A7D0-4BE0-AE6E-085D89B7BF82}" name="Column84"/>
    <tableColumn id="85" xr3:uid="{BAE46206-890F-4F03-AA0F-D3A0DDC6F66F}" name="Column85"/>
    <tableColumn id="86" xr3:uid="{F79417FE-EB05-4C59-B7CE-1926A5039CA0}" name="Column86" dataDxfId="0"/>
    <tableColumn id="87" xr3:uid="{FC4578DD-EBCE-4DF3-8F29-037F4F60C758}" name="Column87"/>
    <tableColumn id="88" xr3:uid="{8FC8DD75-A599-407E-8884-18AEC89B6DED}" name="Column88"/>
    <tableColumn id="89" xr3:uid="{E378AC29-F477-4E6B-98B8-AE972EC3FB43}" name="Column89"/>
    <tableColumn id="90" xr3:uid="{DDB254A8-D513-4852-9B77-5D41011B4CB4}" name="Column90"/>
    <tableColumn id="91" xr3:uid="{6653F7D7-28CA-4107-A7E8-EC3796DD86BC}" name="Column9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nam10.safelinks.protection.outlook.com/?url=https%3A%2F%2Fwww.oecd.org%2Fdaf%2Finv%2Finvestment-policy%2Foecd-monthly-capital-flow-dataset.xlsx&amp;data=05%7C01%7CRKoepke%40imf.org%7C5d3b609e4d754060385808da5a6ef713%7C8085fa43302e45bdb171a6648c3b6be7%7C0%7C0%7C637921730082032624%7CUnknown%7CTWFpbGZsb3d8eyJWIjoiMC4wLjAwMDAiLCJQIjoiV2luMzIiLCJBTiI6Ik1haWwiLCJXVCI6Mn0%3D%7C3000%7C%7C%7C&amp;sdata=XUjIdETca5lMOxhFuHjaueOYrNeeZN6GVXaYdiXLXYU%3D&amp;reserved=0" TargetMode="External"/><Relationship Id="rId2" Type="http://schemas.openxmlformats.org/officeDocument/2006/relationships/hyperlink" Target="https://www.imf.org/en/Publications/WP/Issues/2020/08/21/Capital-Flow-Data-A-Guide-for-Empirical-Analysis-and-Real-time-Tracking-49646" TargetMode="External"/><Relationship Id="rId1" Type="http://schemas.openxmlformats.org/officeDocument/2006/relationships/hyperlink" Target="https://www.imf.org/en/Publications/WP/Issues/2020/08/21/Capital-Flow-Data-A-Guide-for-Empirical-Analysis-and-Real-time-Tracking-49646" TargetMode="External"/><Relationship Id="rId5" Type="http://schemas.openxmlformats.org/officeDocument/2006/relationships/printerSettings" Target="../printerSettings/printerSettings1.bin"/><Relationship Id="rId4" Type="http://schemas.openxmlformats.org/officeDocument/2006/relationships/hyperlink" Target="https://www.oecd.org/daf/inv/investment-policy/oecd-monthly-capital-flow-dataset.xlsx"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oecd.org/daf/inv/investment-policy/oecd-monthly-capital-flow-dataset.xlsx" TargetMode="External"/><Relationship Id="rId1" Type="http://schemas.openxmlformats.org/officeDocument/2006/relationships/hyperlink" Target="https://nam10.safelinks.protection.outlook.com/?url=https%3A%2F%2Fwww.oecd.org%2Fdaf%2Finv%2Finvestment-policy%2Foecd-monthly-capital-flow-dataset.xlsx&amp;data=05%7C01%7CRKoepke%40imf.org%7C5d3b609e4d754060385808da5a6ef713%7C8085fa43302e45bdb171a6648c3b6be7%7C0%7C0%7C637921730082032624%7CUnknown%7CTWFpbGZsb3d8eyJWIjoiMC4wLjAwMDAiLCJQIjoiV2luMzIiLCJBTiI6Ik1haWwiLCJXVCI6Mn0%3D%7C3000%7C%7C%7C&amp;sdata=XUjIdETca5lMOxhFuHjaueOYrNeeZN6GVXaYdiXLXYU%3D&amp;reserved=0"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B98C5-96D3-4C6A-8D5D-E539E075EA70}">
  <dimension ref="B2:Q46"/>
  <sheetViews>
    <sheetView zoomScale="86" zoomScaleNormal="130" workbookViewId="0">
      <selection activeCell="F9" sqref="F9"/>
    </sheetView>
  </sheetViews>
  <sheetFormatPr defaultColWidth="9.140625" defaultRowHeight="15" x14ac:dyDescent="0.25"/>
  <cols>
    <col min="1" max="16384" width="9.140625" style="60"/>
  </cols>
  <sheetData>
    <row r="2" spans="2:17" x14ac:dyDescent="0.25">
      <c r="B2" s="61"/>
      <c r="C2" s="62"/>
      <c r="D2" s="62"/>
      <c r="E2" s="62"/>
      <c r="F2" s="62"/>
      <c r="G2" s="62"/>
      <c r="H2" s="62"/>
      <c r="I2" s="62"/>
      <c r="J2" s="62"/>
      <c r="K2" s="62"/>
      <c r="L2" s="62"/>
      <c r="M2" s="62"/>
      <c r="N2" s="62"/>
      <c r="O2" s="62"/>
      <c r="P2" s="62"/>
      <c r="Q2" s="63"/>
    </row>
    <row r="3" spans="2:17" x14ac:dyDescent="0.25">
      <c r="B3" s="64"/>
      <c r="C3" s="78" t="s">
        <v>995</v>
      </c>
      <c r="Q3" s="65"/>
    </row>
    <row r="4" spans="2:17" x14ac:dyDescent="0.25">
      <c r="B4" s="64"/>
      <c r="Q4" s="65"/>
    </row>
    <row r="5" spans="2:17" x14ac:dyDescent="0.25">
      <c r="B5" s="64"/>
      <c r="C5" s="77" t="s">
        <v>1002</v>
      </c>
      <c r="Q5" s="65"/>
    </row>
    <row r="6" spans="2:17" x14ac:dyDescent="0.25">
      <c r="B6" s="64"/>
      <c r="C6" s="60" t="s">
        <v>990</v>
      </c>
      <c r="Q6" s="65"/>
    </row>
    <row r="7" spans="2:17" x14ac:dyDescent="0.25">
      <c r="B7" s="64"/>
      <c r="C7" s="60" t="s">
        <v>622</v>
      </c>
      <c r="Q7" s="65"/>
    </row>
    <row r="8" spans="2:17" x14ac:dyDescent="0.25">
      <c r="B8" s="64"/>
      <c r="C8" s="60" t="s">
        <v>623</v>
      </c>
      <c r="Q8" s="65"/>
    </row>
    <row r="9" spans="2:17" x14ac:dyDescent="0.25">
      <c r="B9" s="64"/>
      <c r="Q9" s="65"/>
    </row>
    <row r="10" spans="2:17" x14ac:dyDescent="0.25">
      <c r="B10" s="64"/>
      <c r="C10" s="60" t="s">
        <v>999</v>
      </c>
      <c r="Q10" s="65"/>
    </row>
    <row r="11" spans="2:17" x14ac:dyDescent="0.25">
      <c r="B11" s="64"/>
      <c r="C11" s="66" t="s">
        <v>621</v>
      </c>
      <c r="Q11" s="65"/>
    </row>
    <row r="12" spans="2:17" x14ac:dyDescent="0.25">
      <c r="B12" s="64"/>
      <c r="Q12" s="65"/>
    </row>
    <row r="13" spans="2:17" x14ac:dyDescent="0.25">
      <c r="B13" s="64"/>
      <c r="C13" s="60" t="s">
        <v>993</v>
      </c>
      <c r="Q13" s="65"/>
    </row>
    <row r="14" spans="2:17" x14ac:dyDescent="0.25">
      <c r="B14" s="64"/>
      <c r="C14" s="60" t="s">
        <v>994</v>
      </c>
      <c r="Q14" s="65"/>
    </row>
    <row r="15" spans="2:17" x14ac:dyDescent="0.25">
      <c r="B15" s="64"/>
      <c r="C15" s="76" t="s">
        <v>991</v>
      </c>
      <c r="Q15" s="65"/>
    </row>
    <row r="16" spans="2:17" x14ac:dyDescent="0.25">
      <c r="B16" s="64"/>
      <c r="Q16" s="65"/>
    </row>
    <row r="17" spans="2:17" x14ac:dyDescent="0.25">
      <c r="B17" s="64"/>
      <c r="Q17" s="65"/>
    </row>
    <row r="18" spans="2:17" x14ac:dyDescent="0.25">
      <c r="B18" s="64"/>
      <c r="C18" s="77" t="s">
        <v>1001</v>
      </c>
      <c r="Q18" s="65"/>
    </row>
    <row r="19" spans="2:17" x14ac:dyDescent="0.25">
      <c r="B19" s="64"/>
      <c r="C19" s="60" t="s">
        <v>989</v>
      </c>
      <c r="Q19" s="65"/>
    </row>
    <row r="20" spans="2:17" x14ac:dyDescent="0.25">
      <c r="B20" s="64"/>
      <c r="C20" s="79" t="s">
        <v>988</v>
      </c>
      <c r="D20" s="79"/>
      <c r="E20" s="79"/>
      <c r="F20" s="79"/>
      <c r="G20" s="79"/>
      <c r="H20" s="79"/>
      <c r="I20" s="79"/>
      <c r="J20" s="79"/>
      <c r="K20" s="79"/>
      <c r="L20" s="79"/>
      <c r="M20" s="79"/>
      <c r="N20" s="79"/>
      <c r="O20" s="79"/>
      <c r="P20" s="79"/>
      <c r="Q20" s="65"/>
    </row>
    <row r="21" spans="2:17" x14ac:dyDescent="0.25">
      <c r="B21" s="64"/>
      <c r="Q21" s="65"/>
    </row>
    <row r="22" spans="2:17" x14ac:dyDescent="0.25">
      <c r="B22" s="64"/>
      <c r="C22" s="60" t="s">
        <v>634</v>
      </c>
      <c r="Q22" s="65"/>
    </row>
    <row r="23" spans="2:17" x14ac:dyDescent="0.25">
      <c r="B23" s="64"/>
      <c r="C23" s="60" t="s">
        <v>650</v>
      </c>
      <c r="Q23" s="65"/>
    </row>
    <row r="24" spans="2:17" x14ac:dyDescent="0.25">
      <c r="B24" s="64"/>
      <c r="C24" s="79" t="s">
        <v>652</v>
      </c>
      <c r="D24" s="79"/>
      <c r="E24" s="79"/>
      <c r="F24" s="79"/>
      <c r="G24" s="79"/>
      <c r="H24" s="79"/>
      <c r="I24" s="79"/>
      <c r="J24" s="79"/>
      <c r="K24" s="79"/>
      <c r="L24" s="79"/>
      <c r="M24" s="79"/>
      <c r="N24" s="79"/>
      <c r="O24" s="79"/>
      <c r="P24" s="79"/>
      <c r="Q24" s="65"/>
    </row>
    <row r="25" spans="2:17" x14ac:dyDescent="0.25">
      <c r="B25" s="64"/>
      <c r="C25" s="79"/>
      <c r="D25" s="79"/>
      <c r="E25" s="79"/>
      <c r="F25" s="79"/>
      <c r="G25" s="79"/>
      <c r="H25" s="79"/>
      <c r="I25" s="79"/>
      <c r="J25" s="79"/>
      <c r="K25" s="79"/>
      <c r="L25" s="79"/>
      <c r="M25" s="79"/>
      <c r="N25" s="79"/>
      <c r="O25" s="79"/>
      <c r="P25" s="79"/>
      <c r="Q25" s="65"/>
    </row>
    <row r="26" spans="2:17" x14ac:dyDescent="0.25">
      <c r="B26" s="64"/>
      <c r="C26" s="60" t="s">
        <v>629</v>
      </c>
      <c r="Q26" s="65"/>
    </row>
    <row r="27" spans="2:17" x14ac:dyDescent="0.25">
      <c r="B27" s="64"/>
      <c r="C27" s="60" t="s">
        <v>630</v>
      </c>
      <c r="Q27" s="65"/>
    </row>
    <row r="28" spans="2:17" x14ac:dyDescent="0.25">
      <c r="B28" s="64"/>
      <c r="Q28" s="65"/>
    </row>
    <row r="29" spans="2:17" x14ac:dyDescent="0.25">
      <c r="B29" s="64"/>
      <c r="C29" s="60" t="s">
        <v>624</v>
      </c>
      <c r="Q29" s="65"/>
    </row>
    <row r="30" spans="2:17" x14ac:dyDescent="0.25">
      <c r="B30" s="64"/>
      <c r="C30" s="79" t="s">
        <v>633</v>
      </c>
      <c r="D30" s="79"/>
      <c r="E30" s="79"/>
      <c r="F30" s="79"/>
      <c r="G30" s="79"/>
      <c r="H30" s="79"/>
      <c r="I30" s="79"/>
      <c r="J30" s="79"/>
      <c r="K30" s="79"/>
      <c r="L30" s="79"/>
      <c r="M30" s="79"/>
      <c r="N30" s="79"/>
      <c r="O30" s="79"/>
      <c r="P30" s="79"/>
      <c r="Q30" s="65"/>
    </row>
    <row r="31" spans="2:17" x14ac:dyDescent="0.25">
      <c r="B31" s="64"/>
      <c r="C31" s="79"/>
      <c r="D31" s="79"/>
      <c r="E31" s="79"/>
      <c r="F31" s="79"/>
      <c r="G31" s="79"/>
      <c r="H31" s="79"/>
      <c r="I31" s="79"/>
      <c r="J31" s="79"/>
      <c r="K31" s="79"/>
      <c r="L31" s="79"/>
      <c r="M31" s="79"/>
      <c r="N31" s="79"/>
      <c r="O31" s="79"/>
      <c r="P31" s="79"/>
      <c r="Q31" s="65"/>
    </row>
    <row r="32" spans="2:17" x14ac:dyDescent="0.25">
      <c r="B32" s="64"/>
      <c r="C32" s="80" t="s">
        <v>625</v>
      </c>
      <c r="D32" s="80"/>
      <c r="E32" s="80"/>
      <c r="F32" s="80"/>
      <c r="G32" s="80"/>
      <c r="H32" s="80"/>
      <c r="I32" s="80"/>
      <c r="J32" s="80"/>
      <c r="K32" s="80"/>
      <c r="L32" s="80"/>
      <c r="M32" s="80"/>
      <c r="N32" s="80"/>
      <c r="O32" s="80"/>
      <c r="P32" s="80"/>
      <c r="Q32" s="65"/>
    </row>
    <row r="33" spans="2:17" x14ac:dyDescent="0.25">
      <c r="B33" s="64"/>
      <c r="C33" s="79" t="s">
        <v>631</v>
      </c>
      <c r="D33" s="79"/>
      <c r="E33" s="79"/>
      <c r="F33" s="79"/>
      <c r="G33" s="79"/>
      <c r="H33" s="79"/>
      <c r="I33" s="79"/>
      <c r="J33" s="79"/>
      <c r="K33" s="79"/>
      <c r="L33" s="79"/>
      <c r="M33" s="79"/>
      <c r="N33" s="79"/>
      <c r="O33" s="79"/>
      <c r="P33" s="79"/>
      <c r="Q33" s="65"/>
    </row>
    <row r="34" spans="2:17" x14ac:dyDescent="0.25">
      <c r="B34" s="64"/>
      <c r="C34" s="79"/>
      <c r="D34" s="79"/>
      <c r="E34" s="79"/>
      <c r="F34" s="79"/>
      <c r="G34" s="79"/>
      <c r="H34" s="79"/>
      <c r="I34" s="79"/>
      <c r="J34" s="79"/>
      <c r="K34" s="79"/>
      <c r="L34" s="79"/>
      <c r="M34" s="79"/>
      <c r="N34" s="79"/>
      <c r="O34" s="79"/>
      <c r="P34" s="79"/>
      <c r="Q34" s="65"/>
    </row>
    <row r="35" spans="2:17" x14ac:dyDescent="0.25">
      <c r="B35" s="64"/>
      <c r="C35" s="79"/>
      <c r="D35" s="79"/>
      <c r="E35" s="79"/>
      <c r="F35" s="79"/>
      <c r="G35" s="79"/>
      <c r="H35" s="79"/>
      <c r="I35" s="79"/>
      <c r="J35" s="79"/>
      <c r="K35" s="79"/>
      <c r="L35" s="79"/>
      <c r="M35" s="79"/>
      <c r="N35" s="79"/>
      <c r="O35" s="79"/>
      <c r="P35" s="79"/>
      <c r="Q35" s="65"/>
    </row>
    <row r="36" spans="2:17" x14ac:dyDescent="0.25">
      <c r="B36" s="64"/>
      <c r="C36" s="79" t="s">
        <v>632</v>
      </c>
      <c r="D36" s="79"/>
      <c r="E36" s="79"/>
      <c r="F36" s="79"/>
      <c r="G36" s="79"/>
      <c r="H36" s="79"/>
      <c r="I36" s="79"/>
      <c r="J36" s="79"/>
      <c r="K36" s="79"/>
      <c r="L36" s="79"/>
      <c r="M36" s="79"/>
      <c r="N36" s="79"/>
      <c r="O36" s="79"/>
      <c r="P36" s="79"/>
      <c r="Q36" s="65"/>
    </row>
    <row r="37" spans="2:17" x14ac:dyDescent="0.25">
      <c r="B37" s="64"/>
      <c r="C37" s="79"/>
      <c r="D37" s="79"/>
      <c r="E37" s="79"/>
      <c r="F37" s="79"/>
      <c r="G37" s="79"/>
      <c r="H37" s="79"/>
      <c r="I37" s="79"/>
      <c r="J37" s="79"/>
      <c r="K37" s="79"/>
      <c r="L37" s="79"/>
      <c r="M37" s="79"/>
      <c r="N37" s="79"/>
      <c r="O37" s="79"/>
      <c r="P37" s="79"/>
      <c r="Q37" s="65"/>
    </row>
    <row r="38" spans="2:17" x14ac:dyDescent="0.25">
      <c r="B38" s="64"/>
      <c r="C38" s="60" t="s">
        <v>626</v>
      </c>
      <c r="Q38" s="65"/>
    </row>
    <row r="39" spans="2:17" x14ac:dyDescent="0.25">
      <c r="B39" s="64"/>
      <c r="Q39" s="65"/>
    </row>
    <row r="40" spans="2:17" x14ac:dyDescent="0.25">
      <c r="B40" s="64"/>
      <c r="Q40" s="65"/>
    </row>
    <row r="41" spans="2:17" x14ac:dyDescent="0.25">
      <c r="B41" s="64"/>
      <c r="C41" s="77" t="s">
        <v>996</v>
      </c>
      <c r="Q41" s="65"/>
    </row>
    <row r="42" spans="2:17" x14ac:dyDescent="0.25">
      <c r="B42" s="64"/>
      <c r="C42" s="60" t="s">
        <v>997</v>
      </c>
      <c r="Q42" s="65"/>
    </row>
    <row r="43" spans="2:17" x14ac:dyDescent="0.25">
      <c r="B43" s="64"/>
      <c r="C43" s="60" t="s">
        <v>998</v>
      </c>
      <c r="Q43" s="65"/>
    </row>
    <row r="44" spans="2:17" x14ac:dyDescent="0.25">
      <c r="B44" s="64"/>
      <c r="Q44" s="65"/>
    </row>
    <row r="45" spans="2:17" x14ac:dyDescent="0.25">
      <c r="B45" s="64"/>
      <c r="C45" s="60" t="s">
        <v>1000</v>
      </c>
      <c r="Q45" s="65"/>
    </row>
    <row r="46" spans="2:17" x14ac:dyDescent="0.25">
      <c r="B46" s="67"/>
      <c r="C46" s="74"/>
      <c r="D46" s="74"/>
      <c r="E46" s="74"/>
      <c r="F46" s="74"/>
      <c r="G46" s="74"/>
      <c r="H46" s="74"/>
      <c r="I46" s="74"/>
      <c r="J46" s="74"/>
      <c r="K46" s="74"/>
      <c r="L46" s="74"/>
      <c r="M46" s="74"/>
      <c r="N46" s="74"/>
      <c r="O46" s="74"/>
      <c r="P46" s="74"/>
      <c r="Q46" s="68"/>
    </row>
  </sheetData>
  <mergeCells count="6">
    <mergeCell ref="C20:P20"/>
    <mergeCell ref="C33:P35"/>
    <mergeCell ref="C32:P32"/>
    <mergeCell ref="C30:P31"/>
    <mergeCell ref="C36:P37"/>
    <mergeCell ref="C24:P25"/>
  </mergeCells>
  <hyperlinks>
    <hyperlink ref="C10" r:id="rId1" display="For explanations, please see the companion working paper." xr:uid="{6CF36CF1-EE10-43F8-A554-3E1DC6D1CE4B}"/>
    <hyperlink ref="C11" r:id="rId2" xr:uid="{8C7619F3-0068-499E-A13B-2595EC83AF27}"/>
    <hyperlink ref="C13" r:id="rId3" display="https://nam10.safelinks.protection.outlook.com/?url=https%3A%2F%2Fwww.oecd.org%2Fdaf%2Finv%2Finvestment-policy%2Foecd-monthly-capital-flow-dataset.xlsx&amp;data=05%7C01%7CRKoepke%40imf.org%7C5d3b609e4d754060385808da5a6ef713%7C8085fa43302e45bdb171a6648c3b6be7%7C0%7C0%7C637921730082032624%7CUnknown%7CTWFpbGZsb3d8eyJWIjoiMC4wLjAwMDAiLCJQIjoiV2luMzIiLCJBTiI6Ik1haWwiLCJXVCI6Mn0%3D%7C3000%7C%7C%7C&amp;sdata=XUjIdETca5lMOxhFuHjaueOYrNeeZN6GVXaYdiXLXYU%3D&amp;reserved=0" xr:uid="{939F5D5F-1B58-4E3B-A4E0-B9C0C5234CC7}"/>
    <hyperlink ref="C15" r:id="rId4" xr:uid="{4282F2DB-BD26-48D2-B7A8-C276E6F9CF18}"/>
  </hyperlinks>
  <pageMargins left="0.7" right="0.7" top="0.75" bottom="0.75" header="0.3" footer="0.3"/>
  <pageSetup orientation="portrait" horizontalDpi="90" verticalDpi="9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0D3B-A14D-4524-8852-63AEB00E209A}">
  <dimension ref="B3:B340"/>
  <sheetViews>
    <sheetView tabSelected="1" workbookViewId="0">
      <selection activeCell="B3" sqref="B3"/>
    </sheetView>
  </sheetViews>
  <sheetFormatPr defaultRowHeight="15" x14ac:dyDescent="0.25"/>
  <cols>
    <col min="2" max="2" width="13.5703125" bestFit="1" customWidth="1"/>
    <col min="3" max="3" width="17" bestFit="1" customWidth="1"/>
    <col min="4" max="7" width="11.5703125" bestFit="1" customWidth="1"/>
    <col min="8" max="8" width="12.28515625" bestFit="1" customWidth="1"/>
    <col min="9" max="19" width="11.5703125" bestFit="1" customWidth="1"/>
    <col min="20" max="20" width="12.28515625" bestFit="1" customWidth="1"/>
    <col min="21" max="25" width="11.5703125" bestFit="1" customWidth="1"/>
    <col min="26" max="26" width="12.28515625" bestFit="1" customWidth="1"/>
    <col min="27" max="27" width="10.5703125" bestFit="1" customWidth="1"/>
    <col min="28" max="28" width="12.28515625" bestFit="1" customWidth="1"/>
    <col min="29" max="42" width="11.5703125" bestFit="1" customWidth="1"/>
    <col min="43" max="44" width="12.28515625" bestFit="1" customWidth="1"/>
    <col min="45" max="46" width="11.5703125" bestFit="1" customWidth="1"/>
    <col min="47" max="47" width="12.28515625" bestFit="1" customWidth="1"/>
    <col min="48" max="48" width="11.5703125" bestFit="1" customWidth="1"/>
    <col min="49" max="49" width="10.5703125" bestFit="1" customWidth="1"/>
    <col min="50" max="50" width="12.28515625" bestFit="1" customWidth="1"/>
    <col min="51" max="51" width="10.5703125" bestFit="1" customWidth="1"/>
    <col min="52" max="54" width="11.5703125" bestFit="1" customWidth="1"/>
    <col min="55" max="55" width="10.5703125" bestFit="1" customWidth="1"/>
    <col min="56" max="56" width="11.5703125" bestFit="1" customWidth="1"/>
    <col min="57" max="57" width="12.28515625" bestFit="1" customWidth="1"/>
    <col min="58" max="58" width="11.5703125" bestFit="1" customWidth="1"/>
    <col min="59" max="59" width="12.28515625" bestFit="1" customWidth="1"/>
    <col min="60" max="62" width="11.5703125" bestFit="1" customWidth="1"/>
    <col min="63" max="63" width="10.5703125" bestFit="1" customWidth="1"/>
    <col min="64" max="64" width="11.5703125" bestFit="1" customWidth="1"/>
    <col min="65" max="65" width="12.28515625" bestFit="1" customWidth="1"/>
    <col min="66" max="69" width="11.5703125" bestFit="1" customWidth="1"/>
    <col min="70" max="70" width="11.28515625" bestFit="1" customWidth="1"/>
    <col min="71" max="75" width="11.5703125" bestFit="1" customWidth="1"/>
    <col min="76" max="76" width="12.28515625" bestFit="1" customWidth="1"/>
    <col min="77" max="78" width="11.5703125" bestFit="1" customWidth="1"/>
    <col min="79" max="79" width="12.28515625" bestFit="1" customWidth="1"/>
    <col min="80" max="81" width="11.5703125" bestFit="1" customWidth="1"/>
    <col min="82" max="82" width="12.28515625" bestFit="1" customWidth="1"/>
    <col min="83" max="86" width="11.5703125" bestFit="1" customWidth="1"/>
    <col min="87" max="87" width="12.28515625" bestFit="1" customWidth="1"/>
    <col min="88" max="92" width="11.5703125" bestFit="1" customWidth="1"/>
    <col min="93" max="93" width="12.28515625" bestFit="1" customWidth="1"/>
    <col min="94" max="94" width="11.5703125" bestFit="1" customWidth="1"/>
    <col min="95" max="95" width="12.28515625" bestFit="1" customWidth="1"/>
    <col min="96" max="100" width="11.5703125" bestFit="1" customWidth="1"/>
    <col min="101" max="101" width="10.5703125" bestFit="1" customWidth="1"/>
    <col min="102" max="102" width="11.28515625" bestFit="1" customWidth="1"/>
    <col min="103" max="103" width="12.28515625" bestFit="1" customWidth="1"/>
    <col min="104" max="104" width="4" bestFit="1" customWidth="1"/>
    <col min="105" max="108" width="11.5703125" bestFit="1" customWidth="1"/>
    <col min="109" max="109" width="10.5703125" bestFit="1" customWidth="1"/>
    <col min="110" max="117" width="11.5703125" bestFit="1" customWidth="1"/>
    <col min="118" max="118" width="12.28515625" bestFit="1" customWidth="1"/>
    <col min="119" max="120" width="11.5703125" bestFit="1" customWidth="1"/>
    <col min="121" max="121" width="10.5703125" bestFit="1" customWidth="1"/>
    <col min="122" max="126" width="11.5703125" bestFit="1" customWidth="1"/>
    <col min="127" max="127" width="10.5703125" bestFit="1" customWidth="1"/>
    <col min="128" max="128" width="12.28515625" bestFit="1" customWidth="1"/>
    <col min="129" max="130" width="11.5703125" bestFit="1" customWidth="1"/>
    <col min="131" max="131" width="12.28515625" bestFit="1" customWidth="1"/>
    <col min="132" max="132" width="11.28515625" bestFit="1" customWidth="1"/>
    <col min="133" max="136" width="11.5703125" bestFit="1" customWidth="1"/>
    <col min="137" max="137" width="11.28515625" bestFit="1" customWidth="1"/>
    <col min="138" max="144" width="11.5703125" bestFit="1" customWidth="1"/>
    <col min="145" max="147" width="12.28515625" bestFit="1" customWidth="1"/>
    <col min="148" max="148" width="11.28515625" bestFit="1" customWidth="1"/>
    <col min="149" max="151" width="12.28515625" bestFit="1" customWidth="1"/>
    <col min="152" max="152" width="11.5703125" bestFit="1" customWidth="1"/>
    <col min="153" max="153" width="12.28515625" bestFit="1" customWidth="1"/>
    <col min="154" max="155" width="11.5703125" bestFit="1" customWidth="1"/>
    <col min="156" max="156" width="12.28515625" bestFit="1" customWidth="1"/>
    <col min="157" max="166" width="11.5703125" bestFit="1" customWidth="1"/>
    <col min="167" max="167" width="12.28515625" bestFit="1" customWidth="1"/>
    <col min="168" max="170" width="11.5703125" bestFit="1" customWidth="1"/>
    <col min="171" max="171" width="12.28515625" bestFit="1" customWidth="1"/>
    <col min="172" max="178" width="11.5703125" bestFit="1" customWidth="1"/>
    <col min="179" max="179" width="12.28515625" bestFit="1" customWidth="1"/>
    <col min="180" max="181" width="11.5703125" bestFit="1" customWidth="1"/>
    <col min="182" max="182" width="12.28515625" bestFit="1" customWidth="1"/>
    <col min="183" max="184" width="11.5703125" bestFit="1" customWidth="1"/>
    <col min="185" max="185" width="10.5703125" bestFit="1" customWidth="1"/>
    <col min="186" max="192" width="11.5703125" bestFit="1" customWidth="1"/>
    <col min="193" max="193" width="12.28515625" bestFit="1" customWidth="1"/>
    <col min="194" max="194" width="11.5703125" bestFit="1" customWidth="1"/>
    <col min="195" max="195" width="10.5703125" bestFit="1" customWidth="1"/>
    <col min="196" max="198" width="11.5703125" bestFit="1" customWidth="1"/>
    <col min="199" max="199" width="10.5703125" bestFit="1" customWidth="1"/>
    <col min="200" max="203" width="11.5703125" bestFit="1" customWidth="1"/>
    <col min="204" max="204" width="12.28515625" bestFit="1" customWidth="1"/>
    <col min="205" max="205" width="11.5703125" bestFit="1" customWidth="1"/>
    <col min="206" max="206" width="12.28515625" bestFit="1" customWidth="1"/>
    <col min="207" max="209" width="11.5703125" bestFit="1" customWidth="1"/>
    <col min="210" max="210" width="11.28515625" bestFit="1" customWidth="1"/>
    <col min="211" max="211" width="12.28515625" bestFit="1" customWidth="1"/>
    <col min="212" max="214" width="11.5703125" bestFit="1" customWidth="1"/>
    <col min="215" max="215" width="10.5703125" bestFit="1" customWidth="1"/>
    <col min="216" max="218" width="11.5703125" bestFit="1" customWidth="1"/>
    <col min="219" max="219" width="12.28515625" bestFit="1" customWidth="1"/>
    <col min="220" max="222" width="11.5703125" bestFit="1" customWidth="1"/>
    <col min="223" max="223" width="9.5703125" bestFit="1" customWidth="1"/>
    <col min="224" max="225" width="11.5703125" bestFit="1" customWidth="1"/>
    <col min="226" max="226" width="12.28515625" bestFit="1" customWidth="1"/>
    <col min="227" max="229" width="11.5703125" bestFit="1" customWidth="1"/>
    <col min="230" max="230" width="12.28515625" bestFit="1" customWidth="1"/>
    <col min="231" max="232" width="11.5703125" bestFit="1" customWidth="1"/>
    <col min="233" max="233" width="10.5703125" bestFit="1" customWidth="1"/>
    <col min="234" max="236" width="11.5703125" bestFit="1" customWidth="1"/>
    <col min="237" max="237" width="12.28515625" bestFit="1" customWidth="1"/>
    <col min="238" max="238" width="11.5703125" bestFit="1" customWidth="1"/>
    <col min="239" max="239" width="11.28515625" bestFit="1" customWidth="1"/>
    <col min="240" max="240" width="10.5703125" bestFit="1" customWidth="1"/>
    <col min="241" max="244" width="11.5703125" bestFit="1" customWidth="1"/>
    <col min="245" max="245" width="10.5703125" bestFit="1" customWidth="1"/>
    <col min="246" max="248" width="11.5703125" bestFit="1" customWidth="1"/>
    <col min="249" max="249" width="12.28515625" bestFit="1" customWidth="1"/>
    <col min="250" max="250" width="11.5703125" bestFit="1" customWidth="1"/>
    <col min="251" max="251" width="12.28515625" bestFit="1" customWidth="1"/>
    <col min="252" max="253" width="11.5703125" bestFit="1" customWidth="1"/>
    <col min="254" max="254" width="10.5703125" bestFit="1" customWidth="1"/>
    <col min="255" max="255" width="11.5703125" bestFit="1" customWidth="1"/>
    <col min="256" max="256" width="12.28515625" bestFit="1" customWidth="1"/>
    <col min="257" max="259" width="11.5703125" bestFit="1" customWidth="1"/>
    <col min="260" max="260" width="12.28515625" bestFit="1" customWidth="1"/>
    <col min="261" max="261" width="10.5703125" bestFit="1" customWidth="1"/>
    <col min="262" max="263" width="11.5703125" bestFit="1" customWidth="1"/>
    <col min="264" max="264" width="12.28515625" bestFit="1" customWidth="1"/>
    <col min="265" max="272" width="11.5703125" bestFit="1" customWidth="1"/>
    <col min="273" max="273" width="12.28515625" bestFit="1" customWidth="1"/>
    <col min="274" max="274" width="10.5703125" bestFit="1" customWidth="1"/>
    <col min="275" max="280" width="11.5703125" bestFit="1" customWidth="1"/>
    <col min="281" max="281" width="12.28515625" bestFit="1" customWidth="1"/>
    <col min="282" max="284" width="11.5703125" bestFit="1" customWidth="1"/>
    <col min="285" max="285" width="12.28515625" bestFit="1" customWidth="1"/>
    <col min="286" max="288" width="11.5703125" bestFit="1" customWidth="1"/>
    <col min="289" max="289" width="12.28515625" bestFit="1" customWidth="1"/>
    <col min="290" max="290" width="10.5703125" bestFit="1" customWidth="1"/>
    <col min="291" max="292" width="11.5703125" bestFit="1" customWidth="1"/>
    <col min="293" max="293" width="12.28515625" bestFit="1" customWidth="1"/>
    <col min="294" max="299" width="11.5703125" bestFit="1" customWidth="1"/>
    <col min="300" max="300" width="10.5703125" bestFit="1" customWidth="1"/>
    <col min="301" max="301" width="11.28515625" bestFit="1" customWidth="1"/>
    <col min="302" max="302" width="12.28515625" bestFit="1" customWidth="1"/>
    <col min="303" max="304" width="11.5703125" bestFit="1" customWidth="1"/>
    <col min="305" max="306" width="12.28515625" bestFit="1" customWidth="1"/>
    <col min="307" max="308" width="11.5703125" bestFit="1" customWidth="1"/>
    <col min="309" max="309" width="12.28515625" bestFit="1" customWidth="1"/>
    <col min="310" max="311" width="10.5703125" bestFit="1" customWidth="1"/>
    <col min="312" max="312" width="12.28515625" bestFit="1" customWidth="1"/>
    <col min="313" max="321" width="11.5703125" bestFit="1" customWidth="1"/>
    <col min="322" max="326" width="12.28515625" bestFit="1" customWidth="1"/>
    <col min="327" max="327" width="11.5703125" bestFit="1" customWidth="1"/>
    <col min="328" max="328" width="9.5703125" bestFit="1" customWidth="1"/>
    <col min="329" max="332" width="11.5703125" bestFit="1" customWidth="1"/>
    <col min="333" max="333" width="10.5703125" bestFit="1" customWidth="1"/>
    <col min="334" max="334" width="12.28515625" bestFit="1" customWidth="1"/>
    <col min="335" max="335" width="11.5703125" bestFit="1" customWidth="1"/>
    <col min="336" max="336" width="12.28515625" bestFit="1" customWidth="1"/>
    <col min="337" max="337" width="10.28515625" bestFit="1" customWidth="1"/>
    <col min="338" max="338" width="17.28515625" bestFit="1" customWidth="1"/>
    <col min="339" max="339" width="5.42578125" bestFit="1" customWidth="1"/>
    <col min="340" max="340" width="11.28515625" bestFit="1" customWidth="1"/>
  </cols>
  <sheetData>
    <row r="3" spans="2:2" x14ac:dyDescent="0.25">
      <c r="B3" s="85" t="s">
        <v>1094</v>
      </c>
    </row>
    <row r="4" spans="2:2" x14ac:dyDescent="0.25">
      <c r="B4" s="86" t="s">
        <v>1095</v>
      </c>
    </row>
    <row r="5" spans="2:2" x14ac:dyDescent="0.25">
      <c r="B5" s="86" t="s">
        <v>658</v>
      </c>
    </row>
    <row r="6" spans="2:2" x14ac:dyDescent="0.25">
      <c r="B6" s="86" t="s">
        <v>662</v>
      </c>
    </row>
    <row r="7" spans="2:2" x14ac:dyDescent="0.25">
      <c r="B7" s="86" t="s">
        <v>666</v>
      </c>
    </row>
    <row r="8" spans="2:2" x14ac:dyDescent="0.25">
      <c r="B8" s="86" t="s">
        <v>656</v>
      </c>
    </row>
    <row r="9" spans="2:2" x14ac:dyDescent="0.25">
      <c r="B9" s="86" t="s">
        <v>655</v>
      </c>
    </row>
    <row r="10" spans="2:2" x14ac:dyDescent="0.25">
      <c r="B10" s="86" t="s">
        <v>661</v>
      </c>
    </row>
    <row r="11" spans="2:2" x14ac:dyDescent="0.25">
      <c r="B11" s="86" t="s">
        <v>660</v>
      </c>
    </row>
    <row r="12" spans="2:2" x14ac:dyDescent="0.25">
      <c r="B12" s="86" t="s">
        <v>657</v>
      </c>
    </row>
    <row r="13" spans="2:2" x14ac:dyDescent="0.25">
      <c r="B13" s="86" t="s">
        <v>659</v>
      </c>
    </row>
    <row r="14" spans="2:2" x14ac:dyDescent="0.25">
      <c r="B14" s="86" t="s">
        <v>665</v>
      </c>
    </row>
    <row r="15" spans="2:2" x14ac:dyDescent="0.25">
      <c r="B15" s="86" t="s">
        <v>664</v>
      </c>
    </row>
    <row r="16" spans="2:2" x14ac:dyDescent="0.25">
      <c r="B16" s="86" t="s">
        <v>663</v>
      </c>
    </row>
    <row r="17" spans="2:2" x14ac:dyDescent="0.25">
      <c r="B17" s="86" t="s">
        <v>670</v>
      </c>
    </row>
    <row r="18" spans="2:2" x14ac:dyDescent="0.25">
      <c r="B18" s="86" t="s">
        <v>674</v>
      </c>
    </row>
    <row r="19" spans="2:2" x14ac:dyDescent="0.25">
      <c r="B19" s="86" t="s">
        <v>678</v>
      </c>
    </row>
    <row r="20" spans="2:2" x14ac:dyDescent="0.25">
      <c r="B20" s="86" t="s">
        <v>668</v>
      </c>
    </row>
    <row r="21" spans="2:2" x14ac:dyDescent="0.25">
      <c r="B21" s="86" t="s">
        <v>667</v>
      </c>
    </row>
    <row r="22" spans="2:2" x14ac:dyDescent="0.25">
      <c r="B22" s="86" t="s">
        <v>673</v>
      </c>
    </row>
    <row r="23" spans="2:2" x14ac:dyDescent="0.25">
      <c r="B23" s="86" t="s">
        <v>672</v>
      </c>
    </row>
    <row r="24" spans="2:2" x14ac:dyDescent="0.25">
      <c r="B24" s="86" t="s">
        <v>669</v>
      </c>
    </row>
    <row r="25" spans="2:2" x14ac:dyDescent="0.25">
      <c r="B25" s="86" t="s">
        <v>671</v>
      </c>
    </row>
    <row r="26" spans="2:2" x14ac:dyDescent="0.25">
      <c r="B26" s="86" t="s">
        <v>677</v>
      </c>
    </row>
    <row r="27" spans="2:2" x14ac:dyDescent="0.25">
      <c r="B27" s="86" t="s">
        <v>676</v>
      </c>
    </row>
    <row r="28" spans="2:2" x14ac:dyDescent="0.25">
      <c r="B28" s="86" t="s">
        <v>675</v>
      </c>
    </row>
    <row r="29" spans="2:2" x14ac:dyDescent="0.25">
      <c r="B29" s="86" t="s">
        <v>682</v>
      </c>
    </row>
    <row r="30" spans="2:2" x14ac:dyDescent="0.25">
      <c r="B30" s="86" t="s">
        <v>686</v>
      </c>
    </row>
    <row r="31" spans="2:2" x14ac:dyDescent="0.25">
      <c r="B31" s="86" t="s">
        <v>690</v>
      </c>
    </row>
    <row r="32" spans="2:2" x14ac:dyDescent="0.25">
      <c r="B32" s="86" t="s">
        <v>680</v>
      </c>
    </row>
    <row r="33" spans="2:2" x14ac:dyDescent="0.25">
      <c r="B33" s="86" t="s">
        <v>679</v>
      </c>
    </row>
    <row r="34" spans="2:2" x14ac:dyDescent="0.25">
      <c r="B34" s="86" t="s">
        <v>685</v>
      </c>
    </row>
    <row r="35" spans="2:2" x14ac:dyDescent="0.25">
      <c r="B35" s="86" t="s">
        <v>684</v>
      </c>
    </row>
    <row r="36" spans="2:2" x14ac:dyDescent="0.25">
      <c r="B36" s="86" t="s">
        <v>681</v>
      </c>
    </row>
    <row r="37" spans="2:2" x14ac:dyDescent="0.25">
      <c r="B37" s="86" t="s">
        <v>683</v>
      </c>
    </row>
    <row r="38" spans="2:2" x14ac:dyDescent="0.25">
      <c r="B38" s="86" t="s">
        <v>689</v>
      </c>
    </row>
    <row r="39" spans="2:2" x14ac:dyDescent="0.25">
      <c r="B39" s="86" t="s">
        <v>688</v>
      </c>
    </row>
    <row r="40" spans="2:2" x14ac:dyDescent="0.25">
      <c r="B40" s="86" t="s">
        <v>687</v>
      </c>
    </row>
    <row r="41" spans="2:2" x14ac:dyDescent="0.25">
      <c r="B41" s="86" t="s">
        <v>694</v>
      </c>
    </row>
    <row r="42" spans="2:2" x14ac:dyDescent="0.25">
      <c r="B42" s="86" t="s">
        <v>698</v>
      </c>
    </row>
    <row r="43" spans="2:2" x14ac:dyDescent="0.25">
      <c r="B43" s="86" t="s">
        <v>702</v>
      </c>
    </row>
    <row r="44" spans="2:2" x14ac:dyDescent="0.25">
      <c r="B44" s="86" t="s">
        <v>692</v>
      </c>
    </row>
    <row r="45" spans="2:2" x14ac:dyDescent="0.25">
      <c r="B45" s="86" t="s">
        <v>691</v>
      </c>
    </row>
    <row r="46" spans="2:2" x14ac:dyDescent="0.25">
      <c r="B46" s="86" t="s">
        <v>697</v>
      </c>
    </row>
    <row r="47" spans="2:2" x14ac:dyDescent="0.25">
      <c r="B47" s="86" t="s">
        <v>696</v>
      </c>
    </row>
    <row r="48" spans="2:2" x14ac:dyDescent="0.25">
      <c r="B48" s="86" t="s">
        <v>693</v>
      </c>
    </row>
    <row r="49" spans="2:2" x14ac:dyDescent="0.25">
      <c r="B49" s="86" t="s">
        <v>695</v>
      </c>
    </row>
    <row r="50" spans="2:2" x14ac:dyDescent="0.25">
      <c r="B50" s="86" t="s">
        <v>701</v>
      </c>
    </row>
    <row r="51" spans="2:2" x14ac:dyDescent="0.25">
      <c r="B51" s="86" t="s">
        <v>700</v>
      </c>
    </row>
    <row r="52" spans="2:2" x14ac:dyDescent="0.25">
      <c r="B52" s="86" t="s">
        <v>699</v>
      </c>
    </row>
    <row r="53" spans="2:2" x14ac:dyDescent="0.25">
      <c r="B53" s="86" t="s">
        <v>706</v>
      </c>
    </row>
    <row r="54" spans="2:2" x14ac:dyDescent="0.25">
      <c r="B54" s="86" t="s">
        <v>710</v>
      </c>
    </row>
    <row r="55" spans="2:2" x14ac:dyDescent="0.25">
      <c r="B55" s="86" t="s">
        <v>714</v>
      </c>
    </row>
    <row r="56" spans="2:2" x14ac:dyDescent="0.25">
      <c r="B56" s="86" t="s">
        <v>704</v>
      </c>
    </row>
    <row r="57" spans="2:2" x14ac:dyDescent="0.25">
      <c r="B57" s="86" t="s">
        <v>703</v>
      </c>
    </row>
    <row r="58" spans="2:2" x14ac:dyDescent="0.25">
      <c r="B58" s="86" t="s">
        <v>709</v>
      </c>
    </row>
    <row r="59" spans="2:2" x14ac:dyDescent="0.25">
      <c r="B59" s="86" t="s">
        <v>708</v>
      </c>
    </row>
    <row r="60" spans="2:2" x14ac:dyDescent="0.25">
      <c r="B60" s="86" t="s">
        <v>705</v>
      </c>
    </row>
    <row r="61" spans="2:2" x14ac:dyDescent="0.25">
      <c r="B61" s="86" t="s">
        <v>707</v>
      </c>
    </row>
    <row r="62" spans="2:2" x14ac:dyDescent="0.25">
      <c r="B62" s="86" t="s">
        <v>713</v>
      </c>
    </row>
    <row r="63" spans="2:2" x14ac:dyDescent="0.25">
      <c r="B63" s="86" t="s">
        <v>712</v>
      </c>
    </row>
    <row r="64" spans="2:2" x14ac:dyDescent="0.25">
      <c r="B64" s="86" t="s">
        <v>711</v>
      </c>
    </row>
    <row r="65" spans="2:2" x14ac:dyDescent="0.25">
      <c r="B65" s="86" t="s">
        <v>718</v>
      </c>
    </row>
    <row r="66" spans="2:2" x14ac:dyDescent="0.25">
      <c r="B66" s="86" t="s">
        <v>722</v>
      </c>
    </row>
    <row r="67" spans="2:2" x14ac:dyDescent="0.25">
      <c r="B67" s="86" t="s">
        <v>726</v>
      </c>
    </row>
    <row r="68" spans="2:2" x14ac:dyDescent="0.25">
      <c r="B68" s="86" t="s">
        <v>716</v>
      </c>
    </row>
    <row r="69" spans="2:2" x14ac:dyDescent="0.25">
      <c r="B69" s="86" t="s">
        <v>715</v>
      </c>
    </row>
    <row r="70" spans="2:2" x14ac:dyDescent="0.25">
      <c r="B70" s="86" t="s">
        <v>721</v>
      </c>
    </row>
    <row r="71" spans="2:2" x14ac:dyDescent="0.25">
      <c r="B71" s="86" t="s">
        <v>720</v>
      </c>
    </row>
    <row r="72" spans="2:2" x14ac:dyDescent="0.25">
      <c r="B72" s="86" t="s">
        <v>717</v>
      </c>
    </row>
    <row r="73" spans="2:2" x14ac:dyDescent="0.25">
      <c r="B73" s="86" t="s">
        <v>719</v>
      </c>
    </row>
    <row r="74" spans="2:2" x14ac:dyDescent="0.25">
      <c r="B74" s="86" t="s">
        <v>725</v>
      </c>
    </row>
    <row r="75" spans="2:2" x14ac:dyDescent="0.25">
      <c r="B75" s="86" t="s">
        <v>724</v>
      </c>
    </row>
    <row r="76" spans="2:2" x14ac:dyDescent="0.25">
      <c r="B76" s="86" t="s">
        <v>723</v>
      </c>
    </row>
    <row r="77" spans="2:2" x14ac:dyDescent="0.25">
      <c r="B77" s="86" t="s">
        <v>730</v>
      </c>
    </row>
    <row r="78" spans="2:2" x14ac:dyDescent="0.25">
      <c r="B78" s="86" t="s">
        <v>734</v>
      </c>
    </row>
    <row r="79" spans="2:2" x14ac:dyDescent="0.25">
      <c r="B79" s="86" t="s">
        <v>738</v>
      </c>
    </row>
    <row r="80" spans="2:2" x14ac:dyDescent="0.25">
      <c r="B80" s="86" t="s">
        <v>728</v>
      </c>
    </row>
    <row r="81" spans="2:2" x14ac:dyDescent="0.25">
      <c r="B81" s="86" t="s">
        <v>727</v>
      </c>
    </row>
    <row r="82" spans="2:2" x14ac:dyDescent="0.25">
      <c r="B82" s="86" t="s">
        <v>733</v>
      </c>
    </row>
    <row r="83" spans="2:2" x14ac:dyDescent="0.25">
      <c r="B83" s="86" t="s">
        <v>732</v>
      </c>
    </row>
    <row r="84" spans="2:2" x14ac:dyDescent="0.25">
      <c r="B84" s="86" t="s">
        <v>729</v>
      </c>
    </row>
    <row r="85" spans="2:2" x14ac:dyDescent="0.25">
      <c r="B85" s="86" t="s">
        <v>731</v>
      </c>
    </row>
    <row r="86" spans="2:2" x14ac:dyDescent="0.25">
      <c r="B86" s="86" t="s">
        <v>737</v>
      </c>
    </row>
    <row r="87" spans="2:2" x14ac:dyDescent="0.25">
      <c r="B87" s="86" t="s">
        <v>736</v>
      </c>
    </row>
    <row r="88" spans="2:2" x14ac:dyDescent="0.25">
      <c r="B88" s="86" t="s">
        <v>735</v>
      </c>
    </row>
    <row r="89" spans="2:2" x14ac:dyDescent="0.25">
      <c r="B89" s="86" t="s">
        <v>742</v>
      </c>
    </row>
    <row r="90" spans="2:2" x14ac:dyDescent="0.25">
      <c r="B90" s="86" t="s">
        <v>746</v>
      </c>
    </row>
    <row r="91" spans="2:2" x14ac:dyDescent="0.25">
      <c r="B91" s="86" t="s">
        <v>750</v>
      </c>
    </row>
    <row r="92" spans="2:2" x14ac:dyDescent="0.25">
      <c r="B92" s="86" t="s">
        <v>740</v>
      </c>
    </row>
    <row r="93" spans="2:2" x14ac:dyDescent="0.25">
      <c r="B93" s="86" t="s">
        <v>739</v>
      </c>
    </row>
    <row r="94" spans="2:2" x14ac:dyDescent="0.25">
      <c r="B94" s="86" t="s">
        <v>745</v>
      </c>
    </row>
    <row r="95" spans="2:2" x14ac:dyDescent="0.25">
      <c r="B95" s="86" t="s">
        <v>744</v>
      </c>
    </row>
    <row r="96" spans="2:2" x14ac:dyDescent="0.25">
      <c r="B96" s="86" t="s">
        <v>741</v>
      </c>
    </row>
    <row r="97" spans="2:2" x14ac:dyDescent="0.25">
      <c r="B97" s="86" t="s">
        <v>743</v>
      </c>
    </row>
    <row r="98" spans="2:2" x14ac:dyDescent="0.25">
      <c r="B98" s="86" t="s">
        <v>749</v>
      </c>
    </row>
    <row r="99" spans="2:2" x14ac:dyDescent="0.25">
      <c r="B99" s="86" t="s">
        <v>748</v>
      </c>
    </row>
    <row r="100" spans="2:2" x14ac:dyDescent="0.25">
      <c r="B100" s="86" t="s">
        <v>747</v>
      </c>
    </row>
    <row r="101" spans="2:2" x14ac:dyDescent="0.25">
      <c r="B101" s="86" t="s">
        <v>754</v>
      </c>
    </row>
    <row r="102" spans="2:2" x14ac:dyDescent="0.25">
      <c r="B102" s="86" t="s">
        <v>758</v>
      </c>
    </row>
    <row r="103" spans="2:2" x14ac:dyDescent="0.25">
      <c r="B103" s="86" t="s">
        <v>762</v>
      </c>
    </row>
    <row r="104" spans="2:2" x14ac:dyDescent="0.25">
      <c r="B104" s="86" t="s">
        <v>752</v>
      </c>
    </row>
    <row r="105" spans="2:2" x14ac:dyDescent="0.25">
      <c r="B105" s="86" t="s">
        <v>751</v>
      </c>
    </row>
    <row r="106" spans="2:2" x14ac:dyDescent="0.25">
      <c r="B106" s="86" t="s">
        <v>757</v>
      </c>
    </row>
    <row r="107" spans="2:2" x14ac:dyDescent="0.25">
      <c r="B107" s="86" t="s">
        <v>756</v>
      </c>
    </row>
    <row r="108" spans="2:2" x14ac:dyDescent="0.25">
      <c r="B108" s="86" t="s">
        <v>753</v>
      </c>
    </row>
    <row r="109" spans="2:2" x14ac:dyDescent="0.25">
      <c r="B109" s="86" t="s">
        <v>755</v>
      </c>
    </row>
    <row r="110" spans="2:2" x14ac:dyDescent="0.25">
      <c r="B110" s="86" t="s">
        <v>761</v>
      </c>
    </row>
    <row r="111" spans="2:2" x14ac:dyDescent="0.25">
      <c r="B111" s="86" t="s">
        <v>760</v>
      </c>
    </row>
    <row r="112" spans="2:2" x14ac:dyDescent="0.25">
      <c r="B112" s="86" t="s">
        <v>759</v>
      </c>
    </row>
    <row r="113" spans="2:2" x14ac:dyDescent="0.25">
      <c r="B113" s="86" t="s">
        <v>766</v>
      </c>
    </row>
    <row r="114" spans="2:2" x14ac:dyDescent="0.25">
      <c r="B114" s="86" t="s">
        <v>770</v>
      </c>
    </row>
    <row r="115" spans="2:2" x14ac:dyDescent="0.25">
      <c r="B115" s="86" t="s">
        <v>774</v>
      </c>
    </row>
    <row r="116" spans="2:2" x14ac:dyDescent="0.25">
      <c r="B116" s="86" t="s">
        <v>764</v>
      </c>
    </row>
    <row r="117" spans="2:2" x14ac:dyDescent="0.25">
      <c r="B117" s="86" t="s">
        <v>763</v>
      </c>
    </row>
    <row r="118" spans="2:2" x14ac:dyDescent="0.25">
      <c r="B118" s="86" t="s">
        <v>769</v>
      </c>
    </row>
    <row r="119" spans="2:2" x14ac:dyDescent="0.25">
      <c r="B119" s="86" t="s">
        <v>768</v>
      </c>
    </row>
    <row r="120" spans="2:2" x14ac:dyDescent="0.25">
      <c r="B120" s="86" t="s">
        <v>765</v>
      </c>
    </row>
    <row r="121" spans="2:2" x14ac:dyDescent="0.25">
      <c r="B121" s="86" t="s">
        <v>767</v>
      </c>
    </row>
    <row r="122" spans="2:2" x14ac:dyDescent="0.25">
      <c r="B122" s="86" t="s">
        <v>773</v>
      </c>
    </row>
    <row r="123" spans="2:2" x14ac:dyDescent="0.25">
      <c r="B123" s="86" t="s">
        <v>772</v>
      </c>
    </row>
    <row r="124" spans="2:2" x14ac:dyDescent="0.25">
      <c r="B124" s="86" t="s">
        <v>771</v>
      </c>
    </row>
    <row r="125" spans="2:2" x14ac:dyDescent="0.25">
      <c r="B125" s="86" t="s">
        <v>778</v>
      </c>
    </row>
    <row r="126" spans="2:2" x14ac:dyDescent="0.25">
      <c r="B126" s="86" t="s">
        <v>782</v>
      </c>
    </row>
    <row r="127" spans="2:2" x14ac:dyDescent="0.25">
      <c r="B127" s="86" t="s">
        <v>786</v>
      </c>
    </row>
    <row r="128" spans="2:2" x14ac:dyDescent="0.25">
      <c r="B128" s="86" t="s">
        <v>776</v>
      </c>
    </row>
    <row r="129" spans="2:2" x14ac:dyDescent="0.25">
      <c r="B129" s="86" t="s">
        <v>775</v>
      </c>
    </row>
    <row r="130" spans="2:2" x14ac:dyDescent="0.25">
      <c r="B130" s="86" t="s">
        <v>781</v>
      </c>
    </row>
    <row r="131" spans="2:2" x14ac:dyDescent="0.25">
      <c r="B131" s="86" t="s">
        <v>780</v>
      </c>
    </row>
    <row r="132" spans="2:2" x14ac:dyDescent="0.25">
      <c r="B132" s="86" t="s">
        <v>777</v>
      </c>
    </row>
    <row r="133" spans="2:2" x14ac:dyDescent="0.25">
      <c r="B133" s="86" t="s">
        <v>779</v>
      </c>
    </row>
    <row r="134" spans="2:2" x14ac:dyDescent="0.25">
      <c r="B134" s="86" t="s">
        <v>785</v>
      </c>
    </row>
    <row r="135" spans="2:2" x14ac:dyDescent="0.25">
      <c r="B135" s="86" t="s">
        <v>784</v>
      </c>
    </row>
    <row r="136" spans="2:2" x14ac:dyDescent="0.25">
      <c r="B136" s="86" t="s">
        <v>783</v>
      </c>
    </row>
    <row r="137" spans="2:2" x14ac:dyDescent="0.25">
      <c r="B137" s="86" t="s">
        <v>790</v>
      </c>
    </row>
    <row r="138" spans="2:2" x14ac:dyDescent="0.25">
      <c r="B138" s="86" t="s">
        <v>794</v>
      </c>
    </row>
    <row r="139" spans="2:2" x14ac:dyDescent="0.25">
      <c r="B139" s="86" t="s">
        <v>798</v>
      </c>
    </row>
    <row r="140" spans="2:2" x14ac:dyDescent="0.25">
      <c r="B140" s="86" t="s">
        <v>788</v>
      </c>
    </row>
    <row r="141" spans="2:2" x14ac:dyDescent="0.25">
      <c r="B141" s="86" t="s">
        <v>787</v>
      </c>
    </row>
    <row r="142" spans="2:2" x14ac:dyDescent="0.25">
      <c r="B142" s="86" t="s">
        <v>793</v>
      </c>
    </row>
    <row r="143" spans="2:2" x14ac:dyDescent="0.25">
      <c r="B143" s="86" t="s">
        <v>792</v>
      </c>
    </row>
    <row r="144" spans="2:2" x14ac:dyDescent="0.25">
      <c r="B144" s="86" t="s">
        <v>789</v>
      </c>
    </row>
    <row r="145" spans="2:2" x14ac:dyDescent="0.25">
      <c r="B145" s="86" t="s">
        <v>791</v>
      </c>
    </row>
    <row r="146" spans="2:2" x14ac:dyDescent="0.25">
      <c r="B146" s="86" t="s">
        <v>797</v>
      </c>
    </row>
    <row r="147" spans="2:2" x14ac:dyDescent="0.25">
      <c r="B147" s="86" t="s">
        <v>796</v>
      </c>
    </row>
    <row r="148" spans="2:2" x14ac:dyDescent="0.25">
      <c r="B148" s="86" t="s">
        <v>795</v>
      </c>
    </row>
    <row r="149" spans="2:2" x14ac:dyDescent="0.25">
      <c r="B149" s="86" t="s">
        <v>802</v>
      </c>
    </row>
    <row r="150" spans="2:2" x14ac:dyDescent="0.25">
      <c r="B150" s="86" t="s">
        <v>806</v>
      </c>
    </row>
    <row r="151" spans="2:2" x14ac:dyDescent="0.25">
      <c r="B151" s="86" t="s">
        <v>810</v>
      </c>
    </row>
    <row r="152" spans="2:2" x14ac:dyDescent="0.25">
      <c r="B152" s="86" t="s">
        <v>800</v>
      </c>
    </row>
    <row r="153" spans="2:2" x14ac:dyDescent="0.25">
      <c r="B153" s="86" t="s">
        <v>799</v>
      </c>
    </row>
    <row r="154" spans="2:2" x14ac:dyDescent="0.25">
      <c r="B154" s="86" t="s">
        <v>805</v>
      </c>
    </row>
    <row r="155" spans="2:2" x14ac:dyDescent="0.25">
      <c r="B155" s="86" t="s">
        <v>804</v>
      </c>
    </row>
    <row r="156" spans="2:2" x14ac:dyDescent="0.25">
      <c r="B156" s="86" t="s">
        <v>801</v>
      </c>
    </row>
    <row r="157" spans="2:2" x14ac:dyDescent="0.25">
      <c r="B157" s="86" t="s">
        <v>803</v>
      </c>
    </row>
    <row r="158" spans="2:2" x14ac:dyDescent="0.25">
      <c r="B158" s="86" t="s">
        <v>809</v>
      </c>
    </row>
    <row r="159" spans="2:2" x14ac:dyDescent="0.25">
      <c r="B159" s="86" t="s">
        <v>808</v>
      </c>
    </row>
    <row r="160" spans="2:2" x14ac:dyDescent="0.25">
      <c r="B160" s="86" t="s">
        <v>807</v>
      </c>
    </row>
    <row r="161" spans="2:2" x14ac:dyDescent="0.25">
      <c r="B161" s="86" t="s">
        <v>814</v>
      </c>
    </row>
    <row r="162" spans="2:2" x14ac:dyDescent="0.25">
      <c r="B162" s="86" t="s">
        <v>818</v>
      </c>
    </row>
    <row r="163" spans="2:2" x14ac:dyDescent="0.25">
      <c r="B163" s="86" t="s">
        <v>822</v>
      </c>
    </row>
    <row r="164" spans="2:2" x14ac:dyDescent="0.25">
      <c r="B164" s="86" t="s">
        <v>812</v>
      </c>
    </row>
    <row r="165" spans="2:2" x14ac:dyDescent="0.25">
      <c r="B165" s="86" t="s">
        <v>811</v>
      </c>
    </row>
    <row r="166" spans="2:2" x14ac:dyDescent="0.25">
      <c r="B166" s="86" t="s">
        <v>817</v>
      </c>
    </row>
    <row r="167" spans="2:2" x14ac:dyDescent="0.25">
      <c r="B167" s="86" t="s">
        <v>816</v>
      </c>
    </row>
    <row r="168" spans="2:2" x14ac:dyDescent="0.25">
      <c r="B168" s="86" t="s">
        <v>813</v>
      </c>
    </row>
    <row r="169" spans="2:2" x14ac:dyDescent="0.25">
      <c r="B169" s="86" t="s">
        <v>815</v>
      </c>
    </row>
    <row r="170" spans="2:2" x14ac:dyDescent="0.25">
      <c r="B170" s="86" t="s">
        <v>821</v>
      </c>
    </row>
    <row r="171" spans="2:2" x14ac:dyDescent="0.25">
      <c r="B171" s="86" t="s">
        <v>820</v>
      </c>
    </row>
    <row r="172" spans="2:2" x14ac:dyDescent="0.25">
      <c r="B172" s="86" t="s">
        <v>819</v>
      </c>
    </row>
    <row r="173" spans="2:2" x14ac:dyDescent="0.25">
      <c r="B173" s="86" t="s">
        <v>826</v>
      </c>
    </row>
    <row r="174" spans="2:2" x14ac:dyDescent="0.25">
      <c r="B174" s="86" t="s">
        <v>830</v>
      </c>
    </row>
    <row r="175" spans="2:2" x14ac:dyDescent="0.25">
      <c r="B175" s="86" t="s">
        <v>834</v>
      </c>
    </row>
    <row r="176" spans="2:2" x14ac:dyDescent="0.25">
      <c r="B176" s="86" t="s">
        <v>824</v>
      </c>
    </row>
    <row r="177" spans="2:2" x14ac:dyDescent="0.25">
      <c r="B177" s="86" t="s">
        <v>823</v>
      </c>
    </row>
    <row r="178" spans="2:2" x14ac:dyDescent="0.25">
      <c r="B178" s="86" t="s">
        <v>829</v>
      </c>
    </row>
    <row r="179" spans="2:2" x14ac:dyDescent="0.25">
      <c r="B179" s="86" t="s">
        <v>828</v>
      </c>
    </row>
    <row r="180" spans="2:2" x14ac:dyDescent="0.25">
      <c r="B180" s="86" t="s">
        <v>825</v>
      </c>
    </row>
    <row r="181" spans="2:2" x14ac:dyDescent="0.25">
      <c r="B181" s="86" t="s">
        <v>827</v>
      </c>
    </row>
    <row r="182" spans="2:2" x14ac:dyDescent="0.25">
      <c r="B182" s="86" t="s">
        <v>833</v>
      </c>
    </row>
    <row r="183" spans="2:2" x14ac:dyDescent="0.25">
      <c r="B183" s="86" t="s">
        <v>832</v>
      </c>
    </row>
    <row r="184" spans="2:2" x14ac:dyDescent="0.25">
      <c r="B184" s="86" t="s">
        <v>831</v>
      </c>
    </row>
    <row r="185" spans="2:2" x14ac:dyDescent="0.25">
      <c r="B185" s="86" t="s">
        <v>838</v>
      </c>
    </row>
    <row r="186" spans="2:2" x14ac:dyDescent="0.25">
      <c r="B186" s="86" t="s">
        <v>842</v>
      </c>
    </row>
    <row r="187" spans="2:2" x14ac:dyDescent="0.25">
      <c r="B187" s="86" t="s">
        <v>846</v>
      </c>
    </row>
    <row r="188" spans="2:2" x14ac:dyDescent="0.25">
      <c r="B188" s="86" t="s">
        <v>836</v>
      </c>
    </row>
    <row r="189" spans="2:2" x14ac:dyDescent="0.25">
      <c r="B189" s="86" t="s">
        <v>835</v>
      </c>
    </row>
    <row r="190" spans="2:2" x14ac:dyDescent="0.25">
      <c r="B190" s="86" t="s">
        <v>841</v>
      </c>
    </row>
    <row r="191" spans="2:2" x14ac:dyDescent="0.25">
      <c r="B191" s="86" t="s">
        <v>840</v>
      </c>
    </row>
    <row r="192" spans="2:2" x14ac:dyDescent="0.25">
      <c r="B192" s="86" t="s">
        <v>837</v>
      </c>
    </row>
    <row r="193" spans="2:2" x14ac:dyDescent="0.25">
      <c r="B193" s="86" t="s">
        <v>839</v>
      </c>
    </row>
    <row r="194" spans="2:2" x14ac:dyDescent="0.25">
      <c r="B194" s="86" t="s">
        <v>845</v>
      </c>
    </row>
    <row r="195" spans="2:2" x14ac:dyDescent="0.25">
      <c r="B195" s="86" t="s">
        <v>844</v>
      </c>
    </row>
    <row r="196" spans="2:2" x14ac:dyDescent="0.25">
      <c r="B196" s="86" t="s">
        <v>843</v>
      </c>
    </row>
    <row r="197" spans="2:2" x14ac:dyDescent="0.25">
      <c r="B197" s="86" t="s">
        <v>850</v>
      </c>
    </row>
    <row r="198" spans="2:2" x14ac:dyDescent="0.25">
      <c r="B198" s="86" t="s">
        <v>854</v>
      </c>
    </row>
    <row r="199" spans="2:2" x14ac:dyDescent="0.25">
      <c r="B199" s="86" t="s">
        <v>858</v>
      </c>
    </row>
    <row r="200" spans="2:2" x14ac:dyDescent="0.25">
      <c r="B200" s="86" t="s">
        <v>848</v>
      </c>
    </row>
    <row r="201" spans="2:2" x14ac:dyDescent="0.25">
      <c r="B201" s="86" t="s">
        <v>847</v>
      </c>
    </row>
    <row r="202" spans="2:2" x14ac:dyDescent="0.25">
      <c r="B202" s="86" t="s">
        <v>853</v>
      </c>
    </row>
    <row r="203" spans="2:2" x14ac:dyDescent="0.25">
      <c r="B203" s="86" t="s">
        <v>852</v>
      </c>
    </row>
    <row r="204" spans="2:2" x14ac:dyDescent="0.25">
      <c r="B204" s="86" t="s">
        <v>849</v>
      </c>
    </row>
    <row r="205" spans="2:2" x14ac:dyDescent="0.25">
      <c r="B205" s="86" t="s">
        <v>851</v>
      </c>
    </row>
    <row r="206" spans="2:2" x14ac:dyDescent="0.25">
      <c r="B206" s="86" t="s">
        <v>857</v>
      </c>
    </row>
    <row r="207" spans="2:2" x14ac:dyDescent="0.25">
      <c r="B207" s="86" t="s">
        <v>856</v>
      </c>
    </row>
    <row r="208" spans="2:2" x14ac:dyDescent="0.25">
      <c r="B208" s="86" t="s">
        <v>855</v>
      </c>
    </row>
    <row r="209" spans="2:2" x14ac:dyDescent="0.25">
      <c r="B209" s="86" t="s">
        <v>862</v>
      </c>
    </row>
    <row r="210" spans="2:2" x14ac:dyDescent="0.25">
      <c r="B210" s="86" t="s">
        <v>866</v>
      </c>
    </row>
    <row r="211" spans="2:2" x14ac:dyDescent="0.25">
      <c r="B211" s="86" t="s">
        <v>870</v>
      </c>
    </row>
    <row r="212" spans="2:2" x14ac:dyDescent="0.25">
      <c r="B212" s="86" t="s">
        <v>860</v>
      </c>
    </row>
    <row r="213" spans="2:2" x14ac:dyDescent="0.25">
      <c r="B213" s="86" t="s">
        <v>859</v>
      </c>
    </row>
    <row r="214" spans="2:2" x14ac:dyDescent="0.25">
      <c r="B214" s="86" t="s">
        <v>865</v>
      </c>
    </row>
    <row r="215" spans="2:2" x14ac:dyDescent="0.25">
      <c r="B215" s="86" t="s">
        <v>864</v>
      </c>
    </row>
    <row r="216" spans="2:2" x14ac:dyDescent="0.25">
      <c r="B216" s="86" t="s">
        <v>861</v>
      </c>
    </row>
    <row r="217" spans="2:2" x14ac:dyDescent="0.25">
      <c r="B217" s="86" t="s">
        <v>863</v>
      </c>
    </row>
    <row r="218" spans="2:2" x14ac:dyDescent="0.25">
      <c r="B218" s="86" t="s">
        <v>869</v>
      </c>
    </row>
    <row r="219" spans="2:2" x14ac:dyDescent="0.25">
      <c r="B219" s="86" t="s">
        <v>868</v>
      </c>
    </row>
    <row r="220" spans="2:2" x14ac:dyDescent="0.25">
      <c r="B220" s="86" t="s">
        <v>867</v>
      </c>
    </row>
    <row r="221" spans="2:2" x14ac:dyDescent="0.25">
      <c r="B221" s="86" t="s">
        <v>874</v>
      </c>
    </row>
    <row r="222" spans="2:2" x14ac:dyDescent="0.25">
      <c r="B222" s="86" t="s">
        <v>878</v>
      </c>
    </row>
    <row r="223" spans="2:2" x14ac:dyDescent="0.25">
      <c r="B223" s="86" t="s">
        <v>882</v>
      </c>
    </row>
    <row r="224" spans="2:2" x14ac:dyDescent="0.25">
      <c r="B224" s="86" t="s">
        <v>872</v>
      </c>
    </row>
    <row r="225" spans="2:2" x14ac:dyDescent="0.25">
      <c r="B225" s="86" t="s">
        <v>871</v>
      </c>
    </row>
    <row r="226" spans="2:2" x14ac:dyDescent="0.25">
      <c r="B226" s="86" t="s">
        <v>877</v>
      </c>
    </row>
    <row r="227" spans="2:2" x14ac:dyDescent="0.25">
      <c r="B227" s="86" t="s">
        <v>876</v>
      </c>
    </row>
    <row r="228" spans="2:2" x14ac:dyDescent="0.25">
      <c r="B228" s="86" t="s">
        <v>873</v>
      </c>
    </row>
    <row r="229" spans="2:2" x14ac:dyDescent="0.25">
      <c r="B229" s="86" t="s">
        <v>875</v>
      </c>
    </row>
    <row r="230" spans="2:2" x14ac:dyDescent="0.25">
      <c r="B230" s="86" t="s">
        <v>881</v>
      </c>
    </row>
    <row r="231" spans="2:2" x14ac:dyDescent="0.25">
      <c r="B231" s="86" t="s">
        <v>880</v>
      </c>
    </row>
    <row r="232" spans="2:2" x14ac:dyDescent="0.25">
      <c r="B232" s="86" t="s">
        <v>879</v>
      </c>
    </row>
    <row r="233" spans="2:2" x14ac:dyDescent="0.25">
      <c r="B233" s="86" t="s">
        <v>886</v>
      </c>
    </row>
    <row r="234" spans="2:2" x14ac:dyDescent="0.25">
      <c r="B234" s="86" t="s">
        <v>890</v>
      </c>
    </row>
    <row r="235" spans="2:2" x14ac:dyDescent="0.25">
      <c r="B235" s="86" t="s">
        <v>894</v>
      </c>
    </row>
    <row r="236" spans="2:2" x14ac:dyDescent="0.25">
      <c r="B236" s="86" t="s">
        <v>884</v>
      </c>
    </row>
    <row r="237" spans="2:2" x14ac:dyDescent="0.25">
      <c r="B237" s="86" t="s">
        <v>883</v>
      </c>
    </row>
    <row r="238" spans="2:2" x14ac:dyDescent="0.25">
      <c r="B238" s="86" t="s">
        <v>889</v>
      </c>
    </row>
    <row r="239" spans="2:2" x14ac:dyDescent="0.25">
      <c r="B239" s="86" t="s">
        <v>888</v>
      </c>
    </row>
    <row r="240" spans="2:2" x14ac:dyDescent="0.25">
      <c r="B240" s="86" t="s">
        <v>885</v>
      </c>
    </row>
    <row r="241" spans="2:2" x14ac:dyDescent="0.25">
      <c r="B241" s="86" t="s">
        <v>887</v>
      </c>
    </row>
    <row r="242" spans="2:2" x14ac:dyDescent="0.25">
      <c r="B242" s="86" t="s">
        <v>893</v>
      </c>
    </row>
    <row r="243" spans="2:2" x14ac:dyDescent="0.25">
      <c r="B243" s="86" t="s">
        <v>892</v>
      </c>
    </row>
    <row r="244" spans="2:2" x14ac:dyDescent="0.25">
      <c r="B244" s="86" t="s">
        <v>891</v>
      </c>
    </row>
    <row r="245" spans="2:2" x14ac:dyDescent="0.25">
      <c r="B245" s="86" t="s">
        <v>898</v>
      </c>
    </row>
    <row r="246" spans="2:2" x14ac:dyDescent="0.25">
      <c r="B246" s="86" t="s">
        <v>902</v>
      </c>
    </row>
    <row r="247" spans="2:2" x14ac:dyDescent="0.25">
      <c r="B247" s="86" t="s">
        <v>906</v>
      </c>
    </row>
    <row r="248" spans="2:2" x14ac:dyDescent="0.25">
      <c r="B248" s="86" t="s">
        <v>896</v>
      </c>
    </row>
    <row r="249" spans="2:2" x14ac:dyDescent="0.25">
      <c r="B249" s="86" t="s">
        <v>895</v>
      </c>
    </row>
    <row r="250" spans="2:2" x14ac:dyDescent="0.25">
      <c r="B250" s="86" t="s">
        <v>901</v>
      </c>
    </row>
    <row r="251" spans="2:2" x14ac:dyDescent="0.25">
      <c r="B251" s="86" t="s">
        <v>900</v>
      </c>
    </row>
    <row r="252" spans="2:2" x14ac:dyDescent="0.25">
      <c r="B252" s="86" t="s">
        <v>897</v>
      </c>
    </row>
    <row r="253" spans="2:2" x14ac:dyDescent="0.25">
      <c r="B253" s="86" t="s">
        <v>899</v>
      </c>
    </row>
    <row r="254" spans="2:2" x14ac:dyDescent="0.25">
      <c r="B254" s="86" t="s">
        <v>905</v>
      </c>
    </row>
    <row r="255" spans="2:2" x14ac:dyDescent="0.25">
      <c r="B255" s="86" t="s">
        <v>904</v>
      </c>
    </row>
    <row r="256" spans="2:2" x14ac:dyDescent="0.25">
      <c r="B256" s="86" t="s">
        <v>903</v>
      </c>
    </row>
    <row r="257" spans="2:2" x14ac:dyDescent="0.25">
      <c r="B257" s="86" t="s">
        <v>910</v>
      </c>
    </row>
    <row r="258" spans="2:2" x14ac:dyDescent="0.25">
      <c r="B258" s="86" t="s">
        <v>914</v>
      </c>
    </row>
    <row r="259" spans="2:2" x14ac:dyDescent="0.25">
      <c r="B259" s="86" t="s">
        <v>918</v>
      </c>
    </row>
    <row r="260" spans="2:2" x14ac:dyDescent="0.25">
      <c r="B260" s="86" t="s">
        <v>908</v>
      </c>
    </row>
    <row r="261" spans="2:2" x14ac:dyDescent="0.25">
      <c r="B261" s="86" t="s">
        <v>907</v>
      </c>
    </row>
    <row r="262" spans="2:2" x14ac:dyDescent="0.25">
      <c r="B262" s="86" t="s">
        <v>913</v>
      </c>
    </row>
    <row r="263" spans="2:2" x14ac:dyDescent="0.25">
      <c r="B263" s="86" t="s">
        <v>912</v>
      </c>
    </row>
    <row r="264" spans="2:2" x14ac:dyDescent="0.25">
      <c r="B264" s="86" t="s">
        <v>909</v>
      </c>
    </row>
    <row r="265" spans="2:2" x14ac:dyDescent="0.25">
      <c r="B265" s="86" t="s">
        <v>911</v>
      </c>
    </row>
    <row r="266" spans="2:2" x14ac:dyDescent="0.25">
      <c r="B266" s="86" t="s">
        <v>917</v>
      </c>
    </row>
    <row r="267" spans="2:2" x14ac:dyDescent="0.25">
      <c r="B267" s="86" t="s">
        <v>916</v>
      </c>
    </row>
    <row r="268" spans="2:2" x14ac:dyDescent="0.25">
      <c r="B268" s="86" t="s">
        <v>915</v>
      </c>
    </row>
    <row r="269" spans="2:2" x14ac:dyDescent="0.25">
      <c r="B269" s="86" t="s">
        <v>922</v>
      </c>
    </row>
    <row r="270" spans="2:2" x14ac:dyDescent="0.25">
      <c r="B270" s="86" t="s">
        <v>926</v>
      </c>
    </row>
    <row r="271" spans="2:2" x14ac:dyDescent="0.25">
      <c r="B271" s="86" t="s">
        <v>930</v>
      </c>
    </row>
    <row r="272" spans="2:2" x14ac:dyDescent="0.25">
      <c r="B272" s="86" t="s">
        <v>920</v>
      </c>
    </row>
    <row r="273" spans="2:2" x14ac:dyDescent="0.25">
      <c r="B273" s="86" t="s">
        <v>919</v>
      </c>
    </row>
    <row r="274" spans="2:2" x14ac:dyDescent="0.25">
      <c r="B274" s="86" t="s">
        <v>925</v>
      </c>
    </row>
    <row r="275" spans="2:2" x14ac:dyDescent="0.25">
      <c r="B275" s="86" t="s">
        <v>924</v>
      </c>
    </row>
    <row r="276" spans="2:2" x14ac:dyDescent="0.25">
      <c r="B276" s="86" t="s">
        <v>921</v>
      </c>
    </row>
    <row r="277" spans="2:2" x14ac:dyDescent="0.25">
      <c r="B277" s="86" t="s">
        <v>923</v>
      </c>
    </row>
    <row r="278" spans="2:2" x14ac:dyDescent="0.25">
      <c r="B278" s="86" t="s">
        <v>929</v>
      </c>
    </row>
    <row r="279" spans="2:2" x14ac:dyDescent="0.25">
      <c r="B279" s="86" t="s">
        <v>928</v>
      </c>
    </row>
    <row r="280" spans="2:2" x14ac:dyDescent="0.25">
      <c r="B280" s="86" t="s">
        <v>927</v>
      </c>
    </row>
    <row r="281" spans="2:2" x14ac:dyDescent="0.25">
      <c r="B281" s="86" t="s">
        <v>934</v>
      </c>
    </row>
    <row r="282" spans="2:2" x14ac:dyDescent="0.25">
      <c r="B282" s="86" t="s">
        <v>938</v>
      </c>
    </row>
    <row r="283" spans="2:2" x14ac:dyDescent="0.25">
      <c r="B283" s="86" t="s">
        <v>942</v>
      </c>
    </row>
    <row r="284" spans="2:2" x14ac:dyDescent="0.25">
      <c r="B284" s="86" t="s">
        <v>932</v>
      </c>
    </row>
    <row r="285" spans="2:2" x14ac:dyDescent="0.25">
      <c r="B285" s="86" t="s">
        <v>931</v>
      </c>
    </row>
    <row r="286" spans="2:2" x14ac:dyDescent="0.25">
      <c r="B286" s="86" t="s">
        <v>937</v>
      </c>
    </row>
    <row r="287" spans="2:2" x14ac:dyDescent="0.25">
      <c r="B287" s="86" t="s">
        <v>936</v>
      </c>
    </row>
    <row r="288" spans="2:2" x14ac:dyDescent="0.25">
      <c r="B288" s="86" t="s">
        <v>933</v>
      </c>
    </row>
    <row r="289" spans="2:2" x14ac:dyDescent="0.25">
      <c r="B289" s="86" t="s">
        <v>935</v>
      </c>
    </row>
    <row r="290" spans="2:2" x14ac:dyDescent="0.25">
      <c r="B290" s="86" t="s">
        <v>941</v>
      </c>
    </row>
    <row r="291" spans="2:2" x14ac:dyDescent="0.25">
      <c r="B291" s="86" t="s">
        <v>940</v>
      </c>
    </row>
    <row r="292" spans="2:2" x14ac:dyDescent="0.25">
      <c r="B292" s="86" t="s">
        <v>939</v>
      </c>
    </row>
    <row r="293" spans="2:2" x14ac:dyDescent="0.25">
      <c r="B293" s="86" t="s">
        <v>946</v>
      </c>
    </row>
    <row r="294" spans="2:2" x14ac:dyDescent="0.25">
      <c r="B294" s="86" t="s">
        <v>950</v>
      </c>
    </row>
    <row r="295" spans="2:2" x14ac:dyDescent="0.25">
      <c r="B295" s="86" t="s">
        <v>954</v>
      </c>
    </row>
    <row r="296" spans="2:2" x14ac:dyDescent="0.25">
      <c r="B296" s="86" t="s">
        <v>944</v>
      </c>
    </row>
    <row r="297" spans="2:2" x14ac:dyDescent="0.25">
      <c r="B297" s="86" t="s">
        <v>943</v>
      </c>
    </row>
    <row r="298" spans="2:2" x14ac:dyDescent="0.25">
      <c r="B298" s="86" t="s">
        <v>949</v>
      </c>
    </row>
    <row r="299" spans="2:2" x14ac:dyDescent="0.25">
      <c r="B299" s="86" t="s">
        <v>948</v>
      </c>
    </row>
    <row r="300" spans="2:2" x14ac:dyDescent="0.25">
      <c r="B300" s="86" t="s">
        <v>945</v>
      </c>
    </row>
    <row r="301" spans="2:2" x14ac:dyDescent="0.25">
      <c r="B301" s="86" t="s">
        <v>947</v>
      </c>
    </row>
    <row r="302" spans="2:2" x14ac:dyDescent="0.25">
      <c r="B302" s="86" t="s">
        <v>953</v>
      </c>
    </row>
    <row r="303" spans="2:2" x14ac:dyDescent="0.25">
      <c r="B303" s="86" t="s">
        <v>952</v>
      </c>
    </row>
    <row r="304" spans="2:2" x14ac:dyDescent="0.25">
      <c r="B304" s="86" t="s">
        <v>951</v>
      </c>
    </row>
    <row r="305" spans="2:2" x14ac:dyDescent="0.25">
      <c r="B305" s="86" t="s">
        <v>958</v>
      </c>
    </row>
    <row r="306" spans="2:2" x14ac:dyDescent="0.25">
      <c r="B306" s="86" t="s">
        <v>962</v>
      </c>
    </row>
    <row r="307" spans="2:2" x14ac:dyDescent="0.25">
      <c r="B307" s="86" t="s">
        <v>966</v>
      </c>
    </row>
    <row r="308" spans="2:2" x14ac:dyDescent="0.25">
      <c r="B308" s="86" t="s">
        <v>956</v>
      </c>
    </row>
    <row r="309" spans="2:2" x14ac:dyDescent="0.25">
      <c r="B309" s="86" t="s">
        <v>955</v>
      </c>
    </row>
    <row r="310" spans="2:2" x14ac:dyDescent="0.25">
      <c r="B310" s="86" t="s">
        <v>961</v>
      </c>
    </row>
    <row r="311" spans="2:2" x14ac:dyDescent="0.25">
      <c r="B311" s="86" t="s">
        <v>960</v>
      </c>
    </row>
    <row r="312" spans="2:2" x14ac:dyDescent="0.25">
      <c r="B312" s="86" t="s">
        <v>957</v>
      </c>
    </row>
    <row r="313" spans="2:2" x14ac:dyDescent="0.25">
      <c r="B313" s="86" t="s">
        <v>959</v>
      </c>
    </row>
    <row r="314" spans="2:2" x14ac:dyDescent="0.25">
      <c r="B314" s="86" t="s">
        <v>965</v>
      </c>
    </row>
    <row r="315" spans="2:2" x14ac:dyDescent="0.25">
      <c r="B315" s="86" t="s">
        <v>964</v>
      </c>
    </row>
    <row r="316" spans="2:2" x14ac:dyDescent="0.25">
      <c r="B316" s="86" t="s">
        <v>963</v>
      </c>
    </row>
    <row r="317" spans="2:2" x14ac:dyDescent="0.25">
      <c r="B317" s="86" t="s">
        <v>970</v>
      </c>
    </row>
    <row r="318" spans="2:2" x14ac:dyDescent="0.25">
      <c r="B318" s="86" t="s">
        <v>974</v>
      </c>
    </row>
    <row r="319" spans="2:2" x14ac:dyDescent="0.25">
      <c r="B319" s="86" t="s">
        <v>978</v>
      </c>
    </row>
    <row r="320" spans="2:2" x14ac:dyDescent="0.25">
      <c r="B320" s="86" t="s">
        <v>968</v>
      </c>
    </row>
    <row r="321" spans="2:2" x14ac:dyDescent="0.25">
      <c r="B321" s="86" t="s">
        <v>967</v>
      </c>
    </row>
    <row r="322" spans="2:2" x14ac:dyDescent="0.25">
      <c r="B322" s="86" t="s">
        <v>973</v>
      </c>
    </row>
    <row r="323" spans="2:2" x14ac:dyDescent="0.25">
      <c r="B323" s="86" t="s">
        <v>972</v>
      </c>
    </row>
    <row r="324" spans="2:2" x14ac:dyDescent="0.25">
      <c r="B324" s="86" t="s">
        <v>969</v>
      </c>
    </row>
    <row r="325" spans="2:2" x14ac:dyDescent="0.25">
      <c r="B325" s="86" t="s">
        <v>971</v>
      </c>
    </row>
    <row r="326" spans="2:2" x14ac:dyDescent="0.25">
      <c r="B326" s="86" t="s">
        <v>977</v>
      </c>
    </row>
    <row r="327" spans="2:2" x14ac:dyDescent="0.25">
      <c r="B327" s="86" t="s">
        <v>976</v>
      </c>
    </row>
    <row r="328" spans="2:2" x14ac:dyDescent="0.25">
      <c r="B328" s="86" t="s">
        <v>975</v>
      </c>
    </row>
    <row r="329" spans="2:2" x14ac:dyDescent="0.25">
      <c r="B329" s="86" t="s">
        <v>982</v>
      </c>
    </row>
    <row r="330" spans="2:2" x14ac:dyDescent="0.25">
      <c r="B330" s="86" t="s">
        <v>986</v>
      </c>
    </row>
    <row r="331" spans="2:2" x14ac:dyDescent="0.25">
      <c r="B331" s="86" t="s">
        <v>980</v>
      </c>
    </row>
    <row r="332" spans="2:2" x14ac:dyDescent="0.25">
      <c r="B332" s="86" t="s">
        <v>979</v>
      </c>
    </row>
    <row r="333" spans="2:2" x14ac:dyDescent="0.25">
      <c r="B333" s="86" t="s">
        <v>985</v>
      </c>
    </row>
    <row r="334" spans="2:2" x14ac:dyDescent="0.25">
      <c r="B334" s="86" t="s">
        <v>984</v>
      </c>
    </row>
    <row r="335" spans="2:2" x14ac:dyDescent="0.25">
      <c r="B335" s="86" t="s">
        <v>981</v>
      </c>
    </row>
    <row r="336" spans="2:2" x14ac:dyDescent="0.25">
      <c r="B336" s="86" t="s">
        <v>983</v>
      </c>
    </row>
    <row r="337" spans="2:2" x14ac:dyDescent="0.25">
      <c r="B337" s="86" t="s">
        <v>987</v>
      </c>
    </row>
    <row r="338" spans="2:2" x14ac:dyDescent="0.25">
      <c r="B338" s="86" t="s">
        <v>620</v>
      </c>
    </row>
    <row r="339" spans="2:2" x14ac:dyDescent="0.25">
      <c r="B339" s="86" t="s">
        <v>653</v>
      </c>
    </row>
    <row r="340" spans="2:2" x14ac:dyDescent="0.25">
      <c r="B340" s="86" t="s">
        <v>1096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6961-4B02-4EB3-BED4-61DDC86549CC}">
  <dimension ref="A1:FT341"/>
  <sheetViews>
    <sheetView zoomScale="91" zoomScaleNormal="91" workbookViewId="0">
      <pane xSplit="1" ySplit="4" topLeftCell="B5" activePane="bottomRight" state="frozen"/>
      <selection pane="topRight" activeCell="B1" sqref="B1"/>
      <selection pane="bottomLeft" activeCell="A3" sqref="A3"/>
      <selection pane="bottomRight" activeCell="A2" sqref="A2:CM338"/>
    </sheetView>
  </sheetViews>
  <sheetFormatPr defaultRowHeight="15" x14ac:dyDescent="0.25"/>
  <cols>
    <col min="1" max="1" width="28.42578125" bestFit="1" customWidth="1"/>
    <col min="2" max="3" width="12.5703125" customWidth="1"/>
    <col min="4" max="4" width="12.42578125" customWidth="1"/>
    <col min="5" max="9" width="10.85546875" customWidth="1"/>
    <col min="10" max="91" width="12" customWidth="1"/>
    <col min="152" max="170" width="12.42578125" bestFit="1" customWidth="1"/>
    <col min="171" max="173" width="10.5703125" bestFit="1" customWidth="1"/>
    <col min="174" max="176" width="12.42578125" bestFit="1" customWidth="1"/>
  </cols>
  <sheetData>
    <row r="1" spans="1:176" x14ac:dyDescent="0.25">
      <c r="A1" t="s">
        <v>1003</v>
      </c>
      <c r="B1" t="s">
        <v>1004</v>
      </c>
      <c r="C1" t="s">
        <v>1005</v>
      </c>
      <c r="D1" t="s">
        <v>1006</v>
      </c>
      <c r="E1" t="s">
        <v>1007</v>
      </c>
      <c r="F1" t="s">
        <v>1008</v>
      </c>
      <c r="G1" t="s">
        <v>1009</v>
      </c>
      <c r="H1" t="s">
        <v>1010</v>
      </c>
      <c r="I1" t="s">
        <v>1011</v>
      </c>
      <c r="J1" t="s">
        <v>1012</v>
      </c>
      <c r="K1" t="s">
        <v>1013</v>
      </c>
      <c r="L1" t="s">
        <v>1014</v>
      </c>
      <c r="M1" t="s">
        <v>1015</v>
      </c>
      <c r="N1" t="s">
        <v>1016</v>
      </c>
      <c r="O1" t="s">
        <v>1017</v>
      </c>
      <c r="P1" t="s">
        <v>1018</v>
      </c>
      <c r="Q1" t="s">
        <v>1019</v>
      </c>
      <c r="R1" t="s">
        <v>1020</v>
      </c>
      <c r="S1" t="s">
        <v>1021</v>
      </c>
      <c r="T1" t="s">
        <v>1022</v>
      </c>
      <c r="U1" t="s">
        <v>1023</v>
      </c>
      <c r="V1" t="s">
        <v>1024</v>
      </c>
      <c r="W1" t="s">
        <v>1025</v>
      </c>
      <c r="X1" t="s">
        <v>1026</v>
      </c>
      <c r="Y1" t="s">
        <v>1027</v>
      </c>
      <c r="Z1" t="s">
        <v>1028</v>
      </c>
      <c r="AA1" t="s">
        <v>1029</v>
      </c>
      <c r="AB1" t="s">
        <v>1030</v>
      </c>
      <c r="AC1" t="s">
        <v>1031</v>
      </c>
      <c r="AD1" t="s">
        <v>1032</v>
      </c>
      <c r="AE1" t="s">
        <v>1033</v>
      </c>
      <c r="AF1" t="s">
        <v>1034</v>
      </c>
      <c r="AG1" t="s">
        <v>1035</v>
      </c>
      <c r="AH1" t="s">
        <v>1036</v>
      </c>
      <c r="AI1" t="s">
        <v>1037</v>
      </c>
      <c r="AJ1" t="s">
        <v>1038</v>
      </c>
      <c r="AK1" t="s">
        <v>1039</v>
      </c>
      <c r="AL1" t="s">
        <v>1040</v>
      </c>
      <c r="AM1" t="s">
        <v>1041</v>
      </c>
      <c r="AN1" t="s">
        <v>1042</v>
      </c>
      <c r="AO1" t="s">
        <v>1043</v>
      </c>
      <c r="AP1" t="s">
        <v>1044</v>
      </c>
      <c r="AQ1" t="s">
        <v>1045</v>
      </c>
      <c r="AR1" t="s">
        <v>1046</v>
      </c>
      <c r="AS1" t="s">
        <v>1047</v>
      </c>
      <c r="AT1" t="s">
        <v>1048</v>
      </c>
      <c r="AU1" t="s">
        <v>1049</v>
      </c>
      <c r="AV1" t="s">
        <v>1050</v>
      </c>
      <c r="AW1" t="s">
        <v>1051</v>
      </c>
      <c r="AX1" t="s">
        <v>1052</v>
      </c>
      <c r="AY1" t="s">
        <v>1053</v>
      </c>
      <c r="AZ1" t="s">
        <v>1054</v>
      </c>
      <c r="BA1" t="s">
        <v>1055</v>
      </c>
      <c r="BB1" t="s">
        <v>1056</v>
      </c>
      <c r="BC1" t="s">
        <v>1057</v>
      </c>
      <c r="BD1" t="s">
        <v>1058</v>
      </c>
      <c r="BE1" t="s">
        <v>1059</v>
      </c>
      <c r="BF1" t="s">
        <v>1060</v>
      </c>
      <c r="BG1" t="s">
        <v>1061</v>
      </c>
      <c r="BH1" t="s">
        <v>1062</v>
      </c>
      <c r="BI1" t="s">
        <v>1063</v>
      </c>
      <c r="BJ1" t="s">
        <v>1064</v>
      </c>
      <c r="BK1" t="s">
        <v>1065</v>
      </c>
      <c r="BL1" t="s">
        <v>1066</v>
      </c>
      <c r="BM1" t="s">
        <v>1067</v>
      </c>
      <c r="BN1" t="s">
        <v>1068</v>
      </c>
      <c r="BO1" t="s">
        <v>1069</v>
      </c>
      <c r="BP1" t="s">
        <v>1070</v>
      </c>
      <c r="BQ1" t="s">
        <v>1071</v>
      </c>
      <c r="BR1" t="s">
        <v>1072</v>
      </c>
      <c r="BS1" t="s">
        <v>1073</v>
      </c>
      <c r="BT1" t="s">
        <v>1074</v>
      </c>
      <c r="BU1" t="s">
        <v>1075</v>
      </c>
      <c r="BV1" t="s">
        <v>1076</v>
      </c>
      <c r="BW1" t="s">
        <v>1077</v>
      </c>
      <c r="BX1" t="s">
        <v>1078</v>
      </c>
      <c r="BY1" t="s">
        <v>1079</v>
      </c>
      <c r="BZ1" t="s">
        <v>1080</v>
      </c>
      <c r="CA1" t="s">
        <v>1081</v>
      </c>
      <c r="CB1" t="s">
        <v>1082</v>
      </c>
      <c r="CC1" t="s">
        <v>1083</v>
      </c>
      <c r="CD1" t="s">
        <v>1084</v>
      </c>
      <c r="CE1" t="s">
        <v>1085</v>
      </c>
      <c r="CF1" t="s">
        <v>1086</v>
      </c>
      <c r="CG1" t="s">
        <v>1087</v>
      </c>
      <c r="CH1" t="s">
        <v>1088</v>
      </c>
      <c r="CI1" t="s">
        <v>1089</v>
      </c>
      <c r="CJ1" t="s">
        <v>1090</v>
      </c>
      <c r="CK1" t="s">
        <v>1091</v>
      </c>
      <c r="CL1" t="s">
        <v>1092</v>
      </c>
      <c r="CM1" t="s">
        <v>1093</v>
      </c>
    </row>
    <row r="2" spans="1:176" s="3" customFormat="1" ht="58.5" customHeight="1" x14ac:dyDescent="0.25">
      <c r="A2" t="s">
        <v>620</v>
      </c>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row>
    <row r="3" spans="1:176" ht="120" x14ac:dyDescent="0.25">
      <c r="A3" s="3" t="s">
        <v>653</v>
      </c>
      <c r="B3" s="75" t="s">
        <v>609</v>
      </c>
      <c r="C3" s="75"/>
      <c r="D3" s="75"/>
      <c r="E3" s="75" t="s">
        <v>488</v>
      </c>
      <c r="F3" s="75"/>
      <c r="G3" s="75"/>
      <c r="H3" s="75" t="s">
        <v>640</v>
      </c>
      <c r="I3" s="75"/>
      <c r="J3" s="75"/>
      <c r="K3" s="75" t="s">
        <v>485</v>
      </c>
      <c r="L3" s="75"/>
      <c r="M3" s="75"/>
      <c r="N3" s="75" t="s">
        <v>613</v>
      </c>
      <c r="O3" s="75"/>
      <c r="P3" s="75"/>
      <c r="Q3" s="75" t="s">
        <v>651</v>
      </c>
      <c r="R3" s="75"/>
      <c r="S3" s="75"/>
      <c r="T3" s="75" t="s">
        <v>616</v>
      </c>
      <c r="U3" s="75"/>
      <c r="V3" s="75"/>
      <c r="W3" s="75" t="s">
        <v>617</v>
      </c>
      <c r="X3" s="75"/>
      <c r="Y3" s="75"/>
      <c r="Z3" s="75" t="s">
        <v>635</v>
      </c>
      <c r="AA3" s="75"/>
      <c r="AB3" s="75"/>
      <c r="AC3" s="75" t="s">
        <v>611</v>
      </c>
      <c r="AD3" s="75"/>
      <c r="AE3" s="75"/>
      <c r="AF3" s="75" t="s">
        <v>647</v>
      </c>
      <c r="AG3" s="75"/>
      <c r="AH3" s="75"/>
      <c r="AI3" s="75" t="s">
        <v>612</v>
      </c>
      <c r="AJ3" s="75"/>
      <c r="AK3" s="75"/>
      <c r="AL3" s="75" t="s">
        <v>610</v>
      </c>
      <c r="AM3" s="75"/>
      <c r="AN3" s="75"/>
      <c r="AO3" s="75" t="s">
        <v>636</v>
      </c>
      <c r="AP3" s="75"/>
      <c r="AQ3" s="75"/>
      <c r="AR3" s="75" t="s">
        <v>637</v>
      </c>
      <c r="AS3" s="75"/>
      <c r="AT3" s="75"/>
      <c r="AU3" s="75" t="s">
        <v>481</v>
      </c>
      <c r="AV3" s="75"/>
      <c r="AW3" s="75"/>
      <c r="AX3" s="75" t="s">
        <v>615</v>
      </c>
      <c r="AY3" s="75"/>
      <c r="AZ3" s="75"/>
      <c r="BA3" s="75" t="s">
        <v>639</v>
      </c>
      <c r="BB3" s="75"/>
      <c r="BC3" s="75"/>
      <c r="BD3" s="75" t="s">
        <v>648</v>
      </c>
      <c r="BE3" s="75"/>
      <c r="BF3" s="75"/>
      <c r="BG3" s="75" t="s">
        <v>642</v>
      </c>
      <c r="BH3" s="75"/>
      <c r="BI3" s="75"/>
      <c r="BJ3" s="75" t="s">
        <v>643</v>
      </c>
      <c r="BK3" s="75"/>
      <c r="BL3" s="75"/>
      <c r="BM3" s="75" t="s">
        <v>649</v>
      </c>
      <c r="BN3" s="75"/>
      <c r="BO3" s="75"/>
      <c r="BP3" s="75" t="s">
        <v>638</v>
      </c>
      <c r="BQ3" s="75"/>
      <c r="BR3" s="75"/>
      <c r="BS3" s="75" t="s">
        <v>644</v>
      </c>
      <c r="BT3" s="75"/>
      <c r="BU3" s="75"/>
      <c r="BV3" s="75" t="s">
        <v>627</v>
      </c>
      <c r="BW3" s="75"/>
      <c r="BX3" s="75"/>
      <c r="BY3" s="75" t="s">
        <v>645</v>
      </c>
      <c r="BZ3" s="75"/>
      <c r="CA3" s="75"/>
      <c r="CB3" s="75" t="s">
        <v>654</v>
      </c>
      <c r="CC3" s="75"/>
      <c r="CD3" s="75"/>
      <c r="CE3" s="75" t="s">
        <v>646</v>
      </c>
      <c r="CF3" s="75"/>
      <c r="CG3" s="75"/>
      <c r="CH3" s="75" t="s">
        <v>614</v>
      </c>
      <c r="CI3" s="75"/>
      <c r="CJ3" s="75"/>
      <c r="CK3" s="75" t="s">
        <v>641</v>
      </c>
      <c r="CL3" s="75"/>
      <c r="CM3" s="75"/>
    </row>
    <row r="4" spans="1:176" x14ac:dyDescent="0.25">
      <c r="B4">
        <v>200</v>
      </c>
      <c r="C4">
        <v>200</v>
      </c>
      <c r="D4">
        <v>200</v>
      </c>
      <c r="E4">
        <v>186</v>
      </c>
      <c r="F4">
        <v>186</v>
      </c>
      <c r="G4">
        <v>186</v>
      </c>
      <c r="H4">
        <v>199</v>
      </c>
      <c r="I4">
        <v>199</v>
      </c>
      <c r="J4">
        <v>199</v>
      </c>
      <c r="K4">
        <v>223</v>
      </c>
      <c r="L4">
        <v>223</v>
      </c>
      <c r="M4">
        <v>223</v>
      </c>
      <c r="N4">
        <v>228</v>
      </c>
      <c r="O4">
        <v>228</v>
      </c>
      <c r="P4">
        <v>228</v>
      </c>
      <c r="Q4">
        <v>273</v>
      </c>
      <c r="R4">
        <v>273</v>
      </c>
      <c r="S4">
        <v>273</v>
      </c>
      <c r="T4">
        <v>446</v>
      </c>
      <c r="U4">
        <v>446</v>
      </c>
      <c r="V4">
        <v>446</v>
      </c>
      <c r="W4">
        <v>524</v>
      </c>
      <c r="X4">
        <v>524</v>
      </c>
      <c r="Y4">
        <v>524</v>
      </c>
      <c r="Z4">
        <v>534</v>
      </c>
      <c r="AA4">
        <v>534</v>
      </c>
      <c r="AB4">
        <v>534</v>
      </c>
      <c r="AC4">
        <v>542</v>
      </c>
      <c r="AD4">
        <v>542</v>
      </c>
      <c r="AE4">
        <v>542</v>
      </c>
      <c r="AF4">
        <v>548</v>
      </c>
      <c r="AG4">
        <v>548</v>
      </c>
      <c r="AH4">
        <v>548</v>
      </c>
      <c r="AI4">
        <v>564</v>
      </c>
      <c r="AJ4">
        <v>564</v>
      </c>
      <c r="AK4">
        <v>564</v>
      </c>
      <c r="AL4">
        <v>566</v>
      </c>
      <c r="AM4">
        <v>566</v>
      </c>
      <c r="AN4">
        <v>566</v>
      </c>
      <c r="AO4">
        <v>578</v>
      </c>
      <c r="AP4">
        <v>578</v>
      </c>
      <c r="AQ4">
        <v>578</v>
      </c>
      <c r="AR4">
        <v>918</v>
      </c>
      <c r="AS4">
        <v>918</v>
      </c>
      <c r="AT4">
        <v>918</v>
      </c>
      <c r="AU4">
        <v>924</v>
      </c>
      <c r="AV4">
        <v>924</v>
      </c>
      <c r="AW4">
        <v>924</v>
      </c>
      <c r="AX4">
        <v>926</v>
      </c>
      <c r="AY4">
        <v>926</v>
      </c>
      <c r="AZ4">
        <v>926</v>
      </c>
      <c r="BA4">
        <v>935</v>
      </c>
      <c r="BB4">
        <v>935</v>
      </c>
      <c r="BC4">
        <v>935</v>
      </c>
      <c r="BD4">
        <v>936</v>
      </c>
      <c r="BE4">
        <v>936</v>
      </c>
      <c r="BF4">
        <v>936</v>
      </c>
      <c r="BG4">
        <v>939</v>
      </c>
      <c r="BH4">
        <v>939</v>
      </c>
      <c r="BI4">
        <v>939</v>
      </c>
      <c r="BJ4">
        <v>941</v>
      </c>
      <c r="BK4">
        <v>941</v>
      </c>
      <c r="BL4">
        <v>941</v>
      </c>
      <c r="BM4">
        <v>942</v>
      </c>
      <c r="BN4">
        <v>942</v>
      </c>
      <c r="BO4">
        <v>942</v>
      </c>
      <c r="BP4">
        <v>944</v>
      </c>
      <c r="BQ4">
        <v>944</v>
      </c>
      <c r="BR4">
        <v>944</v>
      </c>
      <c r="BS4">
        <v>946</v>
      </c>
      <c r="BT4">
        <v>946</v>
      </c>
      <c r="BU4">
        <v>946</v>
      </c>
      <c r="BV4">
        <v>948</v>
      </c>
      <c r="BW4">
        <v>948</v>
      </c>
      <c r="BX4">
        <v>948</v>
      </c>
      <c r="BY4">
        <v>961</v>
      </c>
      <c r="BZ4">
        <v>961</v>
      </c>
      <c r="CA4">
        <v>961</v>
      </c>
      <c r="CB4">
        <v>960</v>
      </c>
      <c r="CC4">
        <v>960</v>
      </c>
      <c r="CD4">
        <v>960</v>
      </c>
      <c r="CE4">
        <v>962</v>
      </c>
      <c r="CF4">
        <v>962</v>
      </c>
      <c r="CG4">
        <v>962</v>
      </c>
      <c r="CH4">
        <v>964</v>
      </c>
      <c r="CI4">
        <v>964</v>
      </c>
      <c r="CJ4">
        <v>964</v>
      </c>
      <c r="CK4">
        <v>968</v>
      </c>
      <c r="CL4">
        <v>968</v>
      </c>
      <c r="CM4">
        <v>968</v>
      </c>
    </row>
    <row r="5" spans="1:176" x14ac:dyDescent="0.25">
      <c r="B5" t="s">
        <v>463</v>
      </c>
      <c r="C5" t="s">
        <v>618</v>
      </c>
      <c r="D5" t="s">
        <v>619</v>
      </c>
      <c r="E5" t="str">
        <f>B5</f>
        <v>Total</v>
      </c>
      <c r="F5" t="str">
        <f t="shared" ref="F5:BQ5" si="0">C5</f>
        <v>Equity</v>
      </c>
      <c r="G5" t="str">
        <f t="shared" si="0"/>
        <v>Debt</v>
      </c>
      <c r="H5" t="str">
        <f t="shared" si="0"/>
        <v>Total</v>
      </c>
      <c r="I5" t="str">
        <f t="shared" si="0"/>
        <v>Equity</v>
      </c>
      <c r="J5" t="str">
        <f t="shared" si="0"/>
        <v>Debt</v>
      </c>
      <c r="K5" t="str">
        <f t="shared" si="0"/>
        <v>Total</v>
      </c>
      <c r="L5" t="str">
        <f t="shared" si="0"/>
        <v>Equity</v>
      </c>
      <c r="M5" t="str">
        <f t="shared" si="0"/>
        <v>Debt</v>
      </c>
      <c r="N5" t="str">
        <f t="shared" si="0"/>
        <v>Total</v>
      </c>
      <c r="O5" t="str">
        <f t="shared" si="0"/>
        <v>Equity</v>
      </c>
      <c r="P5" t="str">
        <f t="shared" si="0"/>
        <v>Debt</v>
      </c>
      <c r="Q5" t="str">
        <f t="shared" si="0"/>
        <v>Total</v>
      </c>
      <c r="R5" t="str">
        <f t="shared" si="0"/>
        <v>Equity</v>
      </c>
      <c r="S5" t="str">
        <f t="shared" si="0"/>
        <v>Debt</v>
      </c>
      <c r="T5" t="str">
        <f t="shared" si="0"/>
        <v>Total</v>
      </c>
      <c r="U5" t="str">
        <f t="shared" si="0"/>
        <v>Equity</v>
      </c>
      <c r="V5" t="str">
        <f t="shared" si="0"/>
        <v>Debt</v>
      </c>
      <c r="W5" t="str">
        <f t="shared" si="0"/>
        <v>Total</v>
      </c>
      <c r="X5" t="str">
        <f t="shared" si="0"/>
        <v>Equity</v>
      </c>
      <c r="Y5" t="str">
        <f t="shared" si="0"/>
        <v>Debt</v>
      </c>
      <c r="Z5" t="str">
        <f t="shared" si="0"/>
        <v>Total</v>
      </c>
      <c r="AA5" t="str">
        <f t="shared" si="0"/>
        <v>Equity</v>
      </c>
      <c r="AB5" t="str">
        <f t="shared" si="0"/>
        <v>Debt</v>
      </c>
      <c r="AC5" t="str">
        <f t="shared" si="0"/>
        <v>Total</v>
      </c>
      <c r="AD5" t="str">
        <f t="shared" si="0"/>
        <v>Equity</v>
      </c>
      <c r="AE5" t="str">
        <f t="shared" si="0"/>
        <v>Debt</v>
      </c>
      <c r="AF5" t="str">
        <f t="shared" si="0"/>
        <v>Total</v>
      </c>
      <c r="AG5" t="str">
        <f t="shared" si="0"/>
        <v>Equity</v>
      </c>
      <c r="AH5" t="str">
        <f t="shared" si="0"/>
        <v>Debt</v>
      </c>
      <c r="AI5" t="str">
        <f t="shared" si="0"/>
        <v>Total</v>
      </c>
      <c r="AJ5" t="str">
        <f t="shared" si="0"/>
        <v>Equity</v>
      </c>
      <c r="AK5" t="str">
        <f t="shared" si="0"/>
        <v>Debt</v>
      </c>
      <c r="AL5" t="str">
        <f t="shared" si="0"/>
        <v>Total</v>
      </c>
      <c r="AM5" t="str">
        <f t="shared" si="0"/>
        <v>Equity</v>
      </c>
      <c r="AN5" t="str">
        <f t="shared" si="0"/>
        <v>Debt</v>
      </c>
      <c r="AO5" t="str">
        <f t="shared" si="0"/>
        <v>Total</v>
      </c>
      <c r="AP5" t="str">
        <f t="shared" si="0"/>
        <v>Equity</v>
      </c>
      <c r="AQ5" t="str">
        <f t="shared" si="0"/>
        <v>Debt</v>
      </c>
      <c r="AR5" t="str">
        <f t="shared" si="0"/>
        <v>Total</v>
      </c>
      <c r="AS5" t="str">
        <f t="shared" si="0"/>
        <v>Equity</v>
      </c>
      <c r="AT5" t="str">
        <f t="shared" si="0"/>
        <v>Debt</v>
      </c>
      <c r="AU5" t="str">
        <f t="shared" si="0"/>
        <v>Total</v>
      </c>
      <c r="AV5" t="str">
        <f t="shared" si="0"/>
        <v>Equity</v>
      </c>
      <c r="AW5" t="str">
        <f t="shared" si="0"/>
        <v>Debt</v>
      </c>
      <c r="AX5" t="str">
        <f t="shared" si="0"/>
        <v>Total</v>
      </c>
      <c r="AY5" t="str">
        <f t="shared" si="0"/>
        <v>Equity</v>
      </c>
      <c r="AZ5" t="str">
        <f t="shared" si="0"/>
        <v>Debt</v>
      </c>
      <c r="BA5" t="str">
        <f t="shared" si="0"/>
        <v>Total</v>
      </c>
      <c r="BB5" t="str">
        <f t="shared" si="0"/>
        <v>Equity</v>
      </c>
      <c r="BC5" t="str">
        <f t="shared" si="0"/>
        <v>Debt</v>
      </c>
      <c r="BD5" t="str">
        <f t="shared" si="0"/>
        <v>Total</v>
      </c>
      <c r="BE5" t="str">
        <f t="shared" si="0"/>
        <v>Equity</v>
      </c>
      <c r="BF5" t="str">
        <f t="shared" si="0"/>
        <v>Debt</v>
      </c>
      <c r="BG5" t="str">
        <f t="shared" si="0"/>
        <v>Total</v>
      </c>
      <c r="BH5" t="str">
        <f t="shared" si="0"/>
        <v>Equity</v>
      </c>
      <c r="BI5" t="str">
        <f t="shared" si="0"/>
        <v>Debt</v>
      </c>
      <c r="BJ5" t="str">
        <f t="shared" si="0"/>
        <v>Total</v>
      </c>
      <c r="BK5" t="str">
        <f t="shared" si="0"/>
        <v>Equity</v>
      </c>
      <c r="BL5" t="str">
        <f t="shared" si="0"/>
        <v>Debt</v>
      </c>
      <c r="BM5" t="str">
        <f t="shared" si="0"/>
        <v>Total</v>
      </c>
      <c r="BN5" t="str">
        <f t="shared" si="0"/>
        <v>Equity</v>
      </c>
      <c r="BO5" t="str">
        <f t="shared" si="0"/>
        <v>Debt</v>
      </c>
      <c r="BP5" t="str">
        <f t="shared" si="0"/>
        <v>Total</v>
      </c>
      <c r="BQ5" t="str">
        <f t="shared" si="0"/>
        <v>Equity</v>
      </c>
      <c r="BR5" t="str">
        <f t="shared" ref="BR5:CM5" si="1">BO5</f>
        <v>Debt</v>
      </c>
      <c r="BS5" t="str">
        <f t="shared" si="1"/>
        <v>Total</v>
      </c>
      <c r="BT5" t="str">
        <f t="shared" si="1"/>
        <v>Equity</v>
      </c>
      <c r="BU5" t="str">
        <f t="shared" si="1"/>
        <v>Debt</v>
      </c>
      <c r="BV5" t="str">
        <f t="shared" si="1"/>
        <v>Total</v>
      </c>
      <c r="BW5" t="str">
        <f t="shared" si="1"/>
        <v>Equity</v>
      </c>
      <c r="BX5" t="str">
        <f t="shared" si="1"/>
        <v>Debt</v>
      </c>
      <c r="BY5" t="str">
        <f t="shared" si="1"/>
        <v>Total</v>
      </c>
      <c r="BZ5" t="str">
        <f t="shared" si="1"/>
        <v>Equity</v>
      </c>
      <c r="CA5" t="str">
        <f t="shared" si="1"/>
        <v>Debt</v>
      </c>
      <c r="CB5" t="str">
        <f t="shared" si="1"/>
        <v>Total</v>
      </c>
      <c r="CC5" t="str">
        <f t="shared" si="1"/>
        <v>Equity</v>
      </c>
      <c r="CD5" t="str">
        <f t="shared" si="1"/>
        <v>Debt</v>
      </c>
      <c r="CE5" t="str">
        <f t="shared" si="1"/>
        <v>Total</v>
      </c>
      <c r="CF5" t="str">
        <f t="shared" si="1"/>
        <v>Equity</v>
      </c>
      <c r="CG5" t="str">
        <f t="shared" si="1"/>
        <v>Debt</v>
      </c>
      <c r="CH5" t="str">
        <f t="shared" si="1"/>
        <v>Total</v>
      </c>
      <c r="CI5" t="str">
        <f t="shared" si="1"/>
        <v>Equity</v>
      </c>
      <c r="CJ5" t="str">
        <f t="shared" si="1"/>
        <v>Debt</v>
      </c>
      <c r="CK5" t="str">
        <f t="shared" si="1"/>
        <v>Total</v>
      </c>
      <c r="CL5" t="str">
        <f t="shared" si="1"/>
        <v>Equity</v>
      </c>
      <c r="CM5" t="str">
        <f t="shared" si="1"/>
        <v>Debt</v>
      </c>
    </row>
    <row r="6" spans="1:176" x14ac:dyDescent="0.25">
      <c r="A6" t="s">
        <v>655</v>
      </c>
      <c r="B6">
        <f>C6+D6</f>
        <v>-1146.6896165279263</v>
      </c>
      <c r="C6">
        <f>SUMIF(E$5:CM$5,C$5,E6:CM6)</f>
        <v>-1528.1593010924053</v>
      </c>
      <c r="D6">
        <f>SUMIF(E$5:CM$5,D$5,E6:CM6)</f>
        <v>381.469684564479</v>
      </c>
      <c r="E6">
        <f>F6+G6</f>
        <v>15</v>
      </c>
      <c r="F6">
        <v>7</v>
      </c>
      <c r="G6">
        <v>8</v>
      </c>
      <c r="H6">
        <f>I6+J6</f>
        <v>22.605383472073839</v>
      </c>
      <c r="I6">
        <v>59.621698907594755</v>
      </c>
      <c r="J6">
        <v>-37.016315435520916</v>
      </c>
      <c r="K6">
        <f>L6+M6</f>
        <v>-890.69500000000016</v>
      </c>
      <c r="L6">
        <v>-1247.3810000000001</v>
      </c>
      <c r="M6">
        <v>356.68599999999998</v>
      </c>
      <c r="S6">
        <v>-716.2</v>
      </c>
      <c r="AC6">
        <f>AD6+AE6</f>
        <v>422.6</v>
      </c>
      <c r="AD6">
        <v>-347.4</v>
      </c>
      <c r="AE6">
        <v>770</v>
      </c>
      <c r="AR6" t="s">
        <v>628</v>
      </c>
    </row>
    <row r="7" spans="1:176" x14ac:dyDescent="0.25">
      <c r="A7" t="s">
        <v>656</v>
      </c>
      <c r="B7">
        <f>C7+D7</f>
        <v>-1673.1117798126484</v>
      </c>
      <c r="C7">
        <f>SUMIF(E$5:CM$5,C$5,E7:CM7)</f>
        <v>-175.98598050643926</v>
      </c>
      <c r="D7">
        <f>SUMIF(E$5:CM$5,D$5,E7:CM7)</f>
        <v>-1497.125799306209</v>
      </c>
      <c r="E7">
        <f t="shared" ref="E7:E70" si="2">F7+G7</f>
        <v>-55</v>
      </c>
      <c r="F7">
        <v>34</v>
      </c>
      <c r="G7">
        <v>-89</v>
      </c>
      <c r="H7">
        <f t="shared" ref="H7:H70" si="3">I7+J7</f>
        <v>-134.82577981264848</v>
      </c>
      <c r="I7">
        <v>64.604019493560727</v>
      </c>
      <c r="J7">
        <v>-199.42979930620922</v>
      </c>
      <c r="K7">
        <f t="shared" ref="K7:K70" si="4">L7+M7</f>
        <v>-27.985999999999997</v>
      </c>
      <c r="L7">
        <v>-76.39</v>
      </c>
      <c r="M7">
        <v>48.404000000000003</v>
      </c>
      <c r="S7">
        <v>-1845.5</v>
      </c>
      <c r="AC7">
        <f t="shared" ref="AC7:AC70" si="5">AD7+AE7</f>
        <v>390.2</v>
      </c>
      <c r="AD7">
        <v>-198.2</v>
      </c>
      <c r="AE7">
        <v>588.4</v>
      </c>
    </row>
    <row r="8" spans="1:176" x14ac:dyDescent="0.25">
      <c r="A8" t="s">
        <v>657</v>
      </c>
      <c r="B8">
        <f t="shared" ref="B8:B71" si="6">C8+D8</f>
        <v>-3617.4013055585665</v>
      </c>
      <c r="C8">
        <f>SUMIF(E$5:CM$5,C$5,E8:CM8)</f>
        <v>-1248.3225477387493</v>
      </c>
      <c r="D8">
        <f>SUMIF(E$5:CM$5,D$5,E8:CM8)</f>
        <v>-2369.0787578198169</v>
      </c>
      <c r="E8">
        <f t="shared" si="2"/>
        <v>-450</v>
      </c>
      <c r="F8">
        <v>-15</v>
      </c>
      <c r="G8">
        <v>-435</v>
      </c>
      <c r="H8">
        <f t="shared" si="3"/>
        <v>315.98869444143395</v>
      </c>
      <c r="I8">
        <v>108.94245226125076</v>
      </c>
      <c r="J8">
        <v>207.04624218018321</v>
      </c>
      <c r="K8">
        <f t="shared" si="4"/>
        <v>-2424.69</v>
      </c>
      <c r="L8">
        <v>-1268.2650000000001</v>
      </c>
      <c r="M8">
        <v>-1156.425</v>
      </c>
      <c r="S8">
        <v>-2114.3000000000002</v>
      </c>
      <c r="AC8">
        <f t="shared" si="5"/>
        <v>1055.5999999999999</v>
      </c>
      <c r="AD8">
        <v>-74</v>
      </c>
      <c r="AE8">
        <v>1129.5999999999999</v>
      </c>
    </row>
    <row r="9" spans="1:176" x14ac:dyDescent="0.25">
      <c r="A9" t="s">
        <v>658</v>
      </c>
      <c r="B9">
        <f t="shared" si="6"/>
        <v>640.45444389986528</v>
      </c>
      <c r="C9">
        <f>SUMIF(E$5:CM$5,C$5,E9:CM9)</f>
        <v>327.74947775016307</v>
      </c>
      <c r="D9">
        <f>SUMIF(E$5:CM$5,D$5,E9:CM9)</f>
        <v>312.70496614970227</v>
      </c>
      <c r="E9">
        <f t="shared" si="2"/>
        <v>186</v>
      </c>
      <c r="F9">
        <v>-14</v>
      </c>
      <c r="G9">
        <v>200</v>
      </c>
      <c r="H9">
        <f t="shared" si="3"/>
        <v>100.52344389986521</v>
      </c>
      <c r="I9">
        <v>84.417477750163059</v>
      </c>
      <c r="J9">
        <v>16.105966149702162</v>
      </c>
      <c r="K9">
        <f t="shared" si="4"/>
        <v>192.43100000000001</v>
      </c>
      <c r="L9">
        <v>174.63200000000001</v>
      </c>
      <c r="M9">
        <v>17.798999999999999</v>
      </c>
      <c r="S9">
        <v>-858.3</v>
      </c>
      <c r="AC9">
        <f t="shared" si="5"/>
        <v>1019.8000000000001</v>
      </c>
      <c r="AD9">
        <v>82.7</v>
      </c>
      <c r="AE9">
        <v>937.1</v>
      </c>
    </row>
    <row r="10" spans="1:176" x14ac:dyDescent="0.25">
      <c r="A10" t="s">
        <v>659</v>
      </c>
      <c r="B10">
        <f t="shared" si="6"/>
        <v>961.20682508138088</v>
      </c>
      <c r="C10">
        <f>SUMIF(E$5:CM$5,C$5,E10:CM10)</f>
        <v>1297.3518933455052</v>
      </c>
      <c r="D10">
        <f>SUMIF(E$5:CM$5,D$5,E10:CM10)</f>
        <v>-336.14506826412435</v>
      </c>
      <c r="E10">
        <f t="shared" si="2"/>
        <v>-507</v>
      </c>
      <c r="F10">
        <v>18</v>
      </c>
      <c r="G10">
        <v>-525</v>
      </c>
      <c r="H10">
        <f t="shared" si="3"/>
        <v>268.12582508138092</v>
      </c>
      <c r="I10">
        <v>241.61389334550532</v>
      </c>
      <c r="J10">
        <v>26.511931735875585</v>
      </c>
      <c r="K10">
        <f t="shared" si="4"/>
        <v>1364.681</v>
      </c>
      <c r="L10">
        <v>1101.6379999999999</v>
      </c>
      <c r="M10">
        <v>263.04300000000001</v>
      </c>
      <c r="S10">
        <v>-1442.1</v>
      </c>
      <c r="AC10">
        <f t="shared" si="5"/>
        <v>1277.5</v>
      </c>
      <c r="AD10">
        <v>-63.9</v>
      </c>
      <c r="AE10">
        <v>1341.4</v>
      </c>
    </row>
    <row r="11" spans="1:176" x14ac:dyDescent="0.25">
      <c r="A11" t="s">
        <v>660</v>
      </c>
      <c r="B11">
        <f t="shared" si="6"/>
        <v>2452.1795831399004</v>
      </c>
      <c r="C11">
        <f>SUMIF(E$5:CM$5,C$5,E11:CM11)</f>
        <v>590.3803491356947</v>
      </c>
      <c r="D11">
        <f>SUMIF(E$5:CM$5,D$5,E11:CM11)</f>
        <v>1861.7992340042058</v>
      </c>
      <c r="E11">
        <f t="shared" si="2"/>
        <v>13</v>
      </c>
      <c r="F11">
        <v>0</v>
      </c>
      <c r="G11">
        <v>13</v>
      </c>
      <c r="H11">
        <f t="shared" si="3"/>
        <v>194.43458313990016</v>
      </c>
      <c r="I11">
        <v>233.48534913569472</v>
      </c>
      <c r="J11">
        <v>-39.050765995794556</v>
      </c>
      <c r="K11">
        <f t="shared" si="4"/>
        <v>2102.4450000000002</v>
      </c>
      <c r="L11">
        <v>-62.104999999999997</v>
      </c>
      <c r="M11">
        <v>2164.5500000000002</v>
      </c>
      <c r="S11">
        <v>-1069.2</v>
      </c>
      <c r="AC11">
        <f t="shared" si="5"/>
        <v>1211.5</v>
      </c>
      <c r="AD11">
        <v>419</v>
      </c>
      <c r="AE11">
        <v>792.5</v>
      </c>
    </row>
    <row r="12" spans="1:176" x14ac:dyDescent="0.25">
      <c r="A12" t="s">
        <v>661</v>
      </c>
      <c r="B12">
        <f t="shared" si="6"/>
        <v>4023.7270006868621</v>
      </c>
      <c r="C12">
        <f>SUMIF(E$5:CM$5,C$5,E12:CM12)</f>
        <v>3224.282347530318</v>
      </c>
      <c r="D12">
        <f>SUMIF(E$5:CM$5,D$5,E12:CM12)</f>
        <v>799.44465315654429</v>
      </c>
      <c r="E12">
        <f t="shared" si="2"/>
        <v>796</v>
      </c>
      <c r="F12">
        <v>-9</v>
      </c>
      <c r="G12">
        <v>805</v>
      </c>
      <c r="H12">
        <f t="shared" si="3"/>
        <v>134.62500068686208</v>
      </c>
      <c r="I12">
        <v>115.94234753031795</v>
      </c>
      <c r="J12">
        <v>18.682653156544124</v>
      </c>
      <c r="K12">
        <f t="shared" si="4"/>
        <v>3400.7020000000002</v>
      </c>
      <c r="L12">
        <v>1406.94</v>
      </c>
      <c r="M12">
        <v>1993.7619999999999</v>
      </c>
      <c r="S12">
        <v>-2602.6999999999998</v>
      </c>
      <c r="AC12">
        <f t="shared" si="5"/>
        <v>2295.1000000000004</v>
      </c>
      <c r="AD12">
        <v>1710.4</v>
      </c>
      <c r="AE12">
        <v>584.70000000000005</v>
      </c>
    </row>
    <row r="13" spans="1:176" x14ac:dyDescent="0.25">
      <c r="A13" t="s">
        <v>662</v>
      </c>
      <c r="B13">
        <f t="shared" si="6"/>
        <v>5050.4859187331149</v>
      </c>
      <c r="C13">
        <f>SUMIF(E$5:CM$5,C$5,E13:CM13)</f>
        <v>3049.0727524874255</v>
      </c>
      <c r="D13">
        <f>SUMIF(E$5:CM$5,D$5,E13:CM13)</f>
        <v>2001.4131662456894</v>
      </c>
      <c r="E13">
        <f t="shared" si="2"/>
        <v>277</v>
      </c>
      <c r="F13">
        <v>78</v>
      </c>
      <c r="G13">
        <v>199</v>
      </c>
      <c r="H13">
        <f t="shared" si="3"/>
        <v>305.29991873311491</v>
      </c>
      <c r="I13">
        <v>146.06075248742548</v>
      </c>
      <c r="J13">
        <v>159.23916624568943</v>
      </c>
      <c r="K13">
        <f t="shared" si="4"/>
        <v>3478.386</v>
      </c>
      <c r="L13">
        <v>2032.912</v>
      </c>
      <c r="M13">
        <v>1445.4739999999999</v>
      </c>
      <c r="S13">
        <v>-769.4</v>
      </c>
      <c r="AC13">
        <f t="shared" si="5"/>
        <v>1759.2</v>
      </c>
      <c r="AD13">
        <v>792.1</v>
      </c>
      <c r="AE13">
        <v>967.1</v>
      </c>
    </row>
    <row r="14" spans="1:176" x14ac:dyDescent="0.25">
      <c r="A14" t="s">
        <v>663</v>
      </c>
      <c r="B14">
        <f t="shared" si="6"/>
        <v>1373.0608902821655</v>
      </c>
      <c r="C14">
        <f>SUMIF(E$5:CM$5,C$5,E14:CM14)</f>
        <v>1404.7169687932651</v>
      </c>
      <c r="D14">
        <f>SUMIF(E$5:CM$5,D$5,E14:CM14)</f>
        <v>-31.656078511099622</v>
      </c>
      <c r="E14">
        <f t="shared" si="2"/>
        <v>103</v>
      </c>
      <c r="F14">
        <v>75</v>
      </c>
      <c r="G14">
        <v>28</v>
      </c>
      <c r="H14">
        <f t="shared" si="3"/>
        <v>-278.80710971783458</v>
      </c>
      <c r="I14">
        <v>60.075968793265034</v>
      </c>
      <c r="J14">
        <v>-338.8830785110996</v>
      </c>
      <c r="K14">
        <f t="shared" si="4"/>
        <v>333.36799999999999</v>
      </c>
      <c r="L14">
        <v>373.541</v>
      </c>
      <c r="M14">
        <v>-40.173000000000002</v>
      </c>
      <c r="S14">
        <v>-432.4</v>
      </c>
      <c r="AC14">
        <f t="shared" si="5"/>
        <v>1647.9</v>
      </c>
      <c r="AD14">
        <v>896.1</v>
      </c>
      <c r="AE14">
        <v>751.8</v>
      </c>
    </row>
    <row r="15" spans="1:176" x14ac:dyDescent="0.25">
      <c r="A15" t="s">
        <v>664</v>
      </c>
      <c r="B15">
        <f t="shared" si="6"/>
        <v>2339.4812108850238</v>
      </c>
      <c r="C15">
        <f>SUMIF(E$5:CM$5,C$5,E15:CM15)</f>
        <v>887.47330583040207</v>
      </c>
      <c r="D15">
        <f>SUMIF(E$5:CM$5,D$5,E15:CM15)</f>
        <v>1452.0079050546219</v>
      </c>
      <c r="E15">
        <f t="shared" si="2"/>
        <v>229</v>
      </c>
      <c r="F15">
        <v>1</v>
      </c>
      <c r="G15">
        <v>228</v>
      </c>
      <c r="H15">
        <f t="shared" si="3"/>
        <v>312.55821088502415</v>
      </c>
      <c r="I15">
        <v>44.103305830402185</v>
      </c>
      <c r="J15">
        <v>268.45490505462197</v>
      </c>
      <c r="K15">
        <f t="shared" si="4"/>
        <v>1221.3230000000001</v>
      </c>
      <c r="L15">
        <v>278.57</v>
      </c>
      <c r="M15">
        <v>942.75300000000004</v>
      </c>
      <c r="S15">
        <v>-576</v>
      </c>
      <c r="AC15">
        <f t="shared" si="5"/>
        <v>1152.5999999999999</v>
      </c>
      <c r="AD15">
        <v>563.79999999999995</v>
      </c>
      <c r="AE15">
        <v>588.79999999999995</v>
      </c>
    </row>
    <row r="16" spans="1:176" x14ac:dyDescent="0.25">
      <c r="A16" t="s">
        <v>665</v>
      </c>
      <c r="B16">
        <f t="shared" si="6"/>
        <v>923.81088620632022</v>
      </c>
      <c r="C16">
        <f>SUMIF(E$5:CM$5,C$5,E16:CM16)</f>
        <v>599.85660647014811</v>
      </c>
      <c r="D16">
        <f>SUMIF(E$5:CM$5,D$5,E16:CM16)</f>
        <v>323.95427973617211</v>
      </c>
      <c r="E16">
        <f t="shared" si="2"/>
        <v>-302</v>
      </c>
      <c r="F16">
        <v>1</v>
      </c>
      <c r="G16">
        <v>-303</v>
      </c>
      <c r="H16">
        <f t="shared" si="3"/>
        <v>294.96988620632021</v>
      </c>
      <c r="I16">
        <v>90.190606470148097</v>
      </c>
      <c r="J16">
        <v>204.77927973617213</v>
      </c>
      <c r="K16">
        <f t="shared" si="4"/>
        <v>715.84100000000001</v>
      </c>
      <c r="L16">
        <v>188.566</v>
      </c>
      <c r="M16">
        <v>527.27499999999998</v>
      </c>
      <c r="S16">
        <v>-764.4</v>
      </c>
      <c r="AC16">
        <f t="shared" si="5"/>
        <v>979.4</v>
      </c>
      <c r="AD16">
        <v>320.10000000000002</v>
      </c>
      <c r="AE16">
        <v>659.3</v>
      </c>
    </row>
    <row r="17" spans="1:31" x14ac:dyDescent="0.25">
      <c r="A17" t="s">
        <v>666</v>
      </c>
      <c r="B17">
        <f t="shared" si="6"/>
        <v>2491.6868029174761</v>
      </c>
      <c r="C17">
        <f>SUMIF(E$5:CM$5,C$5,E17:CM17)</f>
        <v>551.50118819470219</v>
      </c>
      <c r="D17">
        <f>SUMIF(E$5:CM$5,D$5,E17:CM17)</f>
        <v>1940.1856147227738</v>
      </c>
      <c r="E17">
        <f t="shared" si="2"/>
        <v>398</v>
      </c>
      <c r="F17">
        <v>19</v>
      </c>
      <c r="G17">
        <v>379</v>
      </c>
      <c r="H17">
        <f t="shared" si="3"/>
        <v>379.42480291747592</v>
      </c>
      <c r="I17">
        <v>73.974188194702137</v>
      </c>
      <c r="J17">
        <v>305.45061472277376</v>
      </c>
      <c r="K17">
        <f t="shared" si="4"/>
        <v>906.36199999999997</v>
      </c>
      <c r="L17">
        <v>340.327</v>
      </c>
      <c r="M17">
        <v>566.03499999999997</v>
      </c>
      <c r="S17">
        <v>-600</v>
      </c>
      <c r="AC17">
        <f t="shared" si="5"/>
        <v>1407.9</v>
      </c>
      <c r="AD17">
        <v>118.2</v>
      </c>
      <c r="AE17">
        <v>1289.7</v>
      </c>
    </row>
    <row r="18" spans="1:31" x14ac:dyDescent="0.25">
      <c r="A18" t="s">
        <v>667</v>
      </c>
      <c r="B18">
        <f t="shared" si="6"/>
        <v>3346.7828541975605</v>
      </c>
      <c r="C18">
        <f>SUMIF(E$5:CM$5,C$5,E18:CM18)</f>
        <v>1777.0957275842757</v>
      </c>
      <c r="D18">
        <f>SUMIF(E$5:CM$5,D$5,E18:CM18)</f>
        <v>1569.6871266132848</v>
      </c>
      <c r="E18">
        <f t="shared" si="2"/>
        <v>183</v>
      </c>
      <c r="F18">
        <v>62</v>
      </c>
      <c r="G18">
        <v>121</v>
      </c>
      <c r="H18">
        <f t="shared" si="3"/>
        <v>610.71385419756029</v>
      </c>
      <c r="I18">
        <v>199.36072758427551</v>
      </c>
      <c r="J18">
        <v>411.35312661328476</v>
      </c>
      <c r="K18">
        <f t="shared" si="4"/>
        <v>2026.1689999999999</v>
      </c>
      <c r="L18">
        <v>1405.835</v>
      </c>
      <c r="M18">
        <v>620.33399999999995</v>
      </c>
      <c r="S18">
        <v>308</v>
      </c>
      <c r="AC18">
        <f t="shared" si="5"/>
        <v>218.9</v>
      </c>
      <c r="AD18">
        <v>109.9</v>
      </c>
      <c r="AE18">
        <v>109</v>
      </c>
    </row>
    <row r="19" spans="1:31" x14ac:dyDescent="0.25">
      <c r="A19" t="s">
        <v>668</v>
      </c>
      <c r="B19">
        <f t="shared" si="6"/>
        <v>3094.9756917489522</v>
      </c>
      <c r="C19">
        <f>SUMIF(E$5:CM$5,C$5,E19:CM19)</f>
        <v>1269.8486047938236</v>
      </c>
      <c r="D19">
        <f>SUMIF(E$5:CM$5,D$5,E19:CM19)</f>
        <v>1825.1270869551286</v>
      </c>
      <c r="E19">
        <f t="shared" si="2"/>
        <v>400</v>
      </c>
      <c r="F19">
        <v>42</v>
      </c>
      <c r="G19">
        <v>358</v>
      </c>
      <c r="H19">
        <f t="shared" si="3"/>
        <v>609.43869174895212</v>
      </c>
      <c r="I19">
        <v>305.92060479382349</v>
      </c>
      <c r="J19">
        <v>303.51808695512858</v>
      </c>
      <c r="K19">
        <f t="shared" si="4"/>
        <v>1679.4369999999999</v>
      </c>
      <c r="L19">
        <v>638.62800000000004</v>
      </c>
      <c r="M19">
        <v>1040.809</v>
      </c>
      <c r="S19">
        <v>-643.6</v>
      </c>
      <c r="AC19">
        <f t="shared" si="5"/>
        <v>1049.7</v>
      </c>
      <c r="AD19">
        <v>283.3</v>
      </c>
      <c r="AE19">
        <v>766.4</v>
      </c>
    </row>
    <row r="20" spans="1:31" x14ac:dyDescent="0.25">
      <c r="A20" t="s">
        <v>669</v>
      </c>
      <c r="B20">
        <f t="shared" si="6"/>
        <v>2698.6371074079261</v>
      </c>
      <c r="C20">
        <f>SUMIF(E$5:CM$5,C$5,E20:CM20)</f>
        <v>442.10137040903356</v>
      </c>
      <c r="D20">
        <f>SUMIF(E$5:CM$5,D$5,E20:CM20)</f>
        <v>2256.5357369988924</v>
      </c>
      <c r="E20">
        <f t="shared" si="2"/>
        <v>21</v>
      </c>
      <c r="F20">
        <v>-12</v>
      </c>
      <c r="G20">
        <v>33</v>
      </c>
      <c r="H20">
        <f t="shared" si="3"/>
        <v>50.413107407926034</v>
      </c>
      <c r="I20">
        <v>121.70437040903356</v>
      </c>
      <c r="J20">
        <v>-71.291263001107524</v>
      </c>
      <c r="K20">
        <f t="shared" si="4"/>
        <v>760.72400000000005</v>
      </c>
      <c r="L20">
        <v>-114.203</v>
      </c>
      <c r="M20">
        <v>874.92700000000002</v>
      </c>
      <c r="S20">
        <v>-3.7</v>
      </c>
      <c r="AC20">
        <f t="shared" si="5"/>
        <v>1870.1999999999998</v>
      </c>
      <c r="AD20">
        <v>446.6</v>
      </c>
      <c r="AE20">
        <v>1423.6</v>
      </c>
    </row>
    <row r="21" spans="1:31" x14ac:dyDescent="0.25">
      <c r="A21" t="s">
        <v>670</v>
      </c>
      <c r="B21">
        <f t="shared" si="6"/>
        <v>4089.5784827782463</v>
      </c>
      <c r="C21">
        <f>SUMIF(E$5:CM$5,C$5,E21:CM21)</f>
        <v>2407.9002970678557</v>
      </c>
      <c r="D21">
        <f>SUMIF(E$5:CM$5,D$5,E21:CM21)</f>
        <v>1681.6781857103904</v>
      </c>
      <c r="E21">
        <f t="shared" si="2"/>
        <v>819</v>
      </c>
      <c r="F21">
        <v>19</v>
      </c>
      <c r="G21">
        <v>800</v>
      </c>
      <c r="H21">
        <f t="shared" si="3"/>
        <v>-453.39751722175419</v>
      </c>
      <c r="I21">
        <v>75.645297067855438</v>
      </c>
      <c r="J21">
        <v>-529.04281428960962</v>
      </c>
      <c r="K21">
        <f t="shared" si="4"/>
        <v>1195.4760000000001</v>
      </c>
      <c r="L21">
        <v>571.85500000000002</v>
      </c>
      <c r="M21">
        <v>623.62099999999998</v>
      </c>
      <c r="S21">
        <v>-126.9</v>
      </c>
      <c r="AC21">
        <f t="shared" si="5"/>
        <v>2655.4</v>
      </c>
      <c r="AD21">
        <v>1741.4</v>
      </c>
      <c r="AE21">
        <v>914</v>
      </c>
    </row>
    <row r="22" spans="1:31" x14ac:dyDescent="0.25">
      <c r="A22" t="s">
        <v>671</v>
      </c>
      <c r="B22">
        <f t="shared" si="6"/>
        <v>4401.4043568881971</v>
      </c>
      <c r="C22">
        <f>SUMIF(E$5:CM$5,C$5,E22:CM22)</f>
        <v>1301.3635157692656</v>
      </c>
      <c r="D22">
        <f>SUMIF(E$5:CM$5,D$5,E22:CM22)</f>
        <v>3100.0408411189319</v>
      </c>
      <c r="E22">
        <f t="shared" si="2"/>
        <v>-9</v>
      </c>
      <c r="F22">
        <v>17</v>
      </c>
      <c r="G22">
        <v>-26</v>
      </c>
      <c r="H22">
        <f t="shared" si="3"/>
        <v>364.06435688819772</v>
      </c>
      <c r="I22">
        <v>148.32251576926572</v>
      </c>
      <c r="J22">
        <v>215.74184111893197</v>
      </c>
      <c r="K22">
        <f t="shared" si="4"/>
        <v>2374.34</v>
      </c>
      <c r="L22">
        <v>649.34100000000001</v>
      </c>
      <c r="M22">
        <v>1724.999</v>
      </c>
      <c r="S22">
        <v>-232.1</v>
      </c>
      <c r="AC22">
        <f t="shared" si="5"/>
        <v>1904.1000000000001</v>
      </c>
      <c r="AD22">
        <v>486.7</v>
      </c>
      <c r="AE22">
        <v>1417.4</v>
      </c>
    </row>
    <row r="23" spans="1:31" x14ac:dyDescent="0.25">
      <c r="A23" t="s">
        <v>672</v>
      </c>
      <c r="B23">
        <f t="shared" si="6"/>
        <v>4731.1011126428848</v>
      </c>
      <c r="C23">
        <f>SUMIF(E$5:CM$5,C$5,E23:CM23)</f>
        <v>450.97334258142314</v>
      </c>
      <c r="D23">
        <f>SUMIF(E$5:CM$5,D$5,E23:CM23)</f>
        <v>4280.1277700614619</v>
      </c>
      <c r="E23">
        <f t="shared" si="2"/>
        <v>447</v>
      </c>
      <c r="F23">
        <v>39</v>
      </c>
      <c r="G23">
        <v>408</v>
      </c>
      <c r="H23">
        <f t="shared" si="3"/>
        <v>618.07111264288528</v>
      </c>
      <c r="I23">
        <v>231.60434258142317</v>
      </c>
      <c r="J23">
        <v>386.46677006146206</v>
      </c>
      <c r="K23">
        <f t="shared" si="4"/>
        <v>1773.93</v>
      </c>
      <c r="L23">
        <v>-219.43100000000001</v>
      </c>
      <c r="M23">
        <v>1993.3610000000001</v>
      </c>
      <c r="S23">
        <v>-180.5</v>
      </c>
      <c r="AC23">
        <f t="shared" si="5"/>
        <v>2072.6</v>
      </c>
      <c r="AD23">
        <v>399.8</v>
      </c>
      <c r="AE23">
        <v>1672.8</v>
      </c>
    </row>
    <row r="24" spans="1:31" x14ac:dyDescent="0.25">
      <c r="A24" t="s">
        <v>673</v>
      </c>
      <c r="B24">
        <f t="shared" si="6"/>
        <v>3211.4645446167578</v>
      </c>
      <c r="C24">
        <f>SUMIF(E$5:CM$5,C$5,E24:CM24)</f>
        <v>707.07751289009491</v>
      </c>
      <c r="D24">
        <f>SUMIF(E$5:CM$5,D$5,E24:CM24)</f>
        <v>2504.3870317266628</v>
      </c>
      <c r="E24">
        <f t="shared" si="2"/>
        <v>-264</v>
      </c>
      <c r="F24">
        <v>2</v>
      </c>
      <c r="G24">
        <v>-266</v>
      </c>
      <c r="H24">
        <f t="shared" si="3"/>
        <v>322.13854461675749</v>
      </c>
      <c r="I24">
        <v>169.60651289009493</v>
      </c>
      <c r="J24">
        <v>152.53203172666255</v>
      </c>
      <c r="K24">
        <f t="shared" si="4"/>
        <v>1381.126</v>
      </c>
      <c r="L24">
        <v>-57.329000000000001</v>
      </c>
      <c r="M24">
        <v>1438.4549999999999</v>
      </c>
      <c r="S24">
        <v>-18.100000000000001</v>
      </c>
      <c r="AC24">
        <f t="shared" si="5"/>
        <v>1790.3</v>
      </c>
      <c r="AD24">
        <v>592.79999999999995</v>
      </c>
      <c r="AE24">
        <v>1197.5</v>
      </c>
    </row>
    <row r="25" spans="1:31" x14ac:dyDescent="0.25">
      <c r="A25" t="s">
        <v>674</v>
      </c>
      <c r="B25">
        <f t="shared" si="6"/>
        <v>3649.8049633678183</v>
      </c>
      <c r="C25">
        <f>SUMIF(E$5:CM$5,C$5,E25:CM25)</f>
        <v>961.66118572460982</v>
      </c>
      <c r="D25">
        <f>SUMIF(E$5:CM$5,D$5,E25:CM25)</f>
        <v>2688.1437776432085</v>
      </c>
      <c r="E25">
        <f t="shared" si="2"/>
        <v>104</v>
      </c>
      <c r="F25">
        <v>9</v>
      </c>
      <c r="G25">
        <v>95</v>
      </c>
      <c r="H25">
        <f t="shared" si="3"/>
        <v>-231.17503663218153</v>
      </c>
      <c r="I25">
        <v>55.91518572460987</v>
      </c>
      <c r="J25">
        <v>-287.0902223567914</v>
      </c>
      <c r="K25">
        <f t="shared" si="4"/>
        <v>1421.98</v>
      </c>
      <c r="L25">
        <v>689.14599999999996</v>
      </c>
      <c r="M25">
        <v>732.83399999999995</v>
      </c>
      <c r="S25">
        <v>479.5</v>
      </c>
      <c r="AC25">
        <f t="shared" si="5"/>
        <v>1875.5</v>
      </c>
      <c r="AD25">
        <v>207.6</v>
      </c>
      <c r="AE25">
        <v>1667.9</v>
      </c>
    </row>
    <row r="26" spans="1:31" x14ac:dyDescent="0.25">
      <c r="A26" t="s">
        <v>675</v>
      </c>
      <c r="B26">
        <f t="shared" si="6"/>
        <v>2836.5253365560925</v>
      </c>
      <c r="C26">
        <f>SUMIF(E$5:CM$5,C$5,E26:CM26)</f>
        <v>1040.3904472412069</v>
      </c>
      <c r="D26">
        <f>SUMIF(E$5:CM$5,D$5,E26:CM26)</f>
        <v>1796.1348893148856</v>
      </c>
      <c r="E26">
        <f t="shared" si="2"/>
        <v>533</v>
      </c>
      <c r="F26">
        <v>25</v>
      </c>
      <c r="G26">
        <v>508</v>
      </c>
      <c r="H26">
        <f t="shared" si="3"/>
        <v>116.01933655609281</v>
      </c>
      <c r="I26">
        <v>100.68344724120698</v>
      </c>
      <c r="J26">
        <v>15.335889314885831</v>
      </c>
      <c r="K26">
        <f t="shared" si="4"/>
        <v>937.80600000000004</v>
      </c>
      <c r="L26">
        <v>651.10699999999997</v>
      </c>
      <c r="M26">
        <v>286.69900000000001</v>
      </c>
      <c r="S26">
        <v>-281</v>
      </c>
      <c r="AC26">
        <f t="shared" si="5"/>
        <v>1530.6999999999998</v>
      </c>
      <c r="AD26">
        <v>263.60000000000002</v>
      </c>
      <c r="AE26">
        <v>1267.0999999999999</v>
      </c>
    </row>
    <row r="27" spans="1:31" x14ac:dyDescent="0.25">
      <c r="A27" t="s">
        <v>676</v>
      </c>
      <c r="B27">
        <f t="shared" si="6"/>
        <v>3387.4483518293955</v>
      </c>
      <c r="C27">
        <f>SUMIF(E$5:CM$5,C$5,E27:CM27)</f>
        <v>1294.8814234647616</v>
      </c>
      <c r="D27">
        <f>SUMIF(E$5:CM$5,D$5,E27:CM27)</f>
        <v>2092.5669283646339</v>
      </c>
      <c r="E27">
        <f t="shared" si="2"/>
        <v>-316</v>
      </c>
      <c r="F27">
        <v>11</v>
      </c>
      <c r="G27">
        <v>-327</v>
      </c>
      <c r="H27">
        <f t="shared" si="3"/>
        <v>-328.18764817060469</v>
      </c>
      <c r="I27">
        <v>-291.91657653523828</v>
      </c>
      <c r="J27">
        <v>-36.271071635366432</v>
      </c>
      <c r="K27">
        <f t="shared" si="4"/>
        <v>1857.336</v>
      </c>
      <c r="L27">
        <v>665.298</v>
      </c>
      <c r="M27">
        <v>1192.038</v>
      </c>
      <c r="S27">
        <v>310.8</v>
      </c>
      <c r="AC27">
        <f t="shared" si="5"/>
        <v>1863.5</v>
      </c>
      <c r="AD27">
        <v>910.5</v>
      </c>
      <c r="AE27">
        <v>953</v>
      </c>
    </row>
    <row r="28" spans="1:31" x14ac:dyDescent="0.25">
      <c r="A28" t="s">
        <v>677</v>
      </c>
      <c r="B28">
        <f t="shared" si="6"/>
        <v>6733.6815277243659</v>
      </c>
      <c r="C28">
        <f>SUMIF(E$5:CM$5,C$5,E28:CM28)</f>
        <v>879.6545260485932</v>
      </c>
      <c r="D28">
        <f>SUMIF(E$5:CM$5,D$5,E28:CM28)</f>
        <v>5854.0270016757731</v>
      </c>
      <c r="E28">
        <f t="shared" si="2"/>
        <v>-89</v>
      </c>
      <c r="F28">
        <v>-30</v>
      </c>
      <c r="G28">
        <v>-59</v>
      </c>
      <c r="H28">
        <f t="shared" si="3"/>
        <v>243.63152772436587</v>
      </c>
      <c r="I28">
        <v>66.171526048593194</v>
      </c>
      <c r="J28">
        <v>177.46000167577267</v>
      </c>
      <c r="K28">
        <f t="shared" si="4"/>
        <v>3087.25</v>
      </c>
      <c r="L28">
        <v>610.68299999999999</v>
      </c>
      <c r="M28">
        <v>2476.567</v>
      </c>
      <c r="S28">
        <v>809.5</v>
      </c>
      <c r="AC28">
        <f t="shared" si="5"/>
        <v>2682.3</v>
      </c>
      <c r="AD28">
        <v>232.8</v>
      </c>
      <c r="AE28">
        <v>2449.5</v>
      </c>
    </row>
    <row r="29" spans="1:31" x14ac:dyDescent="0.25">
      <c r="A29" t="s">
        <v>678</v>
      </c>
      <c r="B29">
        <f t="shared" si="6"/>
        <v>6187.094331533006</v>
      </c>
      <c r="C29">
        <f>SUMIF(E$5:CM$5,C$5,E29:CM29)</f>
        <v>1047.8742390992952</v>
      </c>
      <c r="D29">
        <f>SUMIF(E$5:CM$5,D$5,E29:CM29)</f>
        <v>5139.2200924337103</v>
      </c>
      <c r="E29">
        <f t="shared" si="2"/>
        <v>121</v>
      </c>
      <c r="F29">
        <v>7</v>
      </c>
      <c r="G29">
        <v>114</v>
      </c>
      <c r="H29">
        <f t="shared" si="3"/>
        <v>221.80333153300518</v>
      </c>
      <c r="I29">
        <v>107.80623909929511</v>
      </c>
      <c r="J29">
        <v>113.99709243371008</v>
      </c>
      <c r="K29">
        <f t="shared" si="4"/>
        <v>3526.0909999999999</v>
      </c>
      <c r="L29">
        <v>654.46799999999996</v>
      </c>
      <c r="M29">
        <v>2871.623</v>
      </c>
      <c r="S29">
        <v>317</v>
      </c>
      <c r="AC29">
        <f t="shared" si="5"/>
        <v>2001.1999999999998</v>
      </c>
      <c r="AD29">
        <v>278.60000000000002</v>
      </c>
      <c r="AE29">
        <v>1722.6</v>
      </c>
    </row>
    <row r="30" spans="1:31" x14ac:dyDescent="0.25">
      <c r="A30" t="s">
        <v>679</v>
      </c>
      <c r="B30">
        <f t="shared" si="6"/>
        <v>2440.5601942122403</v>
      </c>
      <c r="C30">
        <f>SUMIF(E$5:CM$5,C$5,E30:CM30)</f>
        <v>1757.5194266878091</v>
      </c>
      <c r="D30">
        <f>SUMIF(E$5:CM$5,D$5,E30:CM30)</f>
        <v>683.0407675244312</v>
      </c>
      <c r="E30">
        <f t="shared" si="2"/>
        <v>240</v>
      </c>
      <c r="F30">
        <v>35</v>
      </c>
      <c r="G30">
        <v>205</v>
      </c>
      <c r="H30">
        <f t="shared" si="3"/>
        <v>471.82819421224031</v>
      </c>
      <c r="I30">
        <v>-1.7235733121908321</v>
      </c>
      <c r="J30">
        <v>473.55176752443111</v>
      </c>
      <c r="K30">
        <f t="shared" si="4"/>
        <v>1191.0319999999999</v>
      </c>
      <c r="L30">
        <v>1253.0429999999999</v>
      </c>
      <c r="M30">
        <v>-62.011000000000003</v>
      </c>
      <c r="S30">
        <v>-306.2</v>
      </c>
      <c r="AC30">
        <f t="shared" si="5"/>
        <v>843.9</v>
      </c>
      <c r="AD30">
        <v>471.2</v>
      </c>
      <c r="AE30">
        <v>372.7</v>
      </c>
    </row>
    <row r="31" spans="1:31" x14ac:dyDescent="0.25">
      <c r="A31" t="s">
        <v>680</v>
      </c>
      <c r="B31">
        <f t="shared" si="6"/>
        <v>4681.8618652626947</v>
      </c>
      <c r="C31">
        <f>SUMIF(E$5:CM$5,C$5,E31:CM31)</f>
        <v>1572.4635221199615</v>
      </c>
      <c r="D31">
        <f>SUMIF(E$5:CM$5,D$5,E31:CM31)</f>
        <v>3109.3983431427332</v>
      </c>
      <c r="E31">
        <f t="shared" si="2"/>
        <v>367</v>
      </c>
      <c r="F31">
        <v>11</v>
      </c>
      <c r="G31">
        <v>356</v>
      </c>
      <c r="H31">
        <f t="shared" si="3"/>
        <v>661.36586526269468</v>
      </c>
      <c r="I31">
        <v>433.57952211996138</v>
      </c>
      <c r="J31">
        <v>227.78634314273333</v>
      </c>
      <c r="K31">
        <f t="shared" si="4"/>
        <v>2327.1959999999999</v>
      </c>
      <c r="L31">
        <v>1182.0840000000001</v>
      </c>
      <c r="M31">
        <v>1145.1120000000001</v>
      </c>
      <c r="S31">
        <v>459.2</v>
      </c>
      <c r="AC31">
        <f t="shared" si="5"/>
        <v>867.09999999999991</v>
      </c>
      <c r="AD31">
        <v>-54.2</v>
      </c>
      <c r="AE31">
        <v>921.3</v>
      </c>
    </row>
    <row r="32" spans="1:31" x14ac:dyDescent="0.25">
      <c r="A32" t="s">
        <v>681</v>
      </c>
      <c r="B32">
        <f t="shared" si="6"/>
        <v>3490.8084281480456</v>
      </c>
      <c r="C32">
        <f>SUMIF(E$5:CM$5,C$5,E32:CM32)</f>
        <v>1386.7283264769831</v>
      </c>
      <c r="D32">
        <f>SUMIF(E$5:CM$5,D$5,E32:CM32)</f>
        <v>2104.0801016710625</v>
      </c>
      <c r="E32">
        <f t="shared" si="2"/>
        <v>-142</v>
      </c>
      <c r="F32">
        <v>-15</v>
      </c>
      <c r="G32">
        <v>-127</v>
      </c>
      <c r="H32">
        <f t="shared" si="3"/>
        <v>996.11744175035165</v>
      </c>
      <c r="I32">
        <v>348.57346422499853</v>
      </c>
      <c r="J32">
        <v>647.54397752535306</v>
      </c>
      <c r="K32">
        <f t="shared" si="4"/>
        <v>932.57899999999995</v>
      </c>
      <c r="L32">
        <v>594.69899999999996</v>
      </c>
      <c r="M32">
        <v>337.88</v>
      </c>
      <c r="S32">
        <v>166.1</v>
      </c>
      <c r="Z32">
        <f>AA32+AB32</f>
        <v>197.61198639769404</v>
      </c>
      <c r="AA32">
        <v>189.55586225198468</v>
      </c>
      <c r="AB32">
        <v>8.0561241457093491</v>
      </c>
      <c r="AC32">
        <f t="shared" si="5"/>
        <v>1340.4</v>
      </c>
      <c r="AD32">
        <v>268.89999999999998</v>
      </c>
      <c r="AE32">
        <v>1071.5</v>
      </c>
    </row>
    <row r="33" spans="1:46" x14ac:dyDescent="0.25">
      <c r="A33" t="s">
        <v>682</v>
      </c>
      <c r="B33">
        <f t="shared" si="6"/>
        <v>3809.8296126900109</v>
      </c>
      <c r="C33">
        <f>SUMIF(E$5:CM$5,C$5,E33:CM33)</f>
        <v>1127.8448904558695</v>
      </c>
      <c r="D33">
        <f>SUMIF(E$5:CM$5,D$5,E33:CM33)</f>
        <v>2681.9847222341414</v>
      </c>
      <c r="E33">
        <f t="shared" si="2"/>
        <v>-206</v>
      </c>
      <c r="F33">
        <v>23</v>
      </c>
      <c r="G33">
        <v>-229</v>
      </c>
      <c r="H33">
        <f t="shared" si="3"/>
        <v>1683.8608620503378</v>
      </c>
      <c r="I33">
        <v>630.15375751683314</v>
      </c>
      <c r="J33">
        <v>1053.7071045335047</v>
      </c>
      <c r="K33">
        <f t="shared" si="4"/>
        <v>908.39200000000005</v>
      </c>
      <c r="L33">
        <v>456.82600000000002</v>
      </c>
      <c r="M33">
        <v>451.56599999999997</v>
      </c>
      <c r="S33">
        <v>252.6</v>
      </c>
      <c r="Z33">
        <f t="shared" ref="Z33:Z96" si="7">AA33+AB33</f>
        <v>163.37675063967339</v>
      </c>
      <c r="AA33">
        <v>140.06513293903646</v>
      </c>
      <c r="AB33">
        <v>23.311617700636923</v>
      </c>
      <c r="AC33">
        <f t="shared" si="5"/>
        <v>1007.5999999999999</v>
      </c>
      <c r="AD33">
        <v>-122.2</v>
      </c>
      <c r="AE33">
        <v>1129.8</v>
      </c>
    </row>
    <row r="34" spans="1:46" x14ac:dyDescent="0.25">
      <c r="A34" t="s">
        <v>683</v>
      </c>
      <c r="B34">
        <f t="shared" si="6"/>
        <v>6275.1409359763711</v>
      </c>
      <c r="C34">
        <f>SUMIF(E$5:CM$5,C$5,E34:CM34)</f>
        <v>4080.8129278736787</v>
      </c>
      <c r="D34">
        <f>SUMIF(E$5:CM$5,D$5,E34:CM34)</f>
        <v>2194.3280081026919</v>
      </c>
      <c r="E34">
        <f t="shared" si="2"/>
        <v>396</v>
      </c>
      <c r="F34">
        <v>3</v>
      </c>
      <c r="G34">
        <v>393</v>
      </c>
      <c r="H34">
        <f t="shared" si="3"/>
        <v>754.35376281506092</v>
      </c>
      <c r="I34">
        <v>604.82607333124463</v>
      </c>
      <c r="J34">
        <v>149.52768948381623</v>
      </c>
      <c r="K34">
        <f t="shared" si="4"/>
        <v>3002.7910000000002</v>
      </c>
      <c r="L34">
        <v>1897.0820000000001</v>
      </c>
      <c r="M34">
        <v>1105.7090000000001</v>
      </c>
      <c r="S34">
        <v>-220</v>
      </c>
      <c r="Z34">
        <f t="shared" si="7"/>
        <v>212.99617316130946</v>
      </c>
      <c r="AA34">
        <v>199.70485454243382</v>
      </c>
      <c r="AB34">
        <v>13.291318618875628</v>
      </c>
      <c r="AC34">
        <f t="shared" si="5"/>
        <v>2129</v>
      </c>
      <c r="AD34">
        <v>1376.2</v>
      </c>
      <c r="AE34">
        <v>752.8</v>
      </c>
    </row>
    <row r="35" spans="1:46" x14ac:dyDescent="0.25">
      <c r="A35" t="s">
        <v>684</v>
      </c>
      <c r="B35">
        <f t="shared" si="6"/>
        <v>6084.4910437977869</v>
      </c>
      <c r="C35">
        <f>SUMIF(E$5:CM$5,C$5,E35:CM35)</f>
        <v>3449.0922951134039</v>
      </c>
      <c r="D35">
        <f>SUMIF(E$5:CM$5,D$5,E35:CM35)</f>
        <v>2635.3987486843826</v>
      </c>
      <c r="E35">
        <f t="shared" si="2"/>
        <v>128</v>
      </c>
      <c r="F35">
        <v>0</v>
      </c>
      <c r="G35">
        <v>128</v>
      </c>
      <c r="H35">
        <f t="shared" si="3"/>
        <v>1065.4114635073245</v>
      </c>
      <c r="I35">
        <v>608.04458993659568</v>
      </c>
      <c r="J35">
        <v>457.36687357072879</v>
      </c>
      <c r="K35">
        <f t="shared" si="4"/>
        <v>1439.7550000000001</v>
      </c>
      <c r="L35">
        <v>1230.5360000000001</v>
      </c>
      <c r="M35">
        <v>209.21899999999999</v>
      </c>
      <c r="S35">
        <v>-131.80000000000001</v>
      </c>
      <c r="Z35">
        <f t="shared" si="7"/>
        <v>414.12458029046189</v>
      </c>
      <c r="AA35">
        <v>368.41170517680808</v>
      </c>
      <c r="AB35">
        <v>45.712875113653816</v>
      </c>
      <c r="AC35">
        <f t="shared" si="5"/>
        <v>3169</v>
      </c>
      <c r="AD35">
        <v>1242.0999999999999</v>
      </c>
      <c r="AE35">
        <v>1926.9</v>
      </c>
    </row>
    <row r="36" spans="1:46" x14ac:dyDescent="0.25">
      <c r="A36" t="s">
        <v>685</v>
      </c>
      <c r="B36">
        <f t="shared" si="6"/>
        <v>7651.6125304495654</v>
      </c>
      <c r="C36">
        <f>SUMIF(E$5:CM$5,C$5,E36:CM36)</f>
        <v>2882.0268845205264</v>
      </c>
      <c r="D36">
        <f>SUMIF(E$5:CM$5,D$5,E36:CM36)</f>
        <v>4769.5856459290389</v>
      </c>
      <c r="E36">
        <f t="shared" si="2"/>
        <v>204</v>
      </c>
      <c r="F36">
        <v>89</v>
      </c>
      <c r="G36">
        <v>115</v>
      </c>
      <c r="H36">
        <f t="shared" si="3"/>
        <v>892.09529429054578</v>
      </c>
      <c r="I36">
        <v>392.19729190840809</v>
      </c>
      <c r="J36">
        <v>499.89800238213763</v>
      </c>
      <c r="K36">
        <f t="shared" si="4"/>
        <v>2883.4769999999999</v>
      </c>
      <c r="L36">
        <v>947.42499999999995</v>
      </c>
      <c r="M36">
        <v>1936.0519999999999</v>
      </c>
      <c r="S36">
        <v>452.5</v>
      </c>
      <c r="Z36">
        <f t="shared" si="7"/>
        <v>281.34023615901998</v>
      </c>
      <c r="AA36">
        <v>274.20459261211823</v>
      </c>
      <c r="AB36">
        <v>7.1356435469017399</v>
      </c>
      <c r="AC36">
        <f t="shared" si="5"/>
        <v>2938.2</v>
      </c>
      <c r="AD36">
        <v>1179.2</v>
      </c>
      <c r="AE36">
        <v>1759</v>
      </c>
    </row>
    <row r="37" spans="1:46" x14ac:dyDescent="0.25">
      <c r="A37" t="s">
        <v>686</v>
      </c>
      <c r="B37">
        <f t="shared" si="6"/>
        <v>4515.9652647373177</v>
      </c>
      <c r="C37">
        <f>SUMIF(E$5:CM$5,C$5,E37:CM37)</f>
        <v>1940.4103890945344</v>
      </c>
      <c r="D37">
        <f>SUMIF(E$5:CM$5,D$5,E37:CM37)</f>
        <v>2575.5548756427834</v>
      </c>
      <c r="E37">
        <f t="shared" si="2"/>
        <v>146</v>
      </c>
      <c r="F37">
        <v>55</v>
      </c>
      <c r="G37">
        <v>91</v>
      </c>
      <c r="H37">
        <f t="shared" si="3"/>
        <v>1018.8700193440096</v>
      </c>
      <c r="I37">
        <v>801.73028554835628</v>
      </c>
      <c r="J37">
        <v>217.13973379565334</v>
      </c>
      <c r="K37">
        <f t="shared" si="4"/>
        <v>2206.1109999999999</v>
      </c>
      <c r="L37">
        <v>878</v>
      </c>
      <c r="M37">
        <v>1328.1110000000001</v>
      </c>
      <c r="S37">
        <v>176.1</v>
      </c>
      <c r="Z37">
        <f t="shared" si="7"/>
        <v>140.98424539330833</v>
      </c>
      <c r="AA37">
        <v>149.78010354617811</v>
      </c>
      <c r="AB37">
        <v>-8.7958581528697799</v>
      </c>
      <c r="AC37">
        <f t="shared" si="5"/>
        <v>827.9</v>
      </c>
      <c r="AD37">
        <v>55.9</v>
      </c>
      <c r="AE37">
        <v>772</v>
      </c>
    </row>
    <row r="38" spans="1:46" x14ac:dyDescent="0.25">
      <c r="A38" t="s">
        <v>687</v>
      </c>
      <c r="B38">
        <f t="shared" si="6"/>
        <v>5032.7854638181943</v>
      </c>
      <c r="C38">
        <f>SUMIF(E$5:CM$5,C$5,E38:CM38)</f>
        <v>389.37363705452969</v>
      </c>
      <c r="D38">
        <f>SUMIF(E$5:CM$5,D$5,E38:CM38)</f>
        <v>4643.411826763665</v>
      </c>
      <c r="E38">
        <f t="shared" si="2"/>
        <v>817</v>
      </c>
      <c r="F38">
        <v>-23</v>
      </c>
      <c r="G38">
        <v>840</v>
      </c>
      <c r="H38">
        <f t="shared" si="3"/>
        <v>1073.5447445347299</v>
      </c>
      <c r="I38">
        <v>499.99253742481466</v>
      </c>
      <c r="J38">
        <v>573.55220710991534</v>
      </c>
      <c r="K38">
        <f t="shared" si="4"/>
        <v>1070.702</v>
      </c>
      <c r="L38">
        <v>220.702</v>
      </c>
      <c r="M38">
        <v>850</v>
      </c>
      <c r="S38">
        <v>64.400000000000006</v>
      </c>
      <c r="Z38">
        <f t="shared" si="7"/>
        <v>164.73871928346455</v>
      </c>
      <c r="AA38">
        <v>173.27909962971518</v>
      </c>
      <c r="AB38">
        <v>-8.54038034625062</v>
      </c>
      <c r="AC38">
        <f t="shared" si="5"/>
        <v>1842.4</v>
      </c>
      <c r="AD38">
        <v>-481.6</v>
      </c>
      <c r="AE38">
        <v>2324</v>
      </c>
    </row>
    <row r="39" spans="1:46" x14ac:dyDescent="0.25">
      <c r="A39" t="s">
        <v>688</v>
      </c>
      <c r="B39">
        <f t="shared" si="6"/>
        <v>-137.99023346588876</v>
      </c>
      <c r="C39">
        <f>SUMIF(E$5:CM$5,C$5,E39:CM39)</f>
        <v>-344.30066178617938</v>
      </c>
      <c r="D39">
        <f>SUMIF(E$5:CM$5,D$5,E39:CM39)</f>
        <v>206.31042832029061</v>
      </c>
      <c r="E39">
        <f t="shared" si="2"/>
        <v>883</v>
      </c>
      <c r="F39">
        <v>-45</v>
      </c>
      <c r="G39">
        <v>928</v>
      </c>
      <c r="H39">
        <f t="shared" si="3"/>
        <v>-308.57254425915005</v>
      </c>
      <c r="I39">
        <v>805.38707390885418</v>
      </c>
      <c r="J39">
        <v>-1113.9596181680042</v>
      </c>
      <c r="K39">
        <f t="shared" si="4"/>
        <v>-978.34</v>
      </c>
      <c r="L39">
        <v>-520.245</v>
      </c>
      <c r="M39">
        <v>-458.09500000000003</v>
      </c>
      <c r="S39">
        <v>-778.1</v>
      </c>
      <c r="Z39">
        <f t="shared" si="7"/>
        <v>271.82231079326107</v>
      </c>
      <c r="AA39">
        <v>174.85726430496638</v>
      </c>
      <c r="AB39">
        <v>96.965046488294689</v>
      </c>
      <c r="AC39">
        <f t="shared" si="5"/>
        <v>772.2</v>
      </c>
      <c r="AD39">
        <v>-759.3</v>
      </c>
      <c r="AE39">
        <v>1531.5</v>
      </c>
    </row>
    <row r="40" spans="1:46" x14ac:dyDescent="0.25">
      <c r="A40" t="s">
        <v>689</v>
      </c>
      <c r="B40">
        <f t="shared" si="6"/>
        <v>-3672.4386192364796</v>
      </c>
      <c r="C40">
        <f>SUMIF(E$5:CM$5,C$5,E40:CM40)</f>
        <v>-2145.408216488484</v>
      </c>
      <c r="D40">
        <f>SUMIF(E$5:CM$5,D$5,E40:CM40)</f>
        <v>-1527.0304027479956</v>
      </c>
      <c r="E40">
        <f t="shared" si="2"/>
        <v>-504</v>
      </c>
      <c r="F40">
        <v>-121</v>
      </c>
      <c r="G40">
        <v>-383</v>
      </c>
      <c r="H40">
        <f t="shared" si="3"/>
        <v>233.14118476232198</v>
      </c>
      <c r="I40">
        <v>180.84976654878699</v>
      </c>
      <c r="J40">
        <v>52.291418213534982</v>
      </c>
      <c r="K40">
        <f t="shared" si="4"/>
        <v>-1616.588</v>
      </c>
      <c r="L40">
        <v>-1110.2909999999999</v>
      </c>
      <c r="M40">
        <v>-506.29700000000003</v>
      </c>
      <c r="S40">
        <v>-177.9</v>
      </c>
      <c r="Z40">
        <f t="shared" si="7"/>
        <v>-148.09180399880179</v>
      </c>
      <c r="AA40">
        <v>-110.86698303727093</v>
      </c>
      <c r="AB40">
        <v>-37.224820961530874</v>
      </c>
      <c r="AC40">
        <f t="shared" si="5"/>
        <v>-1459</v>
      </c>
      <c r="AD40">
        <v>-984.1</v>
      </c>
      <c r="AE40">
        <v>-474.9</v>
      </c>
    </row>
    <row r="41" spans="1:46" x14ac:dyDescent="0.25">
      <c r="A41" t="s">
        <v>690</v>
      </c>
      <c r="B41">
        <f t="shared" si="6"/>
        <v>-2635.4301481030816</v>
      </c>
      <c r="C41">
        <f>SUMIF(E$5:CM$5,C$5,E41:CM41)</f>
        <v>433.19545267841386</v>
      </c>
      <c r="D41">
        <f>SUMIF(E$5:CM$5,D$5,E41:CM41)</f>
        <v>-3068.6256007814955</v>
      </c>
      <c r="E41">
        <f t="shared" si="2"/>
        <v>15</v>
      </c>
      <c r="F41">
        <v>-4</v>
      </c>
      <c r="G41">
        <v>19</v>
      </c>
      <c r="H41">
        <f t="shared" si="3"/>
        <v>458.15509915741404</v>
      </c>
      <c r="I41">
        <v>397.57430388559101</v>
      </c>
      <c r="J41">
        <v>60.580795271823014</v>
      </c>
      <c r="K41">
        <f t="shared" si="4"/>
        <v>-2459.1709999999998</v>
      </c>
      <c r="L41">
        <v>-159.124</v>
      </c>
      <c r="M41">
        <v>-2300.047</v>
      </c>
      <c r="S41">
        <v>468.7</v>
      </c>
      <c r="Z41">
        <f t="shared" si="7"/>
        <v>-147.51424726049541</v>
      </c>
      <c r="AA41">
        <v>-134.15485120717713</v>
      </c>
      <c r="AB41">
        <v>-13.359396053318285</v>
      </c>
      <c r="AC41">
        <f t="shared" si="5"/>
        <v>-970.6</v>
      </c>
      <c r="AD41">
        <v>332.9</v>
      </c>
      <c r="AE41">
        <v>-1303.5</v>
      </c>
    </row>
    <row r="42" spans="1:46" x14ac:dyDescent="0.25">
      <c r="A42" t="s">
        <v>691</v>
      </c>
      <c r="B42">
        <f t="shared" si="6"/>
        <v>2022.2205117030858</v>
      </c>
      <c r="C42">
        <f>SUMIF(E$5:CM$5,C$5,E42:CM42)</f>
        <v>2188.0974224001829</v>
      </c>
      <c r="D42">
        <f>SUMIF(E$5:CM$5,D$5,E42:CM42)</f>
        <v>-165.87691069709729</v>
      </c>
      <c r="E42">
        <f t="shared" si="2"/>
        <v>25</v>
      </c>
      <c r="F42">
        <v>0</v>
      </c>
      <c r="G42">
        <v>25</v>
      </c>
      <c r="H42">
        <f t="shared" si="3"/>
        <v>822.35078198193958</v>
      </c>
      <c r="I42">
        <v>693.65612220326989</v>
      </c>
      <c r="J42">
        <v>128.69465977866969</v>
      </c>
      <c r="K42">
        <f t="shared" si="4"/>
        <v>1102.1849999999999</v>
      </c>
      <c r="L42">
        <v>657.32299999999998</v>
      </c>
      <c r="M42">
        <v>444.86200000000002</v>
      </c>
      <c r="S42">
        <v>-77.599999999999994</v>
      </c>
      <c r="Z42">
        <f t="shared" si="7"/>
        <v>-77.215270278854007</v>
      </c>
      <c r="AA42">
        <v>-76.681699803087</v>
      </c>
      <c r="AB42">
        <v>-0.533570475767007</v>
      </c>
      <c r="AC42">
        <f t="shared" si="5"/>
        <v>227.5</v>
      </c>
      <c r="AD42">
        <v>913.8</v>
      </c>
      <c r="AE42">
        <v>-686.3</v>
      </c>
      <c r="AR42" s="69"/>
      <c r="AS42" s="69"/>
      <c r="AT42" s="69"/>
    </row>
    <row r="43" spans="1:46" x14ac:dyDescent="0.25">
      <c r="A43" t="s">
        <v>692</v>
      </c>
      <c r="B43">
        <f t="shared" si="6"/>
        <v>7326.7243445572458</v>
      </c>
      <c r="C43">
        <f>SUMIF(E$5:CM$5,C$5,E43:CM43)</f>
        <v>3879.1974265902627</v>
      </c>
      <c r="D43">
        <f>SUMIF(E$5:CM$5,D$5,E43:CM43)</f>
        <v>3447.5269179669826</v>
      </c>
      <c r="E43">
        <f t="shared" si="2"/>
        <v>1065</v>
      </c>
      <c r="F43">
        <v>65</v>
      </c>
      <c r="G43">
        <v>1000</v>
      </c>
      <c r="H43">
        <f t="shared" si="3"/>
        <v>1131.5362788812326</v>
      </c>
      <c r="I43">
        <v>631.53627888123253</v>
      </c>
      <c r="J43">
        <v>500.00000000000017</v>
      </c>
      <c r="K43">
        <f t="shared" si="4"/>
        <v>2600.5230000000001</v>
      </c>
      <c r="L43">
        <v>1579.181</v>
      </c>
      <c r="M43">
        <v>1021.342</v>
      </c>
      <c r="S43">
        <v>369.5</v>
      </c>
      <c r="Z43">
        <f t="shared" si="7"/>
        <v>190.06506567601224</v>
      </c>
      <c r="AA43">
        <v>188.78014770902999</v>
      </c>
      <c r="AB43">
        <v>1.284917966982235</v>
      </c>
      <c r="AC43">
        <f t="shared" si="5"/>
        <v>1970.1</v>
      </c>
      <c r="AD43">
        <v>1414.7</v>
      </c>
      <c r="AE43">
        <v>555.4</v>
      </c>
      <c r="AR43" s="69"/>
      <c r="AS43" s="69"/>
      <c r="AT43" s="69"/>
    </row>
    <row r="44" spans="1:46" x14ac:dyDescent="0.25">
      <c r="A44" t="s">
        <v>693</v>
      </c>
      <c r="B44">
        <f t="shared" si="6"/>
        <v>13117.636774543931</v>
      </c>
      <c r="C44">
        <f>SUMIF(E$5:CM$5,C$5,E44:CM44)</f>
        <v>3394.718723238781</v>
      </c>
      <c r="D44">
        <f>SUMIF(E$5:CM$5,D$5,E44:CM44)</f>
        <v>9722.9180513051506</v>
      </c>
      <c r="E44">
        <f t="shared" si="2"/>
        <v>148</v>
      </c>
      <c r="F44">
        <v>30</v>
      </c>
      <c r="G44">
        <v>118</v>
      </c>
      <c r="H44">
        <f t="shared" si="3"/>
        <v>2667.2321812648565</v>
      </c>
      <c r="I44">
        <v>1261.3521695257348</v>
      </c>
      <c r="J44">
        <v>1405.8800117391218</v>
      </c>
      <c r="K44">
        <f t="shared" si="4"/>
        <v>8777.1589999999997</v>
      </c>
      <c r="L44">
        <v>1563.143</v>
      </c>
      <c r="M44">
        <v>7214.0159999999996</v>
      </c>
      <c r="S44">
        <v>551.79999999999995</v>
      </c>
      <c r="Z44">
        <f t="shared" si="7"/>
        <v>183.14559327907585</v>
      </c>
      <c r="AA44">
        <v>114.82355371304604</v>
      </c>
      <c r="AB44">
        <v>68.322039566029815</v>
      </c>
      <c r="AC44">
        <f t="shared" si="5"/>
        <v>790.3</v>
      </c>
      <c r="AD44">
        <v>425.4</v>
      </c>
      <c r="AE44">
        <v>364.9</v>
      </c>
      <c r="AR44" s="69"/>
      <c r="AS44" s="69"/>
      <c r="AT44" s="69"/>
    </row>
    <row r="45" spans="1:46" x14ac:dyDescent="0.25">
      <c r="A45" t="s">
        <v>694</v>
      </c>
      <c r="B45">
        <f t="shared" si="6"/>
        <v>12848.227188119923</v>
      </c>
      <c r="C45">
        <f>SUMIF(E$5:CM$5,C$5,E45:CM45)</f>
        <v>2135.4794244206209</v>
      </c>
      <c r="D45">
        <f>SUMIF(E$5:CM$5,D$5,E45:CM45)</f>
        <v>10712.747763699303</v>
      </c>
      <c r="E45">
        <f t="shared" si="2"/>
        <v>722</v>
      </c>
      <c r="F45">
        <v>85</v>
      </c>
      <c r="G45">
        <v>637</v>
      </c>
      <c r="H45">
        <f t="shared" si="3"/>
        <v>2531.1086533391963</v>
      </c>
      <c r="I45">
        <v>1295.2854384942559</v>
      </c>
      <c r="J45">
        <v>1235.8232148449406</v>
      </c>
      <c r="K45">
        <f t="shared" si="4"/>
        <v>6196.5329999999994</v>
      </c>
      <c r="L45">
        <v>604.84199999999998</v>
      </c>
      <c r="M45">
        <v>5591.6909999999998</v>
      </c>
      <c r="S45">
        <v>-269.39999999999998</v>
      </c>
      <c r="Z45">
        <f t="shared" si="7"/>
        <v>-24.814465219273913</v>
      </c>
      <c r="AA45">
        <v>-8.4480140736349192</v>
      </c>
      <c r="AB45">
        <v>-16.366451145638994</v>
      </c>
      <c r="AC45">
        <f t="shared" si="5"/>
        <v>3692.8</v>
      </c>
      <c r="AD45">
        <v>158.80000000000001</v>
      </c>
      <c r="AE45">
        <v>3534</v>
      </c>
      <c r="AR45" s="69"/>
      <c r="AS45" s="69"/>
      <c r="AT45" s="69"/>
    </row>
    <row r="46" spans="1:46" x14ac:dyDescent="0.25">
      <c r="A46" t="s">
        <v>695</v>
      </c>
      <c r="B46">
        <f t="shared" si="6"/>
        <v>2262.6114897987518</v>
      </c>
      <c r="C46">
        <f>SUMIF(E$5:CM$5,C$5,E46:CM46)</f>
        <v>1365.8889445876089</v>
      </c>
      <c r="D46">
        <f>SUMIF(E$5:CM$5,D$5,E46:CM46)</f>
        <v>896.72254521114314</v>
      </c>
      <c r="E46">
        <f t="shared" si="2"/>
        <v>474</v>
      </c>
      <c r="F46">
        <v>114</v>
      </c>
      <c r="G46">
        <v>360</v>
      </c>
      <c r="H46">
        <f t="shared" si="3"/>
        <v>99.112307000861506</v>
      </c>
      <c r="I46">
        <v>696.14129293476424</v>
      </c>
      <c r="J46">
        <v>-597.02898593390273</v>
      </c>
      <c r="K46">
        <f t="shared" si="4"/>
        <v>2414.989</v>
      </c>
      <c r="L46">
        <v>600.56399999999996</v>
      </c>
      <c r="M46">
        <v>1814.425</v>
      </c>
      <c r="S46">
        <v>-141.69999999999999</v>
      </c>
      <c r="Z46">
        <f t="shared" si="7"/>
        <v>-218.88981720210916</v>
      </c>
      <c r="AA46">
        <v>-124.61634834715528</v>
      </c>
      <c r="AB46">
        <v>-94.27346885495389</v>
      </c>
      <c r="AC46">
        <f t="shared" si="5"/>
        <v>-364.9</v>
      </c>
      <c r="AD46">
        <v>79.8</v>
      </c>
      <c r="AE46">
        <v>-444.7</v>
      </c>
      <c r="AR46" s="69"/>
      <c r="AS46" s="69"/>
      <c r="AT46" s="69"/>
    </row>
    <row r="47" spans="1:46" x14ac:dyDescent="0.25">
      <c r="A47" t="s">
        <v>696</v>
      </c>
      <c r="B47">
        <f t="shared" si="6"/>
        <v>-883.66232915440696</v>
      </c>
      <c r="C47">
        <f>SUMIF(E$5:CM$5,C$5,E47:CM47)</f>
        <v>-0.93452166806429204</v>
      </c>
      <c r="D47">
        <f>SUMIF(E$5:CM$5,D$5,E47:CM47)</f>
        <v>-882.72780748634273</v>
      </c>
      <c r="E47">
        <f t="shared" si="2"/>
        <v>-141</v>
      </c>
      <c r="F47">
        <v>-12</v>
      </c>
      <c r="G47">
        <v>-129</v>
      </c>
      <c r="H47">
        <f t="shared" si="3"/>
        <v>14.310804657516428</v>
      </c>
      <c r="I47">
        <v>752.15359024635131</v>
      </c>
      <c r="J47">
        <v>-737.84278558883489</v>
      </c>
      <c r="K47">
        <f t="shared" si="4"/>
        <v>795.10199999999998</v>
      </c>
      <c r="L47">
        <v>-296.66899999999998</v>
      </c>
      <c r="M47">
        <v>1091.771</v>
      </c>
      <c r="S47">
        <v>-54.1</v>
      </c>
      <c r="Z47">
        <f t="shared" si="7"/>
        <v>-197.97513381192348</v>
      </c>
      <c r="AA47">
        <v>-190.51911191441562</v>
      </c>
      <c r="AB47">
        <v>-7.4560218975078794</v>
      </c>
      <c r="AC47">
        <f t="shared" si="5"/>
        <v>-1300</v>
      </c>
      <c r="AD47">
        <v>-253.9</v>
      </c>
      <c r="AE47">
        <v>-1046.0999999999999</v>
      </c>
      <c r="AR47" s="69"/>
      <c r="AS47" s="69"/>
      <c r="AT47" s="69"/>
    </row>
    <row r="48" spans="1:46" x14ac:dyDescent="0.25">
      <c r="A48" t="s">
        <v>697</v>
      </c>
      <c r="B48">
        <f t="shared" si="6"/>
        <v>-188.94478932817765</v>
      </c>
      <c r="C48">
        <f>SUMIF(E$5:CM$5,C$5,E48:CM48)</f>
        <v>1837.0794013940131</v>
      </c>
      <c r="D48">
        <f>SUMIF(E$5:CM$5,D$5,E48:CM48)</f>
        <v>-2026.0241907221907</v>
      </c>
      <c r="E48">
        <f t="shared" si="2"/>
        <v>-605</v>
      </c>
      <c r="F48">
        <v>-43</v>
      </c>
      <c r="G48">
        <v>-562</v>
      </c>
      <c r="H48">
        <f t="shared" si="3"/>
        <v>-161.61707036126029</v>
      </c>
      <c r="I48">
        <v>708.15909160281831</v>
      </c>
      <c r="J48">
        <v>-869.7761619640786</v>
      </c>
      <c r="K48">
        <f t="shared" si="4"/>
        <v>901.78300000000002</v>
      </c>
      <c r="L48">
        <v>1228.414</v>
      </c>
      <c r="M48">
        <v>-326.63099999999997</v>
      </c>
      <c r="S48">
        <v>457.5</v>
      </c>
      <c r="Z48">
        <f t="shared" si="7"/>
        <v>19.689281033082658</v>
      </c>
      <c r="AA48">
        <v>22.206309791194776</v>
      </c>
      <c r="AB48">
        <v>-2.51702875811212</v>
      </c>
      <c r="AC48">
        <f t="shared" si="5"/>
        <v>-801.30000000000007</v>
      </c>
      <c r="AD48">
        <v>-78.7</v>
      </c>
      <c r="AE48">
        <v>-722.6</v>
      </c>
      <c r="AR48" s="69"/>
      <c r="AS48" s="69"/>
      <c r="AT48" s="69"/>
    </row>
    <row r="49" spans="1:46" x14ac:dyDescent="0.25">
      <c r="A49" t="s">
        <v>698</v>
      </c>
      <c r="B49">
        <f t="shared" si="6"/>
        <v>-7437.5932821672359</v>
      </c>
      <c r="C49">
        <f>SUMIF(E$5:CM$5,C$5,E49:CM49)</f>
        <v>-1986.8748445686219</v>
      </c>
      <c r="D49">
        <f>SUMIF(E$5:CM$5,D$5,E49:CM49)</f>
        <v>-5450.7184375986144</v>
      </c>
      <c r="E49">
        <f t="shared" si="2"/>
        <v>-2942</v>
      </c>
      <c r="F49">
        <v>-396</v>
      </c>
      <c r="G49">
        <v>-2546</v>
      </c>
      <c r="H49">
        <f t="shared" si="3"/>
        <v>-658.41006045488052</v>
      </c>
      <c r="I49">
        <v>385.1317535093221</v>
      </c>
      <c r="J49">
        <v>-1043.5418139642027</v>
      </c>
      <c r="K49">
        <f t="shared" si="4"/>
        <v>-1376.2750000000001</v>
      </c>
      <c r="L49">
        <v>-1779.7380000000001</v>
      </c>
      <c r="M49">
        <v>403.46300000000002</v>
      </c>
      <c r="S49">
        <v>-889.5</v>
      </c>
      <c r="Z49">
        <f t="shared" si="7"/>
        <v>-106.90822171235567</v>
      </c>
      <c r="AA49">
        <v>-90.068598077943918</v>
      </c>
      <c r="AB49">
        <v>-16.839623634411744</v>
      </c>
      <c r="AC49">
        <f t="shared" si="5"/>
        <v>-1464.5</v>
      </c>
      <c r="AD49">
        <v>-106.2</v>
      </c>
      <c r="AE49">
        <v>-1358.3</v>
      </c>
      <c r="AR49" s="69"/>
      <c r="AS49" s="69"/>
      <c r="AT49" s="69"/>
    </row>
    <row r="50" spans="1:46" x14ac:dyDescent="0.25">
      <c r="A50" t="s">
        <v>699</v>
      </c>
      <c r="B50">
        <f t="shared" si="6"/>
        <v>-10382.507322705795</v>
      </c>
      <c r="C50">
        <f>SUMIF(E$5:CM$5,C$5,E50:CM50)</f>
        <v>-1938.7185097832064</v>
      </c>
      <c r="D50">
        <f>SUMIF(E$5:CM$5,D$5,E50:CM50)</f>
        <v>-8443.7888129225885</v>
      </c>
      <c r="E50">
        <f t="shared" si="2"/>
        <v>-2931</v>
      </c>
      <c r="F50">
        <v>-206</v>
      </c>
      <c r="G50">
        <v>-2725</v>
      </c>
      <c r="H50">
        <f t="shared" si="3"/>
        <v>-92.445032020341273</v>
      </c>
      <c r="I50">
        <v>461.57068199890728</v>
      </c>
      <c r="J50">
        <v>-554.01571401924855</v>
      </c>
      <c r="K50">
        <f t="shared" si="4"/>
        <v>-5846.2929999999997</v>
      </c>
      <c r="L50">
        <v>-2228.7139999999999</v>
      </c>
      <c r="M50">
        <v>-3617.5790000000002</v>
      </c>
      <c r="S50">
        <v>-216.1</v>
      </c>
      <c r="Z50">
        <f t="shared" si="7"/>
        <v>33.230709314546644</v>
      </c>
      <c r="AA50">
        <v>45.224808217886192</v>
      </c>
      <c r="AB50">
        <v>-11.994098903339552</v>
      </c>
      <c r="AC50">
        <f t="shared" si="5"/>
        <v>-1329.8999999999999</v>
      </c>
      <c r="AD50">
        <v>-10.8</v>
      </c>
      <c r="AE50">
        <v>-1319.1</v>
      </c>
      <c r="AR50" s="69"/>
      <c r="AS50" s="69"/>
      <c r="AT50" s="69"/>
    </row>
    <row r="51" spans="1:46" x14ac:dyDescent="0.25">
      <c r="A51" t="s">
        <v>700</v>
      </c>
      <c r="B51">
        <f t="shared" si="6"/>
        <v>3197.6609658528191</v>
      </c>
      <c r="C51">
        <f>SUMIF(E$5:CM$5,C$5,E51:CM51)</f>
        <v>172.26428672836508</v>
      </c>
      <c r="D51">
        <f>SUMIF(E$5:CM$5,D$5,E51:CM51)</f>
        <v>3025.3966791244538</v>
      </c>
      <c r="E51">
        <f t="shared" si="2"/>
        <v>-835</v>
      </c>
      <c r="F51">
        <v>-66</v>
      </c>
      <c r="G51">
        <v>-769</v>
      </c>
      <c r="H51">
        <f t="shared" si="3"/>
        <v>110.63035137649342</v>
      </c>
      <c r="I51">
        <v>241.28117195684521</v>
      </c>
      <c r="J51">
        <v>-130.65082058035179</v>
      </c>
      <c r="K51">
        <f t="shared" si="4"/>
        <v>4452.6459999999997</v>
      </c>
      <c r="L51">
        <v>-267.12900000000002</v>
      </c>
      <c r="M51">
        <v>4719.7749999999996</v>
      </c>
      <c r="S51">
        <v>-86.7</v>
      </c>
      <c r="Z51">
        <f t="shared" si="7"/>
        <v>-141.31538552367434</v>
      </c>
      <c r="AA51">
        <v>-135.38788522848012</v>
      </c>
      <c r="AB51">
        <v>-5.9275002951942275</v>
      </c>
      <c r="AC51">
        <f t="shared" si="5"/>
        <v>-302.60000000000002</v>
      </c>
      <c r="AD51">
        <v>399.5</v>
      </c>
      <c r="AE51">
        <v>-702.1</v>
      </c>
      <c r="AR51" s="69"/>
      <c r="AS51" s="69"/>
      <c r="AT51" s="69"/>
    </row>
    <row r="52" spans="1:46" x14ac:dyDescent="0.25">
      <c r="A52" t="s">
        <v>701</v>
      </c>
      <c r="B52">
        <f t="shared" si="6"/>
        <v>1422.1750517800424</v>
      </c>
      <c r="C52">
        <f>SUMIF(E$5:CM$5,C$5,E52:CM52)</f>
        <v>1071.9022716523391</v>
      </c>
      <c r="D52">
        <f>SUMIF(E$5:CM$5,D$5,E52:CM52)</f>
        <v>350.2727801277033</v>
      </c>
      <c r="E52">
        <f t="shared" si="2"/>
        <v>41</v>
      </c>
      <c r="F52">
        <v>-91</v>
      </c>
      <c r="G52">
        <v>132</v>
      </c>
      <c r="H52">
        <f t="shared" si="3"/>
        <v>593.33371083962015</v>
      </c>
      <c r="I52">
        <v>406.9989665765363</v>
      </c>
      <c r="J52">
        <v>186.33474426308379</v>
      </c>
      <c r="K52">
        <f t="shared" si="4"/>
        <v>265.613</v>
      </c>
      <c r="L52">
        <v>325.41899999999998</v>
      </c>
      <c r="M52">
        <v>-59.805999999999997</v>
      </c>
      <c r="S52">
        <v>314.89999999999998</v>
      </c>
      <c r="Z52">
        <f t="shared" si="7"/>
        <v>-47.171659059577841</v>
      </c>
      <c r="AA52">
        <v>12.884305075802652</v>
      </c>
      <c r="AB52">
        <v>-60.055964135380492</v>
      </c>
      <c r="AC52">
        <f t="shared" si="5"/>
        <v>254.50000000000003</v>
      </c>
      <c r="AD52">
        <v>417.6</v>
      </c>
      <c r="AE52">
        <v>-163.1</v>
      </c>
      <c r="AR52" s="69"/>
      <c r="AS52" s="69"/>
      <c r="AT52" s="69"/>
    </row>
    <row r="53" spans="1:46" x14ac:dyDescent="0.25">
      <c r="A53" t="s">
        <v>702</v>
      </c>
      <c r="B53">
        <f t="shared" si="6"/>
        <v>-2603.9309370242077</v>
      </c>
      <c r="C53">
        <f>SUMIF(E$5:CM$5,C$5,E53:CM53)</f>
        <v>-77.542492712360115</v>
      </c>
      <c r="D53">
        <f>SUMIF(E$5:CM$5,D$5,E53:CM53)</f>
        <v>-2526.3884443118477</v>
      </c>
      <c r="E53">
        <f t="shared" si="2"/>
        <v>-110</v>
      </c>
      <c r="F53">
        <v>2</v>
      </c>
      <c r="G53">
        <v>-112</v>
      </c>
      <c r="H53">
        <f t="shared" si="3"/>
        <v>-342.99640710839253</v>
      </c>
      <c r="I53">
        <v>338.07463778323506</v>
      </c>
      <c r="J53">
        <v>-681.07104489162759</v>
      </c>
      <c r="K53">
        <f t="shared" si="4"/>
        <v>-1701.76</v>
      </c>
      <c r="L53">
        <v>-991.90599999999995</v>
      </c>
      <c r="M53">
        <v>-709.85400000000004</v>
      </c>
      <c r="S53">
        <v>98.7</v>
      </c>
      <c r="Z53">
        <f t="shared" si="7"/>
        <v>49.325470084184673</v>
      </c>
      <c r="AA53">
        <v>78.088869504404798</v>
      </c>
      <c r="AB53">
        <v>-28.763399420220125</v>
      </c>
      <c r="AC53">
        <f t="shared" si="5"/>
        <v>-597.20000000000005</v>
      </c>
      <c r="AD53">
        <v>496.2</v>
      </c>
      <c r="AE53">
        <v>-1093.4000000000001</v>
      </c>
      <c r="AR53" s="69"/>
      <c r="AS53" s="69"/>
      <c r="AT53" s="69"/>
    </row>
    <row r="54" spans="1:46" x14ac:dyDescent="0.25">
      <c r="A54" t="s">
        <v>703</v>
      </c>
      <c r="B54">
        <f t="shared" si="6"/>
        <v>-731.47615299785321</v>
      </c>
      <c r="C54">
        <f>SUMIF(E$5:CM$5,C$5,E54:CM54)</f>
        <v>1147.1697223441424</v>
      </c>
      <c r="D54">
        <f>SUMIF(E$5:CM$5,D$5,E54:CM54)</f>
        <v>-1878.6458753419956</v>
      </c>
      <c r="E54">
        <f t="shared" si="2"/>
        <v>165</v>
      </c>
      <c r="F54">
        <v>22</v>
      </c>
      <c r="G54">
        <v>143</v>
      </c>
      <c r="H54">
        <f t="shared" si="3"/>
        <v>187.17203115077379</v>
      </c>
      <c r="I54">
        <v>323.03887162004082</v>
      </c>
      <c r="J54">
        <v>-135.86684046926703</v>
      </c>
      <c r="K54">
        <f t="shared" si="4"/>
        <v>-2331.1149999999998</v>
      </c>
      <c r="L54">
        <v>-480.03399999999999</v>
      </c>
      <c r="M54">
        <v>-1851.0809999999999</v>
      </c>
      <c r="S54">
        <v>-230</v>
      </c>
      <c r="Z54">
        <f t="shared" si="7"/>
        <v>106.56817540227709</v>
      </c>
      <c r="AA54">
        <v>104.96847652206631</v>
      </c>
      <c r="AB54">
        <v>1.5996988802107819</v>
      </c>
      <c r="AC54">
        <f t="shared" si="5"/>
        <v>1378</v>
      </c>
      <c r="AD54">
        <v>1177.0999999999999</v>
      </c>
      <c r="AE54">
        <v>200.9</v>
      </c>
      <c r="AR54">
        <f>AS54+AT54</f>
        <v>-7.101359550903986</v>
      </c>
      <c r="AS54">
        <v>9.6374202035374196E-2</v>
      </c>
      <c r="AT54">
        <v>-7.1977337529393601</v>
      </c>
    </row>
    <row r="55" spans="1:46" x14ac:dyDescent="0.25">
      <c r="A55" t="s">
        <v>704</v>
      </c>
      <c r="B55">
        <f t="shared" si="6"/>
        <v>-3029.9441850244348</v>
      </c>
      <c r="C55">
        <f>SUMIF(E$5:CM$5,C$5,E55:CM55)</f>
        <v>916.12940195037027</v>
      </c>
      <c r="D55">
        <f>SUMIF(E$5:CM$5,D$5,E55:CM55)</f>
        <v>-3946.073586974805</v>
      </c>
      <c r="E55">
        <f t="shared" si="2"/>
        <v>431</v>
      </c>
      <c r="F55">
        <v>10</v>
      </c>
      <c r="G55">
        <v>421</v>
      </c>
      <c r="H55">
        <f t="shared" si="3"/>
        <v>720.86503804565405</v>
      </c>
      <c r="I55">
        <v>195.29608369549615</v>
      </c>
      <c r="J55">
        <v>525.56895435015792</v>
      </c>
      <c r="K55">
        <f t="shared" si="4"/>
        <v>-4668.2820000000002</v>
      </c>
      <c r="L55">
        <v>307.78199999999998</v>
      </c>
      <c r="M55">
        <v>-4976.0640000000003</v>
      </c>
      <c r="S55">
        <v>-50.8</v>
      </c>
      <c r="Z55">
        <f t="shared" si="7"/>
        <v>76.441004782390337</v>
      </c>
      <c r="AA55">
        <v>79.926300132912147</v>
      </c>
      <c r="AB55">
        <v>-3.4852953505218029</v>
      </c>
      <c r="AC55">
        <f t="shared" si="5"/>
        <v>456.7</v>
      </c>
      <c r="AD55">
        <v>325.89999999999998</v>
      </c>
      <c r="AE55">
        <v>130.80000000000001</v>
      </c>
      <c r="AR55">
        <f t="shared" ref="AR55:AR118" si="8">AS55+AT55</f>
        <v>4.1317721475210911</v>
      </c>
      <c r="AS55">
        <v>-2.7749818780380107</v>
      </c>
      <c r="AT55">
        <v>6.9067540255591018</v>
      </c>
    </row>
    <row r="56" spans="1:46" x14ac:dyDescent="0.25">
      <c r="A56" t="s">
        <v>705</v>
      </c>
      <c r="B56">
        <f t="shared" si="6"/>
        <v>355.01175491965614</v>
      </c>
      <c r="C56">
        <f>SUMIF(E$5:CM$5,C$5,E56:CM56)</f>
        <v>2103.2251884038819</v>
      </c>
      <c r="D56">
        <f>SUMIF(E$5:CM$5,D$5,E56:CM56)</f>
        <v>-1748.2134334842258</v>
      </c>
      <c r="E56">
        <f t="shared" si="2"/>
        <v>684</v>
      </c>
      <c r="F56">
        <v>85</v>
      </c>
      <c r="G56">
        <v>599</v>
      </c>
      <c r="H56">
        <f t="shared" si="3"/>
        <v>207.90724435870337</v>
      </c>
      <c r="I56">
        <v>285.75158468835741</v>
      </c>
      <c r="J56">
        <v>-77.844340329654045</v>
      </c>
      <c r="K56">
        <f t="shared" si="4"/>
        <v>-20.244999999999948</v>
      </c>
      <c r="L56">
        <v>422.49400000000003</v>
      </c>
      <c r="M56">
        <v>-442.73899999999998</v>
      </c>
      <c r="S56">
        <v>-67.099999999999994</v>
      </c>
      <c r="Z56">
        <f t="shared" si="7"/>
        <v>65.320865185699006</v>
      </c>
      <c r="AA56">
        <v>29.10218921512925</v>
      </c>
      <c r="AB56">
        <v>36.218675970569763</v>
      </c>
      <c r="AC56">
        <f t="shared" si="5"/>
        <v>-496.29999999999995</v>
      </c>
      <c r="AD56">
        <v>1279.2</v>
      </c>
      <c r="AE56">
        <v>-1775.5</v>
      </c>
      <c r="AR56">
        <f t="shared" si="8"/>
        <v>-18.571354624746547</v>
      </c>
      <c r="AS56">
        <v>1.6774145003950496</v>
      </c>
      <c r="AT56">
        <v>-20.248769125141596</v>
      </c>
    </row>
    <row r="57" spans="1:46" x14ac:dyDescent="0.25">
      <c r="A57" t="s">
        <v>706</v>
      </c>
      <c r="B57">
        <f t="shared" si="6"/>
        <v>6485.136537715759</v>
      </c>
      <c r="C57">
        <f>SUMIF(E$5:CM$5,C$5,E57:CM57)</f>
        <v>2787.8844207478414</v>
      </c>
      <c r="D57">
        <f>SUMIF(E$5:CM$5,D$5,E57:CM57)</f>
        <v>3697.2521169679176</v>
      </c>
      <c r="E57">
        <f t="shared" si="2"/>
        <v>397</v>
      </c>
      <c r="F57">
        <v>-7</v>
      </c>
      <c r="G57">
        <v>404</v>
      </c>
      <c r="H57">
        <f t="shared" si="3"/>
        <v>624.6732026143809</v>
      </c>
      <c r="I57">
        <v>361.43790849673309</v>
      </c>
      <c r="J57">
        <v>263.23529411764781</v>
      </c>
      <c r="K57">
        <f t="shared" si="4"/>
        <v>2949.4490000000001</v>
      </c>
      <c r="L57">
        <v>582.34400000000005</v>
      </c>
      <c r="M57">
        <v>2367.105</v>
      </c>
      <c r="S57">
        <v>-215.3</v>
      </c>
      <c r="Z57">
        <f t="shared" si="7"/>
        <v>223.11941206759397</v>
      </c>
      <c r="AA57">
        <v>206.89977999344705</v>
      </c>
      <c r="AB57">
        <v>16.219632074146922</v>
      </c>
      <c r="AC57">
        <f t="shared" si="5"/>
        <v>2506.1</v>
      </c>
      <c r="AD57">
        <v>1643.6</v>
      </c>
      <c r="AE57">
        <v>862.5</v>
      </c>
      <c r="AR57">
        <f t="shared" si="8"/>
        <v>9.4923033784372834E-2</v>
      </c>
      <c r="AS57">
        <v>0.60273225766100791</v>
      </c>
      <c r="AT57">
        <v>-0.50780922387663507</v>
      </c>
    </row>
    <row r="58" spans="1:46" x14ac:dyDescent="0.25">
      <c r="A58" t="s">
        <v>707</v>
      </c>
      <c r="B58">
        <f t="shared" si="6"/>
        <v>6499.1129766897802</v>
      </c>
      <c r="C58">
        <f>SUMIF(E$5:CM$5,C$5,E58:CM58)</f>
        <v>4886.492262243456</v>
      </c>
      <c r="D58">
        <f>SUMIF(E$5:CM$5,D$5,E58:CM58)</f>
        <v>1612.6207144463242</v>
      </c>
      <c r="E58">
        <f t="shared" si="2"/>
        <v>213</v>
      </c>
      <c r="F58">
        <v>107</v>
      </c>
      <c r="G58">
        <v>106</v>
      </c>
      <c r="H58">
        <f t="shared" si="3"/>
        <v>1126.363103001858</v>
      </c>
      <c r="I58">
        <v>778.86982255215287</v>
      </c>
      <c r="J58">
        <v>347.49328044970508</v>
      </c>
      <c r="K58">
        <f t="shared" si="4"/>
        <v>3062.9430000000002</v>
      </c>
      <c r="L58">
        <v>1060.7619999999999</v>
      </c>
      <c r="M58">
        <v>2002.181</v>
      </c>
      <c r="S58">
        <v>-217.9</v>
      </c>
      <c r="Z58">
        <f t="shared" si="7"/>
        <v>402.02520636085967</v>
      </c>
      <c r="AA58">
        <v>391.20010193834861</v>
      </c>
      <c r="AB58">
        <v>10.825104422511082</v>
      </c>
      <c r="AC58">
        <f t="shared" si="5"/>
        <v>1911.2</v>
      </c>
      <c r="AD58">
        <v>2550.4</v>
      </c>
      <c r="AE58">
        <v>-639.20000000000005</v>
      </c>
      <c r="AR58">
        <f t="shared" si="8"/>
        <v>1.4816673270623486</v>
      </c>
      <c r="AS58">
        <v>-1.7396622470455076</v>
      </c>
      <c r="AT58">
        <v>3.2213295741078563</v>
      </c>
    </row>
    <row r="59" spans="1:46" x14ac:dyDescent="0.25">
      <c r="A59" t="s">
        <v>708</v>
      </c>
      <c r="B59">
        <f t="shared" si="6"/>
        <v>-919.9165870816289</v>
      </c>
      <c r="C59">
        <f>SUMIF(E$5:CM$5,C$5,E59:CM59)</f>
        <v>1152.2166064526511</v>
      </c>
      <c r="D59">
        <f>SUMIF(E$5:CM$5,D$5,E59:CM59)</f>
        <v>-2072.1331935342801</v>
      </c>
      <c r="E59">
        <f t="shared" si="2"/>
        <v>-477</v>
      </c>
      <c r="F59">
        <v>-44</v>
      </c>
      <c r="G59">
        <v>-433</v>
      </c>
      <c r="H59">
        <f t="shared" si="3"/>
        <v>622.9714768882036</v>
      </c>
      <c r="I59">
        <v>574.7722049768638</v>
      </c>
      <c r="J59">
        <v>48.199271911339757</v>
      </c>
      <c r="K59">
        <f t="shared" si="4"/>
        <v>-592.55500000000006</v>
      </c>
      <c r="L59">
        <v>127.569</v>
      </c>
      <c r="M59">
        <v>-720.12400000000002</v>
      </c>
      <c r="S59">
        <v>-4</v>
      </c>
      <c r="Z59">
        <f t="shared" si="7"/>
        <v>20.562265530479834</v>
      </c>
      <c r="AA59">
        <v>80.765426277555505</v>
      </c>
      <c r="AB59">
        <v>-60.203160747075671</v>
      </c>
      <c r="AC59">
        <f t="shared" si="5"/>
        <v>-512.4</v>
      </c>
      <c r="AD59">
        <v>413</v>
      </c>
      <c r="AE59">
        <v>-925.4</v>
      </c>
      <c r="AR59">
        <f t="shared" si="8"/>
        <v>22.504670499687077</v>
      </c>
      <c r="AS59">
        <v>0.10997519823168062</v>
      </c>
      <c r="AT59">
        <v>22.394695301455396</v>
      </c>
    </row>
    <row r="60" spans="1:46" x14ac:dyDescent="0.25">
      <c r="A60" t="s">
        <v>709</v>
      </c>
      <c r="B60">
        <f t="shared" si="6"/>
        <v>1351.9652744243911</v>
      </c>
      <c r="C60">
        <f>SUMIF(E$5:CM$5,C$5,E60:CM60)</f>
        <v>2370.1928059011007</v>
      </c>
      <c r="D60">
        <f>SUMIF(E$5:CM$5,D$5,E60:CM60)</f>
        <v>-1018.2275314767096</v>
      </c>
      <c r="E60">
        <f t="shared" si="2"/>
        <v>-218</v>
      </c>
      <c r="F60">
        <v>42</v>
      </c>
      <c r="G60">
        <v>-260</v>
      </c>
      <c r="H60">
        <f t="shared" si="3"/>
        <v>2042.3832169663779</v>
      </c>
      <c r="I60">
        <v>1511.8154062748076</v>
      </c>
      <c r="J60">
        <v>530.56781069157034</v>
      </c>
      <c r="K60">
        <f t="shared" si="4"/>
        <v>-700.553</v>
      </c>
      <c r="L60">
        <v>159.148</v>
      </c>
      <c r="M60">
        <v>-859.70100000000002</v>
      </c>
      <c r="S60">
        <v>-76</v>
      </c>
      <c r="Z60">
        <f t="shared" si="7"/>
        <v>347.31487070872362</v>
      </c>
      <c r="AA60">
        <v>358.63483124133467</v>
      </c>
      <c r="AB60">
        <v>-11.319960532611052</v>
      </c>
      <c r="AC60">
        <f t="shared" si="5"/>
        <v>-48.5</v>
      </c>
      <c r="AD60">
        <v>296.3</v>
      </c>
      <c r="AE60">
        <v>-344.8</v>
      </c>
      <c r="AR60">
        <f t="shared" si="8"/>
        <v>5.3201867492897641</v>
      </c>
      <c r="AS60">
        <v>2.2945683849586072</v>
      </c>
      <c r="AT60">
        <v>3.0256183643311569</v>
      </c>
    </row>
    <row r="61" spans="1:46" x14ac:dyDescent="0.25">
      <c r="A61" t="s">
        <v>710</v>
      </c>
      <c r="B61">
        <f t="shared" si="6"/>
        <v>-1111.7950344096487</v>
      </c>
      <c r="C61">
        <f>SUMIF(E$5:CM$5,C$5,E61:CM61)</f>
        <v>358.02394892192814</v>
      </c>
      <c r="D61">
        <f>SUMIF(E$5:CM$5,D$5,E61:CM61)</f>
        <v>-1469.8189833315769</v>
      </c>
      <c r="E61">
        <f t="shared" si="2"/>
        <v>468</v>
      </c>
      <c r="F61">
        <v>68</v>
      </c>
      <c r="G61">
        <v>400</v>
      </c>
      <c r="H61">
        <f t="shared" si="3"/>
        <v>405.15293177015752</v>
      </c>
      <c r="I61">
        <v>789.58318036077014</v>
      </c>
      <c r="J61">
        <v>-384.43024859061262</v>
      </c>
      <c r="K61">
        <f t="shared" si="4"/>
        <v>-4.8429999999999893</v>
      </c>
      <c r="L61">
        <v>-227.88499999999999</v>
      </c>
      <c r="M61">
        <v>223.042</v>
      </c>
      <c r="S61">
        <v>-46.8</v>
      </c>
      <c r="Z61">
        <f t="shared" si="7"/>
        <v>-28.071202374731644</v>
      </c>
      <c r="AA61">
        <v>-26.598614709171951</v>
      </c>
      <c r="AB61">
        <v>-1.4725876655596928</v>
      </c>
      <c r="AC61">
        <f t="shared" si="5"/>
        <v>-1899.3</v>
      </c>
      <c r="AD61">
        <v>-245.1</v>
      </c>
      <c r="AE61">
        <v>-1654.2</v>
      </c>
      <c r="AR61">
        <f t="shared" si="8"/>
        <v>-5.933763805074558</v>
      </c>
      <c r="AS61">
        <v>2.4383270329912075E-2</v>
      </c>
      <c r="AT61">
        <v>-5.9581470754044705</v>
      </c>
    </row>
    <row r="62" spans="1:46" x14ac:dyDescent="0.25">
      <c r="A62" t="s">
        <v>711</v>
      </c>
      <c r="B62">
        <f t="shared" si="6"/>
        <v>1153.9987795575132</v>
      </c>
      <c r="C62">
        <f>SUMIF(E$5:CM$5,C$5,E62:CM62)</f>
        <v>25.020781549745767</v>
      </c>
      <c r="D62">
        <f>SUMIF(E$5:CM$5,D$5,E62:CM62)</f>
        <v>1128.9779980077674</v>
      </c>
      <c r="E62">
        <f t="shared" si="2"/>
        <v>-302</v>
      </c>
      <c r="F62">
        <v>17</v>
      </c>
      <c r="G62">
        <v>-319</v>
      </c>
      <c r="H62">
        <f t="shared" si="3"/>
        <v>899.53685739996013</v>
      </c>
      <c r="I62">
        <v>687.86170116157007</v>
      </c>
      <c r="J62">
        <v>211.67515623839</v>
      </c>
      <c r="K62">
        <f t="shared" si="4"/>
        <v>936.04500000000007</v>
      </c>
      <c r="L62">
        <v>155.93100000000001</v>
      </c>
      <c r="M62">
        <v>780.11400000000003</v>
      </c>
      <c r="S62">
        <v>-58.5</v>
      </c>
      <c r="Z62">
        <f t="shared" si="7"/>
        <v>-170.08060511486741</v>
      </c>
      <c r="AA62">
        <v>-169.82795330443344</v>
      </c>
      <c r="AB62">
        <v>-0.25265181043396912</v>
      </c>
      <c r="AC62">
        <f t="shared" si="5"/>
        <v>-150.70000000000005</v>
      </c>
      <c r="AD62">
        <v>-667</v>
      </c>
      <c r="AE62">
        <v>516.29999999999995</v>
      </c>
      <c r="AR62">
        <f t="shared" si="8"/>
        <v>-0.30247272757950205</v>
      </c>
      <c r="AS62">
        <v>1.0560336926090956</v>
      </c>
      <c r="AT62">
        <v>-1.3585064201885977</v>
      </c>
    </row>
    <row r="63" spans="1:46" x14ac:dyDescent="0.25">
      <c r="A63" t="s">
        <v>712</v>
      </c>
      <c r="B63">
        <f t="shared" si="6"/>
        <v>1837.7203826994423</v>
      </c>
      <c r="C63">
        <f>SUMIF(E$5:CM$5,C$5,E63:CM63)</f>
        <v>1352.1118014360277</v>
      </c>
      <c r="D63">
        <f>SUMIF(E$5:CM$5,D$5,E63:CM63)</f>
        <v>485.60858126341475</v>
      </c>
      <c r="E63">
        <f t="shared" si="2"/>
        <v>-61</v>
      </c>
      <c r="F63">
        <v>26</v>
      </c>
      <c r="G63">
        <v>-87</v>
      </c>
      <c r="H63">
        <f t="shared" si="3"/>
        <v>560.8595800524929</v>
      </c>
      <c r="I63">
        <v>333.16929133858235</v>
      </c>
      <c r="J63">
        <v>227.69028871391055</v>
      </c>
      <c r="K63">
        <f t="shared" si="4"/>
        <v>411.84399999999999</v>
      </c>
      <c r="L63">
        <v>48.414999999999999</v>
      </c>
      <c r="M63">
        <v>363.42899999999997</v>
      </c>
      <c r="S63">
        <v>23.3</v>
      </c>
      <c r="Z63">
        <f t="shared" si="7"/>
        <v>-139.6879458737977</v>
      </c>
      <c r="AA63">
        <v>-164.24264739724782</v>
      </c>
      <c r="AB63">
        <v>24.55470152345011</v>
      </c>
      <c r="AC63">
        <f t="shared" si="5"/>
        <v>1036.8</v>
      </c>
      <c r="AD63">
        <v>1108.8</v>
      </c>
      <c r="AE63">
        <v>-72</v>
      </c>
      <c r="AR63">
        <f t="shared" si="8"/>
        <v>5.6047485207472487</v>
      </c>
      <c r="AS63">
        <v>-2.9842505306811377E-2</v>
      </c>
      <c r="AT63">
        <v>5.6345910260540597</v>
      </c>
    </row>
    <row r="64" spans="1:46" x14ac:dyDescent="0.25">
      <c r="A64" t="s">
        <v>713</v>
      </c>
      <c r="B64">
        <f t="shared" si="6"/>
        <v>6554.7523698766854</v>
      </c>
      <c r="C64">
        <f>SUMIF(E$5:CM$5,C$5,E64:CM64)</f>
        <v>3590.4054187638999</v>
      </c>
      <c r="D64">
        <f>SUMIF(E$5:CM$5,D$5,E64:CM64)</f>
        <v>2964.3469511127855</v>
      </c>
      <c r="E64">
        <f t="shared" si="2"/>
        <v>1648</v>
      </c>
      <c r="F64">
        <v>59</v>
      </c>
      <c r="G64">
        <v>1589</v>
      </c>
      <c r="H64">
        <f t="shared" si="3"/>
        <v>903.45984052565109</v>
      </c>
      <c r="I64">
        <v>262.20542629974256</v>
      </c>
      <c r="J64">
        <v>641.25441422590859</v>
      </c>
      <c r="K64">
        <f t="shared" si="4"/>
        <v>1765.9280000000001</v>
      </c>
      <c r="L64">
        <v>172.22800000000001</v>
      </c>
      <c r="M64">
        <v>1593.7</v>
      </c>
      <c r="S64">
        <v>-80.3</v>
      </c>
      <c r="Z64">
        <f t="shared" si="7"/>
        <v>283.23957685500426</v>
      </c>
      <c r="AA64">
        <v>277.31762995850767</v>
      </c>
      <c r="AB64">
        <v>5.9219468964965909</v>
      </c>
      <c r="AC64">
        <f t="shared" si="5"/>
        <v>2047.1</v>
      </c>
      <c r="AD64">
        <v>2820.1</v>
      </c>
      <c r="AE64">
        <v>-773</v>
      </c>
      <c r="AR64">
        <f t="shared" si="8"/>
        <v>-12.675047503969589</v>
      </c>
      <c r="AS64">
        <v>-0.44563749435035349</v>
      </c>
      <c r="AT64">
        <v>-12.229410009619235</v>
      </c>
    </row>
    <row r="65" spans="1:46" x14ac:dyDescent="0.25">
      <c r="A65" t="s">
        <v>714</v>
      </c>
      <c r="B65">
        <f t="shared" si="6"/>
        <v>6760.3464537111358</v>
      </c>
      <c r="C65">
        <f>SUMIF(E$5:CM$5,C$5,E65:CM65)</f>
        <v>2557.461848141369</v>
      </c>
      <c r="D65">
        <f>SUMIF(E$5:CM$5,D$5,E65:CM65)</f>
        <v>4202.8846055697668</v>
      </c>
      <c r="E65">
        <f t="shared" si="2"/>
        <v>1240</v>
      </c>
      <c r="F65">
        <v>43</v>
      </c>
      <c r="G65">
        <v>1197</v>
      </c>
      <c r="H65">
        <f t="shared" si="3"/>
        <v>672.35642049938622</v>
      </c>
      <c r="I65">
        <v>538.27566287801778</v>
      </c>
      <c r="J65">
        <v>134.08075762136841</v>
      </c>
      <c r="K65">
        <f t="shared" si="4"/>
        <v>2733.7490000000003</v>
      </c>
      <c r="L65">
        <v>242.755</v>
      </c>
      <c r="M65">
        <v>2490.9940000000001</v>
      </c>
      <c r="S65">
        <v>49.5</v>
      </c>
      <c r="Z65">
        <f t="shared" si="7"/>
        <v>372.06121314170218</v>
      </c>
      <c r="AA65">
        <v>362.5406406563406</v>
      </c>
      <c r="AB65">
        <v>9.5205724853615603</v>
      </c>
      <c r="AC65">
        <f t="shared" si="5"/>
        <v>1679.2</v>
      </c>
      <c r="AD65">
        <v>1369.9</v>
      </c>
      <c r="AE65">
        <v>309.3</v>
      </c>
      <c r="AR65">
        <f t="shared" si="8"/>
        <v>13.479820070047246</v>
      </c>
      <c r="AS65">
        <v>0.99054460701064628</v>
      </c>
      <c r="AT65">
        <v>12.4892754630366</v>
      </c>
    </row>
    <row r="66" spans="1:46" x14ac:dyDescent="0.25">
      <c r="A66" t="s">
        <v>715</v>
      </c>
      <c r="B66">
        <f t="shared" si="6"/>
        <v>3626.1085440904653</v>
      </c>
      <c r="C66">
        <f>SUMIF(E$5:CM$5,C$5,E66:CM66)</f>
        <v>1628.4240950511405</v>
      </c>
      <c r="D66">
        <f>SUMIF(E$5:CM$5,D$5,E66:CM66)</f>
        <v>1997.6844490393248</v>
      </c>
      <c r="E66">
        <f t="shared" si="2"/>
        <v>1411</v>
      </c>
      <c r="F66">
        <v>37</v>
      </c>
      <c r="G66">
        <v>1374</v>
      </c>
      <c r="H66">
        <f t="shared" si="3"/>
        <v>373.91478988111572</v>
      </c>
      <c r="I66">
        <v>15.185185789931774</v>
      </c>
      <c r="J66">
        <v>358.72960409118394</v>
      </c>
      <c r="K66">
        <f t="shared" si="4"/>
        <v>702.05099999999993</v>
      </c>
      <c r="L66">
        <v>124.372</v>
      </c>
      <c r="M66">
        <v>577.67899999999997</v>
      </c>
      <c r="S66">
        <v>-4.3</v>
      </c>
      <c r="Z66">
        <f t="shared" si="7"/>
        <v>45.118582656554494</v>
      </c>
      <c r="AA66">
        <v>34.717199479241934</v>
      </c>
      <c r="AB66">
        <v>10.401383177312562</v>
      </c>
      <c r="AC66">
        <f t="shared" si="5"/>
        <v>1096</v>
      </c>
      <c r="AD66">
        <v>1416.7</v>
      </c>
      <c r="AE66">
        <v>-320.7</v>
      </c>
      <c r="AR66">
        <f t="shared" si="8"/>
        <v>2.3241715527951272</v>
      </c>
      <c r="AS66">
        <v>0.44970978196674027</v>
      </c>
      <c r="AT66">
        <v>1.8744617708283871</v>
      </c>
    </row>
    <row r="67" spans="1:46" x14ac:dyDescent="0.25">
      <c r="A67" t="s">
        <v>716</v>
      </c>
      <c r="B67">
        <f t="shared" si="6"/>
        <v>4287.3995760271619</v>
      </c>
      <c r="C67">
        <f>SUMIF(E$5:CM$5,C$5,E67:CM67)</f>
        <v>2388.6232006204023</v>
      </c>
      <c r="D67">
        <f>SUMIF(E$5:CM$5,D$5,E67:CM67)</f>
        <v>1898.7763754067598</v>
      </c>
      <c r="E67">
        <f t="shared" si="2"/>
        <v>227</v>
      </c>
      <c r="F67">
        <v>41</v>
      </c>
      <c r="G67">
        <v>186</v>
      </c>
      <c r="H67">
        <f t="shared" si="3"/>
        <v>-231.21625128980997</v>
      </c>
      <c r="I67">
        <v>122.17586994916722</v>
      </c>
      <c r="J67">
        <v>-353.39212123897721</v>
      </c>
      <c r="K67">
        <f t="shared" si="4"/>
        <v>1147.394</v>
      </c>
      <c r="L67">
        <v>-129.93</v>
      </c>
      <c r="M67">
        <v>1277.3240000000001</v>
      </c>
      <c r="S67">
        <v>60.1</v>
      </c>
      <c r="Z67">
        <f t="shared" si="7"/>
        <v>707.1767364029796</v>
      </c>
      <c r="AA67">
        <v>638.45847302836933</v>
      </c>
      <c r="AB67">
        <v>68.71826337461026</v>
      </c>
      <c r="AC67">
        <f t="shared" si="5"/>
        <v>2379.6999999999998</v>
      </c>
      <c r="AD67">
        <v>1716.8</v>
      </c>
      <c r="AE67">
        <v>662.9</v>
      </c>
      <c r="AR67">
        <f t="shared" si="8"/>
        <v>-2.754909086007066</v>
      </c>
      <c r="AS67">
        <v>0.1188576428660162</v>
      </c>
      <c r="AT67">
        <v>-2.8737667288730822</v>
      </c>
    </row>
    <row r="68" spans="1:46" x14ac:dyDescent="0.25">
      <c r="A68" t="s">
        <v>717</v>
      </c>
      <c r="B68">
        <f t="shared" si="6"/>
        <v>6308.2621591417437</v>
      </c>
      <c r="C68">
        <f>SUMIF(E$5:CM$5,C$5,E68:CM68)</f>
        <v>4175.5012801602297</v>
      </c>
      <c r="D68">
        <f>SUMIF(E$5:CM$5,D$5,E68:CM68)</f>
        <v>2132.760878981514</v>
      </c>
      <c r="E68">
        <f t="shared" si="2"/>
        <v>351</v>
      </c>
      <c r="F68">
        <v>61</v>
      </c>
      <c r="G68">
        <v>290</v>
      </c>
      <c r="H68">
        <f t="shared" si="3"/>
        <v>-911.86303798604467</v>
      </c>
      <c r="I68">
        <v>-45.330144236496622</v>
      </c>
      <c r="J68">
        <v>-866.53289374954807</v>
      </c>
      <c r="K68">
        <f t="shared" si="4"/>
        <v>1500.67624</v>
      </c>
      <c r="L68">
        <v>252.30305999999999</v>
      </c>
      <c r="M68">
        <v>1248.37318</v>
      </c>
      <c r="S68">
        <v>-69.900000000000006</v>
      </c>
      <c r="Z68">
        <f t="shared" si="7"/>
        <v>275.04917000029997</v>
      </c>
      <c r="AA68">
        <v>244.21539866988016</v>
      </c>
      <c r="AB68">
        <v>30.833771330419815</v>
      </c>
      <c r="AC68">
        <f t="shared" si="5"/>
        <v>5162.1000000000004</v>
      </c>
      <c r="AD68">
        <v>3665.3</v>
      </c>
      <c r="AE68">
        <v>1496.8</v>
      </c>
      <c r="AR68">
        <f t="shared" si="8"/>
        <v>1.1997871274883698</v>
      </c>
      <c r="AS68">
        <v>-1.987034273153669</v>
      </c>
      <c r="AT68">
        <v>3.1868214006420388</v>
      </c>
    </row>
    <row r="69" spans="1:46" x14ac:dyDescent="0.25">
      <c r="A69" t="s">
        <v>718</v>
      </c>
      <c r="B69">
        <f t="shared" si="6"/>
        <v>2066.7972393248174</v>
      </c>
      <c r="C69">
        <f>SUMIF(E$5:CM$5,C$5,E69:CM69)</f>
        <v>1005.5716019019229</v>
      </c>
      <c r="D69">
        <f>SUMIF(E$5:CM$5,D$5,E69:CM69)</f>
        <v>1061.2256374228946</v>
      </c>
      <c r="E69">
        <f t="shared" si="2"/>
        <v>674</v>
      </c>
      <c r="F69">
        <v>13</v>
      </c>
      <c r="G69">
        <v>661</v>
      </c>
      <c r="H69">
        <f t="shared" si="3"/>
        <v>-271.01744844776817</v>
      </c>
      <c r="I69">
        <v>311.65495883374911</v>
      </c>
      <c r="J69">
        <v>-582.67240728151728</v>
      </c>
      <c r="K69">
        <f t="shared" si="4"/>
        <v>273.72460000000007</v>
      </c>
      <c r="L69">
        <v>-172.35159999999991</v>
      </c>
      <c r="M69">
        <v>446.07619999999997</v>
      </c>
      <c r="S69">
        <v>-111.9</v>
      </c>
      <c r="Z69">
        <f t="shared" si="7"/>
        <v>592.74960471138172</v>
      </c>
      <c r="AA69">
        <v>616.55858291894833</v>
      </c>
      <c r="AB69">
        <v>-23.808978207566614</v>
      </c>
      <c r="AC69">
        <f t="shared" si="5"/>
        <v>909.4</v>
      </c>
      <c r="AD69">
        <v>235.5</v>
      </c>
      <c r="AE69">
        <v>673.9</v>
      </c>
      <c r="AR69">
        <f t="shared" si="8"/>
        <v>-0.15951693879593143</v>
      </c>
      <c r="AS69">
        <v>1.2096601492254082</v>
      </c>
      <c r="AT69">
        <v>-1.3691770880213396</v>
      </c>
    </row>
    <row r="70" spans="1:46" x14ac:dyDescent="0.25">
      <c r="A70" t="s">
        <v>719</v>
      </c>
      <c r="B70">
        <f t="shared" si="6"/>
        <v>-1556.0458831103872</v>
      </c>
      <c r="C70">
        <f>SUMIF(E$5:CM$5,C$5,E70:CM70)</f>
        <v>1045.6768615853505</v>
      </c>
      <c r="D70">
        <f>SUMIF(E$5:CM$5,D$5,E70:CM70)</f>
        <v>-2601.7227446957377</v>
      </c>
      <c r="E70">
        <f t="shared" si="2"/>
        <v>-14</v>
      </c>
      <c r="F70">
        <v>19</v>
      </c>
      <c r="G70">
        <v>-33</v>
      </c>
      <c r="H70">
        <f t="shared" si="3"/>
        <v>-738.2465436445292</v>
      </c>
      <c r="I70">
        <v>56.8537961990396</v>
      </c>
      <c r="J70">
        <v>-795.1003398435688</v>
      </c>
      <c r="K70">
        <f t="shared" si="4"/>
        <v>73.331680000000034</v>
      </c>
      <c r="L70">
        <v>73.353420000000042</v>
      </c>
      <c r="M70">
        <v>-2.1740000000005238E-2</v>
      </c>
      <c r="S70">
        <v>9.8000000000000007</v>
      </c>
      <c r="Z70">
        <f t="shared" si="7"/>
        <v>57.515899882762128</v>
      </c>
      <c r="AA70">
        <v>110.09666719353558</v>
      </c>
      <c r="AB70">
        <v>-52.580767310773453</v>
      </c>
      <c r="AC70">
        <f t="shared" si="5"/>
        <v>-906.59999999999991</v>
      </c>
      <c r="AD70">
        <v>786.5</v>
      </c>
      <c r="AE70">
        <v>-1693.1</v>
      </c>
      <c r="AR70">
        <f t="shared" si="8"/>
        <v>-37.846919348620197</v>
      </c>
      <c r="AS70">
        <v>-0.12702180722466377</v>
      </c>
      <c r="AT70">
        <v>-37.719897541395532</v>
      </c>
    </row>
    <row r="71" spans="1:46" x14ac:dyDescent="0.25">
      <c r="A71" t="s">
        <v>720</v>
      </c>
      <c r="B71">
        <f t="shared" si="6"/>
        <v>4422.300917036303</v>
      </c>
      <c r="C71">
        <f>SUMIF(E$5:CM$5,C$5,E71:CM71)</f>
        <v>3915.7286052046747</v>
      </c>
      <c r="D71">
        <f>SUMIF(E$5:CM$5,D$5,E71:CM71)</f>
        <v>506.57231183162861</v>
      </c>
      <c r="E71">
        <f t="shared" ref="E71:E134" si="9">F71+G71</f>
        <v>1285</v>
      </c>
      <c r="F71">
        <v>-23</v>
      </c>
      <c r="G71">
        <v>1308</v>
      </c>
      <c r="H71">
        <f t="shared" ref="H71:H134" si="10">I71+J71</f>
        <v>380.69195170386479</v>
      </c>
      <c r="I71">
        <v>411.62136615512793</v>
      </c>
      <c r="J71">
        <v>-30.929414451263124</v>
      </c>
      <c r="K71">
        <f t="shared" ref="K71:K134" si="11">L71+M71</f>
        <v>905.17494000000033</v>
      </c>
      <c r="L71">
        <v>1435.1826100000003</v>
      </c>
      <c r="M71">
        <v>-530.00766999999996</v>
      </c>
      <c r="S71">
        <v>24.4</v>
      </c>
      <c r="Z71">
        <f t="shared" si="7"/>
        <v>-209.23699317199572</v>
      </c>
      <c r="AA71">
        <v>-214.65195973681477</v>
      </c>
      <c r="AB71">
        <v>5.4149665648190535</v>
      </c>
      <c r="AC71">
        <f t="shared" ref="AC71:AC134" si="12">AD71+AE71</f>
        <v>2029.8000000000002</v>
      </c>
      <c r="AD71">
        <v>2301.9</v>
      </c>
      <c r="AE71">
        <v>-272.10000000000002</v>
      </c>
      <c r="AR71">
        <f t="shared" si="8"/>
        <v>6.471018504433796</v>
      </c>
      <c r="AS71">
        <v>4.6765887863612434</v>
      </c>
      <c r="AT71">
        <v>1.7944297180725528</v>
      </c>
    </row>
    <row r="72" spans="1:46" x14ac:dyDescent="0.25">
      <c r="A72" t="s">
        <v>721</v>
      </c>
      <c r="B72">
        <f t="shared" ref="B72:B135" si="13">C72+D72</f>
        <v>4788.0025713738687</v>
      </c>
      <c r="C72">
        <f>SUMIF(E$5:CM$5,C$5,E72:CM72)</f>
        <v>1909.2574055107327</v>
      </c>
      <c r="D72">
        <f>SUMIF(E$5:CM$5,D$5,E72:CM72)</f>
        <v>2878.7451658631362</v>
      </c>
      <c r="E72">
        <f t="shared" si="9"/>
        <v>2305</v>
      </c>
      <c r="F72">
        <v>783</v>
      </c>
      <c r="G72">
        <v>1522</v>
      </c>
      <c r="H72">
        <f t="shared" si="10"/>
        <v>462.8620740753654</v>
      </c>
      <c r="I72">
        <v>136.56319825199105</v>
      </c>
      <c r="J72">
        <v>326.29887582337437</v>
      </c>
      <c r="K72">
        <f t="shared" si="11"/>
        <v>1626.50856</v>
      </c>
      <c r="L72">
        <v>486.5986400000001</v>
      </c>
      <c r="M72">
        <v>1139.9099199999998</v>
      </c>
      <c r="S72">
        <v>-56.7</v>
      </c>
      <c r="Z72">
        <f t="shared" si="7"/>
        <v>-313.07715155399558</v>
      </c>
      <c r="AA72">
        <v>-316.62799448837643</v>
      </c>
      <c r="AB72">
        <v>3.5508429343808614</v>
      </c>
      <c r="AC72">
        <f t="shared" si="12"/>
        <v>749.8</v>
      </c>
      <c r="AD72">
        <v>819.8</v>
      </c>
      <c r="AE72">
        <v>-70</v>
      </c>
      <c r="AR72">
        <f t="shared" si="8"/>
        <v>13.609088852498905</v>
      </c>
      <c r="AS72">
        <v>-7.6438252881930069E-2</v>
      </c>
      <c r="AT72">
        <v>13.685527105380835</v>
      </c>
    </row>
    <row r="73" spans="1:46" x14ac:dyDescent="0.25">
      <c r="A73" t="s">
        <v>722</v>
      </c>
      <c r="B73">
        <f t="shared" si="13"/>
        <v>3714.4065733149769</v>
      </c>
      <c r="C73">
        <f>SUMIF(E$5:CM$5,C$5,E73:CM73)</f>
        <v>3182.8287917513117</v>
      </c>
      <c r="D73">
        <f>SUMIF(E$5:CM$5,D$5,E73:CM73)</f>
        <v>531.5777815636651</v>
      </c>
      <c r="E73">
        <f t="shared" si="9"/>
        <v>-209</v>
      </c>
      <c r="F73">
        <v>-4</v>
      </c>
      <c r="G73">
        <v>-205</v>
      </c>
      <c r="H73">
        <f t="shared" si="10"/>
        <v>401.34481429713503</v>
      </c>
      <c r="I73">
        <v>317.94101913685614</v>
      </c>
      <c r="J73">
        <v>83.403795160278861</v>
      </c>
      <c r="K73">
        <f t="shared" si="11"/>
        <v>1972.8076800000003</v>
      </c>
      <c r="L73">
        <v>1367.3259200000002</v>
      </c>
      <c r="M73">
        <v>605.48176000000001</v>
      </c>
      <c r="S73">
        <v>53</v>
      </c>
      <c r="Z73">
        <f t="shared" si="7"/>
        <v>275.51977574979537</v>
      </c>
      <c r="AA73">
        <v>294.62604028467274</v>
      </c>
      <c r="AB73">
        <v>-19.106264534877383</v>
      </c>
      <c r="AC73">
        <f t="shared" si="12"/>
        <v>1218.4000000000001</v>
      </c>
      <c r="AD73">
        <v>1207</v>
      </c>
      <c r="AE73">
        <v>11.4</v>
      </c>
      <c r="AR73">
        <f t="shared" si="8"/>
        <v>2.3343032680459319</v>
      </c>
      <c r="AS73">
        <v>-6.4187670217671342E-2</v>
      </c>
      <c r="AT73">
        <v>2.398490938263603</v>
      </c>
    </row>
    <row r="74" spans="1:46" x14ac:dyDescent="0.25">
      <c r="A74" t="s">
        <v>723</v>
      </c>
      <c r="B74">
        <f t="shared" si="13"/>
        <v>-99.650677794457522</v>
      </c>
      <c r="C74">
        <f>SUMIF(E$5:CM$5,C$5,E74:CM74)</f>
        <v>-409.6882550314819</v>
      </c>
      <c r="D74">
        <f>SUMIF(E$5:CM$5,D$5,E74:CM74)</f>
        <v>310.03757723702438</v>
      </c>
      <c r="E74">
        <f t="shared" si="9"/>
        <v>606</v>
      </c>
      <c r="F74">
        <v>-19</v>
      </c>
      <c r="G74">
        <v>625</v>
      </c>
      <c r="H74">
        <f t="shared" si="10"/>
        <v>119.23211169284446</v>
      </c>
      <c r="I74">
        <v>851.93717277486712</v>
      </c>
      <c r="J74">
        <v>-732.70506108202267</v>
      </c>
      <c r="K74">
        <f t="shared" si="11"/>
        <v>119.38813999999991</v>
      </c>
      <c r="L74">
        <v>-401.55959000000007</v>
      </c>
      <c r="M74">
        <v>520.94772999999998</v>
      </c>
      <c r="S74">
        <v>-7.8</v>
      </c>
      <c r="Z74">
        <f t="shared" si="7"/>
        <v>47.593105101440372</v>
      </c>
      <c r="AA74">
        <v>31.031401861012402</v>
      </c>
      <c r="AB74">
        <v>16.561703240427967</v>
      </c>
      <c r="AC74">
        <f t="shared" si="12"/>
        <v>-979.9</v>
      </c>
      <c r="AD74">
        <v>-872.4</v>
      </c>
      <c r="AE74">
        <v>-107.5</v>
      </c>
      <c r="AR74">
        <f t="shared" si="8"/>
        <v>-4.1640345887422434</v>
      </c>
      <c r="AS74">
        <v>0.30276033263862084</v>
      </c>
      <c r="AT74">
        <v>-4.4667949213808642</v>
      </c>
    </row>
    <row r="75" spans="1:46" x14ac:dyDescent="0.25">
      <c r="A75" t="s">
        <v>724</v>
      </c>
      <c r="B75">
        <f t="shared" si="13"/>
        <v>310.55251930168163</v>
      </c>
      <c r="C75">
        <f>SUMIF(E$5:CM$5,C$5,E75:CM75)</f>
        <v>445.76513698894325</v>
      </c>
      <c r="D75">
        <f>SUMIF(E$5:CM$5,D$5,E75:CM75)</f>
        <v>-135.21261768726163</v>
      </c>
      <c r="E75">
        <f t="shared" si="9"/>
        <v>153</v>
      </c>
      <c r="F75">
        <v>71</v>
      </c>
      <c r="G75">
        <v>82</v>
      </c>
      <c r="H75">
        <f t="shared" si="10"/>
        <v>427.0280824794109</v>
      </c>
      <c r="I75">
        <v>351.33190500263464</v>
      </c>
      <c r="J75">
        <v>75.696177476776242</v>
      </c>
      <c r="K75">
        <f t="shared" si="11"/>
        <v>-339.88274525390631</v>
      </c>
      <c r="L75">
        <v>29.530216640624975</v>
      </c>
      <c r="M75">
        <v>-369.41296189453129</v>
      </c>
      <c r="S75">
        <v>-11.8</v>
      </c>
      <c r="Z75">
        <f t="shared" si="7"/>
        <v>-47.159014544866949</v>
      </c>
      <c r="AA75">
        <v>-58.635956785429265</v>
      </c>
      <c r="AB75">
        <v>11.476942240562312</v>
      </c>
      <c r="AC75">
        <f t="shared" si="12"/>
        <v>199.9</v>
      </c>
      <c r="AD75">
        <v>54.9</v>
      </c>
      <c r="AE75">
        <v>145</v>
      </c>
      <c r="AR75">
        <f t="shared" si="8"/>
        <v>-70.533803378956009</v>
      </c>
      <c r="AS75">
        <v>-2.3610278688870978</v>
      </c>
      <c r="AT75">
        <v>-68.172775510068917</v>
      </c>
    </row>
    <row r="76" spans="1:46" x14ac:dyDescent="0.25">
      <c r="A76" t="s">
        <v>725</v>
      </c>
      <c r="B76">
        <f t="shared" si="13"/>
        <v>-4388.4537159764313</v>
      </c>
      <c r="C76">
        <f>SUMIF(E$5:CM$5,C$5,E76:CM76)</f>
        <v>846.10240951876085</v>
      </c>
      <c r="D76">
        <f>SUMIF(E$5:CM$5,D$5,E76:CM76)</f>
        <v>-5234.5561254951917</v>
      </c>
      <c r="E76">
        <f t="shared" si="9"/>
        <v>-4880</v>
      </c>
      <c r="F76">
        <v>-183</v>
      </c>
      <c r="G76">
        <v>-4697</v>
      </c>
      <c r="H76">
        <f t="shared" si="10"/>
        <v>-316.78174753588848</v>
      </c>
      <c r="I76">
        <v>-131.16744233907883</v>
      </c>
      <c r="J76">
        <v>-185.61430519680968</v>
      </c>
      <c r="K76">
        <f t="shared" si="11"/>
        <v>-60.038120000000077</v>
      </c>
      <c r="L76">
        <v>-106.60828000000005</v>
      </c>
      <c r="M76">
        <v>46.570159999999973</v>
      </c>
      <c r="S76">
        <v>69.3</v>
      </c>
      <c r="Z76">
        <f t="shared" si="7"/>
        <v>193.44935592052281</v>
      </c>
      <c r="AA76">
        <v>199.24214878841912</v>
      </c>
      <c r="AB76">
        <v>-5.7927928678963179</v>
      </c>
      <c r="AC76">
        <f t="shared" si="12"/>
        <v>631.29999999999995</v>
      </c>
      <c r="AD76">
        <v>1066.0999999999999</v>
      </c>
      <c r="AE76">
        <v>-434.8</v>
      </c>
      <c r="AR76">
        <f t="shared" si="8"/>
        <v>-25.683204361065922</v>
      </c>
      <c r="AS76">
        <v>1.5359830694207244</v>
      </c>
      <c r="AT76">
        <v>-27.219187430486645</v>
      </c>
    </row>
    <row r="77" spans="1:46" x14ac:dyDescent="0.25">
      <c r="A77" t="s">
        <v>726</v>
      </c>
      <c r="B77">
        <f t="shared" si="13"/>
        <v>375.09779731941467</v>
      </c>
      <c r="C77">
        <f>SUMIF(E$5:CM$5,C$5,E77:CM77)</f>
        <v>470.88972518980341</v>
      </c>
      <c r="D77">
        <f>SUMIF(E$5:CM$5,D$5,E77:CM77)</f>
        <v>-95.791927870388776</v>
      </c>
      <c r="E77">
        <f t="shared" si="9"/>
        <v>-294</v>
      </c>
      <c r="F77">
        <v>-307</v>
      </c>
      <c r="G77">
        <v>13</v>
      </c>
      <c r="H77">
        <f t="shared" si="10"/>
        <v>-121.94675166302908</v>
      </c>
      <c r="I77">
        <v>87.011362506345861</v>
      </c>
      <c r="J77">
        <v>-208.95811416937494</v>
      </c>
      <c r="K77">
        <f t="shared" si="11"/>
        <v>729.64343999999994</v>
      </c>
      <c r="L77">
        <v>117.69735999999992</v>
      </c>
      <c r="M77">
        <v>611.94608000000005</v>
      </c>
      <c r="S77">
        <v>-9.1</v>
      </c>
      <c r="Z77">
        <f t="shared" si="7"/>
        <v>-135.82733714462682</v>
      </c>
      <c r="AA77">
        <v>-123.37828041735553</v>
      </c>
      <c r="AB77">
        <v>-12.44905672727131</v>
      </c>
      <c r="AC77">
        <f t="shared" si="12"/>
        <v>207.10000000000002</v>
      </c>
      <c r="AD77">
        <v>695.5</v>
      </c>
      <c r="AE77">
        <v>-488.4</v>
      </c>
      <c r="AR77">
        <f t="shared" si="8"/>
        <v>-0.77155387292945465</v>
      </c>
      <c r="AS77">
        <v>1.0592831008131509</v>
      </c>
      <c r="AT77">
        <v>-1.8308369737426056</v>
      </c>
    </row>
    <row r="78" spans="1:46" x14ac:dyDescent="0.25">
      <c r="A78" t="s">
        <v>727</v>
      </c>
      <c r="B78">
        <f t="shared" si="13"/>
        <v>7040.7817251147126</v>
      </c>
      <c r="C78">
        <f>SUMIF(E$5:CM$5,C$5,E78:CM78)</f>
        <v>4449.0596896532297</v>
      </c>
      <c r="D78">
        <f>SUMIF(E$5:CM$5,D$5,E78:CM78)</f>
        <v>2591.7220354614828</v>
      </c>
      <c r="E78">
        <f t="shared" si="9"/>
        <v>1024</v>
      </c>
      <c r="F78">
        <v>272</v>
      </c>
      <c r="G78">
        <v>752</v>
      </c>
      <c r="H78">
        <f t="shared" si="10"/>
        <v>-205.95985902735003</v>
      </c>
      <c r="I78">
        <v>385.58049715600589</v>
      </c>
      <c r="J78">
        <v>-591.54035618335593</v>
      </c>
      <c r="K78">
        <f t="shared" si="11"/>
        <v>2523.3428800000002</v>
      </c>
      <c r="L78">
        <v>594.94822000000011</v>
      </c>
      <c r="M78">
        <v>1928.3946599999999</v>
      </c>
      <c r="S78">
        <v>470</v>
      </c>
      <c r="Z78">
        <f t="shared" si="7"/>
        <v>918.13493768801106</v>
      </c>
      <c r="AA78">
        <v>869.14482165878883</v>
      </c>
      <c r="AB78">
        <v>48.990116029222207</v>
      </c>
      <c r="AC78">
        <f t="shared" si="12"/>
        <v>2320.3000000000002</v>
      </c>
      <c r="AD78">
        <v>2327.4</v>
      </c>
      <c r="AE78">
        <v>-7.1</v>
      </c>
      <c r="AR78">
        <f t="shared" si="8"/>
        <v>-9.0362335459487273</v>
      </c>
      <c r="AS78">
        <v>-1.3849161565376808E-2</v>
      </c>
      <c r="AT78">
        <v>-9.0223843843833507</v>
      </c>
    </row>
    <row r="79" spans="1:46" x14ac:dyDescent="0.25">
      <c r="A79" t="s">
        <v>728</v>
      </c>
      <c r="B79">
        <f t="shared" si="13"/>
        <v>-2638.7731262073944</v>
      </c>
      <c r="C79">
        <f>SUMIF(E$5:CM$5,C$5,E79:CM79)</f>
        <v>720.98248232798699</v>
      </c>
      <c r="D79">
        <f>SUMIF(E$5:CM$5,D$5,E79:CM79)</f>
        <v>-3359.7556085353813</v>
      </c>
      <c r="E79">
        <f t="shared" si="9"/>
        <v>-3394</v>
      </c>
      <c r="F79">
        <v>-702</v>
      </c>
      <c r="G79">
        <v>-2692</v>
      </c>
      <c r="H79">
        <f t="shared" si="10"/>
        <v>-49.644618740843498</v>
      </c>
      <c r="I79">
        <v>516.02254479850978</v>
      </c>
      <c r="J79">
        <v>-565.66716353935328</v>
      </c>
      <c r="K79">
        <f t="shared" si="11"/>
        <v>74.260559999999998</v>
      </c>
      <c r="L79">
        <v>238.32864000000001</v>
      </c>
      <c r="M79">
        <v>-164.06808000000001</v>
      </c>
      <c r="S79">
        <v>-86.3</v>
      </c>
      <c r="Z79">
        <f t="shared" si="7"/>
        <v>400.52546395668423</v>
      </c>
      <c r="AA79">
        <v>391.00245083233841</v>
      </c>
      <c r="AB79">
        <v>9.5230131243458089</v>
      </c>
      <c r="AC79">
        <f t="shared" si="12"/>
        <v>418.4</v>
      </c>
      <c r="AD79">
        <v>278.8</v>
      </c>
      <c r="AE79">
        <v>139.6</v>
      </c>
      <c r="AR79">
        <f t="shared" si="8"/>
        <v>-2.0145314232346356</v>
      </c>
      <c r="AS79">
        <v>-1.1711533028611629</v>
      </c>
      <c r="AT79">
        <v>-0.84337812037347248</v>
      </c>
    </row>
    <row r="80" spans="1:46" x14ac:dyDescent="0.25">
      <c r="A80" t="s">
        <v>729</v>
      </c>
      <c r="B80">
        <f t="shared" si="13"/>
        <v>100.27279359956617</v>
      </c>
      <c r="C80">
        <f>SUMIF(E$5:CM$5,C$5,E80:CM80)</f>
        <v>747.06569975732123</v>
      </c>
      <c r="D80">
        <f>SUMIF(E$5:CM$5,D$5,E80:CM80)</f>
        <v>-646.79290615775506</v>
      </c>
      <c r="E80">
        <f t="shared" si="9"/>
        <v>-476</v>
      </c>
      <c r="F80">
        <v>-161</v>
      </c>
      <c r="G80">
        <v>-315</v>
      </c>
      <c r="H80">
        <f t="shared" si="10"/>
        <v>702.52795832810057</v>
      </c>
      <c r="I80">
        <v>296.49599108481351</v>
      </c>
      <c r="J80">
        <v>406.031967243287</v>
      </c>
      <c r="K80">
        <f t="shared" si="11"/>
        <v>283.92273999999992</v>
      </c>
      <c r="L80">
        <v>56.120809999999999</v>
      </c>
      <c r="M80">
        <v>227.80192999999994</v>
      </c>
      <c r="S80">
        <v>-55.5</v>
      </c>
      <c r="Z80">
        <f t="shared" si="7"/>
        <v>378.78186634634932</v>
      </c>
      <c r="AA80">
        <v>423.22583412876259</v>
      </c>
      <c r="AB80">
        <v>-44.44396778241326</v>
      </c>
      <c r="AC80">
        <f t="shared" si="12"/>
        <v>-722.80000000000007</v>
      </c>
      <c r="AD80">
        <v>130.9</v>
      </c>
      <c r="AE80">
        <v>-853.7</v>
      </c>
      <c r="AR80">
        <f t="shared" si="8"/>
        <v>-10.659771074883594</v>
      </c>
      <c r="AS80">
        <v>1.3230645437451107</v>
      </c>
      <c r="AT80">
        <v>-11.982835618628704</v>
      </c>
    </row>
    <row r="81" spans="1:46" x14ac:dyDescent="0.25">
      <c r="A81" t="s">
        <v>730</v>
      </c>
      <c r="B81">
        <f t="shared" si="13"/>
        <v>2119.9463771667474</v>
      </c>
      <c r="C81">
        <f>SUMIF(E$5:CM$5,C$5,E81:CM81)</f>
        <v>1641.2035668276969</v>
      </c>
      <c r="D81">
        <f>SUMIF(E$5:CM$5,D$5,E81:CM81)</f>
        <v>478.74281033905061</v>
      </c>
      <c r="E81">
        <f t="shared" si="9"/>
        <v>-530</v>
      </c>
      <c r="F81">
        <v>80</v>
      </c>
      <c r="G81">
        <v>-610</v>
      </c>
      <c r="H81">
        <f t="shared" si="10"/>
        <v>286.80558219182313</v>
      </c>
      <c r="I81">
        <v>352.62981417027436</v>
      </c>
      <c r="J81">
        <v>-65.824231978451209</v>
      </c>
      <c r="K81">
        <f t="shared" si="11"/>
        <v>643.2052799999999</v>
      </c>
      <c r="L81">
        <v>-149.59518</v>
      </c>
      <c r="M81">
        <v>792.80045999999993</v>
      </c>
      <c r="S81">
        <v>29.9</v>
      </c>
      <c r="Z81">
        <f t="shared" si="7"/>
        <v>422.94703543795242</v>
      </c>
      <c r="AA81">
        <v>378.27555251571061</v>
      </c>
      <c r="AB81">
        <v>44.671482922241793</v>
      </c>
      <c r="AC81">
        <f t="shared" si="12"/>
        <v>1267.5999999999999</v>
      </c>
      <c r="AD81">
        <v>980</v>
      </c>
      <c r="AE81">
        <v>287.60000000000002</v>
      </c>
      <c r="AR81">
        <f t="shared" si="8"/>
        <v>-0.51152046302801812</v>
      </c>
      <c r="AS81">
        <v>-0.10661985828803605</v>
      </c>
      <c r="AT81">
        <v>-0.40490060473998213</v>
      </c>
    </row>
    <row r="82" spans="1:46" x14ac:dyDescent="0.25">
      <c r="A82" t="s">
        <v>731</v>
      </c>
      <c r="B82">
        <f t="shared" si="13"/>
        <v>1262.1322973018323</v>
      </c>
      <c r="C82">
        <f>SUMIF(E$5:CM$5,C$5,E82:CM82)</f>
        <v>1771.3180757482705</v>
      </c>
      <c r="D82">
        <f>SUMIF(E$5:CM$5,D$5,E82:CM82)</f>
        <v>-509.18577844643823</v>
      </c>
      <c r="E82">
        <f t="shared" si="9"/>
        <v>-60</v>
      </c>
      <c r="F82">
        <v>127</v>
      </c>
      <c r="G82">
        <v>-187</v>
      </c>
      <c r="H82">
        <f t="shared" si="10"/>
        <v>810.88301585768636</v>
      </c>
      <c r="I82">
        <v>459.18680913456922</v>
      </c>
      <c r="J82">
        <v>351.6962067231172</v>
      </c>
      <c r="K82">
        <f t="shared" si="11"/>
        <v>-99.825600000000179</v>
      </c>
      <c r="L82">
        <v>442.53860000000003</v>
      </c>
      <c r="M82">
        <v>-542.36420000000021</v>
      </c>
      <c r="S82">
        <v>-184.2</v>
      </c>
      <c r="Z82">
        <f t="shared" si="7"/>
        <v>-27.388635357513309</v>
      </c>
      <c r="AA82">
        <v>-23.935749032285951</v>
      </c>
      <c r="AB82">
        <v>-3.4528863252273587</v>
      </c>
      <c r="AC82">
        <f t="shared" si="12"/>
        <v>827.6</v>
      </c>
      <c r="AD82">
        <v>765.5</v>
      </c>
      <c r="AE82">
        <v>62.1</v>
      </c>
      <c r="AR82">
        <f t="shared" si="8"/>
        <v>-4.9364831983405253</v>
      </c>
      <c r="AS82">
        <v>1.0284156459873339</v>
      </c>
      <c r="AT82">
        <v>-5.964898844327859</v>
      </c>
    </row>
    <row r="83" spans="1:46" x14ac:dyDescent="0.25">
      <c r="A83" t="s">
        <v>732</v>
      </c>
      <c r="B83">
        <f t="shared" si="13"/>
        <v>-75.072482860469563</v>
      </c>
      <c r="C83">
        <f>SUMIF(E$5:CM$5,C$5,E83:CM83)</f>
        <v>1553.9314376491939</v>
      </c>
      <c r="D83">
        <f>SUMIF(E$5:CM$5,D$5,E83:CM83)</f>
        <v>-1629.0039205096634</v>
      </c>
      <c r="E83">
        <f t="shared" si="9"/>
        <v>153</v>
      </c>
      <c r="F83">
        <v>227</v>
      </c>
      <c r="G83">
        <v>-74</v>
      </c>
      <c r="H83">
        <f t="shared" si="10"/>
        <v>-464.01897299948303</v>
      </c>
      <c r="I83">
        <v>81.703099875210015</v>
      </c>
      <c r="J83">
        <v>-545.72207287469303</v>
      </c>
      <c r="K83">
        <f t="shared" si="11"/>
        <v>-1337.27486</v>
      </c>
      <c r="L83">
        <v>710.05790999999988</v>
      </c>
      <c r="M83">
        <v>-2047.33277</v>
      </c>
      <c r="S83">
        <v>49.7</v>
      </c>
      <c r="Z83">
        <f t="shared" si="7"/>
        <v>250.97191250511128</v>
      </c>
      <c r="AA83">
        <v>152.17445877333736</v>
      </c>
      <c r="AB83">
        <v>98.797453731773899</v>
      </c>
      <c r="AC83">
        <f t="shared" si="12"/>
        <v>1268.5</v>
      </c>
      <c r="AD83">
        <v>383</v>
      </c>
      <c r="AE83">
        <v>885.5</v>
      </c>
      <c r="AR83">
        <f t="shared" si="8"/>
        <v>4.0494376339022615</v>
      </c>
      <c r="AS83">
        <v>-4.0309993533755488E-3</v>
      </c>
      <c r="AT83">
        <v>4.0534686332556369</v>
      </c>
    </row>
    <row r="84" spans="1:46" x14ac:dyDescent="0.25">
      <c r="A84" t="s">
        <v>733</v>
      </c>
      <c r="B84">
        <f t="shared" si="13"/>
        <v>2899.756613348105</v>
      </c>
      <c r="C84">
        <f>SUMIF(E$5:CM$5,C$5,E84:CM84)</f>
        <v>2964.2218072033484</v>
      </c>
      <c r="D84">
        <f>SUMIF(E$5:CM$5,D$5,E84:CM84)</f>
        <v>-64.465193855243399</v>
      </c>
      <c r="E84">
        <f t="shared" si="9"/>
        <v>-457</v>
      </c>
      <c r="F84">
        <v>-71</v>
      </c>
      <c r="G84">
        <v>-386</v>
      </c>
      <c r="H84">
        <f t="shared" si="10"/>
        <v>212.02401957295737</v>
      </c>
      <c r="I84">
        <v>397.7904348700971</v>
      </c>
      <c r="J84">
        <v>-185.76641529713973</v>
      </c>
      <c r="K84">
        <f t="shared" si="11"/>
        <v>570.98543999999981</v>
      </c>
      <c r="L84">
        <v>687.78385999999989</v>
      </c>
      <c r="M84">
        <v>-116.79842000000004</v>
      </c>
      <c r="S84">
        <v>385.7</v>
      </c>
      <c r="Z84">
        <f t="shared" si="7"/>
        <v>101.33253234601477</v>
      </c>
      <c r="AA84">
        <v>153.23973491053187</v>
      </c>
      <c r="AB84">
        <v>-51.907202564517092</v>
      </c>
      <c r="AC84">
        <f t="shared" si="12"/>
        <v>2113.8000000000002</v>
      </c>
      <c r="AD84">
        <v>1802.4</v>
      </c>
      <c r="AE84">
        <v>311.39999999999998</v>
      </c>
      <c r="AR84">
        <f t="shared" si="8"/>
        <v>-27.085378570867064</v>
      </c>
      <c r="AS84">
        <v>-5.9922225772805735</v>
      </c>
      <c r="AT84">
        <v>-21.093155993586489</v>
      </c>
    </row>
    <row r="85" spans="1:46" x14ac:dyDescent="0.25">
      <c r="A85" t="s">
        <v>734</v>
      </c>
      <c r="B85">
        <f t="shared" si="13"/>
        <v>1812.1376148336417</v>
      </c>
      <c r="C85">
        <f>SUMIF(E$5:CM$5,C$5,E85:CM85)</f>
        <v>496.09069470282304</v>
      </c>
      <c r="D85">
        <f>SUMIF(E$5:CM$5,D$5,E85:CM85)</f>
        <v>1316.0469201308188</v>
      </c>
      <c r="E85">
        <f t="shared" si="9"/>
        <v>-186</v>
      </c>
      <c r="F85">
        <v>82</v>
      </c>
      <c r="G85">
        <v>-268</v>
      </c>
      <c r="H85">
        <f t="shared" si="10"/>
        <v>191.96813040361397</v>
      </c>
      <c r="I85">
        <v>65.793588553118326</v>
      </c>
      <c r="J85">
        <v>126.17454185049564</v>
      </c>
      <c r="K85">
        <f t="shared" si="11"/>
        <v>1741.6695200000001</v>
      </c>
      <c r="L85">
        <v>-143.58462</v>
      </c>
      <c r="M85">
        <v>1885.2541400000002</v>
      </c>
      <c r="S85">
        <v>-311.89999999999998</v>
      </c>
      <c r="Z85">
        <f t="shared" si="7"/>
        <v>106.56465431631423</v>
      </c>
      <c r="AA85">
        <v>92.814376340015627</v>
      </c>
      <c r="AB85">
        <v>13.750277976298612</v>
      </c>
      <c r="AC85">
        <f t="shared" si="12"/>
        <v>266.60000000000002</v>
      </c>
      <c r="AD85">
        <v>398.1</v>
      </c>
      <c r="AE85">
        <v>-131.5</v>
      </c>
      <c r="AR85">
        <f t="shared" si="8"/>
        <v>3.2353101137133065</v>
      </c>
      <c r="AS85">
        <v>0.9673498096890345</v>
      </c>
      <c r="AT85">
        <v>2.267960304024272</v>
      </c>
    </row>
    <row r="86" spans="1:46" x14ac:dyDescent="0.25">
      <c r="A86" t="s">
        <v>735</v>
      </c>
      <c r="B86">
        <f t="shared" si="13"/>
        <v>-2902.3982886745771</v>
      </c>
      <c r="C86">
        <f>SUMIF(E$5:CM$5,C$5,E86:CM86)</f>
        <v>-61.737829955386822</v>
      </c>
      <c r="D86">
        <f>SUMIF(E$5:CM$5,D$5,E86:CM86)</f>
        <v>-2840.66045871919</v>
      </c>
      <c r="E86">
        <f t="shared" si="9"/>
        <v>37</v>
      </c>
      <c r="F86">
        <v>181</v>
      </c>
      <c r="G86">
        <v>-144</v>
      </c>
      <c r="H86">
        <f t="shared" si="10"/>
        <v>-637.98549422455494</v>
      </c>
      <c r="I86">
        <v>185.95366673768333</v>
      </c>
      <c r="J86">
        <v>-823.93916096223825</v>
      </c>
      <c r="K86">
        <f t="shared" si="11"/>
        <v>-154.46648000000002</v>
      </c>
      <c r="L86">
        <v>12.30737999999999</v>
      </c>
      <c r="M86">
        <v>-166.77386000000001</v>
      </c>
      <c r="S86">
        <v>28.7</v>
      </c>
      <c r="Z86">
        <f t="shared" si="7"/>
        <v>-111.92964781933424</v>
      </c>
      <c r="AA86">
        <v>-87.226629727574178</v>
      </c>
      <c r="AB86">
        <v>-24.703018091760061</v>
      </c>
      <c r="AC86">
        <f t="shared" si="12"/>
        <v>-2047.6</v>
      </c>
      <c r="AD86">
        <v>-349</v>
      </c>
      <c r="AE86">
        <v>-1698.6</v>
      </c>
      <c r="AR86">
        <f t="shared" si="8"/>
        <v>-16.116666630688162</v>
      </c>
      <c r="AS86">
        <v>-4.7722469654959321</v>
      </c>
      <c r="AT86">
        <v>-11.344419665192229</v>
      </c>
    </row>
    <row r="87" spans="1:46" x14ac:dyDescent="0.25">
      <c r="A87" t="s">
        <v>736</v>
      </c>
      <c r="B87">
        <f t="shared" si="13"/>
        <v>1190.8330272258918</v>
      </c>
      <c r="C87">
        <f>SUMIF(E$5:CM$5,C$5,E87:CM87)</f>
        <v>2318.9076735556628</v>
      </c>
      <c r="D87">
        <f>SUMIF(E$5:CM$5,D$5,E87:CM87)</f>
        <v>-1128.074646329771</v>
      </c>
      <c r="E87">
        <f t="shared" si="9"/>
        <v>0</v>
      </c>
      <c r="F87">
        <v>148</v>
      </c>
      <c r="G87">
        <v>-148</v>
      </c>
      <c r="H87">
        <f t="shared" si="10"/>
        <v>10.458108268374531</v>
      </c>
      <c r="I87">
        <v>420.48064171815003</v>
      </c>
      <c r="J87">
        <v>-410.02253344977549</v>
      </c>
      <c r="K87">
        <f t="shared" si="11"/>
        <v>-990.33960000000002</v>
      </c>
      <c r="L87">
        <v>8.799599999999991</v>
      </c>
      <c r="M87">
        <v>-999.13919999999996</v>
      </c>
      <c r="S87">
        <v>-84.2</v>
      </c>
      <c r="Z87">
        <f t="shared" si="7"/>
        <v>184.17142019405094</v>
      </c>
      <c r="AA87">
        <v>149.04057602089807</v>
      </c>
      <c r="AB87">
        <v>35.130844173152866</v>
      </c>
      <c r="AC87">
        <f t="shared" si="12"/>
        <v>2075.5</v>
      </c>
      <c r="AD87">
        <v>1592.2</v>
      </c>
      <c r="AE87">
        <v>483.3</v>
      </c>
      <c r="AR87">
        <f t="shared" si="8"/>
        <v>-4.7569012365334675</v>
      </c>
      <c r="AS87">
        <v>0.38685581661473895</v>
      </c>
      <c r="AT87">
        <v>-5.1437570531482066</v>
      </c>
    </row>
    <row r="88" spans="1:46" x14ac:dyDescent="0.25">
      <c r="A88" t="s">
        <v>737</v>
      </c>
      <c r="B88">
        <f t="shared" si="13"/>
        <v>592.16150864950828</v>
      </c>
      <c r="C88">
        <f>SUMIF(E$5:CM$5,C$5,E88:CM88)</f>
        <v>1314.2417449772861</v>
      </c>
      <c r="D88">
        <f>SUMIF(E$5:CM$5,D$5,E88:CM88)</f>
        <v>-722.08023632777781</v>
      </c>
      <c r="E88">
        <f t="shared" si="9"/>
        <v>-61</v>
      </c>
      <c r="F88">
        <v>-156</v>
      </c>
      <c r="G88">
        <v>95</v>
      </c>
      <c r="H88">
        <f t="shared" si="10"/>
        <v>-162.91036444145561</v>
      </c>
      <c r="I88">
        <v>-128.8724531799306</v>
      </c>
      <c r="J88">
        <v>-34.037911261525025</v>
      </c>
      <c r="K88">
        <f t="shared" si="11"/>
        <v>-1483.7212</v>
      </c>
      <c r="L88">
        <v>87.327200000000033</v>
      </c>
      <c r="M88">
        <v>-1571.0483999999999</v>
      </c>
      <c r="S88">
        <v>87.7</v>
      </c>
      <c r="Z88">
        <f t="shared" si="7"/>
        <v>0.79171004577959181</v>
      </c>
      <c r="AA88">
        <v>10.521409818912984</v>
      </c>
      <c r="AB88">
        <v>-9.7296997731333921</v>
      </c>
      <c r="AC88">
        <f t="shared" si="12"/>
        <v>2036.1999999999998</v>
      </c>
      <c r="AD88">
        <v>1501.3</v>
      </c>
      <c r="AE88">
        <v>534.9</v>
      </c>
      <c r="AR88">
        <f t="shared" si="8"/>
        <v>175.10136304518457</v>
      </c>
      <c r="AS88">
        <v>-3.4411661696041491E-2</v>
      </c>
      <c r="AT88">
        <v>175.13577470688062</v>
      </c>
    </row>
    <row r="89" spans="1:46" x14ac:dyDescent="0.25">
      <c r="A89" t="s">
        <v>738</v>
      </c>
      <c r="B89">
        <f t="shared" si="13"/>
        <v>2239.0637612364826</v>
      </c>
      <c r="C89">
        <f>SUMIF(E$5:CM$5,C$5,E89:CM89)</f>
        <v>790.92281924348799</v>
      </c>
      <c r="D89">
        <f>SUMIF(E$5:CM$5,D$5,E89:CM89)</f>
        <v>1448.1409419929948</v>
      </c>
      <c r="E89">
        <f t="shared" si="9"/>
        <v>223</v>
      </c>
      <c r="F89">
        <v>-106</v>
      </c>
      <c r="G89">
        <v>329</v>
      </c>
      <c r="H89">
        <f t="shared" si="10"/>
        <v>-61.147046140577856</v>
      </c>
      <c r="I89">
        <v>453.64381198792586</v>
      </c>
      <c r="J89">
        <v>-514.79085812850371</v>
      </c>
      <c r="K89">
        <f t="shared" si="11"/>
        <v>-899.63391999999999</v>
      </c>
      <c r="L89">
        <v>-63.831480000000042</v>
      </c>
      <c r="M89">
        <v>-835.80243999999993</v>
      </c>
      <c r="S89">
        <v>528.29999999999995</v>
      </c>
      <c r="Z89">
        <f t="shared" si="7"/>
        <v>47.561348713798438</v>
      </c>
      <c r="AA89">
        <v>52.215223555034527</v>
      </c>
      <c r="AB89">
        <v>-4.6538748412360906</v>
      </c>
      <c r="AC89">
        <f t="shared" si="12"/>
        <v>2403.1999999999998</v>
      </c>
      <c r="AD89">
        <v>455.1</v>
      </c>
      <c r="AE89">
        <v>1948.1</v>
      </c>
      <c r="AR89">
        <f t="shared" si="8"/>
        <v>-2.2166213367377359</v>
      </c>
      <c r="AS89">
        <v>-0.2047362994724157</v>
      </c>
      <c r="AT89">
        <v>-2.0118850372653201</v>
      </c>
    </row>
    <row r="90" spans="1:46" x14ac:dyDescent="0.25">
      <c r="A90" t="s">
        <v>739</v>
      </c>
      <c r="B90">
        <f t="shared" si="13"/>
        <v>4420.6512604548143</v>
      </c>
      <c r="C90">
        <f>SUMIF(E$5:CM$5,C$5,E90:CM90)</f>
        <v>960.81518992149688</v>
      </c>
      <c r="D90">
        <f>SUMIF(E$5:CM$5,D$5,E90:CM90)</f>
        <v>3459.8360705333171</v>
      </c>
      <c r="E90">
        <f t="shared" si="9"/>
        <v>771</v>
      </c>
      <c r="F90">
        <v>-18</v>
      </c>
      <c r="G90">
        <v>789</v>
      </c>
      <c r="H90">
        <f t="shared" si="10"/>
        <v>108.13040544155695</v>
      </c>
      <c r="I90">
        <v>285.03968808736039</v>
      </c>
      <c r="J90">
        <v>-176.90928264580344</v>
      </c>
      <c r="K90">
        <f t="shared" si="11"/>
        <v>1558.7559199999998</v>
      </c>
      <c r="L90">
        <v>159.08098000000004</v>
      </c>
      <c r="M90">
        <v>1399.6749399999999</v>
      </c>
      <c r="S90">
        <v>-254.3</v>
      </c>
      <c r="T90">
        <f>U90+V90</f>
        <v>-66.099999999999994</v>
      </c>
      <c r="U90">
        <v>0</v>
      </c>
      <c r="V90">
        <v>-66.099999999999994</v>
      </c>
      <c r="Z90">
        <f t="shared" si="7"/>
        <v>144.69633320789109</v>
      </c>
      <c r="AA90">
        <v>87.575004070489413</v>
      </c>
      <c r="AB90">
        <v>57.121329137401666</v>
      </c>
      <c r="AC90">
        <f t="shared" si="12"/>
        <v>2177.3000000000002</v>
      </c>
      <c r="AD90">
        <v>448.4</v>
      </c>
      <c r="AE90">
        <v>1728.9</v>
      </c>
      <c r="AR90">
        <f t="shared" si="8"/>
        <v>-18.831398194634676</v>
      </c>
      <c r="AS90">
        <v>-1.280482236352912</v>
      </c>
      <c r="AT90">
        <v>-17.550915958281763</v>
      </c>
    </row>
    <row r="91" spans="1:46" x14ac:dyDescent="0.25">
      <c r="A91" t="s">
        <v>740</v>
      </c>
      <c r="B91">
        <f t="shared" si="13"/>
        <v>-2422.4551400384244</v>
      </c>
      <c r="C91">
        <f>SUMIF(E$5:CM$5,C$5,E91:CM91)</f>
        <v>26.535760546287225</v>
      </c>
      <c r="D91">
        <f>SUMIF(E$5:CM$5,D$5,E91:CM91)</f>
        <v>-2448.9909005847117</v>
      </c>
      <c r="E91">
        <f t="shared" si="9"/>
        <v>-175</v>
      </c>
      <c r="F91">
        <v>-3</v>
      </c>
      <c r="G91">
        <v>-172</v>
      </c>
      <c r="H91">
        <f t="shared" si="10"/>
        <v>242.79964455595643</v>
      </c>
      <c r="I91">
        <v>-29.010506507762283</v>
      </c>
      <c r="J91">
        <v>271.81015106371871</v>
      </c>
      <c r="K91">
        <f t="shared" si="11"/>
        <v>-728.6196000000001</v>
      </c>
      <c r="L91">
        <v>194.16459999999998</v>
      </c>
      <c r="M91">
        <v>-922.78420000000006</v>
      </c>
      <c r="S91">
        <v>-85.1</v>
      </c>
      <c r="T91">
        <f t="shared" ref="T91:T154" si="14">U91+V91</f>
        <v>22.98</v>
      </c>
      <c r="U91">
        <v>0</v>
      </c>
      <c r="V91">
        <v>22.98</v>
      </c>
      <c r="Z91">
        <f t="shared" si="7"/>
        <v>479.9194931353527</v>
      </c>
      <c r="AA91">
        <v>403.82818356386684</v>
      </c>
      <c r="AB91">
        <v>76.091309571485866</v>
      </c>
      <c r="AC91">
        <f t="shared" si="12"/>
        <v>-2163.6</v>
      </c>
      <c r="AD91">
        <v>-539</v>
      </c>
      <c r="AE91">
        <v>-1624.6</v>
      </c>
      <c r="AR91">
        <f t="shared" si="8"/>
        <v>-15.834677729733464</v>
      </c>
      <c r="AS91">
        <v>-0.44651650981729774</v>
      </c>
      <c r="AT91">
        <v>-15.388161219916165</v>
      </c>
    </row>
    <row r="92" spans="1:46" x14ac:dyDescent="0.25">
      <c r="A92" t="s">
        <v>741</v>
      </c>
      <c r="B92">
        <f t="shared" si="13"/>
        <v>1371.0370213722179</v>
      </c>
      <c r="C92">
        <f>SUMIF(E$5:CM$5,C$5,E92:CM92)</f>
        <v>480.05685628547729</v>
      </c>
      <c r="D92">
        <f>SUMIF(E$5:CM$5,D$5,E92:CM92)</f>
        <v>890.98016508674061</v>
      </c>
      <c r="E92">
        <f t="shared" si="9"/>
        <v>577</v>
      </c>
      <c r="F92">
        <v>87</v>
      </c>
      <c r="G92">
        <v>490</v>
      </c>
      <c r="H92">
        <f t="shared" si="10"/>
        <v>104.07463489175981</v>
      </c>
      <c r="I92">
        <v>127.44364723389954</v>
      </c>
      <c r="J92">
        <v>-23.369012342139722</v>
      </c>
      <c r="K92">
        <f t="shared" si="11"/>
        <v>1830.2097800000001</v>
      </c>
      <c r="L92">
        <v>893.51907000000006</v>
      </c>
      <c r="M92">
        <v>936.69070999999997</v>
      </c>
      <c r="S92">
        <v>99.7</v>
      </c>
      <c r="T92">
        <f t="shared" si="14"/>
        <v>4.5199999999999996</v>
      </c>
      <c r="U92">
        <v>0</v>
      </c>
      <c r="V92">
        <v>4.5199999999999996</v>
      </c>
      <c r="Z92">
        <f t="shared" si="7"/>
        <v>67.501801415855539</v>
      </c>
      <c r="AA92">
        <v>80.304574693513246</v>
      </c>
      <c r="AB92">
        <v>-12.802773277657709</v>
      </c>
      <c r="AC92">
        <f t="shared" si="12"/>
        <v>-1275.4000000000001</v>
      </c>
      <c r="AD92">
        <v>-707.2</v>
      </c>
      <c r="AE92">
        <v>-568.20000000000005</v>
      </c>
      <c r="AR92">
        <f t="shared" si="8"/>
        <v>-36.569194935397192</v>
      </c>
      <c r="AS92">
        <v>-1.0104356419354159</v>
      </c>
      <c r="AT92">
        <v>-35.558759293461776</v>
      </c>
    </row>
    <row r="93" spans="1:46" x14ac:dyDescent="0.25">
      <c r="A93" t="s">
        <v>742</v>
      </c>
      <c r="B93">
        <f t="shared" si="13"/>
        <v>1302.7096326840806</v>
      </c>
      <c r="C93">
        <f>SUMIF(E$5:CM$5,C$5,E93:CM93)</f>
        <v>553.36000390620927</v>
      </c>
      <c r="D93">
        <f>SUMIF(E$5:CM$5,D$5,E93:CM93)</f>
        <v>749.34962877787143</v>
      </c>
      <c r="E93">
        <f t="shared" si="9"/>
        <v>468</v>
      </c>
      <c r="F93">
        <v>98</v>
      </c>
      <c r="G93">
        <v>370</v>
      </c>
      <c r="H93">
        <f t="shared" si="10"/>
        <v>313.58365169428311</v>
      </c>
      <c r="I93">
        <v>244.59163143974504</v>
      </c>
      <c r="J93">
        <v>68.992020254538062</v>
      </c>
      <c r="K93">
        <f t="shared" si="11"/>
        <v>1158.4126999999999</v>
      </c>
      <c r="L93">
        <v>1001.8235500000001</v>
      </c>
      <c r="M93">
        <v>156.5891499999999</v>
      </c>
      <c r="S93">
        <v>112.7</v>
      </c>
      <c r="T93">
        <f t="shared" si="14"/>
        <v>20.63</v>
      </c>
      <c r="U93">
        <v>0</v>
      </c>
      <c r="V93">
        <v>20.63</v>
      </c>
      <c r="Z93">
        <f t="shared" si="7"/>
        <v>-23.078731385234967</v>
      </c>
      <c r="AA93">
        <v>2.3916842976727115</v>
      </c>
      <c r="AB93">
        <v>-25.470415682907678</v>
      </c>
      <c r="AC93">
        <f t="shared" si="12"/>
        <v>-651</v>
      </c>
      <c r="AD93">
        <v>-792.9</v>
      </c>
      <c r="AE93">
        <v>141.9</v>
      </c>
      <c r="AR93">
        <f t="shared" si="8"/>
        <v>-96.537987624967485</v>
      </c>
      <c r="AS93">
        <v>-0.54686183120860543</v>
      </c>
      <c r="AT93">
        <v>-95.991125793758883</v>
      </c>
    </row>
    <row r="94" spans="1:46" x14ac:dyDescent="0.25">
      <c r="A94" t="s">
        <v>743</v>
      </c>
      <c r="B94">
        <f t="shared" si="13"/>
        <v>-689.72183794268108</v>
      </c>
      <c r="C94">
        <f>SUMIF(E$5:CM$5,C$5,E94:CM94)</f>
        <v>-777.8942776763173</v>
      </c>
      <c r="D94">
        <f>SUMIF(E$5:CM$5,D$5,E94:CM94)</f>
        <v>88.172439733636239</v>
      </c>
      <c r="E94">
        <f t="shared" si="9"/>
        <v>-215</v>
      </c>
      <c r="F94">
        <v>3</v>
      </c>
      <c r="G94">
        <v>-218</v>
      </c>
      <c r="H94">
        <f t="shared" si="10"/>
        <v>176.76646094679612</v>
      </c>
      <c r="I94">
        <v>-188.9504749308999</v>
      </c>
      <c r="J94">
        <v>365.71693587769602</v>
      </c>
      <c r="K94">
        <f t="shared" si="11"/>
        <v>-1091.9558428125001</v>
      </c>
      <c r="L94">
        <v>69.463509999999928</v>
      </c>
      <c r="M94">
        <v>-1161.4193528124999</v>
      </c>
      <c r="S94">
        <v>-94.6</v>
      </c>
      <c r="T94">
        <f t="shared" si="14"/>
        <v>162.51</v>
      </c>
      <c r="U94">
        <v>0</v>
      </c>
      <c r="V94">
        <v>162.51</v>
      </c>
      <c r="Z94">
        <f t="shared" si="7"/>
        <v>9.4285714285714164</v>
      </c>
      <c r="AA94">
        <v>-11.428571428571416</v>
      </c>
      <c r="AB94">
        <v>20.857142857142833</v>
      </c>
      <c r="AC94">
        <f t="shared" si="12"/>
        <v>386.20000000000005</v>
      </c>
      <c r="AD94">
        <v>-648.70000000000005</v>
      </c>
      <c r="AE94">
        <v>1034.9000000000001</v>
      </c>
      <c r="AR94">
        <f t="shared" si="8"/>
        <v>-23.071027505548727</v>
      </c>
      <c r="AS94">
        <v>-1.278741316845885</v>
      </c>
      <c r="AT94">
        <v>-21.792286188702843</v>
      </c>
    </row>
    <row r="95" spans="1:46" x14ac:dyDescent="0.25">
      <c r="A95" t="s">
        <v>744</v>
      </c>
      <c r="B95">
        <f t="shared" si="13"/>
        <v>-3368.1220636143612</v>
      </c>
      <c r="C95">
        <f>SUMIF(E$5:CM$5,C$5,E95:CM95)</f>
        <v>-853.68816029332322</v>
      </c>
      <c r="D95">
        <f>SUMIF(E$5:CM$5,D$5,E95:CM95)</f>
        <v>-2514.4339033210381</v>
      </c>
      <c r="E95">
        <f t="shared" si="9"/>
        <v>-724</v>
      </c>
      <c r="F95">
        <v>-51</v>
      </c>
      <c r="G95">
        <v>-673</v>
      </c>
      <c r="H95">
        <f t="shared" si="10"/>
        <v>231.82476101710648</v>
      </c>
      <c r="I95">
        <v>24.781948473293752</v>
      </c>
      <c r="J95">
        <v>207.04281254381274</v>
      </c>
      <c r="K95">
        <f t="shared" si="11"/>
        <v>-1490.5794799999999</v>
      </c>
      <c r="L95">
        <v>-316.42711999999995</v>
      </c>
      <c r="M95">
        <v>-1174.1523599999998</v>
      </c>
      <c r="S95">
        <v>-73.7</v>
      </c>
      <c r="T95">
        <f t="shared" si="14"/>
        <v>20.63</v>
      </c>
      <c r="U95">
        <v>0</v>
      </c>
      <c r="V95">
        <v>20.63</v>
      </c>
      <c r="Z95">
        <f t="shared" si="7"/>
        <v>-176.87507493192038</v>
      </c>
      <c r="AA95">
        <v>-77.8372875941742</v>
      </c>
      <c r="AB95">
        <v>-99.037787337746181</v>
      </c>
      <c r="AC95">
        <f t="shared" si="12"/>
        <v>-1105.2</v>
      </c>
      <c r="AD95">
        <v>-431</v>
      </c>
      <c r="AE95">
        <v>-674.2</v>
      </c>
      <c r="AR95">
        <f t="shared" si="8"/>
        <v>-50.222269699547901</v>
      </c>
      <c r="AS95">
        <v>-2.2057011724429145</v>
      </c>
      <c r="AT95">
        <v>-48.016568527104987</v>
      </c>
    </row>
    <row r="96" spans="1:46" x14ac:dyDescent="0.25">
      <c r="A96" t="s">
        <v>745</v>
      </c>
      <c r="B96">
        <f t="shared" si="13"/>
        <v>-1970.520529836383</v>
      </c>
      <c r="C96">
        <f>SUMIF(E$5:CM$5,C$5,E96:CM96)</f>
        <v>-724.24209831661767</v>
      </c>
      <c r="D96">
        <f>SUMIF(E$5:CM$5,D$5,E96:CM96)</f>
        <v>-1246.2784315197655</v>
      </c>
      <c r="E96">
        <f t="shared" si="9"/>
        <v>37</v>
      </c>
      <c r="F96">
        <v>64</v>
      </c>
      <c r="G96">
        <v>-27</v>
      </c>
      <c r="H96">
        <f t="shared" si="10"/>
        <v>-694.99212816045701</v>
      </c>
      <c r="I96">
        <v>-542.58936635393161</v>
      </c>
      <c r="J96">
        <v>-152.40276180652543</v>
      </c>
      <c r="K96">
        <f t="shared" si="11"/>
        <v>-1903.8554200000001</v>
      </c>
      <c r="L96">
        <v>-213.69972999999999</v>
      </c>
      <c r="M96">
        <v>-1690.15569</v>
      </c>
      <c r="S96">
        <v>22.8</v>
      </c>
      <c r="T96">
        <f t="shared" si="14"/>
        <v>16.09</v>
      </c>
      <c r="U96">
        <v>0</v>
      </c>
      <c r="V96">
        <v>16.09</v>
      </c>
      <c r="Z96">
        <f t="shared" si="7"/>
        <v>48.888614551212171</v>
      </c>
      <c r="AA96">
        <v>71.466787630442283</v>
      </c>
      <c r="AB96">
        <v>-22.578173079230115</v>
      </c>
      <c r="AC96">
        <f t="shared" si="12"/>
        <v>589.6</v>
      </c>
      <c r="AD96">
        <v>-99.1</v>
      </c>
      <c r="AE96">
        <v>688.7</v>
      </c>
      <c r="AR96">
        <f t="shared" si="8"/>
        <v>-86.051596227138219</v>
      </c>
      <c r="AS96">
        <v>-4.3197895931282204</v>
      </c>
      <c r="AT96">
        <v>-81.731806634009999</v>
      </c>
    </row>
    <row r="97" spans="1:46" x14ac:dyDescent="0.25">
      <c r="A97" t="s">
        <v>746</v>
      </c>
      <c r="B97">
        <f t="shared" si="13"/>
        <v>-978.56841309686456</v>
      </c>
      <c r="C97">
        <f>SUMIF(E$5:CM$5,C$5,E97:CM97)</f>
        <v>230.08910422202163</v>
      </c>
      <c r="D97">
        <f>SUMIF(E$5:CM$5,D$5,E97:CM97)</f>
        <v>-1208.6575173188862</v>
      </c>
      <c r="E97">
        <f t="shared" si="9"/>
        <v>63</v>
      </c>
      <c r="F97">
        <v>-76</v>
      </c>
      <c r="G97">
        <v>139</v>
      </c>
      <c r="H97">
        <f t="shared" si="10"/>
        <v>-456.05714177736661</v>
      </c>
      <c r="I97">
        <v>-205.49498308799923</v>
      </c>
      <c r="J97">
        <v>-250.56215868936735</v>
      </c>
      <c r="K97">
        <f t="shared" si="11"/>
        <v>-892.91363999999999</v>
      </c>
      <c r="L97">
        <v>-317.04015999999996</v>
      </c>
      <c r="M97">
        <v>-575.87347999999997</v>
      </c>
      <c r="S97">
        <v>-94.6</v>
      </c>
      <c r="T97">
        <f t="shared" si="14"/>
        <v>15.97</v>
      </c>
      <c r="U97">
        <v>0</v>
      </c>
      <c r="V97">
        <v>15.97</v>
      </c>
      <c r="Z97">
        <f t="shared" ref="Z97:Z160" si="15">AA97+AB97</f>
        <v>35.832925127504332</v>
      </c>
      <c r="AA97">
        <v>42.048630692413184</v>
      </c>
      <c r="AB97">
        <v>-6.2157055649088511</v>
      </c>
      <c r="AC97">
        <f t="shared" si="12"/>
        <v>335.5</v>
      </c>
      <c r="AD97">
        <v>786</v>
      </c>
      <c r="AE97">
        <v>-450.5</v>
      </c>
      <c r="AR97">
        <f t="shared" si="8"/>
        <v>14.699443552997444</v>
      </c>
      <c r="AS97">
        <v>0.57561661760754357</v>
      </c>
      <c r="AT97">
        <v>14.1238269353899</v>
      </c>
    </row>
    <row r="98" spans="1:46" x14ac:dyDescent="0.25">
      <c r="A98" t="s">
        <v>747</v>
      </c>
      <c r="B98">
        <f t="shared" si="13"/>
        <v>-397.07234560385757</v>
      </c>
      <c r="C98">
        <f>SUMIF(E$5:CM$5,C$5,E98:CM98)</f>
        <v>-559.87645372810152</v>
      </c>
      <c r="D98">
        <f>SUMIF(E$5:CM$5,D$5,E98:CM98)</f>
        <v>162.80410812424395</v>
      </c>
      <c r="E98">
        <f t="shared" si="9"/>
        <v>-323</v>
      </c>
      <c r="F98">
        <v>-10</v>
      </c>
      <c r="G98">
        <v>-313</v>
      </c>
      <c r="H98">
        <f t="shared" si="10"/>
        <v>-492.36396994286429</v>
      </c>
      <c r="I98">
        <v>-109.19400291813187</v>
      </c>
      <c r="J98">
        <v>-383.16996702473239</v>
      </c>
      <c r="K98">
        <f t="shared" si="11"/>
        <v>-926.69204000000002</v>
      </c>
      <c r="L98">
        <v>-237.39075999999997</v>
      </c>
      <c r="M98">
        <v>-689.30128000000002</v>
      </c>
      <c r="S98">
        <v>237.4</v>
      </c>
      <c r="T98">
        <f t="shared" si="14"/>
        <v>21.46</v>
      </c>
      <c r="U98">
        <v>0</v>
      </c>
      <c r="V98">
        <v>21.46</v>
      </c>
      <c r="Z98">
        <f t="shared" si="15"/>
        <v>66.550904423488504</v>
      </c>
      <c r="AA98">
        <v>96.730005622973664</v>
      </c>
      <c r="AB98">
        <v>-30.179101199485167</v>
      </c>
      <c r="AC98">
        <f t="shared" si="12"/>
        <v>1001.6999999999999</v>
      </c>
      <c r="AD98">
        <v>-298.10000000000002</v>
      </c>
      <c r="AE98">
        <v>1299.8</v>
      </c>
      <c r="AR98">
        <f t="shared" si="8"/>
        <v>17.872759915517886</v>
      </c>
      <c r="AS98">
        <v>-1.9216964329433703</v>
      </c>
      <c r="AT98">
        <v>19.794456348461257</v>
      </c>
    </row>
    <row r="99" spans="1:46" x14ac:dyDescent="0.25">
      <c r="A99" t="s">
        <v>748</v>
      </c>
      <c r="B99">
        <f t="shared" si="13"/>
        <v>178.89578478279168</v>
      </c>
      <c r="C99">
        <f>SUMIF(E$5:CM$5,C$5,E99:CM99)</f>
        <v>73.523213008579447</v>
      </c>
      <c r="D99">
        <f>SUMIF(E$5:CM$5,D$5,E99:CM99)</f>
        <v>105.37257177421222</v>
      </c>
      <c r="E99">
        <f t="shared" si="9"/>
        <v>371</v>
      </c>
      <c r="F99">
        <v>56</v>
      </c>
      <c r="G99">
        <v>315</v>
      </c>
      <c r="H99">
        <f t="shared" si="10"/>
        <v>-128.96229885947761</v>
      </c>
      <c r="I99">
        <v>-295.97428499506236</v>
      </c>
      <c r="J99">
        <v>167.01198613558475</v>
      </c>
      <c r="K99">
        <f t="shared" si="11"/>
        <v>-1522.8828799999999</v>
      </c>
      <c r="L99">
        <v>-239.75271999999995</v>
      </c>
      <c r="M99">
        <v>-1283.1301599999999</v>
      </c>
      <c r="S99">
        <v>123.7</v>
      </c>
      <c r="T99">
        <f t="shared" si="14"/>
        <v>339.24</v>
      </c>
      <c r="U99">
        <v>0</v>
      </c>
      <c r="V99">
        <v>339.24</v>
      </c>
      <c r="Z99">
        <f t="shared" si="15"/>
        <v>-180.92001892103752</v>
      </c>
      <c r="AA99">
        <v>-160.51457283772544</v>
      </c>
      <c r="AB99">
        <v>-20.405446083312082</v>
      </c>
      <c r="AC99">
        <f t="shared" si="12"/>
        <v>1195.3</v>
      </c>
      <c r="AD99">
        <v>721.8</v>
      </c>
      <c r="AE99">
        <v>473.5</v>
      </c>
      <c r="AR99">
        <f t="shared" si="8"/>
        <v>-17.579017436693348</v>
      </c>
      <c r="AS99">
        <v>-8.03520915863281</v>
      </c>
      <c r="AT99">
        <v>-9.5438082780605367</v>
      </c>
    </row>
    <row r="100" spans="1:46" x14ac:dyDescent="0.25">
      <c r="A100" t="s">
        <v>749</v>
      </c>
      <c r="B100">
        <f t="shared" si="13"/>
        <v>3094.244691695143</v>
      </c>
      <c r="C100">
        <f>SUMIF(E$5:CM$5,C$5,E100:CM100)</f>
        <v>1317.7352329543635</v>
      </c>
      <c r="D100">
        <f>SUMIF(E$5:CM$5,D$5,E100:CM100)</f>
        <v>1776.5094587407796</v>
      </c>
      <c r="E100">
        <f t="shared" si="9"/>
        <v>366</v>
      </c>
      <c r="F100">
        <v>-247</v>
      </c>
      <c r="G100">
        <v>613</v>
      </c>
      <c r="H100">
        <f t="shared" si="10"/>
        <v>263.09183109906223</v>
      </c>
      <c r="I100">
        <v>-127.52924637244621</v>
      </c>
      <c r="J100">
        <v>390.62107747150844</v>
      </c>
      <c r="K100">
        <f t="shared" si="11"/>
        <v>-205.47662000000008</v>
      </c>
      <c r="L100">
        <v>241.39746999999994</v>
      </c>
      <c r="M100">
        <v>-446.87409000000002</v>
      </c>
      <c r="S100">
        <v>-51.1</v>
      </c>
      <c r="T100">
        <f t="shared" si="14"/>
        <v>175.83</v>
      </c>
      <c r="U100">
        <v>0</v>
      </c>
      <c r="V100">
        <v>175.83</v>
      </c>
      <c r="Z100">
        <f t="shared" si="15"/>
        <v>152.49612403100775</v>
      </c>
      <c r="AA100">
        <v>124.40310077519381</v>
      </c>
      <c r="AB100">
        <v>28.093023255813954</v>
      </c>
      <c r="AC100">
        <f t="shared" si="12"/>
        <v>2363.5</v>
      </c>
      <c r="AD100">
        <v>1326.9</v>
      </c>
      <c r="AE100">
        <v>1036.5999999999999</v>
      </c>
      <c r="AR100">
        <f t="shared" si="8"/>
        <v>29.903356565073199</v>
      </c>
      <c r="AS100">
        <v>-0.43609144838408481</v>
      </c>
      <c r="AT100">
        <v>30.339448013457286</v>
      </c>
    </row>
    <row r="101" spans="1:46" x14ac:dyDescent="0.25">
      <c r="A101" t="s">
        <v>750</v>
      </c>
      <c r="B101">
        <f t="shared" si="13"/>
        <v>2182.0955861785678</v>
      </c>
      <c r="C101">
        <f>SUMIF(E$5:CM$5,C$5,E101:CM101)</f>
        <v>1779.3122024111424</v>
      </c>
      <c r="D101">
        <f>SUMIF(E$5:CM$5,D$5,E101:CM101)</f>
        <v>402.78338376742539</v>
      </c>
      <c r="E101">
        <f t="shared" si="9"/>
        <v>287</v>
      </c>
      <c r="F101">
        <v>81</v>
      </c>
      <c r="G101">
        <v>206</v>
      </c>
      <c r="H101">
        <f t="shared" si="10"/>
        <v>-261.83159188690797</v>
      </c>
      <c r="I101">
        <v>237.80521875174568</v>
      </c>
      <c r="J101">
        <v>-499.63681063865363</v>
      </c>
      <c r="K101">
        <f t="shared" si="11"/>
        <v>-581.82809999999984</v>
      </c>
      <c r="L101">
        <v>745.60385000000008</v>
      </c>
      <c r="M101">
        <v>-1327.4319499999999</v>
      </c>
      <c r="S101">
        <v>81.900000000000006</v>
      </c>
      <c r="T101">
        <f t="shared" si="14"/>
        <v>14.86</v>
      </c>
      <c r="U101">
        <v>0</v>
      </c>
      <c r="V101">
        <v>14.86</v>
      </c>
      <c r="Z101">
        <f t="shared" si="15"/>
        <v>134.59361204881824</v>
      </c>
      <c r="AA101">
        <v>88.745780316800676</v>
      </c>
      <c r="AB101">
        <v>45.847831732017575</v>
      </c>
      <c r="AC101">
        <f t="shared" si="12"/>
        <v>2524.1000000000004</v>
      </c>
      <c r="AD101">
        <v>628.20000000000005</v>
      </c>
      <c r="AE101">
        <v>1895.9</v>
      </c>
      <c r="AR101">
        <f t="shared" si="8"/>
        <v>-16.6983339833426</v>
      </c>
      <c r="AS101">
        <v>-2.0426466574040485</v>
      </c>
      <c r="AT101">
        <v>-14.655687325938551</v>
      </c>
    </row>
    <row r="102" spans="1:46" x14ac:dyDescent="0.25">
      <c r="A102" t="s">
        <v>751</v>
      </c>
      <c r="B102">
        <f t="shared" si="13"/>
        <v>4582.6655327640528</v>
      </c>
      <c r="C102">
        <f>SUMIF(E$5:CM$5,C$5,E102:CM102)</f>
        <v>414.7232803010819</v>
      </c>
      <c r="D102">
        <f>SUMIF(E$5:CM$5,D$5,E102:CM102)</f>
        <v>4167.9422524629708</v>
      </c>
      <c r="E102">
        <f t="shared" si="9"/>
        <v>1326</v>
      </c>
      <c r="F102">
        <v>119</v>
      </c>
      <c r="G102">
        <v>1207</v>
      </c>
      <c r="H102">
        <f t="shared" si="10"/>
        <v>-585.37797607405753</v>
      </c>
      <c r="I102">
        <v>-333.99219035829185</v>
      </c>
      <c r="J102">
        <v>-251.38578571576565</v>
      </c>
      <c r="K102">
        <f t="shared" si="11"/>
        <v>621.15852000000007</v>
      </c>
      <c r="L102">
        <v>126.22088000000005</v>
      </c>
      <c r="M102">
        <v>494.93763999999999</v>
      </c>
      <c r="N102">
        <f>O102+P102</f>
        <v>961.22404188530163</v>
      </c>
      <c r="O102">
        <v>39.509403620000001</v>
      </c>
      <c r="P102">
        <v>921.71463826530157</v>
      </c>
      <c r="S102">
        <v>1020.4</v>
      </c>
      <c r="T102">
        <f t="shared" si="14"/>
        <v>27.11</v>
      </c>
      <c r="U102">
        <v>17.38</v>
      </c>
      <c r="V102">
        <v>9.73</v>
      </c>
      <c r="Z102">
        <f t="shared" si="15"/>
        <v>205.57062382641311</v>
      </c>
      <c r="AA102">
        <v>185.27018568746053</v>
      </c>
      <c r="AB102">
        <v>20.3004381389526</v>
      </c>
      <c r="AC102">
        <f t="shared" si="12"/>
        <v>1041.0999999999999</v>
      </c>
      <c r="AD102">
        <v>257.5</v>
      </c>
      <c r="AE102">
        <v>783.6</v>
      </c>
      <c r="AR102">
        <f t="shared" si="8"/>
        <v>-34.519676873604396</v>
      </c>
      <c r="AS102">
        <v>3.8350013519132111</v>
      </c>
      <c r="AT102">
        <v>-38.35467822551761</v>
      </c>
    </row>
    <row r="103" spans="1:46" x14ac:dyDescent="0.25">
      <c r="A103" t="s">
        <v>752</v>
      </c>
      <c r="B103">
        <f t="shared" si="13"/>
        <v>-1161.9575464683883</v>
      </c>
      <c r="C103">
        <f>SUMIF(E$5:CM$5,C$5,E103:CM103)</f>
        <v>-240.69952785396828</v>
      </c>
      <c r="D103">
        <f>SUMIF(E$5:CM$5,D$5,E103:CM103)</f>
        <v>-921.25801861441994</v>
      </c>
      <c r="E103">
        <f t="shared" si="9"/>
        <v>-494</v>
      </c>
      <c r="F103">
        <v>52</v>
      </c>
      <c r="G103">
        <v>-546</v>
      </c>
      <c r="H103">
        <f t="shared" si="10"/>
        <v>109.50313555233961</v>
      </c>
      <c r="I103">
        <v>92.136999517607336</v>
      </c>
      <c r="J103">
        <v>17.366136034732271</v>
      </c>
      <c r="K103">
        <f t="shared" si="11"/>
        <v>505.30024000000003</v>
      </c>
      <c r="L103">
        <v>88.995559999999998</v>
      </c>
      <c r="M103">
        <v>416.30468000000002</v>
      </c>
      <c r="N103">
        <f t="shared" ref="N103:N166" si="16">O103+P103</f>
        <v>71.517607457607568</v>
      </c>
      <c r="O103">
        <v>40.864066520000009</v>
      </c>
      <c r="P103">
        <v>30.653540937607566</v>
      </c>
      <c r="S103">
        <v>-716.3</v>
      </c>
      <c r="T103">
        <f t="shared" si="14"/>
        <v>20.170000000000002</v>
      </c>
      <c r="U103">
        <v>13.33</v>
      </c>
      <c r="V103">
        <v>6.84</v>
      </c>
      <c r="Z103">
        <f t="shared" si="15"/>
        <v>89.702087259894313</v>
      </c>
      <c r="AA103">
        <v>79.332509213736515</v>
      </c>
      <c r="AB103">
        <v>10.369578046157796</v>
      </c>
      <c r="AC103">
        <f t="shared" si="12"/>
        <v>-734.5</v>
      </c>
      <c r="AD103">
        <v>-607.6</v>
      </c>
      <c r="AE103">
        <v>-126.9</v>
      </c>
      <c r="AR103">
        <f t="shared" si="8"/>
        <v>-13.350616738229739</v>
      </c>
      <c r="AS103">
        <v>0.24133689468793912</v>
      </c>
      <c r="AT103">
        <v>-13.591953632917678</v>
      </c>
    </row>
    <row r="104" spans="1:46" x14ac:dyDescent="0.25">
      <c r="A104" t="s">
        <v>753</v>
      </c>
      <c r="B104">
        <f t="shared" si="13"/>
        <v>-556.39165733462539</v>
      </c>
      <c r="C104">
        <f>SUMIF(E$5:CM$5,C$5,E104:CM104)</f>
        <v>-552.7712272819814</v>
      </c>
      <c r="D104">
        <f>SUMIF(E$5:CM$5,D$5,E104:CM104)</f>
        <v>-3.6204300526439539</v>
      </c>
      <c r="E104">
        <f t="shared" si="9"/>
        <v>-978</v>
      </c>
      <c r="F104">
        <v>-119</v>
      </c>
      <c r="G104">
        <v>-859</v>
      </c>
      <c r="H104">
        <f t="shared" si="10"/>
        <v>-239.86812229790738</v>
      </c>
      <c r="I104">
        <v>14.680725327361552</v>
      </c>
      <c r="J104">
        <v>-254.54884762526893</v>
      </c>
      <c r="K104">
        <f t="shared" si="11"/>
        <v>-46.440139999999985</v>
      </c>
      <c r="L104">
        <v>-75.152910000000006</v>
      </c>
      <c r="M104">
        <v>28.71277000000002</v>
      </c>
      <c r="N104">
        <f t="shared" si="16"/>
        <v>13.679181151996183</v>
      </c>
      <c r="O104">
        <v>2.3085338400000031</v>
      </c>
      <c r="P104">
        <v>11.37064731199618</v>
      </c>
      <c r="S104">
        <v>522</v>
      </c>
      <c r="T104">
        <f t="shared" si="14"/>
        <v>170.21</v>
      </c>
      <c r="U104">
        <v>14.43</v>
      </c>
      <c r="V104">
        <v>155.78</v>
      </c>
      <c r="Z104">
        <f t="shared" si="15"/>
        <v>202.06137015993488</v>
      </c>
      <c r="AA104">
        <v>86.402852196557106</v>
      </c>
      <c r="AB104">
        <v>115.65851796337776</v>
      </c>
      <c r="AC104">
        <f t="shared" si="12"/>
        <v>-177.10000000000002</v>
      </c>
      <c r="AD104">
        <v>-474.3</v>
      </c>
      <c r="AE104">
        <v>297.2</v>
      </c>
      <c r="AR104">
        <f t="shared" si="8"/>
        <v>-22.933946348649084</v>
      </c>
      <c r="AS104">
        <v>-2.1404286459000703</v>
      </c>
      <c r="AT104">
        <v>-20.793517702749014</v>
      </c>
    </row>
    <row r="105" spans="1:46" x14ac:dyDescent="0.25">
      <c r="A105" t="s">
        <v>754</v>
      </c>
      <c r="B105">
        <f t="shared" si="13"/>
        <v>-756.56510569924455</v>
      </c>
      <c r="C105">
        <f>SUMIF(E$5:CM$5,C$5,E105:CM105)</f>
        <v>-400.82652548066164</v>
      </c>
      <c r="D105">
        <f>SUMIF(E$5:CM$5,D$5,E105:CM105)</f>
        <v>-355.73858021858291</v>
      </c>
      <c r="E105">
        <f t="shared" si="9"/>
        <v>-163</v>
      </c>
      <c r="F105">
        <v>-42</v>
      </c>
      <c r="G105">
        <v>-121</v>
      </c>
      <c r="H105">
        <f t="shared" si="10"/>
        <v>979.13432770122586</v>
      </c>
      <c r="I105">
        <v>217.49909699035561</v>
      </c>
      <c r="J105">
        <v>761.63523071087025</v>
      </c>
      <c r="K105">
        <f t="shared" si="11"/>
        <v>272.12286000000006</v>
      </c>
      <c r="L105">
        <v>307.26409000000001</v>
      </c>
      <c r="M105">
        <v>-35.141229999999979</v>
      </c>
      <c r="N105">
        <f t="shared" si="16"/>
        <v>-36.188177576343804</v>
      </c>
      <c r="O105">
        <v>-3.2544660600000022</v>
      </c>
      <c r="P105">
        <v>-32.933711516343806</v>
      </c>
      <c r="S105">
        <v>-466</v>
      </c>
      <c r="T105">
        <f t="shared" si="14"/>
        <v>-139.95000000000002</v>
      </c>
      <c r="U105">
        <v>21.73</v>
      </c>
      <c r="V105">
        <v>-161.68</v>
      </c>
      <c r="Z105">
        <f t="shared" si="15"/>
        <v>209.48762598279751</v>
      </c>
      <c r="AA105">
        <v>90.8237032346577</v>
      </c>
      <c r="AB105">
        <v>118.66392274813981</v>
      </c>
      <c r="AC105">
        <f t="shared" si="12"/>
        <v>-1412.6</v>
      </c>
      <c r="AD105">
        <v>-991.4</v>
      </c>
      <c r="AE105">
        <v>-421.2</v>
      </c>
      <c r="AR105">
        <f t="shared" si="8"/>
        <v>0.42825819307577628</v>
      </c>
      <c r="AS105">
        <v>-1.4889496456749904</v>
      </c>
      <c r="AT105">
        <v>1.9172078387507667</v>
      </c>
    </row>
    <row r="106" spans="1:46" x14ac:dyDescent="0.25">
      <c r="A106" t="s">
        <v>755</v>
      </c>
      <c r="B106">
        <f t="shared" si="13"/>
        <v>3694.527857917662</v>
      </c>
      <c r="C106">
        <f>SUMIF(E$5:CM$5,C$5,E106:CM106)</f>
        <v>1337.3705212141642</v>
      </c>
      <c r="D106">
        <f>SUMIF(E$5:CM$5,D$5,E106:CM106)</f>
        <v>2357.157336703498</v>
      </c>
      <c r="E106">
        <f t="shared" si="9"/>
        <v>669</v>
      </c>
      <c r="F106">
        <v>9</v>
      </c>
      <c r="G106">
        <v>660</v>
      </c>
      <c r="H106">
        <f t="shared" si="10"/>
        <v>-73.191881031342561</v>
      </c>
      <c r="I106">
        <v>-39.261009007931534</v>
      </c>
      <c r="J106">
        <v>-33.930872023411027</v>
      </c>
      <c r="K106">
        <f t="shared" si="11"/>
        <v>1004.5408600000001</v>
      </c>
      <c r="L106">
        <v>51.995090000000054</v>
      </c>
      <c r="M106">
        <v>952.54577000000006</v>
      </c>
      <c r="N106">
        <f t="shared" si="16"/>
        <v>-131.4125068283752</v>
      </c>
      <c r="O106">
        <v>19.514605780000004</v>
      </c>
      <c r="P106">
        <v>-150.92711260837521</v>
      </c>
      <c r="S106">
        <v>-10.6</v>
      </c>
      <c r="T106">
        <f t="shared" si="14"/>
        <v>95.289999999999992</v>
      </c>
      <c r="U106">
        <v>37.42</v>
      </c>
      <c r="V106">
        <v>57.87</v>
      </c>
      <c r="Z106">
        <f t="shared" si="15"/>
        <v>650.02009210936683</v>
      </c>
      <c r="AA106">
        <v>259.28591029149322</v>
      </c>
      <c r="AB106">
        <v>390.7341818178736</v>
      </c>
      <c r="AC106">
        <f t="shared" si="12"/>
        <v>1463.1</v>
      </c>
      <c r="AD106">
        <v>1000.2</v>
      </c>
      <c r="AE106">
        <v>462.9</v>
      </c>
      <c r="AR106">
        <f t="shared" si="8"/>
        <v>27.781293668013024</v>
      </c>
      <c r="AS106">
        <v>-0.78407584939763708</v>
      </c>
      <c r="AT106">
        <v>28.565369517410662</v>
      </c>
    </row>
    <row r="107" spans="1:46" x14ac:dyDescent="0.25">
      <c r="A107" t="s">
        <v>756</v>
      </c>
      <c r="B107">
        <f t="shared" si="13"/>
        <v>9655.4117654373331</v>
      </c>
      <c r="C107">
        <f>SUMIF(E$5:CM$5,C$5,E107:CM107)</f>
        <v>3549.092813180052</v>
      </c>
      <c r="D107">
        <f>SUMIF(E$5:CM$5,D$5,E107:CM107)</f>
        <v>6106.3189522572802</v>
      </c>
      <c r="E107">
        <f t="shared" si="9"/>
        <v>949</v>
      </c>
      <c r="F107">
        <v>48</v>
      </c>
      <c r="G107">
        <v>901</v>
      </c>
      <c r="H107">
        <f t="shared" si="10"/>
        <v>499.71527997469263</v>
      </c>
      <c r="I107">
        <v>162.73331224296143</v>
      </c>
      <c r="J107">
        <v>336.98196773173117</v>
      </c>
      <c r="K107">
        <f t="shared" si="11"/>
        <v>1638.5420800000002</v>
      </c>
      <c r="L107">
        <v>139.21901999999997</v>
      </c>
      <c r="M107">
        <v>1499.3230600000002</v>
      </c>
      <c r="N107">
        <f t="shared" si="16"/>
        <v>133.11626600094073</v>
      </c>
      <c r="O107">
        <v>115.72403505</v>
      </c>
      <c r="P107">
        <v>17.392230950940718</v>
      </c>
      <c r="S107">
        <v>19.2</v>
      </c>
      <c r="T107">
        <f t="shared" si="14"/>
        <v>122.16999999999999</v>
      </c>
      <c r="U107">
        <v>30.18</v>
      </c>
      <c r="V107">
        <v>91.99</v>
      </c>
      <c r="Z107">
        <f t="shared" si="15"/>
        <v>741.00711724728535</v>
      </c>
      <c r="AA107">
        <v>552.61946807941433</v>
      </c>
      <c r="AB107">
        <v>188.38764916787099</v>
      </c>
      <c r="AC107">
        <f t="shared" si="12"/>
        <v>5551.3</v>
      </c>
      <c r="AD107">
        <v>2497.3000000000002</v>
      </c>
      <c r="AE107">
        <v>3054</v>
      </c>
      <c r="AR107">
        <f t="shared" si="8"/>
        <v>1.3610222144138813</v>
      </c>
      <c r="AS107">
        <v>3.3169778076762824</v>
      </c>
      <c r="AT107">
        <v>-1.9559555932624011</v>
      </c>
    </row>
    <row r="108" spans="1:46" x14ac:dyDescent="0.25">
      <c r="A108" t="s">
        <v>757</v>
      </c>
      <c r="B108">
        <f t="shared" si="13"/>
        <v>2656.2660055111905</v>
      </c>
      <c r="C108">
        <f>SUMIF(E$5:CM$5,C$5,E108:CM108)</f>
        <v>3397.7182007725032</v>
      </c>
      <c r="D108">
        <f>SUMIF(E$5:CM$5,D$5,E108:CM108)</f>
        <v>-741.4521952613128</v>
      </c>
      <c r="E108">
        <f t="shared" si="9"/>
        <v>-309</v>
      </c>
      <c r="F108">
        <v>77</v>
      </c>
      <c r="G108">
        <v>-386</v>
      </c>
      <c r="H108">
        <f t="shared" si="10"/>
        <v>-392.29818371637987</v>
      </c>
      <c r="I108">
        <v>-99.631284753366316</v>
      </c>
      <c r="J108">
        <v>-292.66689896301352</v>
      </c>
      <c r="K108">
        <f t="shared" si="11"/>
        <v>-220.6602</v>
      </c>
      <c r="L108">
        <v>111.74820000000003</v>
      </c>
      <c r="M108">
        <v>-332.40840000000003</v>
      </c>
      <c r="N108">
        <f t="shared" si="16"/>
        <v>-118.17296105459786</v>
      </c>
      <c r="O108">
        <v>45.557625580000007</v>
      </c>
      <c r="P108">
        <v>-163.73058663459787</v>
      </c>
      <c r="S108">
        <v>350.1</v>
      </c>
      <c r="T108">
        <f t="shared" si="14"/>
        <v>151.68</v>
      </c>
      <c r="U108">
        <v>17.66</v>
      </c>
      <c r="V108">
        <v>134.02000000000001</v>
      </c>
      <c r="Z108">
        <f t="shared" si="15"/>
        <v>467.42809850924516</v>
      </c>
      <c r="AA108">
        <v>507.57556256742271</v>
      </c>
      <c r="AB108">
        <v>-40.147464058177562</v>
      </c>
      <c r="AC108">
        <f t="shared" si="12"/>
        <v>2806.6000000000004</v>
      </c>
      <c r="AD108">
        <v>2752.3</v>
      </c>
      <c r="AE108">
        <v>54.3</v>
      </c>
      <c r="AR108">
        <f t="shared" si="8"/>
        <v>-79.410748227077391</v>
      </c>
      <c r="AS108">
        <v>-14.491902621553644</v>
      </c>
      <c r="AT108">
        <v>-64.918845605523742</v>
      </c>
    </row>
    <row r="109" spans="1:46" x14ac:dyDescent="0.25">
      <c r="A109" t="s">
        <v>758</v>
      </c>
      <c r="B109">
        <f t="shared" si="13"/>
        <v>1515.943838640035</v>
      </c>
      <c r="C109">
        <f>SUMIF(E$5:CM$5,C$5,E109:CM109)</f>
        <v>2912.6177940185898</v>
      </c>
      <c r="D109">
        <f>SUMIF(E$5:CM$5,D$5,E109:CM109)</f>
        <v>-1396.6739553785549</v>
      </c>
      <c r="E109">
        <f t="shared" si="9"/>
        <v>611</v>
      </c>
      <c r="F109">
        <v>174</v>
      </c>
      <c r="G109">
        <v>437</v>
      </c>
      <c r="H109">
        <f t="shared" si="10"/>
        <v>-706.939744506652</v>
      </c>
      <c r="I109">
        <v>-221.31580832996542</v>
      </c>
      <c r="J109">
        <v>-485.62393617668653</v>
      </c>
      <c r="K109">
        <f t="shared" si="11"/>
        <v>-1503.2295399999998</v>
      </c>
      <c r="L109">
        <v>281.08848999999998</v>
      </c>
      <c r="M109">
        <v>-1784.3180299999999</v>
      </c>
      <c r="N109">
        <f t="shared" si="16"/>
        <v>22.822069143932588</v>
      </c>
      <c r="O109">
        <v>-2.1492084569999999</v>
      </c>
      <c r="P109">
        <v>24.971277600932588</v>
      </c>
      <c r="S109">
        <v>286.7</v>
      </c>
      <c r="T109">
        <f t="shared" si="14"/>
        <v>22.67</v>
      </c>
      <c r="U109">
        <v>10.039999999999999</v>
      </c>
      <c r="V109">
        <v>12.63</v>
      </c>
      <c r="Z109">
        <f t="shared" si="15"/>
        <v>484.9454640454581</v>
      </c>
      <c r="AA109">
        <v>455.29357977924423</v>
      </c>
      <c r="AB109">
        <v>29.65188426621387</v>
      </c>
      <c r="AC109">
        <f t="shared" si="12"/>
        <v>2314.7000000000003</v>
      </c>
      <c r="AD109">
        <v>2214.8000000000002</v>
      </c>
      <c r="AE109">
        <v>99.9</v>
      </c>
      <c r="AR109">
        <f t="shared" si="8"/>
        <v>-16.724410042704601</v>
      </c>
      <c r="AS109">
        <v>0.86074102631054195</v>
      </c>
      <c r="AT109">
        <v>-17.585151069015144</v>
      </c>
    </row>
    <row r="110" spans="1:46" x14ac:dyDescent="0.25">
      <c r="A110" t="s">
        <v>759</v>
      </c>
      <c r="B110">
        <f t="shared" si="13"/>
        <v>7332.4208671930464</v>
      </c>
      <c r="C110">
        <f>SUMIF(E$5:CM$5,C$5,E110:CM110)</f>
        <v>2971.9286477784822</v>
      </c>
      <c r="D110">
        <f>SUMIF(E$5:CM$5,D$5,E110:CM110)</f>
        <v>4360.4922194145638</v>
      </c>
      <c r="E110">
        <f t="shared" si="9"/>
        <v>1909</v>
      </c>
      <c r="F110">
        <v>311</v>
      </c>
      <c r="G110">
        <v>1598</v>
      </c>
      <c r="H110">
        <f t="shared" si="10"/>
        <v>-80.705834074276652</v>
      </c>
      <c r="I110">
        <v>58.95629573900549</v>
      </c>
      <c r="J110">
        <v>-139.66212981328215</v>
      </c>
      <c r="K110">
        <f t="shared" si="11"/>
        <v>1378.71462</v>
      </c>
      <c r="L110">
        <v>392.82202999999998</v>
      </c>
      <c r="M110">
        <v>985.89258999999993</v>
      </c>
      <c r="N110">
        <f t="shared" si="16"/>
        <v>-17.246013092221506</v>
      </c>
      <c r="O110">
        <v>-35.658155359999995</v>
      </c>
      <c r="P110">
        <v>18.412142267778489</v>
      </c>
      <c r="S110">
        <v>-139.4</v>
      </c>
      <c r="T110">
        <f t="shared" si="14"/>
        <v>72.02000000000001</v>
      </c>
      <c r="U110">
        <v>11.43</v>
      </c>
      <c r="V110">
        <v>60.59</v>
      </c>
      <c r="Z110">
        <f t="shared" si="15"/>
        <v>910.74661373699405</v>
      </c>
      <c r="AA110">
        <v>840.03315375051739</v>
      </c>
      <c r="AB110">
        <v>70.713459986476707</v>
      </c>
      <c r="AC110">
        <f t="shared" si="12"/>
        <v>3290.3</v>
      </c>
      <c r="AD110">
        <v>1394.8</v>
      </c>
      <c r="AE110">
        <v>1895.5</v>
      </c>
      <c r="AR110">
        <f t="shared" si="8"/>
        <v>8.991480622549739</v>
      </c>
      <c r="AS110">
        <v>-1.4546763510402989</v>
      </c>
      <c r="AT110">
        <v>10.446156973590037</v>
      </c>
    </row>
    <row r="111" spans="1:46" x14ac:dyDescent="0.25">
      <c r="A111" t="s">
        <v>760</v>
      </c>
      <c r="B111">
        <f t="shared" si="13"/>
        <v>7168.7290890551621</v>
      </c>
      <c r="C111">
        <f>SUMIF(E$5:CM$5,C$5,E111:CM111)</f>
        <v>5100.1022483992392</v>
      </c>
      <c r="D111">
        <f>SUMIF(E$5:CM$5,D$5,E111:CM111)</f>
        <v>2068.6268406559229</v>
      </c>
      <c r="E111">
        <f t="shared" si="9"/>
        <v>80</v>
      </c>
      <c r="F111">
        <v>131</v>
      </c>
      <c r="G111">
        <v>-51</v>
      </c>
      <c r="H111">
        <f t="shared" si="10"/>
        <v>6.1849412502499241</v>
      </c>
      <c r="I111">
        <v>16.253450262284684</v>
      </c>
      <c r="J111">
        <v>-10.06850901203476</v>
      </c>
      <c r="K111">
        <f t="shared" si="11"/>
        <v>982.42139999999995</v>
      </c>
      <c r="L111">
        <v>389.71560000000005</v>
      </c>
      <c r="M111">
        <v>592.70579999999995</v>
      </c>
      <c r="N111">
        <f t="shared" si="16"/>
        <v>517.7116721808045</v>
      </c>
      <c r="O111">
        <v>47.773890290000004</v>
      </c>
      <c r="P111">
        <v>469.93778189080444</v>
      </c>
      <c r="S111">
        <v>15.6</v>
      </c>
      <c r="T111">
        <f t="shared" si="14"/>
        <v>65.17</v>
      </c>
      <c r="U111">
        <v>11.84</v>
      </c>
      <c r="V111">
        <v>53.33</v>
      </c>
      <c r="Z111">
        <f t="shared" si="15"/>
        <v>1481.2170885936516</v>
      </c>
      <c r="AA111">
        <v>1497.6755458611512</v>
      </c>
      <c r="AB111">
        <v>-16.458457267499522</v>
      </c>
      <c r="AC111">
        <f t="shared" si="12"/>
        <v>4035.2999999999997</v>
      </c>
      <c r="AD111">
        <v>3009.7</v>
      </c>
      <c r="AE111">
        <v>1025.5999999999999</v>
      </c>
      <c r="AR111">
        <f t="shared" si="8"/>
        <v>-14.876012969543613</v>
      </c>
      <c r="AS111">
        <v>-3.856238014196486</v>
      </c>
      <c r="AT111">
        <v>-11.019774955347126</v>
      </c>
    </row>
    <row r="112" spans="1:46" x14ac:dyDescent="0.25">
      <c r="A112" t="s">
        <v>761</v>
      </c>
      <c r="B112">
        <f t="shared" si="13"/>
        <v>3101.8341412600498</v>
      </c>
      <c r="C112">
        <f>SUMIF(E$5:CM$5,C$5,E112:CM112)</f>
        <v>2950.5376525826391</v>
      </c>
      <c r="D112">
        <f>SUMIF(E$5:CM$5,D$5,E112:CM112)</f>
        <v>151.29648867741074</v>
      </c>
      <c r="E112">
        <f t="shared" si="9"/>
        <v>-340</v>
      </c>
      <c r="F112">
        <v>88</v>
      </c>
      <c r="G112">
        <v>-428</v>
      </c>
      <c r="H112">
        <f t="shared" si="10"/>
        <v>-761.07052200431826</v>
      </c>
      <c r="I112">
        <v>-146.09106095103394</v>
      </c>
      <c r="J112">
        <v>-614.97946105328435</v>
      </c>
      <c r="K112">
        <f t="shared" si="11"/>
        <v>74.008339999999976</v>
      </c>
      <c r="L112">
        <v>393.58970999999997</v>
      </c>
      <c r="M112">
        <v>-319.58136999999999</v>
      </c>
      <c r="N112">
        <f t="shared" si="16"/>
        <v>90.160312326383377</v>
      </c>
      <c r="O112">
        <v>81.802562540000011</v>
      </c>
      <c r="P112">
        <v>8.3577497863833621</v>
      </c>
      <c r="S112">
        <v>31.1</v>
      </c>
      <c r="T112">
        <f t="shared" si="14"/>
        <v>-80.900000000000006</v>
      </c>
      <c r="U112">
        <v>12.89</v>
      </c>
      <c r="V112">
        <v>-93.79</v>
      </c>
      <c r="Z112">
        <f t="shared" si="15"/>
        <v>789.53033697992225</v>
      </c>
      <c r="AA112">
        <v>725.03404947058607</v>
      </c>
      <c r="AB112">
        <v>64.496287509336184</v>
      </c>
      <c r="AC112">
        <f t="shared" si="12"/>
        <v>3293.5</v>
      </c>
      <c r="AD112">
        <v>1801.9</v>
      </c>
      <c r="AE112">
        <v>1491.6</v>
      </c>
      <c r="AR112">
        <f t="shared" si="8"/>
        <v>5.505673958062566</v>
      </c>
      <c r="AS112">
        <v>-6.5876084769131378</v>
      </c>
      <c r="AT112">
        <v>12.093282434975704</v>
      </c>
    </row>
    <row r="113" spans="1:92" x14ac:dyDescent="0.25">
      <c r="A113" t="s">
        <v>762</v>
      </c>
      <c r="B113">
        <f t="shared" si="13"/>
        <v>3903.9563000403082</v>
      </c>
      <c r="C113">
        <f>SUMIF(E$5:CM$5,C$5,E113:CM113)</f>
        <v>3981.3677444723367</v>
      </c>
      <c r="D113">
        <f>SUMIF(E$5:CM$5,D$5,E113:CM113)</f>
        <v>-77.411444432028659</v>
      </c>
      <c r="E113">
        <f t="shared" si="9"/>
        <v>591</v>
      </c>
      <c r="F113">
        <v>57</v>
      </c>
      <c r="G113">
        <v>534</v>
      </c>
      <c r="H113">
        <f t="shared" si="10"/>
        <v>414.27008933035302</v>
      </c>
      <c r="I113">
        <v>270.28315891326781</v>
      </c>
      <c r="J113">
        <v>143.98693041708518</v>
      </c>
      <c r="K113">
        <f t="shared" si="11"/>
        <v>422.27869999999996</v>
      </c>
      <c r="L113">
        <v>765.09904999999992</v>
      </c>
      <c r="M113">
        <v>-342.82034999999996</v>
      </c>
      <c r="N113">
        <f t="shared" si="16"/>
        <v>-96.360409490077245</v>
      </c>
      <c r="O113">
        <v>-34.252415789999993</v>
      </c>
      <c r="P113">
        <v>-62.107993700077252</v>
      </c>
      <c r="S113">
        <v>-168.5</v>
      </c>
      <c r="T113">
        <f t="shared" si="14"/>
        <v>118.39</v>
      </c>
      <c r="U113">
        <v>9.11</v>
      </c>
      <c r="V113">
        <v>109.28</v>
      </c>
      <c r="Z113">
        <f t="shared" si="15"/>
        <v>1399.9078704922345</v>
      </c>
      <c r="AA113">
        <v>1351.4740721242429</v>
      </c>
      <c r="AB113">
        <v>48.433798367991564</v>
      </c>
      <c r="AC113">
        <f t="shared" si="12"/>
        <v>1218.5</v>
      </c>
      <c r="AD113">
        <v>1563.3</v>
      </c>
      <c r="AE113">
        <v>-344.8</v>
      </c>
      <c r="AR113">
        <f t="shared" si="8"/>
        <v>4.4700497077977435</v>
      </c>
      <c r="AS113">
        <v>-0.64612077517407074</v>
      </c>
      <c r="AT113">
        <v>5.116170482971814</v>
      </c>
      <c r="CN113" s="59"/>
    </row>
    <row r="114" spans="1:92" x14ac:dyDescent="0.25">
      <c r="A114" t="s">
        <v>763</v>
      </c>
      <c r="B114">
        <f t="shared" si="13"/>
        <v>13071.94086107196</v>
      </c>
      <c r="C114">
        <f>SUMIF(E$5:CM$5,C$5,E114:CM114)</f>
        <v>5839.30606133529</v>
      </c>
      <c r="D114">
        <f>SUMIF(E$5:CM$5,D$5,E114:CM114)</f>
        <v>7232.6347997366702</v>
      </c>
      <c r="E114">
        <f t="shared" si="9"/>
        <v>1766</v>
      </c>
      <c r="F114">
        <v>-18</v>
      </c>
      <c r="G114">
        <v>1784</v>
      </c>
      <c r="H114">
        <f t="shared" si="10"/>
        <v>281.71033296297702</v>
      </c>
      <c r="I114">
        <v>635.81950467725346</v>
      </c>
      <c r="J114">
        <v>-354.10917171427644</v>
      </c>
      <c r="K114">
        <f t="shared" si="11"/>
        <v>2638.6578600000003</v>
      </c>
      <c r="L114">
        <v>405.17658999999998</v>
      </c>
      <c r="M114">
        <v>2233.4812700000002</v>
      </c>
      <c r="N114">
        <f t="shared" si="16"/>
        <v>498.98122538000064</v>
      </c>
      <c r="O114">
        <v>-3.5787177610000018</v>
      </c>
      <c r="P114">
        <v>502.55994314100064</v>
      </c>
      <c r="S114">
        <v>906</v>
      </c>
      <c r="T114">
        <f t="shared" si="14"/>
        <v>57.9</v>
      </c>
      <c r="U114" s="59">
        <v>10.86</v>
      </c>
      <c r="V114">
        <v>47.04</v>
      </c>
      <c r="Y114" s="59"/>
      <c r="Z114">
        <f t="shared" si="15"/>
        <v>851.24637834199166</v>
      </c>
      <c r="AA114">
        <v>698.87824849248955</v>
      </c>
      <c r="AB114">
        <v>152.36812984950211</v>
      </c>
      <c r="AC114">
        <f t="shared" si="12"/>
        <v>3973.6</v>
      </c>
      <c r="AD114">
        <v>3891.2</v>
      </c>
      <c r="AE114">
        <v>82.4</v>
      </c>
      <c r="AH114" s="59"/>
      <c r="AR114">
        <f t="shared" si="8"/>
        <v>-87.638576601100809</v>
      </c>
      <c r="AS114">
        <v>0.38151226860256426</v>
      </c>
      <c r="AT114">
        <v>-88.020088869703372</v>
      </c>
      <c r="AU114" s="59"/>
      <c r="AV114" s="59"/>
      <c r="AY114" s="59"/>
      <c r="BA114">
        <f>BB114+BC114</f>
        <v>50.483640988092041</v>
      </c>
      <c r="BB114">
        <v>113.56892365794447</v>
      </c>
      <c r="BC114">
        <v>-63.085282669852425</v>
      </c>
      <c r="BD114" s="59"/>
      <c r="BE114" s="59"/>
      <c r="BG114" s="59"/>
      <c r="BH114" s="59"/>
      <c r="BJ114" s="59"/>
      <c r="BM114" s="59"/>
      <c r="BO114" s="59"/>
      <c r="BU114" s="59"/>
      <c r="BX114" s="59"/>
      <c r="CA114" s="59"/>
      <c r="CG114" s="59"/>
      <c r="CH114" s="59">
        <f>CI114+CJ114</f>
        <v>2135</v>
      </c>
      <c r="CI114">
        <v>105</v>
      </c>
      <c r="CJ114">
        <v>2030</v>
      </c>
      <c r="CL114" s="59"/>
    </row>
    <row r="115" spans="1:92" x14ac:dyDescent="0.25">
      <c r="A115" t="s">
        <v>764</v>
      </c>
      <c r="B115">
        <f t="shared" si="13"/>
        <v>8373.2852765699718</v>
      </c>
      <c r="C115">
        <f>SUMIF(E$5:CM$5,C$5,E115:CM115)</f>
        <v>3213.9592987922897</v>
      </c>
      <c r="D115">
        <f>SUMIF(E$5:CM$5,D$5,E115:CM115)</f>
        <v>5159.325977777683</v>
      </c>
      <c r="E115">
        <f t="shared" si="9"/>
        <v>487</v>
      </c>
      <c r="F115">
        <v>364</v>
      </c>
      <c r="G115">
        <v>123</v>
      </c>
      <c r="H115">
        <f t="shared" si="10"/>
        <v>578.56430339527924</v>
      </c>
      <c r="I115">
        <v>393.24638859127413</v>
      </c>
      <c r="J115">
        <v>185.31791480400517</v>
      </c>
      <c r="K115">
        <f t="shared" si="11"/>
        <v>943.88665999999989</v>
      </c>
      <c r="L115">
        <v>597.33528999999987</v>
      </c>
      <c r="M115">
        <v>346.55137000000002</v>
      </c>
      <c r="N115">
        <f t="shared" si="16"/>
        <v>14.303855784650111</v>
      </c>
      <c r="O115">
        <v>-43.160537349999998</v>
      </c>
      <c r="P115">
        <v>57.464393134650109</v>
      </c>
      <c r="S115">
        <v>1124.2</v>
      </c>
      <c r="T115">
        <f t="shared" si="14"/>
        <v>97.17</v>
      </c>
      <c r="U115">
        <v>15.8</v>
      </c>
      <c r="V115">
        <v>81.37</v>
      </c>
      <c r="Z115">
        <f t="shared" si="15"/>
        <v>590.56379127154071</v>
      </c>
      <c r="AA115">
        <v>529.59666713054753</v>
      </c>
      <c r="AB115">
        <v>60.967124140993164</v>
      </c>
      <c r="AC115">
        <f t="shared" si="12"/>
        <v>4302.5</v>
      </c>
      <c r="AD115">
        <v>1114.3</v>
      </c>
      <c r="AE115">
        <v>3188.2</v>
      </c>
      <c r="AR115">
        <f t="shared" si="8"/>
        <v>-41.951438557271359</v>
      </c>
      <c r="AS115">
        <v>-0.55354517699158545</v>
      </c>
      <c r="AT115">
        <v>-41.397893380279775</v>
      </c>
      <c r="BA115">
        <f>BB115+BC115</f>
        <v>150.0481046757744</v>
      </c>
      <c r="BB115">
        <v>151.39503559745998</v>
      </c>
      <c r="BC115">
        <v>-1.3469309216855871</v>
      </c>
      <c r="CH115" s="59">
        <f t="shared" ref="CH115:CH178" si="17">CI115+CJ115</f>
        <v>127</v>
      </c>
      <c r="CI115">
        <v>92</v>
      </c>
      <c r="CJ115">
        <v>35</v>
      </c>
    </row>
    <row r="116" spans="1:92" x14ac:dyDescent="0.25">
      <c r="A116" t="s">
        <v>765</v>
      </c>
      <c r="B116">
        <f t="shared" si="13"/>
        <v>9393.3608997975498</v>
      </c>
      <c r="C116">
        <f>SUMIF(E$5:CM$5,C$5,E116:CM116)</f>
        <v>3711.6578532566728</v>
      </c>
      <c r="D116">
        <f>SUMIF(E$5:CM$5,D$5,E116:CM116)</f>
        <v>5681.703046540877</v>
      </c>
      <c r="E116">
        <f t="shared" si="9"/>
        <v>406</v>
      </c>
      <c r="F116">
        <v>157</v>
      </c>
      <c r="G116">
        <v>249</v>
      </c>
      <c r="H116">
        <f t="shared" si="10"/>
        <v>17.769077287956975</v>
      </c>
      <c r="I116">
        <v>-309.3024131310475</v>
      </c>
      <c r="J116">
        <v>327.07149041900448</v>
      </c>
      <c r="K116">
        <f t="shared" si="11"/>
        <v>-1128.4554599999999</v>
      </c>
      <c r="L116">
        <v>-178.58449000000002</v>
      </c>
      <c r="M116">
        <v>-949.87096999999994</v>
      </c>
      <c r="N116">
        <f t="shared" si="16"/>
        <v>390.33032094916382</v>
      </c>
      <c r="O116">
        <v>-20.368800727000007</v>
      </c>
      <c r="P116">
        <v>410.69912167616383</v>
      </c>
      <c r="S116">
        <v>1857</v>
      </c>
      <c r="T116">
        <f t="shared" si="14"/>
        <v>-73.97999999999999</v>
      </c>
      <c r="U116">
        <v>17.04</v>
      </c>
      <c r="V116">
        <v>-91.02</v>
      </c>
      <c r="Z116">
        <f t="shared" si="15"/>
        <v>1431.494069039049</v>
      </c>
      <c r="AA116">
        <v>1244.9242525212119</v>
      </c>
      <c r="AB116">
        <v>186.56981651783701</v>
      </c>
      <c r="AC116">
        <f t="shared" si="12"/>
        <v>3919.7</v>
      </c>
      <c r="AD116">
        <v>2541.1999999999998</v>
      </c>
      <c r="AE116">
        <v>1378.5</v>
      </c>
      <c r="AR116">
        <f t="shared" si="8"/>
        <v>47.675816467556778</v>
      </c>
      <c r="AS116">
        <v>3.894848615632783E-2</v>
      </c>
      <c r="AT116">
        <v>47.636867981400449</v>
      </c>
      <c r="BA116">
        <f>BB116+BC116</f>
        <v>625.82707605382416</v>
      </c>
      <c r="BB116">
        <v>195.71035610735234</v>
      </c>
      <c r="BC116">
        <v>430.11671994647179</v>
      </c>
      <c r="CH116" s="59">
        <f t="shared" si="17"/>
        <v>1900</v>
      </c>
      <c r="CI116">
        <v>64</v>
      </c>
      <c r="CJ116">
        <v>1836</v>
      </c>
    </row>
    <row r="117" spans="1:92" x14ac:dyDescent="0.25">
      <c r="A117" t="s">
        <v>766</v>
      </c>
      <c r="B117">
        <f t="shared" si="13"/>
        <v>-1985.028078946988</v>
      </c>
      <c r="C117">
        <f>SUMIF(E$5:CM$5,C$5,E117:CM117)</f>
        <v>6332.5694942754408</v>
      </c>
      <c r="D117">
        <f>SUMIF(E$5:CM$5,D$5,E117:CM117)</f>
        <v>-8317.5975732224288</v>
      </c>
      <c r="E117">
        <f t="shared" si="9"/>
        <v>-428</v>
      </c>
      <c r="F117">
        <v>-96</v>
      </c>
      <c r="G117">
        <v>-332</v>
      </c>
      <c r="H117">
        <f t="shared" si="10"/>
        <v>-283.85847150561909</v>
      </c>
      <c r="I117">
        <v>166.82377549982641</v>
      </c>
      <c r="J117">
        <v>-450.6822470054455</v>
      </c>
      <c r="K117">
        <f t="shared" si="11"/>
        <v>-4494.8183599999993</v>
      </c>
      <c r="L117">
        <v>235.10216000000003</v>
      </c>
      <c r="M117">
        <v>-4729.9205199999997</v>
      </c>
      <c r="N117">
        <f t="shared" si="16"/>
        <v>-90.099838299740426</v>
      </c>
      <c r="O117">
        <v>42.595462570000009</v>
      </c>
      <c r="P117">
        <v>-132.69530086974044</v>
      </c>
      <c r="S117">
        <v>-2824.2</v>
      </c>
      <c r="T117">
        <f t="shared" si="14"/>
        <v>59.1</v>
      </c>
      <c r="U117">
        <v>17.079999999999998</v>
      </c>
      <c r="V117">
        <v>42.02</v>
      </c>
      <c r="Z117">
        <f t="shared" si="15"/>
        <v>1529.5542337888173</v>
      </c>
      <c r="AA117">
        <v>1738.6771558189962</v>
      </c>
      <c r="AB117">
        <v>-209.12292203017881</v>
      </c>
      <c r="AC117">
        <f t="shared" si="12"/>
        <v>3819.4</v>
      </c>
      <c r="AD117">
        <v>3825.6</v>
      </c>
      <c r="AE117">
        <v>-6.2</v>
      </c>
      <c r="AR117">
        <f t="shared" si="8"/>
        <v>-16.511587540836302</v>
      </c>
      <c r="AS117">
        <v>9.5436158300676439</v>
      </c>
      <c r="AT117">
        <v>-26.055203370903946</v>
      </c>
      <c r="BA117">
        <f t="shared" ref="BA117:BA180" si="18">BB117+BC117</f>
        <v>376.40594461039149</v>
      </c>
      <c r="BB117">
        <v>265.14732455655087</v>
      </c>
      <c r="BC117">
        <v>111.25862005384062</v>
      </c>
      <c r="CH117" s="59">
        <f t="shared" si="17"/>
        <v>368</v>
      </c>
      <c r="CI117">
        <v>128</v>
      </c>
      <c r="CJ117">
        <v>240</v>
      </c>
    </row>
    <row r="118" spans="1:92" x14ac:dyDescent="0.25">
      <c r="A118" t="s">
        <v>767</v>
      </c>
      <c r="B118">
        <f t="shared" si="13"/>
        <v>-3103.542181149005</v>
      </c>
      <c r="C118">
        <f>SUMIF(E$5:CM$5,C$5,E118:CM118)</f>
        <v>-3212.4929726436121</v>
      </c>
      <c r="D118">
        <f>SUMIF(E$5:CM$5,D$5,E118:CM118)</f>
        <v>108.95079149460696</v>
      </c>
      <c r="E118">
        <f t="shared" si="9"/>
        <v>170</v>
      </c>
      <c r="F118">
        <v>-60</v>
      </c>
      <c r="G118">
        <v>230</v>
      </c>
      <c r="H118">
        <f t="shared" si="10"/>
        <v>181.07237034866637</v>
      </c>
      <c r="I118">
        <v>403.31087020216711</v>
      </c>
      <c r="J118">
        <v>-222.23849985350074</v>
      </c>
      <c r="K118">
        <f t="shared" si="11"/>
        <v>-682.03289999999993</v>
      </c>
      <c r="L118">
        <v>-56.14234999999983</v>
      </c>
      <c r="M118">
        <v>-625.89055000000008</v>
      </c>
      <c r="N118">
        <f t="shared" si="16"/>
        <v>-99.373188305542484</v>
      </c>
      <c r="O118">
        <v>-14.825409120000003</v>
      </c>
      <c r="P118">
        <v>-84.547779185542481</v>
      </c>
      <c r="S118">
        <v>-79.5</v>
      </c>
      <c r="T118">
        <f t="shared" si="14"/>
        <v>99.31</v>
      </c>
      <c r="U118">
        <v>11.84</v>
      </c>
      <c r="V118">
        <v>87.47</v>
      </c>
      <c r="Z118">
        <f t="shared" si="15"/>
        <v>-783.72095078982204</v>
      </c>
      <c r="AA118">
        <v>-717.53427563711739</v>
      </c>
      <c r="AB118">
        <v>-66.186675152704623</v>
      </c>
      <c r="AC118">
        <f t="shared" si="12"/>
        <v>-2726.6</v>
      </c>
      <c r="AD118">
        <v>-2586.1</v>
      </c>
      <c r="AE118">
        <v>-140.5</v>
      </c>
      <c r="AR118">
        <f t="shared" si="8"/>
        <v>39.398721593111958</v>
      </c>
      <c r="AS118">
        <v>-1.605657448478798</v>
      </c>
      <c r="AT118">
        <v>41.004379041590759</v>
      </c>
      <c r="BA118">
        <f t="shared" si="18"/>
        <v>210.90376600458094</v>
      </c>
      <c r="BB118">
        <v>-48.436150640183278</v>
      </c>
      <c r="BC118">
        <v>259.33991664476423</v>
      </c>
      <c r="CH118" s="59">
        <f t="shared" si="17"/>
        <v>567</v>
      </c>
      <c r="CI118">
        <v>-143</v>
      </c>
      <c r="CJ118">
        <v>710</v>
      </c>
    </row>
    <row r="119" spans="1:92" x14ac:dyDescent="0.25">
      <c r="A119" t="s">
        <v>768</v>
      </c>
      <c r="B119">
        <f t="shared" si="13"/>
        <v>6334.8785387884582</v>
      </c>
      <c r="C119">
        <f>SUMIF(E$5:CM$5,C$5,E119:CM119)</f>
        <v>764.53967307514677</v>
      </c>
      <c r="D119">
        <f>SUMIF(E$5:CM$5,D$5,E119:CM119)</f>
        <v>5570.3388657133119</v>
      </c>
      <c r="E119">
        <f t="shared" si="9"/>
        <v>1281</v>
      </c>
      <c r="F119">
        <v>131</v>
      </c>
      <c r="G119">
        <v>1150</v>
      </c>
      <c r="H119">
        <f t="shared" si="10"/>
        <v>100.17916958790984</v>
      </c>
      <c r="I119">
        <v>161.72002804393532</v>
      </c>
      <c r="J119">
        <v>-61.540858456025475</v>
      </c>
      <c r="K119">
        <f t="shared" si="11"/>
        <v>-434.25579999999991</v>
      </c>
      <c r="L119">
        <v>-188.55819999999994</v>
      </c>
      <c r="M119">
        <v>-245.69759999999997</v>
      </c>
      <c r="N119">
        <f t="shared" si="16"/>
        <v>-33.231564422965207</v>
      </c>
      <c r="O119">
        <v>-6.3236064100000018</v>
      </c>
      <c r="P119">
        <v>-26.907958012965207</v>
      </c>
      <c r="S119">
        <v>1149.5</v>
      </c>
      <c r="T119">
        <f t="shared" si="14"/>
        <v>116.00999999999999</v>
      </c>
      <c r="U119">
        <v>11.55</v>
      </c>
      <c r="V119">
        <v>104.46</v>
      </c>
      <c r="Z119">
        <f t="shared" si="15"/>
        <v>-60.122882734009124</v>
      </c>
      <c r="AA119">
        <v>113.47754621287393</v>
      </c>
      <c r="AB119">
        <v>-173.60042894688306</v>
      </c>
      <c r="AC119">
        <f t="shared" si="12"/>
        <v>1076.5</v>
      </c>
      <c r="AD119">
        <v>342.7</v>
      </c>
      <c r="AE119">
        <v>733.8</v>
      </c>
      <c r="AR119">
        <f t="shared" ref="AR119:AR182" si="19">AS119+AT119</f>
        <v>123.21454264744898</v>
      </c>
      <c r="AS119">
        <v>2.5860059654381846</v>
      </c>
      <c r="AT119">
        <v>120.62853668201079</v>
      </c>
      <c r="BA119">
        <f t="shared" si="18"/>
        <v>1683.0850737100743</v>
      </c>
      <c r="BB119">
        <v>102.3878992628993</v>
      </c>
      <c r="BC119">
        <v>1580.697174447175</v>
      </c>
      <c r="CH119" s="59">
        <f t="shared" si="17"/>
        <v>1333</v>
      </c>
      <c r="CI119">
        <v>94</v>
      </c>
      <c r="CJ119">
        <v>1239</v>
      </c>
    </row>
    <row r="120" spans="1:92" x14ac:dyDescent="0.25">
      <c r="A120" t="s">
        <v>769</v>
      </c>
      <c r="B120">
        <f t="shared" si="13"/>
        <v>2040.2166056233511</v>
      </c>
      <c r="C120">
        <f>SUMIF(E$5:CM$5,C$5,E120:CM120)</f>
        <v>1403.5344210309486</v>
      </c>
      <c r="D120">
        <f>SUMIF(E$5:CM$5,D$5,E120:CM120)</f>
        <v>636.68218459240256</v>
      </c>
      <c r="E120">
        <f t="shared" si="9"/>
        <v>121</v>
      </c>
      <c r="F120">
        <v>90</v>
      </c>
      <c r="G120">
        <v>31</v>
      </c>
      <c r="H120">
        <f t="shared" si="10"/>
        <v>27.774555566265981</v>
      </c>
      <c r="I120">
        <v>77.44199610829456</v>
      </c>
      <c r="J120">
        <v>-49.667440542028579</v>
      </c>
      <c r="K120">
        <f t="shared" si="11"/>
        <v>-259.41017999999997</v>
      </c>
      <c r="L120">
        <v>-86.869169999999926</v>
      </c>
      <c r="M120">
        <v>-172.54101000000006</v>
      </c>
      <c r="N120">
        <f t="shared" si="16"/>
        <v>37.520416806883333</v>
      </c>
      <c r="O120">
        <v>34.442200589999999</v>
      </c>
      <c r="P120">
        <v>3.078216216883332</v>
      </c>
      <c r="S120">
        <v>-382.4</v>
      </c>
      <c r="T120">
        <f t="shared" si="14"/>
        <v>132.68</v>
      </c>
      <c r="U120">
        <v>10.15</v>
      </c>
      <c r="V120">
        <v>122.53</v>
      </c>
      <c r="Z120">
        <f t="shared" si="15"/>
        <v>154.90339171531812</v>
      </c>
      <c r="AA120">
        <v>198.42924659438395</v>
      </c>
      <c r="AB120">
        <v>-43.525854879065832</v>
      </c>
      <c r="AC120">
        <f t="shared" si="12"/>
        <v>2212.1999999999998</v>
      </c>
      <c r="AD120">
        <v>1097.2</v>
      </c>
      <c r="AE120">
        <v>1115</v>
      </c>
      <c r="AR120">
        <f t="shared" si="19"/>
        <v>-748.46271853279677</v>
      </c>
      <c r="AS120">
        <v>3.2120447393202425</v>
      </c>
      <c r="AT120">
        <v>-751.67476327211705</v>
      </c>
      <c r="BA120">
        <f t="shared" si="18"/>
        <v>270.41114006768055</v>
      </c>
      <c r="BB120">
        <v>-52.471897001050223</v>
      </c>
      <c r="BC120">
        <v>322.8830370687308</v>
      </c>
      <c r="CH120" s="59">
        <f t="shared" si="17"/>
        <v>474</v>
      </c>
      <c r="CI120">
        <v>32</v>
      </c>
      <c r="CJ120">
        <v>442</v>
      </c>
    </row>
    <row r="121" spans="1:92" x14ac:dyDescent="0.25">
      <c r="A121" t="s">
        <v>770</v>
      </c>
      <c r="B121">
        <f t="shared" si="13"/>
        <v>2844.5640764911991</v>
      </c>
      <c r="C121">
        <f>SUMIF(E$5:CM$5,C$5,E121:CM121)</f>
        <v>1546.2216701421376</v>
      </c>
      <c r="D121">
        <f>SUMIF(E$5:CM$5,D$5,E121:CM121)</f>
        <v>1298.3424063490615</v>
      </c>
      <c r="E121">
        <f t="shared" si="9"/>
        <v>329</v>
      </c>
      <c r="F121">
        <v>-47</v>
      </c>
      <c r="G121">
        <v>376</v>
      </c>
      <c r="H121">
        <f t="shared" si="10"/>
        <v>316.51744097816834</v>
      </c>
      <c r="I121">
        <v>-51.410856362403074</v>
      </c>
      <c r="J121">
        <v>367.92829734057142</v>
      </c>
      <c r="K121">
        <f t="shared" si="11"/>
        <v>-528.87361999999996</v>
      </c>
      <c r="L121">
        <v>-250.87902999999997</v>
      </c>
      <c r="M121">
        <v>-277.99459000000002</v>
      </c>
      <c r="N121">
        <f t="shared" si="16"/>
        <v>-188.69410204846554</v>
      </c>
      <c r="O121">
        <v>-14.149699600000005</v>
      </c>
      <c r="P121">
        <v>-174.54440244846552</v>
      </c>
      <c r="S121">
        <v>543.70000000000005</v>
      </c>
      <c r="T121">
        <f t="shared" si="14"/>
        <v>243.52</v>
      </c>
      <c r="U121">
        <v>6.44</v>
      </c>
      <c r="V121">
        <v>237.08</v>
      </c>
      <c r="Z121">
        <f t="shared" si="15"/>
        <v>543.98912410176843</v>
      </c>
      <c r="AA121">
        <v>624.13413607820416</v>
      </c>
      <c r="AB121">
        <v>-80.145011976435725</v>
      </c>
      <c r="AC121">
        <f t="shared" si="12"/>
        <v>1239.1000000000001</v>
      </c>
      <c r="AD121">
        <v>1257.4000000000001</v>
      </c>
      <c r="AE121">
        <v>-18.3</v>
      </c>
      <c r="AR121">
        <f t="shared" si="19"/>
        <v>-11.526663091996369</v>
      </c>
      <c r="AS121">
        <v>1.4706233232996394E-2</v>
      </c>
      <c r="AT121">
        <v>-11.541369325229365</v>
      </c>
      <c r="BA121">
        <f t="shared" si="18"/>
        <v>-23.168103448275843</v>
      </c>
      <c r="BB121">
        <v>92.672413793103331</v>
      </c>
      <c r="BC121">
        <v>-115.84051724137917</v>
      </c>
      <c r="CH121" s="59">
        <f t="shared" si="17"/>
        <v>381</v>
      </c>
      <c r="CI121">
        <v>-71</v>
      </c>
      <c r="CJ121">
        <v>452</v>
      </c>
    </row>
    <row r="122" spans="1:92" x14ac:dyDescent="0.25">
      <c r="A122" t="s">
        <v>771</v>
      </c>
      <c r="B122">
        <f t="shared" si="13"/>
        <v>3431.5177400422717</v>
      </c>
      <c r="C122">
        <f>SUMIF(E$5:CM$5,C$5,E122:CM122)</f>
        <v>2136.4141517147114</v>
      </c>
      <c r="D122">
        <f>SUMIF(E$5:CM$5,D$5,E122:CM122)</f>
        <v>1295.1035883275604</v>
      </c>
      <c r="E122">
        <f t="shared" si="9"/>
        <v>897</v>
      </c>
      <c r="F122">
        <v>183</v>
      </c>
      <c r="G122">
        <v>714</v>
      </c>
      <c r="H122">
        <f t="shared" si="10"/>
        <v>158.89556158840765</v>
      </c>
      <c r="I122">
        <v>273.15411498371515</v>
      </c>
      <c r="J122">
        <v>-114.2585533953075</v>
      </c>
      <c r="K122">
        <f t="shared" si="11"/>
        <v>280.61662000000001</v>
      </c>
      <c r="L122">
        <v>205.89303000000007</v>
      </c>
      <c r="M122">
        <v>74.723589999999973</v>
      </c>
      <c r="N122">
        <f t="shared" si="16"/>
        <v>-21.002643552481413</v>
      </c>
      <c r="O122">
        <v>-21.008518500000008</v>
      </c>
      <c r="P122">
        <v>5.8749475185969997E-3</v>
      </c>
      <c r="S122">
        <v>1200.8</v>
      </c>
      <c r="T122">
        <f t="shared" si="14"/>
        <v>-392.32</v>
      </c>
      <c r="U122">
        <v>14.14</v>
      </c>
      <c r="V122">
        <v>-406.46</v>
      </c>
      <c r="Z122">
        <f t="shared" si="15"/>
        <v>558.69400151860316</v>
      </c>
      <c r="AA122">
        <v>517.53986332574061</v>
      </c>
      <c r="AB122">
        <v>41.15413819286259</v>
      </c>
      <c r="AC122">
        <f t="shared" si="12"/>
        <v>30.799999999999955</v>
      </c>
      <c r="AD122">
        <v>943.9</v>
      </c>
      <c r="AE122">
        <v>-913.1</v>
      </c>
      <c r="AR122">
        <f t="shared" si="19"/>
        <v>26.804334975298929</v>
      </c>
      <c r="AS122">
        <v>1.7982898230177122</v>
      </c>
      <c r="AT122">
        <v>25.006045152281217</v>
      </c>
      <c r="BA122">
        <f t="shared" si="18"/>
        <v>-72.770134487556049</v>
      </c>
      <c r="BB122">
        <v>-57.002627917761643</v>
      </c>
      <c r="BC122">
        <v>-15.767506569794406</v>
      </c>
      <c r="CH122" s="59">
        <f t="shared" si="17"/>
        <v>764</v>
      </c>
      <c r="CI122">
        <v>75</v>
      </c>
      <c r="CJ122">
        <v>689</v>
      </c>
    </row>
    <row r="123" spans="1:92" x14ac:dyDescent="0.25">
      <c r="A123" t="s">
        <v>772</v>
      </c>
      <c r="B123">
        <f t="shared" si="13"/>
        <v>3099.0040274979492</v>
      </c>
      <c r="C123">
        <f>SUMIF(E$5:CM$5,C$5,E123:CM123)</f>
        <v>121.35048091155568</v>
      </c>
      <c r="D123">
        <f>SUMIF(E$5:CM$5,D$5,E123:CM123)</f>
        <v>2977.6535465863935</v>
      </c>
      <c r="E123">
        <f t="shared" si="9"/>
        <v>1673</v>
      </c>
      <c r="F123">
        <v>37</v>
      </c>
      <c r="G123">
        <v>1636</v>
      </c>
      <c r="H123">
        <f t="shared" si="10"/>
        <v>1024.9695857054362</v>
      </c>
      <c r="I123">
        <v>981.1164168031487</v>
      </c>
      <c r="J123">
        <v>43.853168902287486</v>
      </c>
      <c r="K123">
        <f t="shared" si="11"/>
        <v>-233.07007999999999</v>
      </c>
      <c r="L123">
        <v>-84.307519999999954</v>
      </c>
      <c r="M123">
        <v>-148.76256000000004</v>
      </c>
      <c r="N123">
        <f t="shared" si="16"/>
        <v>435.91371055594948</v>
      </c>
      <c r="O123">
        <v>-29.655594769999993</v>
      </c>
      <c r="P123">
        <v>465.56930532594947</v>
      </c>
      <c r="S123">
        <v>588.1</v>
      </c>
      <c r="T123">
        <f t="shared" si="14"/>
        <v>8.9699999999999989</v>
      </c>
      <c r="U123">
        <v>6.76</v>
      </c>
      <c r="V123">
        <v>2.21</v>
      </c>
      <c r="Z123">
        <f t="shared" si="15"/>
        <v>442.9630470964957</v>
      </c>
      <c r="AA123">
        <v>712.78171182938581</v>
      </c>
      <c r="AB123">
        <v>-269.81866473289011</v>
      </c>
      <c r="AC123">
        <f t="shared" si="12"/>
        <v>-1728.3</v>
      </c>
      <c r="AD123">
        <v>-1515.8</v>
      </c>
      <c r="AE123">
        <v>-212.5</v>
      </c>
      <c r="AR123">
        <f t="shared" si="19"/>
        <v>5.1130964430049151</v>
      </c>
      <c r="AS123">
        <v>2.9368208317658908</v>
      </c>
      <c r="AT123">
        <v>2.1762756112390247</v>
      </c>
      <c r="BA123">
        <f t="shared" si="18"/>
        <v>791.34466769706319</v>
      </c>
      <c r="BB123">
        <v>-38.481353782744812</v>
      </c>
      <c r="BC123">
        <v>829.82602147980799</v>
      </c>
      <c r="CH123" s="59">
        <f t="shared" si="17"/>
        <v>90</v>
      </c>
      <c r="CI123">
        <v>49</v>
      </c>
      <c r="CJ123">
        <v>41</v>
      </c>
    </row>
    <row r="124" spans="1:92" x14ac:dyDescent="0.25">
      <c r="A124" t="s">
        <v>773</v>
      </c>
      <c r="B124">
        <f t="shared" si="13"/>
        <v>8439.7348791503318</v>
      </c>
      <c r="C124">
        <f>SUMIF(E$5:CM$5,C$5,E124:CM124)</f>
        <v>4178.0418300800102</v>
      </c>
      <c r="D124">
        <f>SUMIF(E$5:CM$5,D$5,E124:CM124)</f>
        <v>4261.6930490703226</v>
      </c>
      <c r="E124">
        <f t="shared" si="9"/>
        <v>576</v>
      </c>
      <c r="F124">
        <v>212</v>
      </c>
      <c r="G124">
        <v>364</v>
      </c>
      <c r="H124">
        <f t="shared" si="10"/>
        <v>1896.4673100493264</v>
      </c>
      <c r="I124">
        <v>1282.1650253508571</v>
      </c>
      <c r="J124">
        <v>614.30228469846941</v>
      </c>
      <c r="K124">
        <f t="shared" si="11"/>
        <v>-299.33285999999998</v>
      </c>
      <c r="L124">
        <v>728.14291000000003</v>
      </c>
      <c r="M124">
        <v>-1027.47577</v>
      </c>
      <c r="N124">
        <f t="shared" si="16"/>
        <v>-30.010147915766964</v>
      </c>
      <c r="O124">
        <v>79.879473880000006</v>
      </c>
      <c r="P124">
        <v>-109.88962179576697</v>
      </c>
      <c r="S124">
        <v>943</v>
      </c>
      <c r="T124">
        <f t="shared" si="14"/>
        <v>-2.7899999999999991</v>
      </c>
      <c r="U124">
        <v>13.86</v>
      </c>
      <c r="V124">
        <v>-16.649999999999999</v>
      </c>
      <c r="Z124">
        <f t="shared" si="15"/>
        <v>1813.9128777553956</v>
      </c>
      <c r="AA124">
        <v>1493.8027838165456</v>
      </c>
      <c r="AB124">
        <v>320.11009393884996</v>
      </c>
      <c r="AC124">
        <f t="shared" si="12"/>
        <v>1506.9</v>
      </c>
      <c r="AD124">
        <v>-275.60000000000002</v>
      </c>
      <c r="AE124">
        <v>1782.5</v>
      </c>
      <c r="AR124">
        <f t="shared" si="19"/>
        <v>73.795619231490505</v>
      </c>
      <c r="AS124">
        <v>-0.77807779865767068</v>
      </c>
      <c r="AT124">
        <v>74.573697030148182</v>
      </c>
      <c r="BA124">
        <f t="shared" si="18"/>
        <v>98.792080029886691</v>
      </c>
      <c r="BB124">
        <v>25.56971483126479</v>
      </c>
      <c r="BC124">
        <v>73.222365198621901</v>
      </c>
      <c r="CH124" s="59">
        <f t="shared" si="17"/>
        <v>1863</v>
      </c>
      <c r="CI124">
        <v>619</v>
      </c>
      <c r="CJ124">
        <v>1244</v>
      </c>
    </row>
    <row r="125" spans="1:92" x14ac:dyDescent="0.25">
      <c r="A125" t="s">
        <v>774</v>
      </c>
      <c r="B125">
        <f t="shared" si="13"/>
        <v>8058.7363034043192</v>
      </c>
      <c r="C125">
        <f>SUMIF(E$5:CM$5,C$5,E125:CM125)</f>
        <v>3453.5526843241114</v>
      </c>
      <c r="D125">
        <f>SUMIF(E$5:CM$5,D$5,E125:CM125)</f>
        <v>4605.1836190802078</v>
      </c>
      <c r="E125">
        <f t="shared" si="9"/>
        <v>2133</v>
      </c>
      <c r="F125">
        <v>474</v>
      </c>
      <c r="G125">
        <v>1659</v>
      </c>
      <c r="H125">
        <f t="shared" si="10"/>
        <v>1239.7548161120876</v>
      </c>
      <c r="I125">
        <v>1218.3887915936987</v>
      </c>
      <c r="J125">
        <v>21.366024518388848</v>
      </c>
      <c r="K125">
        <f t="shared" si="11"/>
        <v>201.5217600000002</v>
      </c>
      <c r="L125">
        <v>754.62394000000018</v>
      </c>
      <c r="M125">
        <v>-553.10217999999998</v>
      </c>
      <c r="N125">
        <f t="shared" si="16"/>
        <v>558.83795321297669</v>
      </c>
      <c r="O125">
        <v>3.7694233699999971</v>
      </c>
      <c r="P125">
        <v>555.06852984297666</v>
      </c>
      <c r="S125">
        <v>-18.7</v>
      </c>
      <c r="T125">
        <f t="shared" si="14"/>
        <v>-438.59000000000003</v>
      </c>
      <c r="U125">
        <v>12.07</v>
      </c>
      <c r="V125">
        <v>-450.66</v>
      </c>
      <c r="Z125">
        <f t="shared" si="15"/>
        <v>2305.5462077872494</v>
      </c>
      <c r="AA125">
        <v>1519.7500659396646</v>
      </c>
      <c r="AB125">
        <v>785.79614184758475</v>
      </c>
      <c r="AC125">
        <f t="shared" si="12"/>
        <v>749</v>
      </c>
      <c r="AD125">
        <v>-1167.2</v>
      </c>
      <c r="AE125">
        <v>1916.2</v>
      </c>
      <c r="AR125">
        <f t="shared" si="19"/>
        <v>59.611303065069819</v>
      </c>
      <c r="AS125">
        <v>3.9410187333844116</v>
      </c>
      <c r="AT125">
        <v>55.670284331685409</v>
      </c>
      <c r="BA125">
        <f t="shared" si="18"/>
        <v>625.75426322693545</v>
      </c>
      <c r="BB125">
        <v>-16.790555312636659</v>
      </c>
      <c r="BC125">
        <v>642.54481853957213</v>
      </c>
      <c r="CH125" s="59">
        <f t="shared" si="17"/>
        <v>643</v>
      </c>
      <c r="CI125">
        <v>651</v>
      </c>
      <c r="CJ125">
        <v>-8</v>
      </c>
    </row>
    <row r="126" spans="1:92" x14ac:dyDescent="0.25">
      <c r="A126" t="s">
        <v>775</v>
      </c>
      <c r="B126">
        <f t="shared" si="13"/>
        <v>9738.5400798181108</v>
      </c>
      <c r="C126">
        <f>SUMIF(E$5:CM$5,C$5,E126:CM126)</f>
        <v>4253.8851852250145</v>
      </c>
      <c r="D126">
        <f>SUMIF(E$5:CM$5,D$5,E126:CM126)</f>
        <v>5484.6548945930972</v>
      </c>
      <c r="E126">
        <f t="shared" si="9"/>
        <v>3924</v>
      </c>
      <c r="F126">
        <v>853</v>
      </c>
      <c r="G126">
        <v>3071</v>
      </c>
      <c r="H126">
        <f t="shared" si="10"/>
        <v>-701.26796280642441</v>
      </c>
      <c r="I126">
        <v>207.43871513102286</v>
      </c>
      <c r="J126">
        <v>-908.70667793744724</v>
      </c>
      <c r="K126">
        <f t="shared" si="11"/>
        <v>444.47147999999999</v>
      </c>
      <c r="L126">
        <v>262.64112</v>
      </c>
      <c r="M126">
        <v>181.83035999999998</v>
      </c>
      <c r="N126">
        <f t="shared" si="16"/>
        <v>-109.91041541246508</v>
      </c>
      <c r="O126">
        <v>-43.507413617771597</v>
      </c>
      <c r="P126">
        <v>-66.403001794693481</v>
      </c>
      <c r="S126">
        <v>1601.3</v>
      </c>
      <c r="T126">
        <f t="shared" si="14"/>
        <v>-46.4</v>
      </c>
      <c r="U126">
        <v>7.49</v>
      </c>
      <c r="V126">
        <v>-53.89</v>
      </c>
      <c r="Z126">
        <f t="shared" si="15"/>
        <v>-72.358271720623137</v>
      </c>
      <c r="AA126">
        <v>104.46925459095651</v>
      </c>
      <c r="AB126">
        <v>-176.82752631157965</v>
      </c>
      <c r="AC126">
        <f t="shared" si="12"/>
        <v>-138.60000000000002</v>
      </c>
      <c r="AD126">
        <v>992.4</v>
      </c>
      <c r="AE126">
        <v>-1131</v>
      </c>
      <c r="AL126" s="70">
        <f>AM126+AN126</f>
        <v>373.76822160588949</v>
      </c>
      <c r="AM126">
        <v>210.97639487541946</v>
      </c>
      <c r="AN126">
        <v>162.79182673047006</v>
      </c>
      <c r="AO126">
        <f t="shared" ref="AO126:AO189" si="20">AP126+AQ126</f>
        <v>1396.3200000000002</v>
      </c>
      <c r="AP126" s="71">
        <v>1150.73</v>
      </c>
      <c r="AQ126">
        <v>245.59000000000003</v>
      </c>
      <c r="AR126">
        <f t="shared" si="19"/>
        <v>-730.10831164568583</v>
      </c>
      <c r="AS126">
        <v>249.76291374326618</v>
      </c>
      <c r="AT126">
        <v>-979.87122538895198</v>
      </c>
      <c r="BA126">
        <f t="shared" si="18"/>
        <v>142.32533979742021</v>
      </c>
      <c r="BB126">
        <v>57.484200502121062</v>
      </c>
      <c r="BC126">
        <v>84.841139295299158</v>
      </c>
      <c r="CH126" s="59">
        <f t="shared" si="17"/>
        <v>3655</v>
      </c>
      <c r="CI126">
        <v>201</v>
      </c>
      <c r="CJ126">
        <v>3454</v>
      </c>
    </row>
    <row r="127" spans="1:92" x14ac:dyDescent="0.25">
      <c r="A127" t="s">
        <v>776</v>
      </c>
      <c r="B127">
        <f t="shared" si="13"/>
        <v>14986.15486502388</v>
      </c>
      <c r="C127">
        <f>SUMIF(E$5:CM$5,C$5,E127:CM127)</f>
        <v>7211.7356569137391</v>
      </c>
      <c r="D127">
        <f>SUMIF(E$5:CM$5,D$5,E127:CM127)</f>
        <v>7774.4192081101401</v>
      </c>
      <c r="E127">
        <f t="shared" si="9"/>
        <v>1433</v>
      </c>
      <c r="F127">
        <v>526</v>
      </c>
      <c r="G127">
        <v>907</v>
      </c>
      <c r="H127">
        <f t="shared" si="10"/>
        <v>1073.409780139606</v>
      </c>
      <c r="I127">
        <v>899.03032448807323</v>
      </c>
      <c r="J127">
        <v>174.37945565153279</v>
      </c>
      <c r="K127">
        <f t="shared" si="11"/>
        <v>3264.4624999999996</v>
      </c>
      <c r="L127">
        <v>1401.1272499999998</v>
      </c>
      <c r="M127">
        <v>1863.3352500000001</v>
      </c>
      <c r="N127">
        <f t="shared" si="16"/>
        <v>30.143261277948302</v>
      </c>
      <c r="O127">
        <v>0.58898296292320396</v>
      </c>
      <c r="P127">
        <v>29.554278315025098</v>
      </c>
      <c r="S127">
        <v>147.9</v>
      </c>
      <c r="T127">
        <f t="shared" si="14"/>
        <v>126.32</v>
      </c>
      <c r="U127">
        <v>11.6</v>
      </c>
      <c r="V127">
        <v>114.72</v>
      </c>
      <c r="Z127">
        <f t="shared" si="15"/>
        <v>2108.3887746738747</v>
      </c>
      <c r="AA127">
        <v>1917.6598793950502</v>
      </c>
      <c r="AB127">
        <v>190.72889527882433</v>
      </c>
      <c r="AC127">
        <f t="shared" si="12"/>
        <v>2381.4</v>
      </c>
      <c r="AD127">
        <v>1190.5</v>
      </c>
      <c r="AE127">
        <v>1190.9000000000001</v>
      </c>
      <c r="AL127" s="70">
        <f t="shared" ref="AL127:AL190" si="21">AM127+AN127</f>
        <v>1594.9449141864336</v>
      </c>
      <c r="AM127">
        <v>56.335800543768222</v>
      </c>
      <c r="AN127">
        <v>1538.6091136426653</v>
      </c>
      <c r="AO127">
        <f t="shared" si="20"/>
        <v>894.41000000000008</v>
      </c>
      <c r="AP127" s="71">
        <v>1016.96</v>
      </c>
      <c r="AQ127">
        <v>-122.54999999999997</v>
      </c>
      <c r="AR127">
        <f t="shared" si="19"/>
        <v>-77.706992078166991</v>
      </c>
      <c r="AS127">
        <v>11.153363929761928</v>
      </c>
      <c r="AT127">
        <v>-88.860356007928914</v>
      </c>
      <c r="BA127">
        <f t="shared" si="18"/>
        <v>-462.517373175817</v>
      </c>
      <c r="BB127">
        <v>-414.21994440583779</v>
      </c>
      <c r="BC127">
        <v>-48.297428769979199</v>
      </c>
      <c r="CH127" s="59">
        <f t="shared" si="17"/>
        <v>2472</v>
      </c>
      <c r="CI127">
        <v>595</v>
      </c>
      <c r="CJ127">
        <v>1877</v>
      </c>
    </row>
    <row r="128" spans="1:92" x14ac:dyDescent="0.25">
      <c r="A128" t="s">
        <v>777</v>
      </c>
      <c r="B128">
        <f t="shared" si="13"/>
        <v>5039.8543887427186</v>
      </c>
      <c r="C128">
        <f>SUMIF(E$5:CM$5,C$5,E128:CM128)</f>
        <v>2194.3927664093612</v>
      </c>
      <c r="D128">
        <f>SUMIF(E$5:CM$5,D$5,E128:CM128)</f>
        <v>2845.4616223333578</v>
      </c>
      <c r="E128">
        <f t="shared" si="9"/>
        <v>-423</v>
      </c>
      <c r="F128">
        <v>472</v>
      </c>
      <c r="G128">
        <v>-895</v>
      </c>
      <c r="H128">
        <f t="shared" si="10"/>
        <v>769.65632858340382</v>
      </c>
      <c r="I128">
        <v>425.81726739312694</v>
      </c>
      <c r="J128">
        <v>343.83906119027694</v>
      </c>
      <c r="K128">
        <f t="shared" si="11"/>
        <v>2140.8756600000002</v>
      </c>
      <c r="L128">
        <v>899.31629000000021</v>
      </c>
      <c r="M128">
        <v>1241.5593699999999</v>
      </c>
      <c r="N128">
        <f t="shared" si="16"/>
        <v>66.433380680152482</v>
      </c>
      <c r="O128">
        <v>78.445091306631411</v>
      </c>
      <c r="P128">
        <v>-12.011710626478928</v>
      </c>
      <c r="S128">
        <v>642.70000000000005</v>
      </c>
      <c r="T128">
        <f t="shared" si="14"/>
        <v>-517.91000000000008</v>
      </c>
      <c r="U128">
        <v>49.68</v>
      </c>
      <c r="V128">
        <v>-567.59</v>
      </c>
      <c r="Z128">
        <f t="shared" si="15"/>
        <v>1814.2616816012603</v>
      </c>
      <c r="AA128">
        <v>1717.1238598780026</v>
      </c>
      <c r="AB128">
        <v>97.137821723257744</v>
      </c>
      <c r="AC128">
        <f t="shared" si="12"/>
        <v>-242.10000000000014</v>
      </c>
      <c r="AD128">
        <v>-1282.2</v>
      </c>
      <c r="AE128">
        <v>1040.0999999999999</v>
      </c>
      <c r="AL128" s="70">
        <f t="shared" si="21"/>
        <v>-92.856388180796472</v>
      </c>
      <c r="AM128">
        <v>-14.223889298442458</v>
      </c>
      <c r="AN128">
        <v>-78.632498882354014</v>
      </c>
      <c r="AO128">
        <f t="shared" si="20"/>
        <v>-29.789999999999964</v>
      </c>
      <c r="AP128" s="71">
        <v>22.57000000000005</v>
      </c>
      <c r="AQ128">
        <v>-52.360000000000014</v>
      </c>
      <c r="AR128">
        <f t="shared" si="19"/>
        <v>-5.0946002640818726</v>
      </c>
      <c r="AS128">
        <v>12.77227199167654</v>
      </c>
      <c r="AT128">
        <v>-17.866872255758413</v>
      </c>
      <c r="BA128">
        <f t="shared" si="18"/>
        <v>808.67832632278078</v>
      </c>
      <c r="BB128">
        <v>-394.90812486163395</v>
      </c>
      <c r="BC128">
        <v>1203.5864511844147</v>
      </c>
      <c r="CH128" s="59">
        <f t="shared" si="17"/>
        <v>108</v>
      </c>
      <c r="CI128">
        <v>208</v>
      </c>
      <c r="CJ128">
        <v>-100</v>
      </c>
    </row>
    <row r="129" spans="1:88" x14ac:dyDescent="0.25">
      <c r="A129" t="s">
        <v>778</v>
      </c>
      <c r="B129">
        <f t="shared" si="13"/>
        <v>1518.0892065019261</v>
      </c>
      <c r="C129">
        <f>SUMIF(E$5:CM$5,C$5,E129:CM129)</f>
        <v>779.18772639402778</v>
      </c>
      <c r="D129">
        <f>SUMIF(E$5:CM$5,D$5,E129:CM129)</f>
        <v>738.90148010789835</v>
      </c>
      <c r="E129">
        <f t="shared" si="9"/>
        <v>131</v>
      </c>
      <c r="F129">
        <v>311</v>
      </c>
      <c r="G129">
        <v>-180</v>
      </c>
      <c r="H129">
        <f t="shared" si="10"/>
        <v>1210.6341061268492</v>
      </c>
      <c r="I129">
        <v>613.75578946001929</v>
      </c>
      <c r="J129">
        <v>596.87831666682996</v>
      </c>
      <c r="K129">
        <f t="shared" si="11"/>
        <v>-2295.2546600000005</v>
      </c>
      <c r="L129">
        <v>-452.50979000000018</v>
      </c>
      <c r="M129">
        <v>-1842.7448700000002</v>
      </c>
      <c r="N129">
        <f t="shared" si="16"/>
        <v>26.794611670573417</v>
      </c>
      <c r="O129">
        <v>67.997657012441593</v>
      </c>
      <c r="P129">
        <v>-41.203045341868176</v>
      </c>
      <c r="S129">
        <v>-78</v>
      </c>
      <c r="T129">
        <f t="shared" si="14"/>
        <v>85.76</v>
      </c>
      <c r="U129">
        <v>24.84</v>
      </c>
      <c r="V129">
        <v>60.92</v>
      </c>
      <c r="Z129">
        <f t="shared" si="15"/>
        <v>-337.32499337009557</v>
      </c>
      <c r="AA129">
        <v>-149.538650059898</v>
      </c>
      <c r="AB129">
        <v>-187.78634331019757</v>
      </c>
      <c r="AC129">
        <f t="shared" si="12"/>
        <v>-627.5</v>
      </c>
      <c r="AD129">
        <v>-8.8000000000000007</v>
      </c>
      <c r="AE129">
        <v>-618.70000000000005</v>
      </c>
      <c r="AL129" s="70">
        <f t="shared" si="21"/>
        <v>390.78426805896515</v>
      </c>
      <c r="AM129">
        <v>-38.305832111910732</v>
      </c>
      <c r="AN129">
        <v>429.09010017087587</v>
      </c>
      <c r="AO129">
        <f t="shared" si="20"/>
        <v>40.079999999999984</v>
      </c>
      <c r="AP129" s="71">
        <v>410.46999999999997</v>
      </c>
      <c r="AQ129">
        <v>-370.39</v>
      </c>
      <c r="AR129">
        <f t="shared" si="19"/>
        <v>-10.442009873063894</v>
      </c>
      <c r="AS129">
        <v>7.633412965928164</v>
      </c>
      <c r="AT129">
        <v>-18.075422838992058</v>
      </c>
      <c r="BA129">
        <f t="shared" si="18"/>
        <v>-58.442116111301914</v>
      </c>
      <c r="BB129">
        <v>-72.354860872552337</v>
      </c>
      <c r="BC129">
        <v>13.912744761250419</v>
      </c>
      <c r="CH129" s="59">
        <f t="shared" si="17"/>
        <v>3040</v>
      </c>
      <c r="CI129">
        <v>65</v>
      </c>
      <c r="CJ129">
        <v>2975</v>
      </c>
    </row>
    <row r="130" spans="1:88" x14ac:dyDescent="0.25">
      <c r="A130" t="s">
        <v>779</v>
      </c>
      <c r="B130">
        <f t="shared" si="13"/>
        <v>5584.2437744704202</v>
      </c>
      <c r="C130">
        <f>SUMIF(E$5:CM$5,C$5,E130:CM130)</f>
        <v>-454.25031886243391</v>
      </c>
      <c r="D130">
        <f>SUMIF(E$5:CM$5,D$5,E130:CM130)</f>
        <v>6038.4940933328544</v>
      </c>
      <c r="E130">
        <f t="shared" si="9"/>
        <v>550</v>
      </c>
      <c r="F130">
        <v>96</v>
      </c>
      <c r="G130">
        <v>454</v>
      </c>
      <c r="H130">
        <f t="shared" si="10"/>
        <v>492.33782530588155</v>
      </c>
      <c r="I130">
        <v>-125.01318621454108</v>
      </c>
      <c r="J130">
        <v>617.35101152042262</v>
      </c>
      <c r="K130">
        <f t="shared" si="11"/>
        <v>-325.85654000000005</v>
      </c>
      <c r="L130">
        <v>-324.58551</v>
      </c>
      <c r="M130">
        <v>-1.2710300000000279</v>
      </c>
      <c r="N130">
        <f t="shared" si="16"/>
        <v>-8.2224950939893304</v>
      </c>
      <c r="O130">
        <v>-38.551206705226996</v>
      </c>
      <c r="P130">
        <v>30.328711611237665</v>
      </c>
      <c r="S130">
        <v>-136</v>
      </c>
      <c r="T130">
        <f t="shared" si="14"/>
        <v>-87.67</v>
      </c>
      <c r="U130">
        <v>12.63</v>
      </c>
      <c r="V130">
        <v>-100.3</v>
      </c>
      <c r="Z130">
        <f t="shared" si="15"/>
        <v>-318.65602487071482</v>
      </c>
      <c r="AA130">
        <v>-262.15884972947174</v>
      </c>
      <c r="AB130">
        <v>-56.497175141243055</v>
      </c>
      <c r="AC130">
        <f t="shared" si="12"/>
        <v>953.59999999999991</v>
      </c>
      <c r="AD130">
        <v>15.8</v>
      </c>
      <c r="AE130">
        <v>937.8</v>
      </c>
      <c r="AL130" s="70">
        <f t="shared" si="21"/>
        <v>770.58945084636275</v>
      </c>
      <c r="AM130">
        <v>-3.1857568079327905</v>
      </c>
      <c r="AN130">
        <v>773.77520765429551</v>
      </c>
      <c r="AO130">
        <f t="shared" si="20"/>
        <v>-242.95000000000002</v>
      </c>
      <c r="AP130" s="71">
        <v>70.390000000000015</v>
      </c>
      <c r="AQ130">
        <v>-313.34000000000003</v>
      </c>
      <c r="AR130">
        <f t="shared" si="19"/>
        <v>86.646718936415112</v>
      </c>
      <c r="AS130">
        <v>93.278405387464346</v>
      </c>
      <c r="AT130">
        <v>-6.6316864510492408</v>
      </c>
      <c r="BA130">
        <f t="shared" si="18"/>
        <v>-234.57516065353411</v>
      </c>
      <c r="BB130">
        <v>81.145785207274471</v>
      </c>
      <c r="BC130">
        <v>-315.72094586080857</v>
      </c>
      <c r="CH130" s="59">
        <f t="shared" si="17"/>
        <v>4085</v>
      </c>
      <c r="CI130">
        <v>-70</v>
      </c>
      <c r="CJ130">
        <v>4155</v>
      </c>
    </row>
    <row r="131" spans="1:88" x14ac:dyDescent="0.25">
      <c r="A131" t="s">
        <v>780</v>
      </c>
      <c r="B131">
        <f t="shared" si="13"/>
        <v>12669.508085197391</v>
      </c>
      <c r="C131">
        <f>SUMIF(E$5:CM$5,C$5,E131:CM131)</f>
        <v>5547.8565322056884</v>
      </c>
      <c r="D131">
        <f>SUMIF(E$5:CM$5,D$5,E131:CM131)</f>
        <v>7121.6515529917024</v>
      </c>
      <c r="E131">
        <f t="shared" si="9"/>
        <v>2291</v>
      </c>
      <c r="F131">
        <v>584</v>
      </c>
      <c r="G131">
        <v>1707</v>
      </c>
      <c r="H131">
        <f t="shared" si="10"/>
        <v>2378.9409407273097</v>
      </c>
      <c r="I131">
        <v>1746.3747495227642</v>
      </c>
      <c r="J131">
        <v>632.56619120454536</v>
      </c>
      <c r="K131">
        <f t="shared" si="11"/>
        <v>2315.98218</v>
      </c>
      <c r="L131">
        <v>724.41966999999988</v>
      </c>
      <c r="M131">
        <v>1591.5625100000002</v>
      </c>
      <c r="N131">
        <f t="shared" si="16"/>
        <v>-34.706033562065528</v>
      </c>
      <c r="O131">
        <v>10.479828791137702</v>
      </c>
      <c r="P131">
        <v>-45.185862353203234</v>
      </c>
      <c r="S131">
        <v>699.5</v>
      </c>
      <c r="T131">
        <f t="shared" si="14"/>
        <v>-110.71000000000001</v>
      </c>
      <c r="U131">
        <v>32.119999999999997</v>
      </c>
      <c r="V131">
        <v>-142.83000000000001</v>
      </c>
      <c r="Z131">
        <f t="shared" si="15"/>
        <v>1206.462981488449</v>
      </c>
      <c r="AA131">
        <v>1222.6158463275169</v>
      </c>
      <c r="AB131">
        <v>-16.152864839067895</v>
      </c>
      <c r="AC131">
        <f t="shared" si="12"/>
        <v>1213.3</v>
      </c>
      <c r="AD131">
        <v>235.4</v>
      </c>
      <c r="AE131">
        <v>977.9</v>
      </c>
      <c r="AL131" s="70">
        <f t="shared" si="21"/>
        <v>69.331811815735094</v>
      </c>
      <c r="AM131">
        <v>67.613528302241988</v>
      </c>
      <c r="AN131">
        <v>1.7182835134931054</v>
      </c>
      <c r="AO131">
        <f t="shared" si="20"/>
        <v>1124.4000000000001</v>
      </c>
      <c r="AP131" s="71">
        <v>919.35</v>
      </c>
      <c r="AQ131">
        <v>205.04999999999998</v>
      </c>
      <c r="AR131">
        <f t="shared" si="19"/>
        <v>-42.949725278517846</v>
      </c>
      <c r="AS131">
        <v>33.833200901690674</v>
      </c>
      <c r="AT131">
        <v>-76.78292618020852</v>
      </c>
      <c r="BA131">
        <f t="shared" si="18"/>
        <v>925.95593000648103</v>
      </c>
      <c r="BB131">
        <v>-79.350291639663013</v>
      </c>
      <c r="BC131">
        <v>1005.3062216461441</v>
      </c>
      <c r="CH131" s="59">
        <f t="shared" si="17"/>
        <v>633</v>
      </c>
      <c r="CI131">
        <v>51</v>
      </c>
      <c r="CJ131">
        <v>582</v>
      </c>
    </row>
    <row r="132" spans="1:88" x14ac:dyDescent="0.25">
      <c r="A132" t="s">
        <v>781</v>
      </c>
      <c r="B132">
        <f t="shared" si="13"/>
        <v>7704.4965804702315</v>
      </c>
      <c r="C132">
        <f>SUMIF(E$5:CM$5,C$5,E132:CM132)</f>
        <v>10085.216583214242</v>
      </c>
      <c r="D132">
        <f>SUMIF(E$5:CM$5,D$5,E132:CM132)</f>
        <v>-2380.7200027440099</v>
      </c>
      <c r="E132">
        <f t="shared" si="9"/>
        <v>1740</v>
      </c>
      <c r="F132">
        <v>571</v>
      </c>
      <c r="G132">
        <v>1169</v>
      </c>
      <c r="H132">
        <f t="shared" si="10"/>
        <v>868.86104039622023</v>
      </c>
      <c r="I132">
        <v>1228.8731501656118</v>
      </c>
      <c r="J132">
        <v>-360.0121097693916</v>
      </c>
      <c r="K132">
        <f t="shared" si="11"/>
        <v>-2283.1619600000004</v>
      </c>
      <c r="L132">
        <v>1320.11076</v>
      </c>
      <c r="M132">
        <v>-3603.2727200000004</v>
      </c>
      <c r="N132">
        <f t="shared" si="16"/>
        <v>-288.69597831931412</v>
      </c>
      <c r="O132">
        <v>137.48241360420141</v>
      </c>
      <c r="P132">
        <v>-426.17839192351551</v>
      </c>
      <c r="S132">
        <v>136.4</v>
      </c>
      <c r="T132">
        <f t="shared" si="14"/>
        <v>542.59999999999991</v>
      </c>
      <c r="U132">
        <v>636.30999999999995</v>
      </c>
      <c r="V132">
        <v>-93.71</v>
      </c>
      <c r="Z132">
        <f t="shared" si="15"/>
        <v>1782.4747738084002</v>
      </c>
      <c r="AA132">
        <v>1822.4186364878776</v>
      </c>
      <c r="AB132">
        <v>-39.943862679477434</v>
      </c>
      <c r="AC132">
        <f t="shared" si="12"/>
        <v>4262.8</v>
      </c>
      <c r="AD132">
        <v>3234.5</v>
      </c>
      <c r="AE132">
        <v>1028.3</v>
      </c>
      <c r="AI132">
        <f>AJ132+AK132</f>
        <v>34</v>
      </c>
      <c r="AJ132">
        <v>41.813016999999974</v>
      </c>
      <c r="AK132">
        <v>-7.8130169999999737</v>
      </c>
      <c r="AL132" s="70">
        <f t="shared" si="21"/>
        <v>-243.47123429361781</v>
      </c>
      <c r="AM132">
        <v>6.8039822042319429</v>
      </c>
      <c r="AN132">
        <v>-250.27521649784975</v>
      </c>
      <c r="AO132">
        <f t="shared" si="20"/>
        <v>954.5200000000001</v>
      </c>
      <c r="AP132" s="71">
        <v>713.41000000000008</v>
      </c>
      <c r="AQ132">
        <v>241.11</v>
      </c>
      <c r="AR132">
        <f t="shared" si="19"/>
        <v>-449.33305513343259</v>
      </c>
      <c r="AS132">
        <v>39.03953393196042</v>
      </c>
      <c r="AT132">
        <v>-488.37258906539302</v>
      </c>
      <c r="BA132">
        <f t="shared" si="18"/>
        <v>-231.49700598802383</v>
      </c>
      <c r="BB132">
        <v>172.45508982035921</v>
      </c>
      <c r="BC132">
        <v>-403.95209580838304</v>
      </c>
      <c r="CH132" s="59">
        <f t="shared" si="17"/>
        <v>879</v>
      </c>
      <c r="CI132">
        <v>161</v>
      </c>
      <c r="CJ132">
        <v>718</v>
      </c>
    </row>
    <row r="133" spans="1:88" x14ac:dyDescent="0.25">
      <c r="A133" t="s">
        <v>782</v>
      </c>
      <c r="B133">
        <f t="shared" si="13"/>
        <v>2106.6324152625143</v>
      </c>
      <c r="C133">
        <f>SUMIF(E$5:CM$5,C$5,E133:CM133)</f>
        <v>2952.5264667394958</v>
      </c>
      <c r="D133">
        <f>SUMIF(E$5:CM$5,D$5,E133:CM133)</f>
        <v>-845.89405147698153</v>
      </c>
      <c r="E133">
        <f t="shared" si="9"/>
        <v>-588</v>
      </c>
      <c r="F133">
        <v>501</v>
      </c>
      <c r="G133">
        <v>-1089</v>
      </c>
      <c r="H133">
        <f t="shared" si="10"/>
        <v>102.55615801704118</v>
      </c>
      <c r="I133">
        <v>697.13400464756103</v>
      </c>
      <c r="J133">
        <v>-594.57784663051984</v>
      </c>
      <c r="K133">
        <f t="shared" si="11"/>
        <v>-781.73145750000026</v>
      </c>
      <c r="L133">
        <v>142.20786999999976</v>
      </c>
      <c r="M133">
        <v>-923.93932749999999</v>
      </c>
      <c r="N133">
        <f t="shared" si="16"/>
        <v>9.881971856813788</v>
      </c>
      <c r="O133">
        <v>-13.970909447968204</v>
      </c>
      <c r="P133">
        <v>23.852881304781992</v>
      </c>
      <c r="S133">
        <v>123.4</v>
      </c>
      <c r="T133">
        <f t="shared" si="14"/>
        <v>211.63</v>
      </c>
      <c r="U133">
        <v>202.24</v>
      </c>
      <c r="V133">
        <v>9.39</v>
      </c>
      <c r="Z133">
        <f t="shared" si="15"/>
        <v>1059.3130007220707</v>
      </c>
      <c r="AA133">
        <v>1157.8814656901504</v>
      </c>
      <c r="AB133">
        <v>-98.568464968079809</v>
      </c>
      <c r="AC133">
        <f t="shared" si="12"/>
        <v>771.19999999999993</v>
      </c>
      <c r="AD133">
        <v>-748.4</v>
      </c>
      <c r="AE133">
        <v>1519.6</v>
      </c>
      <c r="AI133">
        <f t="shared" ref="AI133:AI196" si="22">AJ133+AK133</f>
        <v>14</v>
      </c>
      <c r="AJ133">
        <v>23.176186000000008</v>
      </c>
      <c r="AK133">
        <v>-9.1761860000000084</v>
      </c>
      <c r="AL133" s="70">
        <f t="shared" si="21"/>
        <v>-134.59882918161449</v>
      </c>
      <c r="AM133">
        <v>35.401568672392365</v>
      </c>
      <c r="AN133">
        <v>-170.00039785400685</v>
      </c>
      <c r="AO133">
        <f t="shared" si="20"/>
        <v>811.31</v>
      </c>
      <c r="AP133" s="71">
        <v>896.26</v>
      </c>
      <c r="AQ133">
        <v>-84.950000000000031</v>
      </c>
      <c r="AR133">
        <f t="shared" si="19"/>
        <v>-57.544853692298886</v>
      </c>
      <c r="AS133">
        <v>-23.43433403470312</v>
      </c>
      <c r="AT133">
        <v>-34.110519657595766</v>
      </c>
      <c r="BA133">
        <f t="shared" si="18"/>
        <v>230.21642504050203</v>
      </c>
      <c r="BB133">
        <v>31.030615212063339</v>
      </c>
      <c r="BC133">
        <v>199.18580982843869</v>
      </c>
      <c r="CH133" s="59">
        <f t="shared" si="17"/>
        <v>335</v>
      </c>
      <c r="CI133">
        <v>52</v>
      </c>
      <c r="CJ133">
        <v>283</v>
      </c>
    </row>
    <row r="134" spans="1:88" x14ac:dyDescent="0.25">
      <c r="A134" t="s">
        <v>783</v>
      </c>
      <c r="B134">
        <f t="shared" si="13"/>
        <v>5857.7720880118468</v>
      </c>
      <c r="C134">
        <f>SUMIF(E$5:CM$5,C$5,E134:CM134)</f>
        <v>2361.8409591246632</v>
      </c>
      <c r="D134">
        <f>SUMIF(E$5:CM$5,D$5,E134:CM134)</f>
        <v>3495.9311288871841</v>
      </c>
      <c r="E134">
        <f t="shared" si="9"/>
        <v>1245</v>
      </c>
      <c r="F134">
        <v>756</v>
      </c>
      <c r="G134">
        <v>489</v>
      </c>
      <c r="H134">
        <f t="shared" si="10"/>
        <v>-348.58291754770244</v>
      </c>
      <c r="I134">
        <v>283.71563569149043</v>
      </c>
      <c r="J134">
        <v>-632.29855323919287</v>
      </c>
      <c r="K134">
        <f t="shared" si="11"/>
        <v>3363.4448312499994</v>
      </c>
      <c r="L134">
        <v>734.41169999999966</v>
      </c>
      <c r="M134">
        <v>2629.0331312499998</v>
      </c>
      <c r="N134">
        <f t="shared" si="16"/>
        <v>337.39116044736727</v>
      </c>
      <c r="O134">
        <v>48.780119806857698</v>
      </c>
      <c r="P134">
        <v>288.61104064050954</v>
      </c>
      <c r="S134">
        <v>-115.6</v>
      </c>
      <c r="T134">
        <f t="shared" si="14"/>
        <v>53.440000000000012</v>
      </c>
      <c r="U134">
        <v>131.65</v>
      </c>
      <c r="V134">
        <v>-78.209999999999994</v>
      </c>
      <c r="Z134">
        <f t="shared" si="15"/>
        <v>1015.2339747239002</v>
      </c>
      <c r="AA134">
        <v>1058.1350335876143</v>
      </c>
      <c r="AB134">
        <v>-42.90105886371407</v>
      </c>
      <c r="AC134">
        <f t="shared" si="12"/>
        <v>-133.19999999999993</v>
      </c>
      <c r="AD134">
        <v>-742.3</v>
      </c>
      <c r="AE134">
        <v>609.1</v>
      </c>
      <c r="AI134">
        <f t="shared" si="22"/>
        <v>74</v>
      </c>
      <c r="AJ134">
        <v>79.936428000000006</v>
      </c>
      <c r="AK134">
        <v>-5.9364280000000065</v>
      </c>
      <c r="AL134" s="70">
        <f t="shared" si="21"/>
        <v>726.23546682850952</v>
      </c>
      <c r="AM134">
        <v>38.606238803159442</v>
      </c>
      <c r="AN134">
        <v>687.62922802535013</v>
      </c>
      <c r="AO134">
        <f t="shared" si="20"/>
        <v>91.94999999999996</v>
      </c>
      <c r="AP134" s="71">
        <v>170.16999999999996</v>
      </c>
      <c r="AQ134">
        <v>-78.22</v>
      </c>
      <c r="AR134">
        <f t="shared" si="19"/>
        <v>37.521507361662934</v>
      </c>
      <c r="AS134">
        <v>2.2771490674784705</v>
      </c>
      <c r="AT134">
        <v>35.244358294184465</v>
      </c>
      <c r="BA134">
        <f t="shared" si="18"/>
        <v>-745.06193505189071</v>
      </c>
      <c r="BB134">
        <v>-884.54134583193752</v>
      </c>
      <c r="BC134">
        <v>139.47941078004675</v>
      </c>
      <c r="CH134" s="59">
        <f t="shared" si="17"/>
        <v>256</v>
      </c>
      <c r="CI134">
        <v>685</v>
      </c>
      <c r="CJ134">
        <v>-429</v>
      </c>
    </row>
    <row r="135" spans="1:88" x14ac:dyDescent="0.25">
      <c r="A135" t="s">
        <v>784</v>
      </c>
      <c r="B135">
        <f t="shared" si="13"/>
        <v>-4054.1972823024071</v>
      </c>
      <c r="C135">
        <f>SUMIF(E$5:CM$5,C$5,E135:CM135)</f>
        <v>-2989.3160975905212</v>
      </c>
      <c r="D135">
        <f>SUMIF(E$5:CM$5,D$5,E135:CM135)</f>
        <v>-1064.8811847118857</v>
      </c>
      <c r="E135">
        <f t="shared" ref="E135:E198" si="23">F135+G135</f>
        <v>-82</v>
      </c>
      <c r="F135">
        <v>-174</v>
      </c>
      <c r="G135">
        <v>92</v>
      </c>
      <c r="H135">
        <f t="shared" ref="H135:H198" si="24">I135+J135</f>
        <v>601.59271899886403</v>
      </c>
      <c r="I135">
        <v>738.11149032992239</v>
      </c>
      <c r="J135">
        <v>-136.51877133105839</v>
      </c>
      <c r="K135">
        <f t="shared" ref="K135:K198" si="25">L135+M135</f>
        <v>-2354.5777400000006</v>
      </c>
      <c r="L135">
        <v>-308.90331000000037</v>
      </c>
      <c r="M135">
        <v>-2045.6744300000003</v>
      </c>
      <c r="N135">
        <f t="shared" si="16"/>
        <v>-128.13588436412442</v>
      </c>
      <c r="O135">
        <v>93.075714373472792</v>
      </c>
      <c r="P135">
        <v>-221.2115987375972</v>
      </c>
      <c r="S135">
        <v>95.6</v>
      </c>
      <c r="T135">
        <f t="shared" si="14"/>
        <v>320.07</v>
      </c>
      <c r="U135">
        <v>221.67</v>
      </c>
      <c r="V135">
        <v>98.4</v>
      </c>
      <c r="Z135">
        <f t="shared" si="15"/>
        <v>-1032.48694720871</v>
      </c>
      <c r="AA135">
        <v>-824.20009817483981</v>
      </c>
      <c r="AB135">
        <v>-208.28684903387014</v>
      </c>
      <c r="AC135">
        <f t="shared" ref="AC135:AC198" si="26">AD135+AE135</f>
        <v>-1883.8999999999999</v>
      </c>
      <c r="AD135">
        <v>-2434.1</v>
      </c>
      <c r="AE135">
        <v>550.20000000000005</v>
      </c>
      <c r="AI135">
        <f t="shared" si="22"/>
        <v>62</v>
      </c>
      <c r="AJ135">
        <v>71.404010000000198</v>
      </c>
      <c r="AK135">
        <v>-9.4040100000001985</v>
      </c>
      <c r="AL135" s="70">
        <f t="shared" si="21"/>
        <v>408.11698138672</v>
      </c>
      <c r="AM135">
        <v>24.876851621144318</v>
      </c>
      <c r="AN135">
        <v>383.24012976557566</v>
      </c>
      <c r="AO135">
        <f t="shared" si="20"/>
        <v>103.85000000000002</v>
      </c>
      <c r="AP135" s="71">
        <v>-120.13</v>
      </c>
      <c r="AQ135">
        <v>223.98000000000002</v>
      </c>
      <c r="AR135">
        <f t="shared" si="19"/>
        <v>-68.88922721873692</v>
      </c>
      <c r="AS135">
        <v>9.5711991925118145E-2</v>
      </c>
      <c r="AT135">
        <v>-68.984939210662034</v>
      </c>
      <c r="BA135">
        <f t="shared" si="18"/>
        <v>-73.437183896419114</v>
      </c>
      <c r="BB135">
        <v>-110.21646773214637</v>
      </c>
      <c r="BC135">
        <v>36.779283835727256</v>
      </c>
      <c r="CH135" s="59">
        <f t="shared" si="17"/>
        <v>-22</v>
      </c>
      <c r="CI135">
        <v>-167</v>
      </c>
      <c r="CJ135">
        <v>145</v>
      </c>
    </row>
    <row r="136" spans="1:88" x14ac:dyDescent="0.25">
      <c r="A136" t="s">
        <v>785</v>
      </c>
      <c r="B136">
        <f t="shared" ref="B136:B199" si="27">C136+D136</f>
        <v>10806.357219834912</v>
      </c>
      <c r="C136">
        <f>SUMIF(E$5:CM$5,C$5,E136:CM136)</f>
        <v>7125.4416239421807</v>
      </c>
      <c r="D136">
        <f>SUMIF(E$5:CM$5,D$5,E136:CM136)</f>
        <v>3680.9155958927317</v>
      </c>
      <c r="E136">
        <f t="shared" si="23"/>
        <v>2145</v>
      </c>
      <c r="F136">
        <v>977</v>
      </c>
      <c r="G136">
        <v>1168</v>
      </c>
      <c r="H136">
        <f t="shared" si="24"/>
        <v>432.11586996083372</v>
      </c>
      <c r="I136">
        <v>1058.9459967497728</v>
      </c>
      <c r="J136">
        <v>-626.83012678893908</v>
      </c>
      <c r="K136">
        <f t="shared" si="25"/>
        <v>1679.4156200000002</v>
      </c>
      <c r="L136">
        <v>929.11252999999999</v>
      </c>
      <c r="M136">
        <v>750.30309000000011</v>
      </c>
      <c r="N136">
        <f t="shared" si="16"/>
        <v>595.17504898589266</v>
      </c>
      <c r="O136">
        <v>592.61657341865384</v>
      </c>
      <c r="P136">
        <v>2.5584755672388262</v>
      </c>
      <c r="S136">
        <v>38</v>
      </c>
      <c r="T136">
        <f t="shared" si="14"/>
        <v>52.980000000000004</v>
      </c>
      <c r="U136">
        <v>33.35</v>
      </c>
      <c r="V136">
        <v>19.63</v>
      </c>
      <c r="Z136">
        <f t="shared" si="15"/>
        <v>409.87173739516402</v>
      </c>
      <c r="AA136">
        <v>883.2296370813408</v>
      </c>
      <c r="AB136">
        <v>-473.35789968617678</v>
      </c>
      <c r="AC136">
        <f t="shared" si="26"/>
        <v>5874.6</v>
      </c>
      <c r="AD136">
        <v>2205.3000000000002</v>
      </c>
      <c r="AE136">
        <v>3669.3</v>
      </c>
      <c r="AI136">
        <f t="shared" si="22"/>
        <v>53</v>
      </c>
      <c r="AJ136">
        <v>54.611741999999992</v>
      </c>
      <c r="AK136">
        <v>-1.6117419999999925</v>
      </c>
      <c r="AL136" s="70">
        <f t="shared" si="21"/>
        <v>-740.10932936960194</v>
      </c>
      <c r="AM136">
        <v>34.684181218630407</v>
      </c>
      <c r="AN136">
        <v>-774.79351058823238</v>
      </c>
      <c r="AO136">
        <f t="shared" si="20"/>
        <v>464.79</v>
      </c>
      <c r="AP136" s="71">
        <v>370.74</v>
      </c>
      <c r="AQ136">
        <v>94.050000000000011</v>
      </c>
      <c r="AR136">
        <f t="shared" si="19"/>
        <v>-29.161018031815999</v>
      </c>
      <c r="AS136">
        <v>12.718811983050104</v>
      </c>
      <c r="AT136">
        <v>-41.879830014866101</v>
      </c>
      <c r="BA136">
        <f t="shared" si="18"/>
        <v>-122.32070910556001</v>
      </c>
      <c r="BB136">
        <v>96.132151490733264</v>
      </c>
      <c r="BC136">
        <v>-218.45286059629328</v>
      </c>
      <c r="CH136" s="59">
        <f t="shared" si="17"/>
        <v>-47</v>
      </c>
      <c r="CI136">
        <v>-123</v>
      </c>
      <c r="CJ136">
        <v>76</v>
      </c>
    </row>
    <row r="137" spans="1:88" x14ac:dyDescent="0.25">
      <c r="A137" t="s">
        <v>786</v>
      </c>
      <c r="B137">
        <f t="shared" si="27"/>
        <v>7523.1914263080798</v>
      </c>
      <c r="C137">
        <f>SUMIF(E$5:CM$5,C$5,E137:CM137)</f>
        <v>5031.1253353526417</v>
      </c>
      <c r="D137">
        <f>SUMIF(E$5:CM$5,D$5,E137:CM137)</f>
        <v>2492.0660909554385</v>
      </c>
      <c r="E137">
        <f t="shared" si="23"/>
        <v>2304</v>
      </c>
      <c r="F137">
        <v>196</v>
      </c>
      <c r="G137">
        <v>2108</v>
      </c>
      <c r="H137">
        <f t="shared" si="24"/>
        <v>-208.77879374703565</v>
      </c>
      <c r="I137">
        <v>-40.180069739995545</v>
      </c>
      <c r="J137">
        <v>-168.59872400704012</v>
      </c>
      <c r="K137">
        <f t="shared" si="25"/>
        <v>1487.2584199999999</v>
      </c>
      <c r="L137">
        <v>1123.90373</v>
      </c>
      <c r="M137">
        <v>363.35468999999995</v>
      </c>
      <c r="N137">
        <f t="shared" si="16"/>
        <v>574.35953661348822</v>
      </c>
      <c r="O137">
        <v>637.16166102114698</v>
      </c>
      <c r="P137">
        <v>-62.802124407658766</v>
      </c>
      <c r="S137">
        <v>-381.3</v>
      </c>
      <c r="T137">
        <f t="shared" si="14"/>
        <v>17.570000000000007</v>
      </c>
      <c r="U137">
        <v>72.040000000000006</v>
      </c>
      <c r="V137">
        <v>-54.47</v>
      </c>
      <c r="Z137">
        <f t="shared" si="15"/>
        <v>1831.8138695167256</v>
      </c>
      <c r="AA137">
        <v>2045.3056565244879</v>
      </c>
      <c r="AB137">
        <v>-213.4917870077623</v>
      </c>
      <c r="AC137">
        <f t="shared" si="26"/>
        <v>1681.9</v>
      </c>
      <c r="AD137">
        <v>624</v>
      </c>
      <c r="AE137">
        <v>1057.9000000000001</v>
      </c>
      <c r="AI137">
        <f t="shared" si="22"/>
        <v>63</v>
      </c>
      <c r="AJ137">
        <v>88.33040200000022</v>
      </c>
      <c r="AK137">
        <v>-25.33040200000022</v>
      </c>
      <c r="AL137" s="70">
        <f t="shared" si="21"/>
        <v>-181.11187313595087</v>
      </c>
      <c r="AM137">
        <v>0.62179390867400741</v>
      </c>
      <c r="AN137">
        <v>-181.73366704462489</v>
      </c>
      <c r="AO137">
        <f t="shared" si="20"/>
        <v>754.06999999999994</v>
      </c>
      <c r="AP137" s="71">
        <v>629.44999999999993</v>
      </c>
      <c r="AQ137">
        <v>124.62000000000002</v>
      </c>
      <c r="AR137">
        <f t="shared" si="19"/>
        <v>14.374463631908403</v>
      </c>
      <c r="AS137">
        <v>10.080033482513032</v>
      </c>
      <c r="AT137">
        <v>4.2944301493953709</v>
      </c>
      <c r="BA137">
        <f t="shared" si="18"/>
        <v>-124.96419657105436</v>
      </c>
      <c r="BB137">
        <v>-47.587871844183439</v>
      </c>
      <c r="BC137">
        <v>-77.376324726870919</v>
      </c>
      <c r="CH137" s="59">
        <f t="shared" si="17"/>
        <v>-309</v>
      </c>
      <c r="CI137">
        <v>-308</v>
      </c>
      <c r="CJ137">
        <v>-1</v>
      </c>
    </row>
    <row r="138" spans="1:88" x14ac:dyDescent="0.25">
      <c r="A138" t="s">
        <v>787</v>
      </c>
      <c r="B138">
        <f t="shared" si="27"/>
        <v>12097.479873872848</v>
      </c>
      <c r="C138">
        <f>SUMIF(E$5:CM$5,C$5,E138:CM138)</f>
        <v>8448.6234014567162</v>
      </c>
      <c r="D138">
        <f>SUMIF(E$5:CM$5,D$5,E138:CM138)</f>
        <v>3648.8564724161315</v>
      </c>
      <c r="E138">
        <f t="shared" si="23"/>
        <v>2220</v>
      </c>
      <c r="F138">
        <v>465</v>
      </c>
      <c r="G138">
        <v>1755</v>
      </c>
      <c r="H138">
        <f t="shared" si="24"/>
        <v>1488.7498995307055</v>
      </c>
      <c r="I138">
        <v>1870.9432959505539</v>
      </c>
      <c r="J138">
        <v>-382.1933964198484</v>
      </c>
      <c r="K138">
        <f t="shared" si="25"/>
        <v>229.68127999999979</v>
      </c>
      <c r="L138">
        <v>1095.1443199999999</v>
      </c>
      <c r="M138">
        <v>-865.46304000000009</v>
      </c>
      <c r="N138">
        <f t="shared" si="16"/>
        <v>-115.87173788144557</v>
      </c>
      <c r="O138">
        <v>123.16210699999999</v>
      </c>
      <c r="P138">
        <v>-239.03384488144556</v>
      </c>
      <c r="S138">
        <v>574.79999999999995</v>
      </c>
      <c r="T138">
        <f t="shared" si="14"/>
        <v>8.75</v>
      </c>
      <c r="U138">
        <v>43.91</v>
      </c>
      <c r="V138">
        <v>-35.159999999999997</v>
      </c>
      <c r="Z138">
        <f t="shared" si="15"/>
        <v>620.76266414397389</v>
      </c>
      <c r="AA138">
        <v>828.34425749487605</v>
      </c>
      <c r="AB138">
        <v>-207.58159335090215</v>
      </c>
      <c r="AC138">
        <f t="shared" si="26"/>
        <v>1454.3</v>
      </c>
      <c r="AD138">
        <v>1627.6</v>
      </c>
      <c r="AE138">
        <v>-173.3</v>
      </c>
      <c r="AI138">
        <f t="shared" si="22"/>
        <v>-3</v>
      </c>
      <c r="AJ138">
        <v>41.210951000000165</v>
      </c>
      <c r="AK138">
        <v>-44.210951000000165</v>
      </c>
      <c r="AL138" s="70">
        <f t="shared" si="21"/>
        <v>2222.4003938653705</v>
      </c>
      <c r="AM138">
        <v>61.331495066910747</v>
      </c>
      <c r="AN138">
        <v>2161.0688987984595</v>
      </c>
      <c r="AO138">
        <f t="shared" si="20"/>
        <v>2560.6600000000003</v>
      </c>
      <c r="AP138" s="71">
        <v>2490.34</v>
      </c>
      <c r="AQ138">
        <v>70.319999999999993</v>
      </c>
      <c r="AR138">
        <f t="shared" si="19"/>
        <v>30.843885401199024</v>
      </c>
      <c r="AS138">
        <v>35.087739702307488</v>
      </c>
      <c r="AT138">
        <v>-4.2438543011084615</v>
      </c>
      <c r="BA138">
        <f t="shared" si="18"/>
        <v>328.40348881304476</v>
      </c>
      <c r="BB138">
        <v>105.54923524206788</v>
      </c>
      <c r="BC138">
        <v>222.85425357097685</v>
      </c>
      <c r="CH138" s="59">
        <f t="shared" si="17"/>
        <v>477</v>
      </c>
      <c r="CI138">
        <v>-339</v>
      </c>
      <c r="CJ138">
        <v>816</v>
      </c>
    </row>
    <row r="139" spans="1:88" x14ac:dyDescent="0.25">
      <c r="A139" t="s">
        <v>788</v>
      </c>
      <c r="B139">
        <f t="shared" si="27"/>
        <v>18386.252994860864</v>
      </c>
      <c r="C139">
        <f>SUMIF(E$5:CM$5,C$5,E139:CM139)</f>
        <v>9761.7130734792972</v>
      </c>
      <c r="D139">
        <f>SUMIF(E$5:CM$5,D$5,E139:CM139)</f>
        <v>8624.539921381569</v>
      </c>
      <c r="E139">
        <f t="shared" si="23"/>
        <v>927</v>
      </c>
      <c r="F139">
        <v>199</v>
      </c>
      <c r="G139">
        <v>728</v>
      </c>
      <c r="H139">
        <f t="shared" si="24"/>
        <v>2877.1983829267429</v>
      </c>
      <c r="I139">
        <v>2547.7581856555953</v>
      </c>
      <c r="J139">
        <v>329.44019727114767</v>
      </c>
      <c r="K139">
        <f t="shared" si="25"/>
        <v>3691.327299999999</v>
      </c>
      <c r="L139">
        <v>1699.927999999999</v>
      </c>
      <c r="M139">
        <v>1991.3992999999998</v>
      </c>
      <c r="N139">
        <f t="shared" si="16"/>
        <v>140.71590692383799</v>
      </c>
      <c r="O139">
        <v>109.25398304999999</v>
      </c>
      <c r="P139">
        <v>31.461923873838007</v>
      </c>
      <c r="S139">
        <v>585.9</v>
      </c>
      <c r="T139">
        <f t="shared" si="14"/>
        <v>98.94</v>
      </c>
      <c r="U139">
        <v>90.15</v>
      </c>
      <c r="V139">
        <v>8.7899999999999991</v>
      </c>
      <c r="Z139">
        <f t="shared" si="15"/>
        <v>1677.5060964743075</v>
      </c>
      <c r="AA139">
        <v>1711.7050050869732</v>
      </c>
      <c r="AB139">
        <v>-34.198908612665747</v>
      </c>
      <c r="AC139">
        <f t="shared" si="26"/>
        <v>4545.1000000000004</v>
      </c>
      <c r="AD139">
        <v>2673</v>
      </c>
      <c r="AE139">
        <v>1872.1</v>
      </c>
      <c r="AI139">
        <f t="shared" si="22"/>
        <v>47</v>
      </c>
      <c r="AJ139">
        <v>70.431059000000232</v>
      </c>
      <c r="AK139">
        <v>-23.431059000000232</v>
      </c>
      <c r="AL139" s="70">
        <f t="shared" si="21"/>
        <v>-125.87514129051664</v>
      </c>
      <c r="AM139">
        <v>210.21461885868825</v>
      </c>
      <c r="AN139">
        <v>-336.08976014920489</v>
      </c>
      <c r="AO139">
        <f t="shared" si="20"/>
        <v>506.77999999999986</v>
      </c>
      <c r="AP139" s="71">
        <v>630.13999999999987</v>
      </c>
      <c r="AQ139">
        <v>-123.36000000000001</v>
      </c>
      <c r="AR139">
        <f t="shared" si="19"/>
        <v>11.732394691179195</v>
      </c>
      <c r="AS139">
        <v>5.1381051697800055</v>
      </c>
      <c r="AT139">
        <v>6.5942895213991894</v>
      </c>
      <c r="BA139">
        <f t="shared" si="18"/>
        <v>-28.071944864683143</v>
      </c>
      <c r="BB139">
        <v>-35.005883341738112</v>
      </c>
      <c r="BC139">
        <v>6.9339384770549684</v>
      </c>
      <c r="CH139" s="59">
        <f t="shared" si="17"/>
        <v>3431</v>
      </c>
      <c r="CI139">
        <v>-150</v>
      </c>
      <c r="CJ139">
        <v>3581</v>
      </c>
    </row>
    <row r="140" spans="1:88" x14ac:dyDescent="0.25">
      <c r="A140" t="s">
        <v>789</v>
      </c>
      <c r="B140">
        <f t="shared" si="27"/>
        <v>9840.9302694813159</v>
      </c>
      <c r="C140">
        <f>SUMIF(E$5:CM$5,C$5,E140:CM140)</f>
        <v>3227.1113120299956</v>
      </c>
      <c r="D140">
        <f>SUMIF(E$5:CM$5,D$5,E140:CM140)</f>
        <v>6613.8189574513208</v>
      </c>
      <c r="E140">
        <f t="shared" si="23"/>
        <v>738</v>
      </c>
      <c r="F140">
        <v>-23</v>
      </c>
      <c r="G140">
        <v>761</v>
      </c>
      <c r="H140">
        <f t="shared" si="24"/>
        <v>1674.8339777266838</v>
      </c>
      <c r="I140">
        <v>932.55064161025598</v>
      </c>
      <c r="J140">
        <v>742.2833361164279</v>
      </c>
      <c r="K140">
        <f t="shared" si="25"/>
        <v>2317.9133100000004</v>
      </c>
      <c r="L140">
        <v>-151.79799074501574</v>
      </c>
      <c r="M140">
        <v>2469.7113007450162</v>
      </c>
      <c r="N140">
        <f t="shared" si="16"/>
        <v>-23.057801352591881</v>
      </c>
      <c r="O140">
        <v>-54.797574490000017</v>
      </c>
      <c r="P140">
        <v>31.739773137408136</v>
      </c>
      <c r="S140">
        <v>984.1</v>
      </c>
      <c r="T140">
        <f t="shared" si="14"/>
        <v>67.41</v>
      </c>
      <c r="U140">
        <v>36.96</v>
      </c>
      <c r="V140">
        <v>30.45</v>
      </c>
      <c r="Z140">
        <f t="shared" si="15"/>
        <v>1445.6509520919033</v>
      </c>
      <c r="AA140">
        <v>1503.7431712416526</v>
      </c>
      <c r="AB140">
        <v>-58.092219149749283</v>
      </c>
      <c r="AC140">
        <f t="shared" si="26"/>
        <v>1784.3999999999999</v>
      </c>
      <c r="AD140">
        <v>1130.5999999999999</v>
      </c>
      <c r="AE140">
        <v>653.79999999999995</v>
      </c>
      <c r="AI140">
        <f t="shared" si="22"/>
        <v>733</v>
      </c>
      <c r="AJ140">
        <v>-63.52591899999976</v>
      </c>
      <c r="AK140">
        <v>796.5259189999997</v>
      </c>
      <c r="AL140" s="70">
        <f t="shared" si="21"/>
        <v>-24.64688783121963</v>
      </c>
      <c r="AM140">
        <v>49.03953863642019</v>
      </c>
      <c r="AN140">
        <v>-73.686426467639819</v>
      </c>
      <c r="AO140">
        <f t="shared" si="20"/>
        <v>-24.49000000000008</v>
      </c>
      <c r="AP140" s="71">
        <v>-39.790000000000077</v>
      </c>
      <c r="AQ140">
        <v>15.299999999999997</v>
      </c>
      <c r="AR140">
        <f t="shared" si="19"/>
        <v>167.02885277286376</v>
      </c>
      <c r="AS140">
        <v>40.156464999892634</v>
      </c>
      <c r="AT140">
        <v>126.87238777297112</v>
      </c>
      <c r="BA140">
        <f t="shared" si="18"/>
        <v>83.787866073676156</v>
      </c>
      <c r="BB140">
        <v>-34.027020223210499</v>
      </c>
      <c r="BC140">
        <v>117.81488629688666</v>
      </c>
      <c r="CH140" s="59">
        <f t="shared" si="17"/>
        <v>-83</v>
      </c>
      <c r="CI140">
        <v>-99</v>
      </c>
      <c r="CJ140">
        <v>16</v>
      </c>
    </row>
    <row r="141" spans="1:88" x14ac:dyDescent="0.25">
      <c r="A141" t="s">
        <v>790</v>
      </c>
      <c r="B141">
        <f t="shared" si="27"/>
        <v>191.56071419579257</v>
      </c>
      <c r="C141">
        <f>SUMIF(E$5:CM$5,C$5,E141:CM141)</f>
        <v>3182.502013921202</v>
      </c>
      <c r="D141">
        <f>SUMIF(E$5:CM$5,D$5,E141:CM141)</f>
        <v>-2990.9412997254094</v>
      </c>
      <c r="E141">
        <f t="shared" si="23"/>
        <v>-424</v>
      </c>
      <c r="F141">
        <v>223</v>
      </c>
      <c r="G141">
        <v>-647</v>
      </c>
      <c r="H141">
        <f t="shared" si="24"/>
        <v>1585.0393661821945</v>
      </c>
      <c r="I141">
        <v>1426.683887824935</v>
      </c>
      <c r="J141">
        <v>158.35547835725953</v>
      </c>
      <c r="K141">
        <f t="shared" si="25"/>
        <v>-5293.8455400000012</v>
      </c>
      <c r="L141">
        <v>-47.620847770315393</v>
      </c>
      <c r="M141">
        <v>-5246.2246922296854</v>
      </c>
      <c r="N141">
        <f t="shared" si="16"/>
        <v>178.91323124282852</v>
      </c>
      <c r="O141">
        <v>18.110430236367307</v>
      </c>
      <c r="P141">
        <v>160.80280100646121</v>
      </c>
      <c r="S141">
        <v>1789.9</v>
      </c>
      <c r="T141">
        <f t="shared" si="14"/>
        <v>-588.18999999999994</v>
      </c>
      <c r="U141">
        <v>32.49</v>
      </c>
      <c r="V141">
        <v>-620.67999999999995</v>
      </c>
      <c r="Z141">
        <f t="shared" si="15"/>
        <v>171.39386550564979</v>
      </c>
      <c r="AA141">
        <v>116.10911008229313</v>
      </c>
      <c r="AB141">
        <v>55.284755423356664</v>
      </c>
      <c r="AC141">
        <f t="shared" si="26"/>
        <v>1706.4</v>
      </c>
      <c r="AD141">
        <v>713.5</v>
      </c>
      <c r="AE141">
        <v>992.9</v>
      </c>
      <c r="AI141">
        <f t="shared" si="22"/>
        <v>-66</v>
      </c>
      <c r="AJ141">
        <v>-51.577913999999893</v>
      </c>
      <c r="AK141">
        <v>-14.422086000000107</v>
      </c>
      <c r="AL141" s="70">
        <f t="shared" si="21"/>
        <v>-180.81246391869777</v>
      </c>
      <c r="AM141">
        <v>54.304478984889364</v>
      </c>
      <c r="AN141">
        <v>-235.11694290358713</v>
      </c>
      <c r="AO141">
        <f t="shared" si="20"/>
        <v>966.42000000000019</v>
      </c>
      <c r="AP141" s="71">
        <v>946.07000000000016</v>
      </c>
      <c r="AQ141">
        <v>20.350000000000001</v>
      </c>
      <c r="AR141">
        <f t="shared" si="19"/>
        <v>7.4123166865490244</v>
      </c>
      <c r="AS141">
        <v>19.149095822074731</v>
      </c>
      <c r="AT141">
        <v>-11.736779135525707</v>
      </c>
      <c r="BA141">
        <f t="shared" si="18"/>
        <v>-121.07006150273112</v>
      </c>
      <c r="BB141">
        <v>-97.716227259042668</v>
      </c>
      <c r="BC141">
        <v>-23.353834243688453</v>
      </c>
      <c r="CH141" s="59">
        <f t="shared" si="17"/>
        <v>460</v>
      </c>
      <c r="CI141">
        <v>-170</v>
      </c>
      <c r="CJ141">
        <v>630</v>
      </c>
    </row>
    <row r="142" spans="1:88" x14ac:dyDescent="0.25">
      <c r="A142" t="s">
        <v>791</v>
      </c>
      <c r="B142">
        <f t="shared" si="27"/>
        <v>-7715.0284885144538</v>
      </c>
      <c r="C142">
        <f>SUMIF(E$5:CM$5,C$5,E142:CM142)</f>
        <v>-4261.3540172980229</v>
      </c>
      <c r="D142">
        <f>SUMIF(E$5:CM$5,D$5,E142:CM142)</f>
        <v>-3453.6744712164304</v>
      </c>
      <c r="E142">
        <f t="shared" si="23"/>
        <v>-2887</v>
      </c>
      <c r="F142">
        <v>226</v>
      </c>
      <c r="G142">
        <v>-3113</v>
      </c>
      <c r="H142">
        <f t="shared" si="24"/>
        <v>2028.2192535899696</v>
      </c>
      <c r="I142">
        <v>2062.4320891054272</v>
      </c>
      <c r="J142">
        <v>-34.212835515457513</v>
      </c>
      <c r="K142">
        <f t="shared" si="25"/>
        <v>1252.9112031250008</v>
      </c>
      <c r="L142">
        <v>1733.8515929658618</v>
      </c>
      <c r="M142">
        <v>-480.94038984086097</v>
      </c>
      <c r="N142">
        <f t="shared" si="16"/>
        <v>-3.7399873587709038</v>
      </c>
      <c r="O142">
        <v>-14.112384766788097</v>
      </c>
      <c r="P142">
        <v>10.372397408017193</v>
      </c>
      <c r="S142">
        <v>-515.79999999999995</v>
      </c>
      <c r="T142">
        <f t="shared" si="14"/>
        <v>96.44</v>
      </c>
      <c r="U142">
        <v>48.7</v>
      </c>
      <c r="V142">
        <v>47.74</v>
      </c>
      <c r="Z142">
        <f t="shared" si="15"/>
        <v>-1463.9496292446352</v>
      </c>
      <c r="AA142">
        <v>-1619.6074199522966</v>
      </c>
      <c r="AB142">
        <v>155.65779070766135</v>
      </c>
      <c r="AC142">
        <f t="shared" si="26"/>
        <v>-3636.6000000000004</v>
      </c>
      <c r="AD142">
        <v>-5336.8</v>
      </c>
      <c r="AE142">
        <v>1700.2</v>
      </c>
      <c r="AI142">
        <f t="shared" si="22"/>
        <v>-63</v>
      </c>
      <c r="AJ142">
        <v>-42.395903000000004</v>
      </c>
      <c r="AK142">
        <v>-20.604096999999996</v>
      </c>
      <c r="AL142" s="70">
        <f t="shared" si="21"/>
        <v>-261.22593480186754</v>
      </c>
      <c r="AM142">
        <v>105.78532056684888</v>
      </c>
      <c r="AN142">
        <v>-367.01125536871643</v>
      </c>
      <c r="AO142">
        <f t="shared" si="20"/>
        <v>-674.31999999999994</v>
      </c>
      <c r="AP142" s="71">
        <v>-504.36999999999995</v>
      </c>
      <c r="AQ142">
        <v>-169.95</v>
      </c>
      <c r="AR142">
        <f t="shared" si="19"/>
        <v>-1.434439085691475</v>
      </c>
      <c r="AS142">
        <v>2.3472573013993814</v>
      </c>
      <c r="AT142">
        <v>-3.7816963870908564</v>
      </c>
      <c r="BA142">
        <f t="shared" si="18"/>
        <v>-205.52895473845871</v>
      </c>
      <c r="BB142">
        <v>-253.18456951847494</v>
      </c>
      <c r="BC142">
        <v>47.655614780016251</v>
      </c>
      <c r="CH142" s="59">
        <f t="shared" si="17"/>
        <v>-1380</v>
      </c>
      <c r="CI142">
        <v>-670</v>
      </c>
      <c r="CJ142">
        <v>-710</v>
      </c>
    </row>
    <row r="143" spans="1:88" x14ac:dyDescent="0.25">
      <c r="A143" t="s">
        <v>792</v>
      </c>
      <c r="B143">
        <f t="shared" si="27"/>
        <v>-5954.3681638918415</v>
      </c>
      <c r="C143">
        <f>SUMIF(E$5:CM$5,C$5,E143:CM143)</f>
        <v>-1681.3508270183927</v>
      </c>
      <c r="D143">
        <f>SUMIF(E$5:CM$5,D$5,E143:CM143)</f>
        <v>-4273.0173368734486</v>
      </c>
      <c r="E143">
        <f t="shared" si="23"/>
        <v>-1108</v>
      </c>
      <c r="F143">
        <v>-82</v>
      </c>
      <c r="G143">
        <v>-1026</v>
      </c>
      <c r="H143">
        <f t="shared" si="24"/>
        <v>519.83951723674761</v>
      </c>
      <c r="I143">
        <v>295.72393763069311</v>
      </c>
      <c r="J143">
        <v>224.11557960605452</v>
      </c>
      <c r="K143">
        <f t="shared" si="25"/>
        <v>-3926.2710000000002</v>
      </c>
      <c r="L143">
        <v>-188.79291584061355</v>
      </c>
      <c r="M143">
        <v>-3737.4780841593865</v>
      </c>
      <c r="N143">
        <f t="shared" si="16"/>
        <v>181.73126995104855</v>
      </c>
      <c r="O143">
        <v>11.753104793504093</v>
      </c>
      <c r="P143">
        <v>169.97816515754445</v>
      </c>
      <c r="S143">
        <v>102.3</v>
      </c>
      <c r="T143">
        <f t="shared" si="14"/>
        <v>279.02000000000004</v>
      </c>
      <c r="U143">
        <v>20.55</v>
      </c>
      <c r="V143">
        <v>258.47000000000003</v>
      </c>
      <c r="Z143">
        <f t="shared" si="15"/>
        <v>190.00740401380017</v>
      </c>
      <c r="AA143">
        <v>104.11215886712053</v>
      </c>
      <c r="AB143">
        <v>85.895245146679628</v>
      </c>
      <c r="AC143">
        <f t="shared" si="26"/>
        <v>-371.20000000000005</v>
      </c>
      <c r="AD143">
        <v>-1502.3</v>
      </c>
      <c r="AE143">
        <v>1131.0999999999999</v>
      </c>
      <c r="AI143">
        <f t="shared" si="22"/>
        <v>16</v>
      </c>
      <c r="AJ143">
        <v>38.071086000000136</v>
      </c>
      <c r="AK143">
        <v>-22.071086000000136</v>
      </c>
      <c r="AL143" s="70">
        <f t="shared" si="21"/>
        <v>-97.920545257700255</v>
      </c>
      <c r="AM143">
        <v>4.3956344659744246</v>
      </c>
      <c r="AN143">
        <v>-102.31617972367468</v>
      </c>
      <c r="AO143">
        <f t="shared" si="20"/>
        <v>-382.36999999999989</v>
      </c>
      <c r="AP143" s="71">
        <v>-342.3599999999999</v>
      </c>
      <c r="AQ143">
        <v>-40.010000000000005</v>
      </c>
      <c r="AR143">
        <f t="shared" si="19"/>
        <v>-69.723694912160354</v>
      </c>
      <c r="AS143">
        <v>-41.691168615299794</v>
      </c>
      <c r="AT143">
        <v>-28.03252629686056</v>
      </c>
      <c r="BA143">
        <f t="shared" si="18"/>
        <v>168.21888507642262</v>
      </c>
      <c r="BB143">
        <v>156.18733568022816</v>
      </c>
      <c r="BC143">
        <v>12.031549396194466</v>
      </c>
      <c r="CH143" s="59">
        <f t="shared" si="17"/>
        <v>-1456</v>
      </c>
      <c r="CI143">
        <v>-155</v>
      </c>
      <c r="CJ143">
        <v>-1301</v>
      </c>
    </row>
    <row r="144" spans="1:88" x14ac:dyDescent="0.25">
      <c r="A144" t="s">
        <v>793</v>
      </c>
      <c r="B144">
        <f t="shared" si="27"/>
        <v>2281.9739637578532</v>
      </c>
      <c r="C144">
        <f>SUMIF(E$5:CM$5,C$5,E144:CM144)</f>
        <v>-55.319762254783313</v>
      </c>
      <c r="D144">
        <f>SUMIF(E$5:CM$5,D$5,E144:CM144)</f>
        <v>2337.2937260126364</v>
      </c>
      <c r="E144">
        <f t="shared" si="23"/>
        <v>1599</v>
      </c>
      <c r="F144">
        <v>324</v>
      </c>
      <c r="G144">
        <v>1275</v>
      </c>
      <c r="H144">
        <f t="shared" si="24"/>
        <v>1339.6666798532892</v>
      </c>
      <c r="I144">
        <v>-286.5264740289465</v>
      </c>
      <c r="J144">
        <v>1626.1931538822357</v>
      </c>
      <c r="K144">
        <f t="shared" si="25"/>
        <v>163.35799999999989</v>
      </c>
      <c r="L144">
        <v>610.94916427376586</v>
      </c>
      <c r="M144">
        <v>-447.59116427376597</v>
      </c>
      <c r="N144">
        <f t="shared" si="16"/>
        <v>-181.57400224688078</v>
      </c>
      <c r="O144">
        <v>-165.086539580448</v>
      </c>
      <c r="P144">
        <v>-16.487462666432766</v>
      </c>
      <c r="S144">
        <v>-1550.2</v>
      </c>
      <c r="T144">
        <f t="shared" si="14"/>
        <v>-39.46</v>
      </c>
      <c r="U144">
        <v>16.170000000000002</v>
      </c>
      <c r="V144">
        <v>-55.63</v>
      </c>
      <c r="Z144">
        <f t="shared" si="15"/>
        <v>279.27381060009259</v>
      </c>
      <c r="AA144">
        <v>246.51176807401419</v>
      </c>
      <c r="AB144">
        <v>32.762042526078382</v>
      </c>
      <c r="AC144">
        <f t="shared" si="26"/>
        <v>-912.60000000000014</v>
      </c>
      <c r="AD144">
        <v>-1566.9</v>
      </c>
      <c r="AE144">
        <v>654.29999999999995</v>
      </c>
      <c r="AI144">
        <f t="shared" si="22"/>
        <v>37.042969681021582</v>
      </c>
      <c r="AJ144">
        <v>19.549131999999997</v>
      </c>
      <c r="AK144">
        <v>17.493837681021585</v>
      </c>
      <c r="AL144" s="70">
        <f t="shared" si="21"/>
        <v>151.19268846243443</v>
      </c>
      <c r="AM144">
        <v>43.994212006230271</v>
      </c>
      <c r="AN144">
        <v>107.19847645620416</v>
      </c>
      <c r="AO144">
        <f t="shared" si="20"/>
        <v>674.35</v>
      </c>
      <c r="AP144" s="71">
        <v>566.92000000000007</v>
      </c>
      <c r="AQ144">
        <v>107.42999999999999</v>
      </c>
      <c r="AR144">
        <f t="shared" si="19"/>
        <v>25.874844545724692</v>
      </c>
      <c r="AS144">
        <v>1.9257206892957688</v>
      </c>
      <c r="AT144">
        <v>23.949123856428923</v>
      </c>
      <c r="BA144">
        <f t="shared" si="18"/>
        <v>61.048972862171922</v>
      </c>
      <c r="BB144">
        <v>32.1732543113052</v>
      </c>
      <c r="BC144">
        <v>28.875718550866718</v>
      </c>
      <c r="CH144" s="59">
        <f t="shared" si="17"/>
        <v>635</v>
      </c>
      <c r="CI144">
        <v>101</v>
      </c>
      <c r="CJ144">
        <v>534</v>
      </c>
    </row>
    <row r="145" spans="1:91" x14ac:dyDescent="0.25">
      <c r="A145" t="s">
        <v>794</v>
      </c>
      <c r="B145">
        <f t="shared" si="27"/>
        <v>2982.6293644237503</v>
      </c>
      <c r="C145">
        <f>SUMIF(E$5:CM$5,C$5,E145:CM145)</f>
        <v>-1170.610570377592</v>
      </c>
      <c r="D145">
        <f>SUMIF(E$5:CM$5,D$5,E145:CM145)</f>
        <v>4153.2399348013423</v>
      </c>
      <c r="E145">
        <f t="shared" si="23"/>
        <v>2159</v>
      </c>
      <c r="F145">
        <v>85</v>
      </c>
      <c r="G145">
        <v>2074</v>
      </c>
      <c r="H145">
        <f t="shared" si="24"/>
        <v>39.797192358364441</v>
      </c>
      <c r="I145">
        <v>-116.23078923435679</v>
      </c>
      <c r="J145">
        <v>156.02798159272123</v>
      </c>
      <c r="K145">
        <f t="shared" si="25"/>
        <v>489.62400000000008</v>
      </c>
      <c r="L145">
        <v>44.455863182331143</v>
      </c>
      <c r="M145">
        <v>445.16813681766894</v>
      </c>
      <c r="N145">
        <f t="shared" si="16"/>
        <v>139.56442098467016</v>
      </c>
      <c r="O145">
        <v>80.924840953231183</v>
      </c>
      <c r="P145">
        <v>58.639580031438982</v>
      </c>
      <c r="S145">
        <v>-1690</v>
      </c>
      <c r="T145">
        <f t="shared" si="14"/>
        <v>1576.03</v>
      </c>
      <c r="U145">
        <v>61.8</v>
      </c>
      <c r="V145">
        <v>1514.23</v>
      </c>
      <c r="Z145">
        <f t="shared" si="15"/>
        <v>1170.5954401873778</v>
      </c>
      <c r="AA145">
        <v>997.72224251670707</v>
      </c>
      <c r="AB145">
        <v>172.87319767067063</v>
      </c>
      <c r="AC145">
        <f t="shared" si="26"/>
        <v>-2160.1999999999998</v>
      </c>
      <c r="AD145">
        <v>-2687.9</v>
      </c>
      <c r="AE145">
        <v>527.70000000000005</v>
      </c>
      <c r="AI145">
        <f t="shared" si="22"/>
        <v>33.461814631356759</v>
      </c>
      <c r="AJ145">
        <v>12.311070000000001</v>
      </c>
      <c r="AK145">
        <v>21.150744631356755</v>
      </c>
      <c r="AL145" s="70">
        <f t="shared" si="21"/>
        <v>1429.8426105560288</v>
      </c>
      <c r="AM145">
        <v>-26.460383811880789</v>
      </c>
      <c r="AN145">
        <v>1456.3029943679096</v>
      </c>
      <c r="AO145">
        <f t="shared" si="20"/>
        <v>416.36999999999995</v>
      </c>
      <c r="AP145" s="71">
        <v>431.16999999999996</v>
      </c>
      <c r="AQ145">
        <v>-14.800000000000011</v>
      </c>
      <c r="AR145">
        <f t="shared" si="19"/>
        <v>146.15396431730252</v>
      </c>
      <c r="AS145">
        <v>-1.2372395845686783</v>
      </c>
      <c r="AT145">
        <v>147.39120390187119</v>
      </c>
      <c r="BA145">
        <f t="shared" si="18"/>
        <v>-82.610078611350929</v>
      </c>
      <c r="BB145">
        <v>-49.166174399054839</v>
      </c>
      <c r="BC145">
        <v>-33.443904212296083</v>
      </c>
      <c r="CH145" s="59">
        <f t="shared" si="17"/>
        <v>-685</v>
      </c>
      <c r="CI145">
        <v>-3</v>
      </c>
      <c r="CJ145">
        <v>-682</v>
      </c>
    </row>
    <row r="146" spans="1:91" x14ac:dyDescent="0.25">
      <c r="A146" t="s">
        <v>795</v>
      </c>
      <c r="B146">
        <f t="shared" si="27"/>
        <v>8729.2097461681278</v>
      </c>
      <c r="C146">
        <f>SUMIF(E$5:CM$5,C$5,E146:CM146)</f>
        <v>1392.0946238710978</v>
      </c>
      <c r="D146">
        <f>SUMIF(E$5:CM$5,D$5,E146:CM146)</f>
        <v>7337.1151222970302</v>
      </c>
      <c r="E146">
        <f t="shared" si="23"/>
        <v>1625</v>
      </c>
      <c r="F146">
        <v>182</v>
      </c>
      <c r="G146">
        <v>1443</v>
      </c>
      <c r="H146">
        <f t="shared" si="24"/>
        <v>437.82696177062252</v>
      </c>
      <c r="I146">
        <v>734.54057679409584</v>
      </c>
      <c r="J146">
        <v>-296.71361502347332</v>
      </c>
      <c r="K146">
        <f t="shared" si="25"/>
        <v>2792.206000000001</v>
      </c>
      <c r="L146">
        <v>-49.635537760297538</v>
      </c>
      <c r="M146">
        <v>2841.8415377602987</v>
      </c>
      <c r="N146">
        <f t="shared" si="16"/>
        <v>63.372478676614655</v>
      </c>
      <c r="O146">
        <v>-19.02940512974299</v>
      </c>
      <c r="P146">
        <v>82.401883806357645</v>
      </c>
      <c r="S146">
        <v>184.7</v>
      </c>
      <c r="T146">
        <f t="shared" si="14"/>
        <v>177.2</v>
      </c>
      <c r="U146">
        <v>19.940000000000001</v>
      </c>
      <c r="V146">
        <v>157.26</v>
      </c>
      <c r="Z146">
        <f t="shared" si="15"/>
        <v>1329.933366725862</v>
      </c>
      <c r="AA146">
        <v>1176.2626821139636</v>
      </c>
      <c r="AB146">
        <v>153.67068461189854</v>
      </c>
      <c r="AC146">
        <f t="shared" si="26"/>
        <v>1211.3999999999999</v>
      </c>
      <c r="AD146">
        <v>-1768.8</v>
      </c>
      <c r="AE146">
        <v>2980.2</v>
      </c>
      <c r="AI146">
        <f t="shared" si="22"/>
        <v>158.90409449848829</v>
      </c>
      <c r="AJ146">
        <v>88.768083000000004</v>
      </c>
      <c r="AK146">
        <v>70.136011498488273</v>
      </c>
      <c r="AL146" s="70">
        <f t="shared" si="21"/>
        <v>350.1367402139885</v>
      </c>
      <c r="AM146">
        <v>316.24827909845595</v>
      </c>
      <c r="AN146">
        <v>33.88846111553255</v>
      </c>
      <c r="AO146">
        <f t="shared" si="20"/>
        <v>541.6</v>
      </c>
      <c r="AP146" s="71">
        <v>649.6</v>
      </c>
      <c r="AQ146">
        <v>-108.00000000000001</v>
      </c>
      <c r="AR146">
        <f t="shared" si="19"/>
        <v>-17.024329049287957</v>
      </c>
      <c r="AS146">
        <v>3.1350491317587168</v>
      </c>
      <c r="AT146">
        <v>-20.159378181046673</v>
      </c>
      <c r="BA146">
        <f t="shared" si="18"/>
        <v>127.95443333183837</v>
      </c>
      <c r="BB146">
        <v>49.064896622864062</v>
      </c>
      <c r="BC146">
        <v>78.889536708974305</v>
      </c>
      <c r="CH146" s="59">
        <f t="shared" si="17"/>
        <v>-254</v>
      </c>
      <c r="CI146">
        <v>10</v>
      </c>
      <c r="CJ146">
        <v>-264</v>
      </c>
    </row>
    <row r="147" spans="1:91" x14ac:dyDescent="0.25">
      <c r="A147" t="s">
        <v>796</v>
      </c>
      <c r="B147">
        <f t="shared" si="27"/>
        <v>14350.460398243446</v>
      </c>
      <c r="C147">
        <f>SUMIF(E$5:CM$5,C$5,E147:CM147)</f>
        <v>6518.6492647866226</v>
      </c>
      <c r="D147">
        <f>SUMIF(E$5:CM$5,D$5,E147:CM147)</f>
        <v>7831.811133456823</v>
      </c>
      <c r="E147">
        <f t="shared" si="23"/>
        <v>3957</v>
      </c>
      <c r="F147">
        <v>492</v>
      </c>
      <c r="G147">
        <v>3465</v>
      </c>
      <c r="H147">
        <f t="shared" si="24"/>
        <v>674.30399164463495</v>
      </c>
      <c r="I147">
        <v>739.97193119879785</v>
      </c>
      <c r="J147">
        <v>-65.667939554162899</v>
      </c>
      <c r="K147">
        <f t="shared" si="25"/>
        <v>2834.0080000000007</v>
      </c>
      <c r="L147">
        <v>2244.8669566105209</v>
      </c>
      <c r="M147">
        <v>589.14104338947993</v>
      </c>
      <c r="N147">
        <f t="shared" si="16"/>
        <v>608.38700621101452</v>
      </c>
      <c r="O147">
        <v>176.38627359742162</v>
      </c>
      <c r="P147">
        <v>432.00073261359285</v>
      </c>
      <c r="S147">
        <v>997.9</v>
      </c>
      <c r="T147">
        <f t="shared" si="14"/>
        <v>191.69</v>
      </c>
      <c r="U147">
        <v>52.88</v>
      </c>
      <c r="V147">
        <v>138.81</v>
      </c>
      <c r="Z147">
        <f t="shared" si="15"/>
        <v>1906.7643772708509</v>
      </c>
      <c r="AA147">
        <v>1762.3758456571302</v>
      </c>
      <c r="AB147">
        <v>144.38853161372077</v>
      </c>
      <c r="AC147">
        <f t="shared" si="26"/>
        <v>825.90000000000009</v>
      </c>
      <c r="AD147">
        <v>-251.8</v>
      </c>
      <c r="AE147">
        <v>1077.7</v>
      </c>
      <c r="AI147">
        <f t="shared" si="22"/>
        <v>426.63429059937482</v>
      </c>
      <c r="AJ147">
        <v>320.24378300000001</v>
      </c>
      <c r="AK147">
        <v>106.39050759937481</v>
      </c>
      <c r="AL147" s="70">
        <f t="shared" si="21"/>
        <v>361.17759355593353</v>
      </c>
      <c r="AM147">
        <v>189.13431285070754</v>
      </c>
      <c r="AN147">
        <v>172.04328070522601</v>
      </c>
      <c r="AO147">
        <f t="shared" si="20"/>
        <v>466.7600000000001</v>
      </c>
      <c r="AP147" s="71">
        <v>469.85000000000014</v>
      </c>
      <c r="AQ147">
        <v>-3.0900000000000034</v>
      </c>
      <c r="AR147">
        <f t="shared" si="19"/>
        <v>270.5245830841335</v>
      </c>
      <c r="AS147">
        <v>80.577098527862873</v>
      </c>
      <c r="AT147">
        <v>189.94748455627061</v>
      </c>
      <c r="BA147">
        <f t="shared" si="18"/>
        <v>630.41055587750236</v>
      </c>
      <c r="BB147">
        <v>174.16306334418059</v>
      </c>
      <c r="BC147">
        <v>456.2474925333218</v>
      </c>
      <c r="CH147" s="59">
        <f t="shared" si="17"/>
        <v>199</v>
      </c>
      <c r="CI147">
        <v>68</v>
      </c>
      <c r="CJ147">
        <v>131</v>
      </c>
    </row>
    <row r="148" spans="1:91" x14ac:dyDescent="0.25">
      <c r="A148" t="s">
        <v>797</v>
      </c>
      <c r="B148">
        <f t="shared" si="27"/>
        <v>12321.310268261481</v>
      </c>
      <c r="C148">
        <f>SUMIF(E$5:CM$5,C$5,E148:CM148)</f>
        <v>1883.804758246958</v>
      </c>
      <c r="D148">
        <f>SUMIF(E$5:CM$5,D$5,E148:CM148)</f>
        <v>10437.505510014524</v>
      </c>
      <c r="E148">
        <f t="shared" si="23"/>
        <v>1387</v>
      </c>
      <c r="F148">
        <v>469</v>
      </c>
      <c r="G148">
        <v>918</v>
      </c>
      <c r="H148">
        <f t="shared" si="24"/>
        <v>2723.0023672892694</v>
      </c>
      <c r="I148">
        <v>924.46846162003055</v>
      </c>
      <c r="J148">
        <v>1798.5339056692387</v>
      </c>
      <c r="K148">
        <f t="shared" si="25"/>
        <v>2606.1119999999996</v>
      </c>
      <c r="L148">
        <v>439.20976818315927</v>
      </c>
      <c r="M148">
        <v>2166.9022318168404</v>
      </c>
      <c r="N148">
        <f t="shared" si="16"/>
        <v>-127.48979072525684</v>
      </c>
      <c r="O148">
        <v>-106.1768746557471</v>
      </c>
      <c r="P148">
        <v>-21.31291606950974</v>
      </c>
      <c r="S148">
        <v>819.9</v>
      </c>
      <c r="T148">
        <f t="shared" si="14"/>
        <v>252.57</v>
      </c>
      <c r="U148">
        <v>116.4</v>
      </c>
      <c r="V148">
        <v>136.16999999999999</v>
      </c>
      <c r="Z148">
        <f t="shared" si="15"/>
        <v>2271.2020102250362</v>
      </c>
      <c r="AA148">
        <v>2091.405485310152</v>
      </c>
      <c r="AB148">
        <v>179.79652491488432</v>
      </c>
      <c r="AC148">
        <f t="shared" si="26"/>
        <v>1485.6</v>
      </c>
      <c r="AD148">
        <v>-2098.9</v>
      </c>
      <c r="AE148">
        <v>3584.5</v>
      </c>
      <c r="AI148">
        <f t="shared" si="22"/>
        <v>159.80286442900382</v>
      </c>
      <c r="AJ148">
        <v>-22.296444999999991</v>
      </c>
      <c r="AK148">
        <v>182.0993094290038</v>
      </c>
      <c r="AL148" s="70">
        <f t="shared" si="21"/>
        <v>330.87867876223993</v>
      </c>
      <c r="AM148">
        <v>36.046936793382116</v>
      </c>
      <c r="AN148">
        <v>294.83174196885778</v>
      </c>
      <c r="AO148">
        <f t="shared" si="20"/>
        <v>513.72</v>
      </c>
      <c r="AP148" s="71">
        <v>538.56000000000006</v>
      </c>
      <c r="AQ148">
        <v>-24.84</v>
      </c>
      <c r="AR148">
        <f t="shared" si="19"/>
        <v>169.21035470115635</v>
      </c>
      <c r="AS148">
        <v>10.027207185646533</v>
      </c>
      <c r="AT148">
        <v>159.1831475155098</v>
      </c>
      <c r="BA148">
        <f t="shared" si="18"/>
        <v>327.80178358003099</v>
      </c>
      <c r="BB148">
        <v>-14.939781189666254</v>
      </c>
      <c r="BC148">
        <v>342.74156476969722</v>
      </c>
      <c r="CH148" s="59">
        <f t="shared" si="17"/>
        <v>-598</v>
      </c>
      <c r="CI148">
        <v>-499</v>
      </c>
      <c r="CJ148">
        <v>-99</v>
      </c>
    </row>
    <row r="149" spans="1:91" x14ac:dyDescent="0.25">
      <c r="A149" t="s">
        <v>798</v>
      </c>
      <c r="B149">
        <f t="shared" si="27"/>
        <v>5658.1990935496187</v>
      </c>
      <c r="C149">
        <f>SUMIF(E$5:CM$5,C$5,E149:CM149)</f>
        <v>590.67409549666684</v>
      </c>
      <c r="D149">
        <f>SUMIF(E$5:CM$5,D$5,E149:CM149)</f>
        <v>5067.5249980529516</v>
      </c>
      <c r="E149">
        <f t="shared" si="23"/>
        <v>1209</v>
      </c>
      <c r="F149">
        <v>-621</v>
      </c>
      <c r="G149">
        <v>1830</v>
      </c>
      <c r="H149">
        <f t="shared" si="24"/>
        <v>150.13607413341509</v>
      </c>
      <c r="I149">
        <v>307.51617833381613</v>
      </c>
      <c r="J149">
        <v>-157.38010420040104</v>
      </c>
      <c r="K149">
        <f t="shared" si="25"/>
        <v>1918.5829999999996</v>
      </c>
      <c r="L149">
        <v>285.25510141017872</v>
      </c>
      <c r="M149">
        <v>1633.327898589821</v>
      </c>
      <c r="N149">
        <f t="shared" si="16"/>
        <v>-288.69065047275541</v>
      </c>
      <c r="O149">
        <v>-284.44109144427432</v>
      </c>
      <c r="P149">
        <v>-4.249559028481098</v>
      </c>
      <c r="S149">
        <v>228.6</v>
      </c>
      <c r="T149">
        <f t="shared" si="14"/>
        <v>-96.679999999999993</v>
      </c>
      <c r="U149">
        <v>10.84</v>
      </c>
      <c r="V149">
        <v>-107.52</v>
      </c>
      <c r="Z149">
        <f t="shared" si="15"/>
        <v>-619.69167762590473</v>
      </c>
      <c r="AA149">
        <v>-821.64036823038441</v>
      </c>
      <c r="AB149">
        <v>201.94869060447962</v>
      </c>
      <c r="AC149">
        <f t="shared" si="26"/>
        <v>1967.7</v>
      </c>
      <c r="AD149">
        <v>1119.5</v>
      </c>
      <c r="AE149">
        <v>848.2</v>
      </c>
      <c r="AI149">
        <f t="shared" si="22"/>
        <v>848.94560855540885</v>
      </c>
      <c r="AJ149">
        <v>741.37449800000002</v>
      </c>
      <c r="AK149">
        <v>107.57111055540885</v>
      </c>
      <c r="AL149" s="70">
        <f t="shared" si="21"/>
        <v>-576.77888118471969</v>
      </c>
      <c r="AM149">
        <v>303.58998415214421</v>
      </c>
      <c r="AN149">
        <v>-880.36886533686391</v>
      </c>
      <c r="AO149">
        <f t="shared" si="20"/>
        <v>-601.12</v>
      </c>
      <c r="AP149" s="71">
        <v>-425.88</v>
      </c>
      <c r="AQ149">
        <v>-175.24000000000004</v>
      </c>
      <c r="AR149">
        <f t="shared" si="19"/>
        <v>-12.430010147900546</v>
      </c>
      <c r="AS149">
        <v>-7.0505197302363705</v>
      </c>
      <c r="AT149">
        <v>-5.3794904176641749</v>
      </c>
      <c r="BA149">
        <f t="shared" si="18"/>
        <v>584.62563029207513</v>
      </c>
      <c r="BB149">
        <v>235.61031300542297</v>
      </c>
      <c r="BC149">
        <v>349.01531728665219</v>
      </c>
      <c r="CH149" s="59">
        <f t="shared" si="17"/>
        <v>946</v>
      </c>
      <c r="CI149">
        <v>-253</v>
      </c>
      <c r="CJ149">
        <v>1199</v>
      </c>
    </row>
    <row r="150" spans="1:91" x14ac:dyDescent="0.25">
      <c r="A150" t="s">
        <v>799</v>
      </c>
      <c r="B150">
        <f t="shared" si="27"/>
        <v>13826.990895863129</v>
      </c>
      <c r="C150">
        <f>SUMIF(E$5:CM$5,C$5,E150:CM150)</f>
        <v>1438.8169920551877</v>
      </c>
      <c r="D150">
        <f>SUMIF(E$5:CM$5,D$5,E150:CM150)</f>
        <v>12388.173903807941</v>
      </c>
      <c r="E150">
        <f t="shared" si="23"/>
        <v>2696</v>
      </c>
      <c r="F150">
        <v>-1290</v>
      </c>
      <c r="G150">
        <v>3986</v>
      </c>
      <c r="H150">
        <f t="shared" si="24"/>
        <v>296.08173083631203</v>
      </c>
      <c r="I150">
        <v>726.3909004400756</v>
      </c>
      <c r="J150">
        <v>-430.30916960376356</v>
      </c>
      <c r="K150">
        <f t="shared" si="25"/>
        <v>1808.0669999999991</v>
      </c>
      <c r="L150">
        <v>374.71435737032908</v>
      </c>
      <c r="M150">
        <v>1433.3526426296701</v>
      </c>
      <c r="N150">
        <f t="shared" si="16"/>
        <v>-25.974039803820183</v>
      </c>
      <c r="O150">
        <v>9.2960570777539999</v>
      </c>
      <c r="P150">
        <v>-35.270096881574183</v>
      </c>
      <c r="S150">
        <v>1169.5</v>
      </c>
      <c r="T150">
        <f t="shared" si="14"/>
        <v>205.65</v>
      </c>
      <c r="U150">
        <v>16.77</v>
      </c>
      <c r="V150">
        <v>188.88</v>
      </c>
      <c r="Z150">
        <f t="shared" si="15"/>
        <v>621.66582078610372</v>
      </c>
      <c r="AA150">
        <v>829.54942762081828</v>
      </c>
      <c r="AB150">
        <v>-207.88360683471453</v>
      </c>
      <c r="AC150">
        <f t="shared" si="26"/>
        <v>2728.1000000000004</v>
      </c>
      <c r="AD150">
        <v>132.80000000000001</v>
      </c>
      <c r="AE150">
        <v>2595.3000000000002</v>
      </c>
      <c r="AI150">
        <f t="shared" si="22"/>
        <v>105.62073245471498</v>
      </c>
      <c r="AJ150">
        <v>77.128310999999997</v>
      </c>
      <c r="AK150">
        <v>28.492421454714986</v>
      </c>
      <c r="AL150" s="70">
        <f t="shared" si="21"/>
        <v>1138.7615091007419</v>
      </c>
      <c r="AM150">
        <v>241.77414401441411</v>
      </c>
      <c r="AN150">
        <v>896.98736508632794</v>
      </c>
      <c r="AO150">
        <f t="shared" si="20"/>
        <v>-37.019999999999982</v>
      </c>
      <c r="AP150" s="71">
        <v>309.18</v>
      </c>
      <c r="AQ150">
        <v>-346.2</v>
      </c>
      <c r="AR150">
        <f t="shared" si="19"/>
        <v>-8.2959098887933571</v>
      </c>
      <c r="AS150">
        <v>19.977075057163844</v>
      </c>
      <c r="AT150">
        <v>-28.272984945957202</v>
      </c>
      <c r="BA150">
        <f t="shared" si="18"/>
        <v>-488.0713385312107</v>
      </c>
      <c r="BB150">
        <v>-158.08394416172561</v>
      </c>
      <c r="BC150">
        <v>-329.98739436948512</v>
      </c>
      <c r="BM150">
        <f>BN150+BO150</f>
        <v>79.291681818179597</v>
      </c>
      <c r="BN150">
        <v>41.595636363635201</v>
      </c>
      <c r="BO150">
        <v>37.696045454544404</v>
      </c>
      <c r="BY150">
        <f>BZ150+CA150</f>
        <v>51.994545454543996</v>
      </c>
      <c r="BZ150">
        <v>50.694681818180399</v>
      </c>
      <c r="CA150">
        <v>1.2998636363636</v>
      </c>
      <c r="CH150" s="59">
        <f t="shared" si="17"/>
        <v>3287</v>
      </c>
      <c r="CI150">
        <v>-35</v>
      </c>
      <c r="CJ150">
        <v>3322</v>
      </c>
      <c r="CK150">
        <f>SUM(CL150:CM150)</f>
        <v>198.61916363635808</v>
      </c>
      <c r="CL150">
        <v>92.030345454542882</v>
      </c>
      <c r="CM150">
        <v>106.5888181818152</v>
      </c>
    </row>
    <row r="151" spans="1:91" x14ac:dyDescent="0.25">
      <c r="A151" t="s">
        <v>800</v>
      </c>
      <c r="B151">
        <f t="shared" si="27"/>
        <v>15513.053820356916</v>
      </c>
      <c r="C151">
        <f>SUMIF(E$5:CM$5,C$5,E151:CM151)</f>
        <v>9781.4610901010456</v>
      </c>
      <c r="D151">
        <f>SUMIF(E$5:CM$5,D$5,E151:CM151)</f>
        <v>5731.5927302558694</v>
      </c>
      <c r="E151">
        <f t="shared" si="23"/>
        <v>3786</v>
      </c>
      <c r="F151">
        <v>470</v>
      </c>
      <c r="G151">
        <v>3316</v>
      </c>
      <c r="H151">
        <f t="shared" si="24"/>
        <v>2000.4961866107669</v>
      </c>
      <c r="I151">
        <v>1941.3998037554081</v>
      </c>
      <c r="J151">
        <v>59.096382855358826</v>
      </c>
      <c r="K151">
        <f t="shared" si="25"/>
        <v>3557.3760000000007</v>
      </c>
      <c r="L151">
        <v>2301.791021120901</v>
      </c>
      <c r="M151">
        <v>1255.5849788790997</v>
      </c>
      <c r="N151">
        <f t="shared" si="16"/>
        <v>465.68855384603671</v>
      </c>
      <c r="O151">
        <v>17.339454733293813</v>
      </c>
      <c r="P151">
        <v>448.34909911274292</v>
      </c>
      <c r="S151">
        <v>-68</v>
      </c>
      <c r="T151">
        <f t="shared" si="14"/>
        <v>-218.87</v>
      </c>
      <c r="U151">
        <v>22.07</v>
      </c>
      <c r="V151">
        <v>-240.94</v>
      </c>
      <c r="Z151">
        <f t="shared" si="15"/>
        <v>1683.9869288446334</v>
      </c>
      <c r="AA151">
        <v>1718.3179606098961</v>
      </c>
      <c r="AB151">
        <v>-34.331031765262694</v>
      </c>
      <c r="AC151">
        <f t="shared" si="26"/>
        <v>4322.3999999999996</v>
      </c>
      <c r="AD151">
        <v>1921</v>
      </c>
      <c r="AE151">
        <v>2401.4</v>
      </c>
      <c r="AI151">
        <f t="shared" si="22"/>
        <v>393.71873148010263</v>
      </c>
      <c r="AJ151">
        <v>182.11560599999999</v>
      </c>
      <c r="AK151">
        <v>211.60312548010262</v>
      </c>
      <c r="AL151" s="70">
        <f t="shared" si="21"/>
        <v>-91.918466400081414</v>
      </c>
      <c r="AM151">
        <v>55.065739664584882</v>
      </c>
      <c r="AN151">
        <v>-146.9842060646663</v>
      </c>
      <c r="AO151">
        <f t="shared" si="20"/>
        <v>348.49</v>
      </c>
      <c r="AP151" s="71">
        <v>485.25</v>
      </c>
      <c r="AQ151">
        <v>-136.76000000000002</v>
      </c>
      <c r="AR151">
        <f t="shared" si="19"/>
        <v>-154.60595589718827</v>
      </c>
      <c r="AS151">
        <v>66.30275612989702</v>
      </c>
      <c r="AT151">
        <v>-220.9087120270853</v>
      </c>
      <c r="BA151">
        <f t="shared" si="18"/>
        <v>392.25674987264404</v>
      </c>
      <c r="BB151">
        <v>350.02084008706538</v>
      </c>
      <c r="BC151">
        <v>42.23590978557867</v>
      </c>
      <c r="BM151">
        <f t="shared" ref="BM151:BM214" si="28">BN151+BO151</f>
        <v>95.441660000000013</v>
      </c>
      <c r="BN151">
        <v>26.148400000000002</v>
      </c>
      <c r="BO151">
        <v>69.293260000000004</v>
      </c>
      <c r="BY151">
        <f t="shared" ref="BY151:BY214" si="29">BZ151+CA151</f>
        <v>325.54757999999998</v>
      </c>
      <c r="BZ151">
        <v>36.607759999999999</v>
      </c>
      <c r="CA151">
        <v>288.93982</v>
      </c>
      <c r="CH151" s="59">
        <f t="shared" si="17"/>
        <v>-1548</v>
      </c>
      <c r="CI151">
        <v>45</v>
      </c>
      <c r="CJ151">
        <v>-1593</v>
      </c>
      <c r="CK151">
        <f t="shared" ref="CK151:CK214" si="30">SUM(CL151:CM151)</f>
        <v>223.04585200000002</v>
      </c>
      <c r="CL151">
        <v>143.03174800000002</v>
      </c>
      <c r="CM151">
        <v>80.014104000000003</v>
      </c>
    </row>
    <row r="152" spans="1:91" x14ac:dyDescent="0.25">
      <c r="A152" t="s">
        <v>801</v>
      </c>
      <c r="B152">
        <f t="shared" si="27"/>
        <v>3820.9612526877822</v>
      </c>
      <c r="C152">
        <f>SUMIF(E$5:CM$5,C$5,E152:CM152)</f>
        <v>-151.72466868273938</v>
      </c>
      <c r="D152">
        <f>SUMIF(E$5:CM$5,D$5,E152:CM152)</f>
        <v>3972.6859213705216</v>
      </c>
      <c r="E152">
        <f t="shared" si="23"/>
        <v>-1328</v>
      </c>
      <c r="F152">
        <v>169</v>
      </c>
      <c r="G152">
        <v>-1497</v>
      </c>
      <c r="H152">
        <f t="shared" si="24"/>
        <v>1881.6037447016899</v>
      </c>
      <c r="I152">
        <v>201.11442975622634</v>
      </c>
      <c r="J152">
        <v>1680.4893149454635</v>
      </c>
      <c r="K152">
        <f t="shared" si="25"/>
        <v>3715.2139531250004</v>
      </c>
      <c r="L152">
        <v>-66.03910753347445</v>
      </c>
      <c r="M152">
        <v>3781.2530606584751</v>
      </c>
      <c r="N152">
        <f t="shared" si="16"/>
        <v>-404.34076952830554</v>
      </c>
      <c r="O152">
        <v>-293.862349782092</v>
      </c>
      <c r="P152">
        <v>-110.47841974621355</v>
      </c>
      <c r="S152">
        <v>-29.5</v>
      </c>
      <c r="T152">
        <f t="shared" si="14"/>
        <v>384.39</v>
      </c>
      <c r="U152">
        <v>187.09</v>
      </c>
      <c r="V152">
        <v>197.3</v>
      </c>
      <c r="Z152">
        <f t="shared" si="15"/>
        <v>1460.5914686776027</v>
      </c>
      <c r="AA152">
        <v>1519.2840594194372</v>
      </c>
      <c r="AB152">
        <v>-58.692590741834493</v>
      </c>
      <c r="AC152">
        <f t="shared" si="26"/>
        <v>-2144.2000000000003</v>
      </c>
      <c r="AD152">
        <v>-2496.3000000000002</v>
      </c>
      <c r="AE152">
        <v>352.1</v>
      </c>
      <c r="AI152">
        <f t="shared" si="22"/>
        <v>134.24753914363035</v>
      </c>
      <c r="AJ152">
        <v>45.637650000000001</v>
      </c>
      <c r="AK152">
        <v>88.609889143630355</v>
      </c>
      <c r="AL152" s="70">
        <f t="shared" si="21"/>
        <v>414.60141675480133</v>
      </c>
      <c r="AM152">
        <v>264.35651991008376</v>
      </c>
      <c r="AN152">
        <v>150.24489684471757</v>
      </c>
      <c r="AO152">
        <f t="shared" si="20"/>
        <v>226.20000000000005</v>
      </c>
      <c r="AP152" s="71">
        <v>634.7600000000001</v>
      </c>
      <c r="AQ152">
        <v>-408.56000000000006</v>
      </c>
      <c r="AR152">
        <f t="shared" si="19"/>
        <v>-27.676792679909859</v>
      </c>
      <c r="AS152">
        <v>-20.049224125547223</v>
      </c>
      <c r="AT152">
        <v>-7.627568554362635</v>
      </c>
      <c r="BA152">
        <f t="shared" si="18"/>
        <v>-18.924913870404481</v>
      </c>
      <c r="BB152">
        <v>-264.71282269101886</v>
      </c>
      <c r="BC152">
        <v>245.78790882061438</v>
      </c>
      <c r="BM152">
        <f t="shared" si="28"/>
        <v>182.7377181818232</v>
      </c>
      <c r="BN152">
        <v>166.8474818181864</v>
      </c>
      <c r="BO152">
        <v>15.890236363636799</v>
      </c>
      <c r="BY152">
        <f t="shared" si="29"/>
        <v>1246.0593681818523</v>
      </c>
      <c r="BZ152">
        <v>35.753031818182798</v>
      </c>
      <c r="CA152">
        <v>1210.3063363636695</v>
      </c>
      <c r="CH152" s="59">
        <f t="shared" si="17"/>
        <v>-1907</v>
      </c>
      <c r="CI152">
        <v>-380</v>
      </c>
      <c r="CJ152">
        <v>-1527</v>
      </c>
      <c r="CK152">
        <f t="shared" si="30"/>
        <v>34.958520000000945</v>
      </c>
      <c r="CL152">
        <v>145.39566272727672</v>
      </c>
      <c r="CM152">
        <v>-110.43714272727577</v>
      </c>
    </row>
    <row r="153" spans="1:91" x14ac:dyDescent="0.25">
      <c r="A153" t="s">
        <v>802</v>
      </c>
      <c r="B153">
        <f t="shared" si="27"/>
        <v>18111.403233578105</v>
      </c>
      <c r="C153">
        <f>SUMIF(E$5:CM$5,C$5,E153:CM153)</f>
        <v>9120.7088480798393</v>
      </c>
      <c r="D153">
        <f>SUMIF(E$5:CM$5,D$5,E153:CM153)</f>
        <v>8990.6943854982655</v>
      </c>
      <c r="E153">
        <f t="shared" si="23"/>
        <v>2680</v>
      </c>
      <c r="F153">
        <v>760</v>
      </c>
      <c r="G153">
        <v>1920</v>
      </c>
      <c r="H153">
        <f t="shared" si="24"/>
        <v>892.90365454117659</v>
      </c>
      <c r="I153">
        <v>673.54952433380458</v>
      </c>
      <c r="J153">
        <v>219.35413020737198</v>
      </c>
      <c r="K153">
        <f t="shared" si="25"/>
        <v>5520.8180000000011</v>
      </c>
      <c r="L153">
        <v>2677.0509213563819</v>
      </c>
      <c r="M153">
        <v>2843.7670786436192</v>
      </c>
      <c r="N153">
        <f t="shared" si="16"/>
        <v>-23.851623817699846</v>
      </c>
      <c r="O153">
        <v>24.204550052748104</v>
      </c>
      <c r="P153">
        <v>-48.05617387044795</v>
      </c>
      <c r="S153">
        <v>-309.7</v>
      </c>
      <c r="T153">
        <f t="shared" si="14"/>
        <v>211.46999999999997</v>
      </c>
      <c r="U153">
        <v>62.58</v>
      </c>
      <c r="V153">
        <v>148.88999999999999</v>
      </c>
      <c r="Z153">
        <f t="shared" si="15"/>
        <v>182.78360641735605</v>
      </c>
      <c r="AA153">
        <v>123.82497947717826</v>
      </c>
      <c r="AB153">
        <v>58.958626940177801</v>
      </c>
      <c r="AC153">
        <f t="shared" si="26"/>
        <v>7486.4</v>
      </c>
      <c r="AD153">
        <v>2624.5</v>
      </c>
      <c r="AE153">
        <v>4861.8999999999996</v>
      </c>
      <c r="AI153">
        <f t="shared" si="22"/>
        <v>107.70451036399535</v>
      </c>
      <c r="AJ153">
        <v>120.499768</v>
      </c>
      <c r="AK153">
        <v>-12.795257636004642</v>
      </c>
      <c r="AL153" s="70">
        <f t="shared" si="21"/>
        <v>-464.71161275045858</v>
      </c>
      <c r="AM153">
        <v>134.90171353850769</v>
      </c>
      <c r="AN153">
        <v>-599.61332628896628</v>
      </c>
      <c r="AO153">
        <f t="shared" si="20"/>
        <v>765.67</v>
      </c>
      <c r="AP153" s="71">
        <v>1253.81</v>
      </c>
      <c r="AQ153">
        <v>-488.14</v>
      </c>
      <c r="AR153">
        <f t="shared" si="19"/>
        <v>20.919152374174114</v>
      </c>
      <c r="AS153">
        <v>20.333186552637979</v>
      </c>
      <c r="AT153">
        <v>0.58596582153613364</v>
      </c>
      <c r="BA153">
        <f t="shared" si="18"/>
        <v>402.92315855482116</v>
      </c>
      <c r="BB153">
        <v>259.75592108436632</v>
      </c>
      <c r="BC153">
        <v>143.16723747045484</v>
      </c>
      <c r="BM153">
        <f t="shared" si="28"/>
        <v>147.32612105263328</v>
      </c>
      <c r="BN153">
        <v>140.56804210526479</v>
      </c>
      <c r="BO153">
        <v>6.7580789473684995</v>
      </c>
      <c r="BY153">
        <f t="shared" si="29"/>
        <v>27.032315789473998</v>
      </c>
      <c r="BZ153">
        <v>40.548473684210997</v>
      </c>
      <c r="CA153">
        <v>-13.516157894736999</v>
      </c>
      <c r="CH153" s="59">
        <f t="shared" si="17"/>
        <v>396</v>
      </c>
      <c r="CI153">
        <v>132</v>
      </c>
      <c r="CJ153">
        <v>264</v>
      </c>
      <c r="CK153">
        <f t="shared" si="30"/>
        <v>67.715951052632377</v>
      </c>
      <c r="CL153">
        <v>72.581767894737695</v>
      </c>
      <c r="CM153">
        <v>-4.8658168421053203</v>
      </c>
    </row>
    <row r="154" spans="1:91" x14ac:dyDescent="0.25">
      <c r="A154" t="s">
        <v>803</v>
      </c>
      <c r="B154">
        <f t="shared" si="27"/>
        <v>14603.647058456627</v>
      </c>
      <c r="C154">
        <f>SUMIF(E$5:CM$5,C$5,E154:CM154)</f>
        <v>5350.0442259609172</v>
      </c>
      <c r="D154">
        <f>SUMIF(E$5:CM$5,D$5,E154:CM154)</f>
        <v>9253.6028324957097</v>
      </c>
      <c r="E154">
        <f t="shared" si="23"/>
        <v>-72</v>
      </c>
      <c r="F154">
        <v>1909</v>
      </c>
      <c r="G154">
        <v>-1981</v>
      </c>
      <c r="H154">
        <f t="shared" si="24"/>
        <v>1081.0857128167956</v>
      </c>
      <c r="I154">
        <v>1445.9699923738515</v>
      </c>
      <c r="J154">
        <v>-364.88427955705583</v>
      </c>
      <c r="K154">
        <f t="shared" si="25"/>
        <v>4791.4634400634759</v>
      </c>
      <c r="L154">
        <v>1810.5696117257796</v>
      </c>
      <c r="M154">
        <v>2980.8938283376965</v>
      </c>
      <c r="N154">
        <f t="shared" si="16"/>
        <v>238.057066048449</v>
      </c>
      <c r="O154">
        <v>206.12875072196948</v>
      </c>
      <c r="P154">
        <v>31.928315326479524</v>
      </c>
      <c r="S154">
        <v>1818.6</v>
      </c>
      <c r="T154">
        <f t="shared" si="14"/>
        <v>76.679999999999993</v>
      </c>
      <c r="U154">
        <v>105.07</v>
      </c>
      <c r="V154">
        <v>-28.39</v>
      </c>
      <c r="Z154">
        <f t="shared" si="15"/>
        <v>-1630.0077976724656</v>
      </c>
      <c r="AA154">
        <v>-1803.3221027232973</v>
      </c>
      <c r="AB154">
        <v>173.31430505083171</v>
      </c>
      <c r="AC154">
        <f t="shared" si="26"/>
        <v>5113.1000000000004</v>
      </c>
      <c r="AD154">
        <v>201.1</v>
      </c>
      <c r="AE154">
        <v>4912</v>
      </c>
      <c r="AI154">
        <f t="shared" si="22"/>
        <v>42.849682737047033</v>
      </c>
      <c r="AJ154">
        <v>9.7375950000000007</v>
      </c>
      <c r="AK154">
        <v>33.112087737047034</v>
      </c>
      <c r="AL154" s="70">
        <f t="shared" si="21"/>
        <v>724.74432367543</v>
      </c>
      <c r="AM154">
        <v>273.96029406171931</v>
      </c>
      <c r="AN154">
        <v>450.78402961371074</v>
      </c>
      <c r="AO154">
        <f t="shared" si="20"/>
        <v>982.86000000000013</v>
      </c>
      <c r="AP154" s="71">
        <v>865.13000000000011</v>
      </c>
      <c r="AQ154">
        <v>117.73000000000002</v>
      </c>
      <c r="AR154">
        <f t="shared" si="19"/>
        <v>-60.203842109071239</v>
      </c>
      <c r="AS154">
        <v>-25.613448934948472</v>
      </c>
      <c r="AT154">
        <v>-34.590393174122767</v>
      </c>
      <c r="BA154">
        <f t="shared" si="18"/>
        <v>551.22254653332675</v>
      </c>
      <c r="BB154">
        <v>141.15507919039183</v>
      </c>
      <c r="BC154">
        <v>410.06746734293489</v>
      </c>
      <c r="BM154">
        <f t="shared" si="28"/>
        <v>62.152063636362797</v>
      </c>
      <c r="BN154">
        <v>83.7701727272716</v>
      </c>
      <c r="BO154">
        <v>-21.618109090908799</v>
      </c>
      <c r="BY154">
        <f t="shared" si="29"/>
        <v>-247.2571227272694</v>
      </c>
      <c r="BZ154">
        <v>29.7248999999996</v>
      </c>
      <c r="CA154">
        <v>-276.982022727269</v>
      </c>
      <c r="CH154" s="59">
        <f t="shared" si="17"/>
        <v>1153</v>
      </c>
      <c r="CI154">
        <v>22</v>
      </c>
      <c r="CJ154">
        <v>1131</v>
      </c>
      <c r="CK154">
        <f t="shared" si="30"/>
        <v>-22.699014545454233</v>
      </c>
      <c r="CL154">
        <v>75.663381818180795</v>
      </c>
      <c r="CM154">
        <v>-98.362396363635028</v>
      </c>
    </row>
    <row r="155" spans="1:91" x14ac:dyDescent="0.25">
      <c r="A155" t="s">
        <v>804</v>
      </c>
      <c r="B155">
        <f t="shared" si="27"/>
        <v>4570.652080168602</v>
      </c>
      <c r="C155">
        <f>SUMIF(E$5:CM$5,C$5,E155:CM155)</f>
        <v>913.96715301676386</v>
      </c>
      <c r="D155">
        <f>SUMIF(E$5:CM$5,D$5,E155:CM155)</f>
        <v>3656.6849271518377</v>
      </c>
      <c r="E155">
        <f t="shared" si="23"/>
        <v>-715</v>
      </c>
      <c r="F155">
        <v>597</v>
      </c>
      <c r="G155">
        <v>-1312</v>
      </c>
      <c r="H155">
        <f t="shared" si="24"/>
        <v>1395.5629970699065</v>
      </c>
      <c r="I155">
        <v>1274.3128226594138</v>
      </c>
      <c r="J155">
        <v>121.25017441049278</v>
      </c>
      <c r="K155">
        <f t="shared" si="25"/>
        <v>4786.2390000000041</v>
      </c>
      <c r="L155">
        <v>485.60289589456994</v>
      </c>
      <c r="M155">
        <v>4300.6361041054342</v>
      </c>
      <c r="N155">
        <f t="shared" si="16"/>
        <v>82.986272400232849</v>
      </c>
      <c r="O155">
        <v>58.152124746942505</v>
      </c>
      <c r="P155">
        <v>24.834147653290341</v>
      </c>
      <c r="S155">
        <v>-394.6</v>
      </c>
      <c r="T155">
        <f t="shared" ref="T155:T218" si="31">U155+V155</f>
        <v>-71.66</v>
      </c>
      <c r="U155">
        <v>23.78</v>
      </c>
      <c r="V155">
        <v>-95.44</v>
      </c>
      <c r="Z155">
        <f t="shared" si="15"/>
        <v>214.624168579669</v>
      </c>
      <c r="AA155">
        <v>117.60060431259431</v>
      </c>
      <c r="AB155">
        <v>97.02356426707469</v>
      </c>
      <c r="AC155">
        <f t="shared" si="26"/>
        <v>-817.19999999999982</v>
      </c>
      <c r="AD155">
        <v>-3611.1</v>
      </c>
      <c r="AE155">
        <v>2793.9</v>
      </c>
      <c r="AI155">
        <f t="shared" si="22"/>
        <v>839.72824742585556</v>
      </c>
      <c r="AJ155">
        <v>713.28645900000004</v>
      </c>
      <c r="AK155">
        <v>126.44178842585556</v>
      </c>
      <c r="AL155" s="70">
        <f t="shared" si="21"/>
        <v>381.45295563581783</v>
      </c>
      <c r="AM155">
        <v>386.36951572987778</v>
      </c>
      <c r="AN155">
        <v>-4.9165600940599354</v>
      </c>
      <c r="AO155">
        <f t="shared" si="20"/>
        <v>971.05000000000007</v>
      </c>
      <c r="AP155" s="71">
        <v>1106.3700000000001</v>
      </c>
      <c r="AQ155">
        <v>-135.32000000000002</v>
      </c>
      <c r="AR155">
        <f t="shared" si="19"/>
        <v>14.885946148934664</v>
      </c>
      <c r="AS155">
        <v>34.440668571614189</v>
      </c>
      <c r="AT155">
        <v>-19.554722422679525</v>
      </c>
      <c r="BA155">
        <f t="shared" si="18"/>
        <v>93.221135765325386</v>
      </c>
      <c r="BB155">
        <v>-179.67280932681476</v>
      </c>
      <c r="BC155">
        <v>272.89394509214014</v>
      </c>
      <c r="BM155">
        <f t="shared" si="28"/>
        <v>42.9394285714272</v>
      </c>
      <c r="BN155">
        <v>22.811571428570701</v>
      </c>
      <c r="BO155">
        <v>20.127857142856499</v>
      </c>
      <c r="BY155">
        <f t="shared" si="29"/>
        <v>-56.357999999998199</v>
      </c>
      <c r="BZ155">
        <v>38.913857142855903</v>
      </c>
      <c r="CA155">
        <v>-95.271857142854103</v>
      </c>
      <c r="CH155" s="59">
        <f t="shared" si="17"/>
        <v>-2320</v>
      </c>
      <c r="CI155">
        <v>-285</v>
      </c>
      <c r="CJ155">
        <v>-2035</v>
      </c>
      <c r="CK155">
        <f t="shared" si="30"/>
        <v>122.77992857142466</v>
      </c>
      <c r="CL155">
        <v>131.09944285713868</v>
      </c>
      <c r="CM155">
        <v>-8.3195142857140194</v>
      </c>
    </row>
    <row r="156" spans="1:91" x14ac:dyDescent="0.25">
      <c r="A156" t="s">
        <v>805</v>
      </c>
      <c r="B156">
        <f t="shared" si="27"/>
        <v>11006.676108814614</v>
      </c>
      <c r="C156">
        <f>SUMIF(E$5:CM$5,C$5,E156:CM156)</f>
        <v>6074.4657431790101</v>
      </c>
      <c r="D156">
        <f>SUMIF(E$5:CM$5,D$5,E156:CM156)</f>
        <v>4932.2103656356039</v>
      </c>
      <c r="E156">
        <f t="shared" si="23"/>
        <v>2912</v>
      </c>
      <c r="F156">
        <v>1139</v>
      </c>
      <c r="G156">
        <v>1773</v>
      </c>
      <c r="H156">
        <f t="shared" si="24"/>
        <v>-3.011832197920512</v>
      </c>
      <c r="I156">
        <v>1337.2534958766539</v>
      </c>
      <c r="J156">
        <v>-1340.2653280745744</v>
      </c>
      <c r="K156">
        <f t="shared" si="25"/>
        <v>7787.5080557263009</v>
      </c>
      <c r="L156">
        <v>6502.9605040655006</v>
      </c>
      <c r="M156">
        <v>1284.5475516608008</v>
      </c>
      <c r="N156">
        <f t="shared" si="16"/>
        <v>-583.79662237025411</v>
      </c>
      <c r="O156">
        <v>83.46367500150798</v>
      </c>
      <c r="P156">
        <v>-667.26029737176214</v>
      </c>
      <c r="S156">
        <v>558.1</v>
      </c>
      <c r="T156">
        <f t="shared" si="31"/>
        <v>11.03</v>
      </c>
      <c r="U156">
        <v>14.29</v>
      </c>
      <c r="V156">
        <v>-3.26</v>
      </c>
      <c r="Z156">
        <f t="shared" si="15"/>
        <v>321.02816110298681</v>
      </c>
      <c r="AA156">
        <v>283.36785116012061</v>
      </c>
      <c r="AB156">
        <v>37.660309942866185</v>
      </c>
      <c r="AC156">
        <f t="shared" si="26"/>
        <v>-2342.3999999999996</v>
      </c>
      <c r="AD156">
        <v>-4943.7</v>
      </c>
      <c r="AE156">
        <v>2601.3000000000002</v>
      </c>
      <c r="AI156">
        <f t="shared" si="22"/>
        <v>-36.297180999999455</v>
      </c>
      <c r="AJ156">
        <v>13.702819000000545</v>
      </c>
      <c r="AK156">
        <v>-50</v>
      </c>
      <c r="AL156" s="70">
        <f t="shared" si="21"/>
        <v>744.3474258068677</v>
      </c>
      <c r="AM156">
        <v>317.27088173587805</v>
      </c>
      <c r="AN156">
        <v>427.07654407098966</v>
      </c>
      <c r="AO156">
        <f t="shared" si="20"/>
        <v>1225.1300000000001</v>
      </c>
      <c r="AP156" s="71">
        <v>1109.8500000000001</v>
      </c>
      <c r="AQ156">
        <v>115.28</v>
      </c>
      <c r="AR156">
        <f t="shared" si="19"/>
        <v>151.47563576347844</v>
      </c>
      <c r="AS156">
        <v>154.45213245435724</v>
      </c>
      <c r="AT156">
        <v>-2.9764966908788097</v>
      </c>
      <c r="BA156">
        <f t="shared" si="18"/>
        <v>-224.31083765321455</v>
      </c>
      <c r="BB156">
        <v>-181.82258611501388</v>
      </c>
      <c r="BC156">
        <v>-42.488251538200686</v>
      </c>
      <c r="BM156">
        <f t="shared" si="28"/>
        <v>54.862363636363995</v>
      </c>
      <c r="BN156">
        <v>52.119245454545798</v>
      </c>
      <c r="BO156">
        <v>2.7431181818182</v>
      </c>
      <c r="BY156">
        <f t="shared" si="29"/>
        <v>112.46784545454619</v>
      </c>
      <c r="BZ156">
        <v>87.7797818181824</v>
      </c>
      <c r="CA156">
        <v>24.6880636363638</v>
      </c>
      <c r="CH156" s="59">
        <f t="shared" si="17"/>
        <v>256</v>
      </c>
      <c r="CI156">
        <v>6</v>
      </c>
      <c r="CJ156">
        <v>250</v>
      </c>
      <c r="CK156">
        <f t="shared" si="30"/>
        <v>62.543094545454956</v>
      </c>
      <c r="CL156">
        <v>98.477942727273373</v>
      </c>
      <c r="CM156">
        <v>-35.934848181818417</v>
      </c>
    </row>
    <row r="157" spans="1:91" x14ac:dyDescent="0.25">
      <c r="A157" t="s">
        <v>806</v>
      </c>
      <c r="B157">
        <f t="shared" si="27"/>
        <v>-4736.6337370538777</v>
      </c>
      <c r="C157">
        <f>SUMIF(E$5:CM$5,C$5,E157:CM157)</f>
        <v>-10070.41649693557</v>
      </c>
      <c r="D157">
        <f>SUMIF(E$5:CM$5,D$5,E157:CM157)</f>
        <v>5333.7827598816921</v>
      </c>
      <c r="E157">
        <f t="shared" si="23"/>
        <v>-3230</v>
      </c>
      <c r="F157">
        <v>-215</v>
      </c>
      <c r="G157">
        <v>-3015</v>
      </c>
      <c r="H157">
        <f t="shared" si="24"/>
        <v>2436.9294605809214</v>
      </c>
      <c r="I157">
        <v>1482.7109266943344</v>
      </c>
      <c r="J157">
        <v>954.21853388658701</v>
      </c>
      <c r="K157">
        <f t="shared" si="25"/>
        <v>1632.1377962031634</v>
      </c>
      <c r="L157">
        <v>-50.040000000001164</v>
      </c>
      <c r="M157">
        <v>1682.1777962031645</v>
      </c>
      <c r="N157">
        <f t="shared" si="16"/>
        <v>-175.29788372659812</v>
      </c>
      <c r="O157">
        <v>-191.88931715653433</v>
      </c>
      <c r="P157">
        <v>16.591433429936203</v>
      </c>
      <c r="S157">
        <v>759.1</v>
      </c>
      <c r="T157">
        <f t="shared" si="31"/>
        <v>58.48</v>
      </c>
      <c r="U157">
        <v>9.58</v>
      </c>
      <c r="V157">
        <v>48.9</v>
      </c>
      <c r="Z157">
        <f t="shared" si="15"/>
        <v>1334.5026603823492</v>
      </c>
      <c r="AA157">
        <v>1137.4236916112206</v>
      </c>
      <c r="AB157">
        <v>197.07896877112856</v>
      </c>
      <c r="AC157">
        <f t="shared" si="26"/>
        <v>-5204.5999999999995</v>
      </c>
      <c r="AD157">
        <v>-10515.3</v>
      </c>
      <c r="AE157">
        <v>5310.7</v>
      </c>
      <c r="AI157">
        <f t="shared" si="22"/>
        <v>-110.27955099999906</v>
      </c>
      <c r="AJ157">
        <v>-97.27955099999906</v>
      </c>
      <c r="AK157">
        <v>-13</v>
      </c>
      <c r="AL157" s="70">
        <f t="shared" si="21"/>
        <v>-122.95757138046261</v>
      </c>
      <c r="AM157">
        <v>-52.699819146820715</v>
      </c>
      <c r="AN157">
        <v>-70.257752233641895</v>
      </c>
      <c r="AO157">
        <f t="shared" si="20"/>
        <v>-458.55</v>
      </c>
      <c r="AP157" s="71">
        <v>-881.7</v>
      </c>
      <c r="AQ157">
        <v>423.15000000000003</v>
      </c>
      <c r="AR157">
        <f t="shared" si="19"/>
        <v>-266.74016623167176</v>
      </c>
      <c r="AS157">
        <v>-66.723796673813283</v>
      </c>
      <c r="AT157">
        <v>-200.01636955785847</v>
      </c>
      <c r="BA157">
        <f t="shared" si="18"/>
        <v>-344.84107579462102</v>
      </c>
      <c r="BB157">
        <v>-310.26894865525674</v>
      </c>
      <c r="BC157">
        <v>-34.572127139364305</v>
      </c>
      <c r="BM157">
        <f t="shared" si="28"/>
        <v>44.954178260870997</v>
      </c>
      <c r="BN157">
        <v>40.867434782609998</v>
      </c>
      <c r="BO157">
        <v>4.0867434782609999</v>
      </c>
      <c r="BY157">
        <f t="shared" si="29"/>
        <v>-47.678673913044996</v>
      </c>
      <c r="BZ157">
        <v>-47.678673913044996</v>
      </c>
      <c r="CA157">
        <v>0</v>
      </c>
      <c r="CH157" s="59">
        <f t="shared" si="17"/>
        <v>-1017</v>
      </c>
      <c r="CI157">
        <v>-277</v>
      </c>
      <c r="CJ157">
        <v>-740</v>
      </c>
      <c r="CK157">
        <f t="shared" si="30"/>
        <v>-24.792910434783401</v>
      </c>
      <c r="CL157">
        <v>-35.418443478261999</v>
      </c>
      <c r="CM157">
        <v>10.625533043478599</v>
      </c>
    </row>
    <row r="158" spans="1:91" x14ac:dyDescent="0.25">
      <c r="A158" t="s">
        <v>807</v>
      </c>
      <c r="B158">
        <f t="shared" si="27"/>
        <v>12838.280443649806</v>
      </c>
      <c r="C158">
        <f>SUMIF(E$5:CM$5,C$5,E158:CM158)</f>
        <v>3912.635812985644</v>
      </c>
      <c r="D158">
        <f>SUMIF(E$5:CM$5,D$5,E158:CM158)</f>
        <v>8925.6446306641628</v>
      </c>
      <c r="E158">
        <f t="shared" si="23"/>
        <v>-312</v>
      </c>
      <c r="F158">
        <v>830</v>
      </c>
      <c r="G158">
        <v>-1142</v>
      </c>
      <c r="H158">
        <f t="shared" si="24"/>
        <v>-3.6529680365296713</v>
      </c>
      <c r="I158">
        <v>-161.15208991921327</v>
      </c>
      <c r="J158">
        <v>157.4991218826836</v>
      </c>
      <c r="K158">
        <f t="shared" si="25"/>
        <v>2489.876502180653</v>
      </c>
      <c r="L158">
        <v>690.74150450629588</v>
      </c>
      <c r="M158">
        <v>1799.1349976743572</v>
      </c>
      <c r="N158">
        <f t="shared" si="16"/>
        <v>50.161741705529515</v>
      </c>
      <c r="O158">
        <v>65.586275409422143</v>
      </c>
      <c r="P158">
        <v>-15.424533703892626</v>
      </c>
      <c r="S158">
        <v>1079.4000000000001</v>
      </c>
      <c r="T158">
        <f t="shared" si="31"/>
        <v>214.68</v>
      </c>
      <c r="U158">
        <v>61.77</v>
      </c>
      <c r="V158">
        <v>152.91</v>
      </c>
      <c r="Z158">
        <f t="shared" si="15"/>
        <v>1520.4263758056491</v>
      </c>
      <c r="AA158">
        <v>1344.7446703024268</v>
      </c>
      <c r="AB158">
        <v>175.68170550322228</v>
      </c>
      <c r="AC158">
        <f t="shared" si="26"/>
        <v>7094.5999999999995</v>
      </c>
      <c r="AD158">
        <v>-611.6</v>
      </c>
      <c r="AE158">
        <v>7706.2</v>
      </c>
      <c r="AI158">
        <f t="shared" si="22"/>
        <v>170.72174699999931</v>
      </c>
      <c r="AJ158">
        <v>139.22174699999931</v>
      </c>
      <c r="AK158">
        <v>31.5</v>
      </c>
      <c r="AL158" s="70">
        <f t="shared" si="21"/>
        <v>-337.58474604055954</v>
      </c>
      <c r="AM158">
        <v>-91.909704018264577</v>
      </c>
      <c r="AN158">
        <v>-245.67504202229497</v>
      </c>
      <c r="AO158">
        <f t="shared" si="20"/>
        <v>1513.76</v>
      </c>
      <c r="AP158" s="71">
        <v>1783.04</v>
      </c>
      <c r="AQ158">
        <v>-269.27999999999997</v>
      </c>
      <c r="AR158">
        <f t="shared" si="19"/>
        <v>-54.915963135123185</v>
      </c>
      <c r="AS158">
        <v>-2.1891774588192043</v>
      </c>
      <c r="AT158">
        <v>-52.726785676303983</v>
      </c>
      <c r="BA158">
        <f t="shared" si="18"/>
        <v>73.995771670190237</v>
      </c>
      <c r="BB158">
        <v>-179.30131883620248</v>
      </c>
      <c r="BC158">
        <v>253.29709050639272</v>
      </c>
      <c r="BM158">
        <f t="shared" si="28"/>
        <v>59.754735000000004</v>
      </c>
      <c r="BN158">
        <v>58.365090000000002</v>
      </c>
      <c r="BO158">
        <v>1.389645</v>
      </c>
      <c r="BY158">
        <f t="shared" si="29"/>
        <v>-56.975445000000001</v>
      </c>
      <c r="BZ158">
        <v>-48.637574999999998</v>
      </c>
      <c r="CA158">
        <v>-8.3378700000000006</v>
      </c>
      <c r="CH158" s="59">
        <f t="shared" si="17"/>
        <v>-673</v>
      </c>
      <c r="CI158">
        <v>12</v>
      </c>
      <c r="CJ158">
        <v>-685</v>
      </c>
      <c r="CK158">
        <f t="shared" si="30"/>
        <v>9.0326924999999996</v>
      </c>
      <c r="CL158">
        <v>21.956391</v>
      </c>
      <c r="CM158">
        <v>-12.9236985</v>
      </c>
    </row>
    <row r="159" spans="1:91" x14ac:dyDescent="0.25">
      <c r="A159" t="s">
        <v>808</v>
      </c>
      <c r="B159">
        <f t="shared" si="27"/>
        <v>21599.992799651915</v>
      </c>
      <c r="C159">
        <f>SUMIF(E$5:CM$5,C$5,E159:CM159)</f>
        <v>8888.6432465969574</v>
      </c>
      <c r="D159">
        <f>SUMIF(E$5:CM$5,D$5,E159:CM159)</f>
        <v>12711.349553054957</v>
      </c>
      <c r="E159">
        <f t="shared" si="23"/>
        <v>-748</v>
      </c>
      <c r="F159">
        <v>429</v>
      </c>
      <c r="G159">
        <v>-1177</v>
      </c>
      <c r="H159">
        <f t="shared" si="24"/>
        <v>2099.8652548251621</v>
      </c>
      <c r="I159">
        <v>46.443452138839255</v>
      </c>
      <c r="J159">
        <v>2053.4218026863227</v>
      </c>
      <c r="K159">
        <f t="shared" si="25"/>
        <v>6036.1845457185527</v>
      </c>
      <c r="L159">
        <v>4366.3747204737456</v>
      </c>
      <c r="M159">
        <v>1669.8098252448074</v>
      </c>
      <c r="N159">
        <f t="shared" si="16"/>
        <v>174.00338763445751</v>
      </c>
      <c r="O159">
        <v>338.57911263</v>
      </c>
      <c r="P159">
        <v>-164.57572499554249</v>
      </c>
      <c r="S159">
        <v>215.4</v>
      </c>
      <c r="T159">
        <f t="shared" si="31"/>
        <v>226.36</v>
      </c>
      <c r="U159">
        <v>77.959999999999994</v>
      </c>
      <c r="V159">
        <v>148.4</v>
      </c>
      <c r="Z159">
        <f t="shared" si="15"/>
        <v>2194.2021796241102</v>
      </c>
      <c r="AA159">
        <v>2028.0476014517346</v>
      </c>
      <c r="AB159">
        <v>166.15457817237572</v>
      </c>
      <c r="AC159">
        <f t="shared" si="26"/>
        <v>7174.4000000000005</v>
      </c>
      <c r="AD159">
        <v>701.1</v>
      </c>
      <c r="AE159">
        <v>6473.3</v>
      </c>
      <c r="AI159">
        <f t="shared" si="22"/>
        <v>289.80935399999947</v>
      </c>
      <c r="AJ159">
        <v>290.00935399999946</v>
      </c>
      <c r="AK159">
        <v>-0.2</v>
      </c>
      <c r="AL159" s="70">
        <f t="shared" si="21"/>
        <v>-11.912975540560325</v>
      </c>
      <c r="AM159">
        <v>1.2819821612253008</v>
      </c>
      <c r="AN159">
        <v>-13.194957701785626</v>
      </c>
      <c r="AO159">
        <f t="shared" si="20"/>
        <v>958.55000000000007</v>
      </c>
      <c r="AP159" s="71">
        <v>470.08000000000004</v>
      </c>
      <c r="AQ159">
        <v>488.47</v>
      </c>
      <c r="AR159">
        <f t="shared" si="19"/>
        <v>-82.959570129969677</v>
      </c>
      <c r="AS159">
        <v>-3.8921570910542096</v>
      </c>
      <c r="AT159">
        <v>-79.067413038915461</v>
      </c>
      <c r="BA159">
        <f t="shared" si="18"/>
        <v>1329.4827765636389</v>
      </c>
      <c r="BB159">
        <v>185.55520865854939</v>
      </c>
      <c r="BC159">
        <v>1143.9275679050895</v>
      </c>
      <c r="BM159">
        <f t="shared" si="28"/>
        <v>89.633113043481004</v>
      </c>
      <c r="BN159">
        <v>83.942121739133</v>
      </c>
      <c r="BO159">
        <v>5.6909913043479996</v>
      </c>
      <c r="BY159">
        <f t="shared" si="29"/>
        <v>32.723200000001</v>
      </c>
      <c r="BZ159">
        <v>18.495721739131</v>
      </c>
      <c r="CA159">
        <v>14.227478260869999</v>
      </c>
      <c r="CH159" s="59">
        <f t="shared" si="17"/>
        <v>1579</v>
      </c>
      <c r="CI159">
        <v>-191</v>
      </c>
      <c r="CJ159">
        <v>1770</v>
      </c>
      <c r="CK159">
        <f t="shared" si="30"/>
        <v>43.251533913044788</v>
      </c>
      <c r="CL159">
        <v>46.66612869565359</v>
      </c>
      <c r="CM159">
        <v>-3.4145947826087997</v>
      </c>
    </row>
    <row r="160" spans="1:91" x14ac:dyDescent="0.25">
      <c r="A160" t="s">
        <v>809</v>
      </c>
      <c r="B160">
        <f t="shared" si="27"/>
        <v>1942.707171463695</v>
      </c>
      <c r="C160">
        <f>SUMIF(E$5:CM$5,C$5,E160:CM160)</f>
        <v>-7054.1639093882404</v>
      </c>
      <c r="D160">
        <f>SUMIF(E$5:CM$5,D$5,E160:CM160)</f>
        <v>8996.8710808519354</v>
      </c>
      <c r="E160">
        <f t="shared" si="23"/>
        <v>-3839</v>
      </c>
      <c r="F160">
        <v>-119</v>
      </c>
      <c r="G160">
        <v>-3720</v>
      </c>
      <c r="H160">
        <f t="shared" si="24"/>
        <v>-813.17814636011678</v>
      </c>
      <c r="I160">
        <v>-23.451316858658767</v>
      </c>
      <c r="J160">
        <v>-789.72682950145804</v>
      </c>
      <c r="K160">
        <f t="shared" si="25"/>
        <v>-885.64214553458623</v>
      </c>
      <c r="L160">
        <v>-389.77496800000245</v>
      </c>
      <c r="M160">
        <v>-495.86717753458385</v>
      </c>
      <c r="N160">
        <f t="shared" si="16"/>
        <v>89.99750101550832</v>
      </c>
      <c r="O160">
        <v>135.99995441656762</v>
      </c>
      <c r="P160">
        <v>-46.002453401059299</v>
      </c>
      <c r="S160">
        <v>2371.1999999999998</v>
      </c>
      <c r="T160">
        <f t="shared" si="31"/>
        <v>323.77</v>
      </c>
      <c r="U160">
        <v>94.52</v>
      </c>
      <c r="V160">
        <v>229.25</v>
      </c>
      <c r="Z160">
        <f t="shared" si="15"/>
        <v>2583.0197482528861</v>
      </c>
      <c r="AA160">
        <v>2378.5386090008242</v>
      </c>
      <c r="AB160">
        <v>204.48113925206178</v>
      </c>
      <c r="AC160">
        <f t="shared" si="26"/>
        <v>2614.7000000000007</v>
      </c>
      <c r="AD160">
        <v>-8426.4</v>
      </c>
      <c r="AE160">
        <v>11041.1</v>
      </c>
      <c r="AI160">
        <f t="shared" si="22"/>
        <v>-207.97771799999924</v>
      </c>
      <c r="AJ160">
        <v>-295.27771799999925</v>
      </c>
      <c r="AK160">
        <v>87.3</v>
      </c>
      <c r="AL160" s="70">
        <f t="shared" si="21"/>
        <v>-178.59967207742568</v>
      </c>
      <c r="AM160">
        <v>-197.85519610263361</v>
      </c>
      <c r="AN160">
        <v>19.255524025207933</v>
      </c>
      <c r="AO160">
        <f t="shared" si="20"/>
        <v>-170.75000000000006</v>
      </c>
      <c r="AP160" s="71">
        <v>-217.69000000000005</v>
      </c>
      <c r="AQ160">
        <v>46.94</v>
      </c>
      <c r="AR160">
        <f t="shared" si="19"/>
        <v>100.26851527565157</v>
      </c>
      <c r="AS160">
        <v>-41.456113387746448</v>
      </c>
      <c r="AT160">
        <v>141.72462866339802</v>
      </c>
      <c r="BA160">
        <f t="shared" si="18"/>
        <v>224.26672525541019</v>
      </c>
      <c r="BB160">
        <v>-15.873887729319996</v>
      </c>
      <c r="BC160">
        <v>240.14061298473018</v>
      </c>
      <c r="BM160">
        <f t="shared" si="28"/>
        <v>61.671272727271194</v>
      </c>
      <c r="BN160">
        <v>54.329454545453196</v>
      </c>
      <c r="BO160">
        <v>7.3418181818179997</v>
      </c>
      <c r="BY160">
        <f t="shared" si="29"/>
        <v>-107.19054545454279</v>
      </c>
      <c r="BZ160">
        <v>-49.924363636362393</v>
      </c>
      <c r="CA160">
        <v>-57.266181818180399</v>
      </c>
      <c r="CH160" s="59">
        <f t="shared" si="17"/>
        <v>-182</v>
      </c>
      <c r="CI160">
        <v>101</v>
      </c>
      <c r="CJ160">
        <v>-283</v>
      </c>
      <c r="CK160">
        <f t="shared" si="30"/>
        <v>-41.848363636362599</v>
      </c>
      <c r="CL160">
        <v>-41.848363636362599</v>
      </c>
      <c r="CM160">
        <v>0</v>
      </c>
    </row>
    <row r="161" spans="1:91" x14ac:dyDescent="0.25">
      <c r="A161" t="s">
        <v>810</v>
      </c>
      <c r="B161">
        <f t="shared" si="27"/>
        <v>11423.376164730811</v>
      </c>
      <c r="C161">
        <f>SUMIF(E$5:CM$5,C$5,E161:CM161)</f>
        <v>4433.5093692133987</v>
      </c>
      <c r="D161">
        <f>SUMIF(E$5:CM$5,D$5,E161:CM161)</f>
        <v>6989.8667955174124</v>
      </c>
      <c r="E161">
        <f t="shared" si="23"/>
        <v>950</v>
      </c>
      <c r="F161">
        <v>459</v>
      </c>
      <c r="G161">
        <v>491</v>
      </c>
      <c r="H161">
        <f t="shared" si="24"/>
        <v>-613.85658558803641</v>
      </c>
      <c r="I161">
        <v>-64.353562586778352</v>
      </c>
      <c r="J161">
        <v>-549.50302300125804</v>
      </c>
      <c r="K161">
        <f t="shared" si="25"/>
        <v>7170.1474135616863</v>
      </c>
      <c r="L161">
        <v>7513.3844825700089</v>
      </c>
      <c r="M161">
        <v>-343.23706900832241</v>
      </c>
      <c r="N161">
        <f t="shared" si="16"/>
        <v>-159.85516931653865</v>
      </c>
      <c r="O161">
        <v>-64.734328686617559</v>
      </c>
      <c r="P161">
        <v>-95.120840629921076</v>
      </c>
      <c r="S161">
        <v>640.1</v>
      </c>
      <c r="T161">
        <f t="shared" si="31"/>
        <v>308.34000000000003</v>
      </c>
      <c r="U161">
        <v>115.57</v>
      </c>
      <c r="V161">
        <v>192.77</v>
      </c>
      <c r="Z161">
        <f t="shared" ref="Z161:Z224" si="32">AA161+AB161</f>
        <v>-701.32734948465281</v>
      </c>
      <c r="AA161">
        <v>-929.8799426970412</v>
      </c>
      <c r="AB161">
        <v>228.55259321238833</v>
      </c>
      <c r="AC161">
        <f t="shared" si="26"/>
        <v>3340.7000000000003</v>
      </c>
      <c r="AD161">
        <v>-3300.1</v>
      </c>
      <c r="AE161">
        <v>6640.8</v>
      </c>
      <c r="AI161">
        <f t="shared" si="22"/>
        <v>-2.8157160000006627</v>
      </c>
      <c r="AJ161">
        <v>75.284283999999332</v>
      </c>
      <c r="AK161">
        <v>-78.099999999999994</v>
      </c>
      <c r="AL161" s="70">
        <f t="shared" si="21"/>
        <v>-479.66597181191514</v>
      </c>
      <c r="AM161">
        <v>-195.5004955793415</v>
      </c>
      <c r="AN161">
        <v>-284.16547623257361</v>
      </c>
      <c r="AO161">
        <f t="shared" si="20"/>
        <v>73.090000000000032</v>
      </c>
      <c r="AP161" s="71">
        <v>312.5</v>
      </c>
      <c r="AQ161">
        <v>-239.40999999999997</v>
      </c>
      <c r="AR161">
        <f t="shared" si="19"/>
        <v>-161.26102671608959</v>
      </c>
      <c r="AS161">
        <v>-34.965208207113932</v>
      </c>
      <c r="AT161">
        <v>-126.29581850897564</v>
      </c>
      <c r="BA161">
        <f t="shared" si="18"/>
        <v>83.314855875831427</v>
      </c>
      <c r="BB161">
        <v>80.432372505543185</v>
      </c>
      <c r="BC161">
        <v>2.8824833702882464</v>
      </c>
      <c r="BM161">
        <f t="shared" si="28"/>
        <v>4.3711105263159</v>
      </c>
      <c r="BN161">
        <v>-4.3711105263159</v>
      </c>
      <c r="BO161">
        <v>8.7422210526318</v>
      </c>
      <c r="BY161">
        <f t="shared" si="29"/>
        <v>109.2777631578975</v>
      </c>
      <c r="BZ161">
        <v>81.594063157896798</v>
      </c>
      <c r="CA161">
        <v>27.683700000000698</v>
      </c>
      <c r="CH161" s="59">
        <f t="shared" si="17"/>
        <v>1055</v>
      </c>
      <c r="CI161">
        <v>393</v>
      </c>
      <c r="CJ161">
        <v>662</v>
      </c>
      <c r="CK161">
        <f t="shared" si="30"/>
        <v>-192.18315947368905</v>
      </c>
      <c r="CL161">
        <v>-3.3511847368421894</v>
      </c>
      <c r="CM161">
        <v>-188.83197473684686</v>
      </c>
    </row>
    <row r="162" spans="1:91" x14ac:dyDescent="0.25">
      <c r="A162" t="s">
        <v>811</v>
      </c>
      <c r="B162">
        <f t="shared" si="27"/>
        <v>-3662.4397602346398</v>
      </c>
      <c r="C162">
        <f>SUMIF(E$5:CM$5,C$5,E162:CM162)</f>
        <v>-18477.996479452759</v>
      </c>
      <c r="D162">
        <f>SUMIF(E$5:CM$5,D$5,E162:CM162)</f>
        <v>14815.556719218119</v>
      </c>
      <c r="E162">
        <f t="shared" si="23"/>
        <v>754</v>
      </c>
      <c r="F162">
        <v>-497</v>
      </c>
      <c r="G162">
        <v>1251</v>
      </c>
      <c r="H162">
        <f t="shared" si="24"/>
        <v>-3058.1340633956547</v>
      </c>
      <c r="I162">
        <v>-1343.4857623590181</v>
      </c>
      <c r="J162">
        <v>-1714.6483010366367</v>
      </c>
      <c r="K162">
        <f t="shared" si="25"/>
        <v>-1135.3068448150427</v>
      </c>
      <c r="L162">
        <v>-3080.9928486326489</v>
      </c>
      <c r="M162">
        <v>1945.6860038176062</v>
      </c>
      <c r="N162">
        <f t="shared" si="16"/>
        <v>-597.76953294745772</v>
      </c>
      <c r="O162">
        <v>136.71926370270299</v>
      </c>
      <c r="P162">
        <v>-734.48879665016068</v>
      </c>
      <c r="S162">
        <v>3123.4</v>
      </c>
      <c r="T162">
        <f t="shared" si="31"/>
        <v>213.93</v>
      </c>
      <c r="U162">
        <v>51.92</v>
      </c>
      <c r="V162">
        <v>162.01</v>
      </c>
      <c r="Z162">
        <f t="shared" si="32"/>
        <v>-2814.5437182687965</v>
      </c>
      <c r="AA162">
        <v>-3310.7632759938774</v>
      </c>
      <c r="AB162">
        <v>496.21955772508096</v>
      </c>
      <c r="AC162">
        <f t="shared" si="26"/>
        <v>-2232.6999999999998</v>
      </c>
      <c r="AD162">
        <v>-9349.4</v>
      </c>
      <c r="AE162">
        <v>7116.7</v>
      </c>
      <c r="AI162">
        <f t="shared" si="22"/>
        <v>-77.833262000000019</v>
      </c>
      <c r="AJ162">
        <v>-146.83326200000002</v>
      </c>
      <c r="AK162">
        <v>69</v>
      </c>
      <c r="AL162" s="70">
        <f t="shared" si="21"/>
        <v>-268.74940087703948</v>
      </c>
      <c r="AM162">
        <v>-291.10931161257326</v>
      </c>
      <c r="AN162">
        <v>22.359910735533809</v>
      </c>
      <c r="AO162">
        <f t="shared" si="20"/>
        <v>-996.84000000000015</v>
      </c>
      <c r="AP162" s="71">
        <v>-1283.42</v>
      </c>
      <c r="AQ162">
        <v>286.58</v>
      </c>
      <c r="AR162">
        <f t="shared" si="19"/>
        <v>-3.6080512788851458</v>
      </c>
      <c r="AS162">
        <v>-12.733331222821187</v>
      </c>
      <c r="AT162">
        <v>9.1252799439360412</v>
      </c>
      <c r="BA162">
        <f t="shared" si="18"/>
        <v>-6.4399502881030344</v>
      </c>
      <c r="BB162">
        <v>-316.46141678906309</v>
      </c>
      <c r="BC162">
        <v>310.02146650096006</v>
      </c>
      <c r="BD162">
        <f>BE162+BF162</f>
        <v>621.39012181817793</v>
      </c>
      <c r="BE162">
        <v>-0.73589545454545002</v>
      </c>
      <c r="BF162">
        <v>622.1260172727234</v>
      </c>
      <c r="BG162">
        <f>BH162+BI162</f>
        <v>-19.721998181818059</v>
      </c>
      <c r="BH162">
        <v>-47.68602545454516</v>
      </c>
      <c r="BI162">
        <v>27.964027272727101</v>
      </c>
      <c r="BJ162">
        <f>BK162+BL162</f>
        <v>5.8871636363636002</v>
      </c>
      <c r="BK162">
        <v>0</v>
      </c>
      <c r="BL162">
        <v>5.8871636363636002</v>
      </c>
      <c r="BM162">
        <f t="shared" si="28"/>
        <v>-25.0204454545453</v>
      </c>
      <c r="BN162">
        <v>-27.964027272727101</v>
      </c>
      <c r="BO162">
        <v>2.9435818181818001</v>
      </c>
      <c r="BP162">
        <f>BQ162+BR162</f>
        <v>2366.3454236363491</v>
      </c>
      <c r="BQ162">
        <v>714.99602363635927</v>
      </c>
      <c r="BR162">
        <v>1651.3493999999898</v>
      </c>
      <c r="BS162">
        <f>BT162+BU162</f>
        <v>-39.591175454545215</v>
      </c>
      <c r="BT162">
        <v>-8.5363872727272199</v>
      </c>
      <c r="BU162">
        <v>-31.054788181817994</v>
      </c>
      <c r="BY162">
        <f t="shared" si="29"/>
        <v>-86.835663636363108</v>
      </c>
      <c r="BZ162">
        <v>-89.779245454544906</v>
      </c>
      <c r="CA162">
        <v>2.9435818181818001</v>
      </c>
      <c r="CH162" s="59">
        <f t="shared" si="17"/>
        <v>81</v>
      </c>
      <c r="CI162">
        <v>348</v>
      </c>
      <c r="CJ162">
        <v>-267</v>
      </c>
      <c r="CK162">
        <f t="shared" si="30"/>
        <v>534.70163727272404</v>
      </c>
      <c r="CL162">
        <v>77.269022727272258</v>
      </c>
      <c r="CM162">
        <v>457.43261454545177</v>
      </c>
    </row>
    <row r="163" spans="1:91" x14ac:dyDescent="0.25">
      <c r="A163" t="s">
        <v>812</v>
      </c>
      <c r="B163">
        <f t="shared" si="27"/>
        <v>5919.8531638903387</v>
      </c>
      <c r="C163">
        <f>SUMIF(E$5:CM$5,C$5,E163:CM163)</f>
        <v>-1353.2595695991045</v>
      </c>
      <c r="D163">
        <f>SUMIF(E$5:CM$5,D$5,E163:CM163)</f>
        <v>7273.1127334894427</v>
      </c>
      <c r="E163">
        <f t="shared" si="23"/>
        <v>98</v>
      </c>
      <c r="F163">
        <v>160</v>
      </c>
      <c r="G163">
        <v>-62</v>
      </c>
      <c r="H163">
        <f t="shared" si="24"/>
        <v>-1188.7906567057048</v>
      </c>
      <c r="I163">
        <v>-225.88327406779089</v>
      </c>
      <c r="J163">
        <v>-962.90738263791388</v>
      </c>
      <c r="K163">
        <f t="shared" si="25"/>
        <v>2655.6647213670826</v>
      </c>
      <c r="L163">
        <v>-269.5449584766892</v>
      </c>
      <c r="M163">
        <v>2925.2096798437719</v>
      </c>
      <c r="N163">
        <f t="shared" si="16"/>
        <v>-10.38737365438881</v>
      </c>
      <c r="O163">
        <v>32.037948739213931</v>
      </c>
      <c r="P163">
        <v>-42.425322393602741</v>
      </c>
      <c r="S163">
        <v>1615.9</v>
      </c>
      <c r="T163">
        <f t="shared" si="31"/>
        <v>114.72</v>
      </c>
      <c r="U163">
        <v>37.35</v>
      </c>
      <c r="V163">
        <v>77.37</v>
      </c>
      <c r="Z163">
        <f t="shared" si="32"/>
        <v>1064.6421326568102</v>
      </c>
      <c r="AA163">
        <v>436.24127290939913</v>
      </c>
      <c r="AB163">
        <v>628.40085974741112</v>
      </c>
      <c r="AC163">
        <f t="shared" si="26"/>
        <v>-1.5</v>
      </c>
      <c r="AD163">
        <v>-2227.4</v>
      </c>
      <c r="AE163">
        <v>2225.9</v>
      </c>
      <c r="AI163">
        <f t="shared" si="22"/>
        <v>83.988387999998565</v>
      </c>
      <c r="AJ163">
        <v>134.98838799999857</v>
      </c>
      <c r="AK163">
        <v>-51</v>
      </c>
      <c r="AL163" s="70">
        <f t="shared" si="21"/>
        <v>443.43316555315869</v>
      </c>
      <c r="AM163">
        <v>-36.179460538356352</v>
      </c>
      <c r="AN163">
        <v>479.61262609151504</v>
      </c>
      <c r="AO163">
        <f t="shared" si="20"/>
        <v>876.39</v>
      </c>
      <c r="AP163" s="71">
        <v>793.28</v>
      </c>
      <c r="AQ163">
        <v>83.11</v>
      </c>
      <c r="AR163">
        <f t="shared" si="19"/>
        <v>-27.941207416433521</v>
      </c>
      <c r="AS163">
        <v>-12.942629824434874</v>
      </c>
      <c r="AT163">
        <v>-14.998577591998645</v>
      </c>
      <c r="BA163">
        <f t="shared" si="18"/>
        <v>21.44102266124348</v>
      </c>
      <c r="BB163">
        <v>-123.41661824520632</v>
      </c>
      <c r="BC163">
        <v>144.8576409064498</v>
      </c>
      <c r="BD163">
        <f t="shared" ref="BD163:BD226" si="33">BE163+BF163</f>
        <v>-47.784754285714442</v>
      </c>
      <c r="BE163">
        <v>-0.29496761904761998</v>
      </c>
      <c r="BF163">
        <v>-47.489786666666824</v>
      </c>
      <c r="BG163">
        <f t="shared" ref="BG163:BG226" si="34">BH163+BI163</f>
        <v>8.5540609523809756</v>
      </c>
      <c r="BH163">
        <v>-22.27005523809531</v>
      </c>
      <c r="BI163">
        <v>30.824116190476285</v>
      </c>
      <c r="BJ163">
        <f t="shared" ref="BJ163:BJ226" si="35">BK163+BL163</f>
        <v>5.8993523809523998</v>
      </c>
      <c r="BK163">
        <v>0</v>
      </c>
      <c r="BL163">
        <v>5.8993523809523998</v>
      </c>
      <c r="BM163">
        <f t="shared" si="28"/>
        <v>-19.1728952380953</v>
      </c>
      <c r="BN163">
        <v>-22.122571428571501</v>
      </c>
      <c r="BO163">
        <v>2.9496761904761999</v>
      </c>
      <c r="BP163">
        <f t="shared" ref="BP163:BP226" si="36">BQ163+BR163</f>
        <v>-1302.8719733333373</v>
      </c>
      <c r="BQ163">
        <v>-146.89387428571476</v>
      </c>
      <c r="BR163">
        <v>-1155.9780990476227</v>
      </c>
      <c r="BS163">
        <f t="shared" ref="BS163:BS226" si="37">BT163+BU163</f>
        <v>-135.832588571429</v>
      </c>
      <c r="BT163">
        <v>2.8021923809523899</v>
      </c>
      <c r="BU163">
        <v>-138.63478095238139</v>
      </c>
      <c r="BY163">
        <f t="shared" si="29"/>
        <v>1328.829123809528</v>
      </c>
      <c r="BZ163">
        <v>-10.323866666666699</v>
      </c>
      <c r="CA163">
        <v>1339.1529904761946</v>
      </c>
      <c r="CH163" s="59">
        <f t="shared" si="17"/>
        <v>338</v>
      </c>
      <c r="CI163">
        <v>151</v>
      </c>
      <c r="CJ163">
        <v>187</v>
      </c>
      <c r="CK163">
        <f t="shared" si="30"/>
        <v>-1.3273542857142901</v>
      </c>
      <c r="CL163">
        <v>-3.68709523809525</v>
      </c>
      <c r="CM163">
        <v>2.3597409523809598</v>
      </c>
    </row>
    <row r="164" spans="1:91" x14ac:dyDescent="0.25">
      <c r="A164" t="s">
        <v>813</v>
      </c>
      <c r="B164">
        <f t="shared" si="27"/>
        <v>-1737.876334550298</v>
      </c>
      <c r="C164">
        <f>SUMIF(E$5:CM$5,C$5,E164:CM164)</f>
        <v>-2856.7372894230061</v>
      </c>
      <c r="D164">
        <f>SUMIF(E$5:CM$5,D$5,E164:CM164)</f>
        <v>1118.8609548727081</v>
      </c>
      <c r="E164">
        <f t="shared" si="23"/>
        <v>-1674</v>
      </c>
      <c r="F164">
        <v>-370</v>
      </c>
      <c r="G164">
        <v>-1304</v>
      </c>
      <c r="H164">
        <f t="shared" si="24"/>
        <v>306.50293078528927</v>
      </c>
      <c r="I164">
        <v>25.343263208607627</v>
      </c>
      <c r="J164">
        <v>281.15966757668161</v>
      </c>
      <c r="K164">
        <f t="shared" si="25"/>
        <v>5349.2120199032297</v>
      </c>
      <c r="L164">
        <v>1283.6742122756928</v>
      </c>
      <c r="M164">
        <v>4065.5378076275369</v>
      </c>
      <c r="N164">
        <f t="shared" si="16"/>
        <v>25.375919195972799</v>
      </c>
      <c r="O164">
        <v>62.822658174246413</v>
      </c>
      <c r="P164">
        <v>-37.446738978273615</v>
      </c>
      <c r="S164">
        <v>192</v>
      </c>
      <c r="T164">
        <f t="shared" si="31"/>
        <v>37.61</v>
      </c>
      <c r="U164">
        <v>25.48</v>
      </c>
      <c r="V164">
        <v>12.13</v>
      </c>
      <c r="Z164">
        <f t="shared" si="32"/>
        <v>-250.29673333151638</v>
      </c>
      <c r="AA164">
        <v>-32.312339398504839</v>
      </c>
      <c r="AB164">
        <v>-217.98439393301155</v>
      </c>
      <c r="AC164">
        <f t="shared" si="26"/>
        <v>-1804</v>
      </c>
      <c r="AD164">
        <v>-2987.9</v>
      </c>
      <c r="AE164">
        <v>1183.9000000000001</v>
      </c>
      <c r="AI164">
        <f t="shared" si="22"/>
        <v>-137.39528700000005</v>
      </c>
      <c r="AJ164">
        <v>-159.39528700000005</v>
      </c>
      <c r="AK164">
        <v>22</v>
      </c>
      <c r="AL164" s="70">
        <f t="shared" si="21"/>
        <v>-863.27068711719608</v>
      </c>
      <c r="AM164">
        <v>-71.395679731575711</v>
      </c>
      <c r="AN164">
        <v>-791.87500738562039</v>
      </c>
      <c r="AO164">
        <f t="shared" si="20"/>
        <v>-952.19</v>
      </c>
      <c r="AP164" s="71">
        <v>-1100.26</v>
      </c>
      <c r="AQ164">
        <v>148.07</v>
      </c>
      <c r="AR164">
        <f t="shared" si="19"/>
        <v>-42.616764128343362</v>
      </c>
      <c r="AS164">
        <v>-16.292506060151016</v>
      </c>
      <c r="AT164">
        <v>-26.324258068192346</v>
      </c>
      <c r="BA164">
        <f t="shared" si="18"/>
        <v>-898.5168318050346</v>
      </c>
      <c r="BB164">
        <v>-198.35066773339909</v>
      </c>
      <c r="BC164">
        <v>-700.16616407163554</v>
      </c>
      <c r="BD164">
        <f t="shared" si="33"/>
        <v>-27.326686315788642</v>
      </c>
      <c r="BE164">
        <v>0.77632631578944999</v>
      </c>
      <c r="BF164">
        <v>-28.103012631578093</v>
      </c>
      <c r="BG164">
        <f t="shared" si="34"/>
        <v>23.755585263157172</v>
      </c>
      <c r="BH164">
        <v>-21.27134105263093</v>
      </c>
      <c r="BI164">
        <v>45.026926315788103</v>
      </c>
      <c r="BJ164">
        <f t="shared" si="35"/>
        <v>583.79738947366639</v>
      </c>
      <c r="BK164">
        <v>0</v>
      </c>
      <c r="BL164">
        <v>583.79738947366639</v>
      </c>
      <c r="BM164">
        <f t="shared" si="28"/>
        <v>-10.868568421052299</v>
      </c>
      <c r="BN164">
        <v>-15.526526315788999</v>
      </c>
      <c r="BO164">
        <v>4.6579578947367004</v>
      </c>
      <c r="BP164">
        <f t="shared" si="36"/>
        <v>1645.0354631578446</v>
      </c>
      <c r="BQ164">
        <v>936.24953684207674</v>
      </c>
      <c r="BR164">
        <v>708.78592631576782</v>
      </c>
      <c r="BS164">
        <f t="shared" si="37"/>
        <v>23.289789473683498</v>
      </c>
      <c r="BT164">
        <v>9.9369768421049613</v>
      </c>
      <c r="BU164">
        <v>13.352812631578539</v>
      </c>
      <c r="BY164">
        <f t="shared" si="29"/>
        <v>-31.053052631578002</v>
      </c>
      <c r="BZ164">
        <v>-26.395094736841301</v>
      </c>
      <c r="CA164">
        <v>-4.6579578947367004</v>
      </c>
      <c r="CH164" s="59">
        <f t="shared" si="17"/>
        <v>-3250</v>
      </c>
      <c r="CI164">
        <v>-219</v>
      </c>
      <c r="CJ164">
        <v>-3031</v>
      </c>
      <c r="CK164">
        <f t="shared" si="30"/>
        <v>17.0791789473679</v>
      </c>
      <c r="CL164">
        <v>17.0791789473679</v>
      </c>
      <c r="CM164">
        <v>0</v>
      </c>
    </row>
    <row r="165" spans="1:91" x14ac:dyDescent="0.25">
      <c r="A165" t="s">
        <v>814</v>
      </c>
      <c r="B165">
        <f t="shared" si="27"/>
        <v>7507.284743049564</v>
      </c>
      <c r="C165">
        <f>SUMIF(E$5:CM$5,C$5,E165:CM165)</f>
        <v>5528.7387284164297</v>
      </c>
      <c r="D165">
        <f>SUMIF(E$5:CM$5,D$5,E165:CM165)</f>
        <v>1978.5460146331343</v>
      </c>
      <c r="E165">
        <f t="shared" si="23"/>
        <v>-2022</v>
      </c>
      <c r="F165">
        <v>127</v>
      </c>
      <c r="G165">
        <v>-2149</v>
      </c>
      <c r="H165">
        <f t="shared" si="24"/>
        <v>2580.4752729608254</v>
      </c>
      <c r="I165">
        <v>519.46050096339172</v>
      </c>
      <c r="J165">
        <v>2061.0147719974334</v>
      </c>
      <c r="K165">
        <f t="shared" si="25"/>
        <v>4408.2977312507428</v>
      </c>
      <c r="L165">
        <v>5904.6267285500799</v>
      </c>
      <c r="M165">
        <v>-1496.3289972993366</v>
      </c>
      <c r="N165">
        <f t="shared" si="16"/>
        <v>203.25738729597259</v>
      </c>
      <c r="O165">
        <v>226.58096879685115</v>
      </c>
      <c r="P165">
        <v>-23.32358150087855</v>
      </c>
      <c r="S165">
        <v>-235.1</v>
      </c>
      <c r="T165">
        <f t="shared" si="31"/>
        <v>227</v>
      </c>
      <c r="U165">
        <v>38.630000000000003</v>
      </c>
      <c r="V165">
        <v>188.37</v>
      </c>
      <c r="Z165">
        <f t="shared" si="32"/>
        <v>-156.63728312145224</v>
      </c>
      <c r="AA165">
        <v>268.54961221715888</v>
      </c>
      <c r="AB165">
        <v>-425.18689533861112</v>
      </c>
      <c r="AC165">
        <f t="shared" si="26"/>
        <v>5087.3</v>
      </c>
      <c r="AD165">
        <v>-150.5</v>
      </c>
      <c r="AE165">
        <v>5237.8</v>
      </c>
      <c r="AI165">
        <f t="shared" si="22"/>
        <v>196.49247500000104</v>
      </c>
      <c r="AJ165">
        <v>144.49247500000104</v>
      </c>
      <c r="AK165">
        <v>52</v>
      </c>
      <c r="AL165" s="70">
        <f t="shared" si="21"/>
        <v>-1127.4812981539098</v>
      </c>
      <c r="AM165">
        <v>-103.19582271796523</v>
      </c>
      <c r="AN165">
        <v>-1024.2854754359446</v>
      </c>
      <c r="AO165">
        <f t="shared" si="20"/>
        <v>-1807.42</v>
      </c>
      <c r="AP165" s="71">
        <v>-1734.52</v>
      </c>
      <c r="AQ165">
        <v>-72.900000000000006</v>
      </c>
      <c r="AR165">
        <f t="shared" si="19"/>
        <v>-92.421544218303723</v>
      </c>
      <c r="AS165">
        <v>-20.468415477531003</v>
      </c>
      <c r="AT165">
        <v>-71.953128740772726</v>
      </c>
      <c r="BA165">
        <f t="shared" si="18"/>
        <v>880.68610203568721</v>
      </c>
      <c r="BB165">
        <v>-81.615983915556654</v>
      </c>
      <c r="BC165">
        <v>962.30208595124384</v>
      </c>
      <c r="BD165">
        <f t="shared" si="33"/>
        <v>94.503000000000014</v>
      </c>
      <c r="BE165">
        <v>1.4175450000000001</v>
      </c>
      <c r="BF165">
        <v>93.08545500000001</v>
      </c>
      <c r="BG165">
        <f t="shared" si="34"/>
        <v>4.0951300000000002</v>
      </c>
      <c r="BH165">
        <v>9.4503000000000004</v>
      </c>
      <c r="BI165">
        <v>-5.3551700000000002</v>
      </c>
      <c r="BJ165">
        <f t="shared" si="35"/>
        <v>-15.750499999999999</v>
      </c>
      <c r="BK165">
        <v>1.5750500000000001</v>
      </c>
      <c r="BL165">
        <v>-17.32555</v>
      </c>
      <c r="BM165">
        <f t="shared" si="28"/>
        <v>-6.3002000000000002</v>
      </c>
      <c r="BN165">
        <v>-9.4503000000000004</v>
      </c>
      <c r="BO165">
        <v>3.1501000000000001</v>
      </c>
      <c r="BP165">
        <f t="shared" si="36"/>
        <v>-312.48991999999998</v>
      </c>
      <c r="BQ165">
        <v>70.404735000000002</v>
      </c>
      <c r="BR165">
        <v>-382.894655</v>
      </c>
      <c r="BS165">
        <f t="shared" si="37"/>
        <v>5.6701799999999984</v>
      </c>
      <c r="BT165">
        <v>-3.4651100000000006</v>
      </c>
      <c r="BU165">
        <v>9.1352899999999995</v>
      </c>
      <c r="BY165">
        <f t="shared" si="29"/>
        <v>-207.9066</v>
      </c>
      <c r="BZ165">
        <v>-26.775850000000002</v>
      </c>
      <c r="CA165">
        <v>-181.13075000000001</v>
      </c>
      <c r="CH165" s="59">
        <f t="shared" si="17"/>
        <v>-191</v>
      </c>
      <c r="CI165">
        <v>353</v>
      </c>
      <c r="CJ165">
        <v>-544</v>
      </c>
      <c r="CK165">
        <f t="shared" si="30"/>
        <v>-5.9851899999999993</v>
      </c>
      <c r="CL165">
        <v>-6.4577049999999998</v>
      </c>
      <c r="CM165">
        <v>0.47251500000000002</v>
      </c>
    </row>
    <row r="166" spans="1:91" x14ac:dyDescent="0.25">
      <c r="A166" t="s">
        <v>815</v>
      </c>
      <c r="B166">
        <f t="shared" si="27"/>
        <v>10687.915241406779</v>
      </c>
      <c r="C166">
        <f>SUMIF(E$5:CM$5,C$5,E166:CM166)</f>
        <v>2839.3598655972892</v>
      </c>
      <c r="D166">
        <f>SUMIF(E$5:CM$5,D$5,E166:CM166)</f>
        <v>7848.5553758094911</v>
      </c>
      <c r="E166">
        <f t="shared" si="23"/>
        <v>1823</v>
      </c>
      <c r="F166">
        <v>1507</v>
      </c>
      <c r="G166">
        <v>316</v>
      </c>
      <c r="H166">
        <f t="shared" si="24"/>
        <v>-1334.9954074268437</v>
      </c>
      <c r="I166">
        <v>28.605169925206599</v>
      </c>
      <c r="J166">
        <v>-1363.6005773520503</v>
      </c>
      <c r="K166">
        <f t="shared" si="25"/>
        <v>2393.0194512366979</v>
      </c>
      <c r="L166">
        <v>1391.9993264060276</v>
      </c>
      <c r="M166">
        <v>1001.0201248306704</v>
      </c>
      <c r="N166">
        <f t="shared" si="16"/>
        <v>488.65762265290294</v>
      </c>
      <c r="O166">
        <v>363.83307297257977</v>
      </c>
      <c r="P166">
        <v>124.82454968032319</v>
      </c>
      <c r="S166">
        <v>-152.6</v>
      </c>
      <c r="T166">
        <f t="shared" si="31"/>
        <v>174.94</v>
      </c>
      <c r="U166">
        <v>40.92</v>
      </c>
      <c r="V166">
        <v>134.02000000000001</v>
      </c>
      <c r="Z166">
        <f t="shared" si="32"/>
        <v>-1228.34421364985</v>
      </c>
      <c r="AA166">
        <v>-1189.6735905044495</v>
      </c>
      <c r="AB166">
        <v>-38.67062314540054</v>
      </c>
      <c r="AC166">
        <f t="shared" si="26"/>
        <v>7673.0999999999995</v>
      </c>
      <c r="AD166">
        <v>741.7</v>
      </c>
      <c r="AE166">
        <v>6931.4</v>
      </c>
      <c r="AI166">
        <f t="shared" si="22"/>
        <v>-56.20723000000087</v>
      </c>
      <c r="AJ166">
        <v>-43.107230000000868</v>
      </c>
      <c r="AK166">
        <v>-13.1</v>
      </c>
      <c r="AL166" s="70">
        <f t="shared" si="21"/>
        <v>118.0032875879659</v>
      </c>
      <c r="AM166">
        <v>53.053251708466306</v>
      </c>
      <c r="AN166">
        <v>64.950035879499595</v>
      </c>
      <c r="AO166">
        <f t="shared" si="20"/>
        <v>-662.05</v>
      </c>
      <c r="AP166" s="71">
        <v>-1189</v>
      </c>
      <c r="AQ166">
        <v>526.95000000000005</v>
      </c>
      <c r="AR166">
        <f t="shared" si="19"/>
        <v>-19.377085953524922</v>
      </c>
      <c r="AS166">
        <v>2.2305285679350471</v>
      </c>
      <c r="AT166">
        <v>-21.607614521459968</v>
      </c>
      <c r="BA166">
        <f t="shared" si="18"/>
        <v>-344.25009304056562</v>
      </c>
      <c r="BB166">
        <v>655.12963652152325</v>
      </c>
      <c r="BC166">
        <v>-999.37972956208887</v>
      </c>
      <c r="BD166">
        <f t="shared" si="33"/>
        <v>91.786300000000011</v>
      </c>
      <c r="BE166">
        <v>-0.93342000000000003</v>
      </c>
      <c r="BF166">
        <v>92.719720000000009</v>
      </c>
      <c r="BG166">
        <f t="shared" si="34"/>
        <v>-67.517380000000003</v>
      </c>
      <c r="BH166">
        <v>-21.001950000000001</v>
      </c>
      <c r="BI166">
        <v>-46.515430000000002</v>
      </c>
      <c r="BJ166">
        <f t="shared" si="35"/>
        <v>-9.3342000000000009</v>
      </c>
      <c r="BK166">
        <v>-1.5557000000000001</v>
      </c>
      <c r="BL166">
        <v>-7.7785000000000002</v>
      </c>
      <c r="BM166">
        <f t="shared" si="28"/>
        <v>-6.222800000000003</v>
      </c>
      <c r="BN166">
        <v>23.3355</v>
      </c>
      <c r="BO166">
        <v>-29.558300000000003</v>
      </c>
      <c r="BP166">
        <f t="shared" si="36"/>
        <v>1017.73894</v>
      </c>
      <c r="BQ166">
        <v>76.851579999999998</v>
      </c>
      <c r="BR166">
        <v>940.88735999999994</v>
      </c>
      <c r="BS166">
        <f t="shared" si="37"/>
        <v>37.181229999999999</v>
      </c>
      <c r="BT166">
        <v>17.268270000000001</v>
      </c>
      <c r="BU166">
        <v>19.912960000000002</v>
      </c>
      <c r="BY166">
        <f t="shared" si="29"/>
        <v>141.56870000000001</v>
      </c>
      <c r="BZ166">
        <v>23.3355</v>
      </c>
      <c r="CA166">
        <v>118.23320000000001</v>
      </c>
      <c r="CH166" s="59">
        <f t="shared" si="17"/>
        <v>654</v>
      </c>
      <c r="CI166">
        <v>444</v>
      </c>
      <c r="CJ166">
        <v>210</v>
      </c>
      <c r="CK166">
        <f t="shared" si="30"/>
        <v>-44.181880000000007</v>
      </c>
      <c r="CL166">
        <v>-84.630080000000007</v>
      </c>
      <c r="CM166">
        <v>40.4482</v>
      </c>
    </row>
    <row r="167" spans="1:91" x14ac:dyDescent="0.25">
      <c r="A167" t="s">
        <v>816</v>
      </c>
      <c r="B167">
        <f t="shared" si="27"/>
        <v>2471.1554248500333</v>
      </c>
      <c r="C167">
        <f>SUMIF(E$5:CM$5,C$5,E167:CM167)</f>
        <v>-7629.7261617257545</v>
      </c>
      <c r="D167">
        <f>SUMIF(E$5:CM$5,D$5,E167:CM167)</f>
        <v>10100.881586575788</v>
      </c>
      <c r="E167">
        <f t="shared" si="23"/>
        <v>3016</v>
      </c>
      <c r="F167">
        <v>1845</v>
      </c>
      <c r="G167">
        <v>1171</v>
      </c>
      <c r="H167">
        <f t="shared" si="24"/>
        <v>179.92424242424204</v>
      </c>
      <c r="I167">
        <v>351.89393939393864</v>
      </c>
      <c r="J167">
        <v>-171.9696969696966</v>
      </c>
      <c r="K167">
        <f t="shared" si="25"/>
        <v>405.37752112047883</v>
      </c>
      <c r="L167">
        <v>-401.68158992739768</v>
      </c>
      <c r="M167">
        <v>807.05911104787651</v>
      </c>
      <c r="N167">
        <f t="shared" ref="N167:N230" si="38">O167+P167</f>
        <v>95.830575711060504</v>
      </c>
      <c r="O167">
        <v>56.160442001011532</v>
      </c>
      <c r="P167">
        <v>39.670133710048965</v>
      </c>
      <c r="S167">
        <v>968.9</v>
      </c>
      <c r="T167">
        <f t="shared" si="31"/>
        <v>166.8</v>
      </c>
      <c r="U167">
        <v>75.88</v>
      </c>
      <c r="V167">
        <v>90.92</v>
      </c>
      <c r="Z167">
        <f t="shared" si="32"/>
        <v>-2590.9500656232353</v>
      </c>
      <c r="AA167">
        <v>-2357.7190204623066</v>
      </c>
      <c r="AB167">
        <v>-233.23104516092886</v>
      </c>
      <c r="AC167">
        <f t="shared" si="26"/>
        <v>-4588.3</v>
      </c>
      <c r="AD167">
        <v>-5273.1</v>
      </c>
      <c r="AE167">
        <v>684.8</v>
      </c>
      <c r="AI167">
        <f t="shared" si="22"/>
        <v>-47.146651999999314</v>
      </c>
      <c r="AJ167">
        <v>-36.546651999999312</v>
      </c>
      <c r="AK167">
        <v>-10.6</v>
      </c>
      <c r="AL167" s="70">
        <f t="shared" si="21"/>
        <v>-524.19055532533071</v>
      </c>
      <c r="AM167">
        <v>94.070207925231642</v>
      </c>
      <c r="AN167">
        <v>-618.26076325056238</v>
      </c>
      <c r="AO167">
        <f t="shared" si="20"/>
        <v>-1785.93</v>
      </c>
      <c r="AP167" s="71">
        <v>-1247.48</v>
      </c>
      <c r="AQ167">
        <v>-538.45000000000005</v>
      </c>
      <c r="AR167">
        <f t="shared" si="19"/>
        <v>34.601827418583255</v>
      </c>
      <c r="AS167">
        <v>16.143860834807711</v>
      </c>
      <c r="AT167">
        <v>18.457966583775548</v>
      </c>
      <c r="BA167">
        <f t="shared" si="18"/>
        <v>3167.0078035051783</v>
      </c>
      <c r="BB167">
        <v>-155.49443520532162</v>
      </c>
      <c r="BC167">
        <v>3322.5022387105</v>
      </c>
      <c r="BD167">
        <f t="shared" si="33"/>
        <v>683.23283047619464</v>
      </c>
      <c r="BE167">
        <v>-0.93316571428571993</v>
      </c>
      <c r="BF167">
        <v>684.16599619048031</v>
      </c>
      <c r="BG167">
        <f t="shared" si="34"/>
        <v>-2.64396952380954</v>
      </c>
      <c r="BH167">
        <v>8.0874361904762413</v>
      </c>
      <c r="BI167">
        <v>-10.731405714285781</v>
      </c>
      <c r="BJ167">
        <f t="shared" si="35"/>
        <v>-155.52761904761999</v>
      </c>
      <c r="BK167">
        <v>1.5552761904762</v>
      </c>
      <c r="BL167">
        <v>-157.0828952380962</v>
      </c>
      <c r="BM167">
        <f t="shared" si="28"/>
        <v>-32.660800000000208</v>
      </c>
      <c r="BN167">
        <v>9.3316571428571997</v>
      </c>
      <c r="BO167">
        <v>-41.992457142857404</v>
      </c>
      <c r="BP167">
        <f t="shared" si="36"/>
        <v>714.64940952381403</v>
      </c>
      <c r="BQ167">
        <v>-921.1900876190532</v>
      </c>
      <c r="BR167">
        <v>1635.8394971428672</v>
      </c>
      <c r="BS167">
        <f t="shared" si="37"/>
        <v>9.3316571428571997</v>
      </c>
      <c r="BT167">
        <v>-6.2211047619048001</v>
      </c>
      <c r="BU167">
        <v>15.552761904762001</v>
      </c>
      <c r="BY167">
        <f t="shared" si="29"/>
        <v>85.540190476191</v>
      </c>
      <c r="BZ167">
        <v>82.429638095238602</v>
      </c>
      <c r="CA167">
        <v>3.1105523809524001</v>
      </c>
      <c r="CH167" s="59">
        <f t="shared" si="17"/>
        <v>2536</v>
      </c>
      <c r="CI167">
        <v>222</v>
      </c>
      <c r="CJ167">
        <v>2314</v>
      </c>
      <c r="CK167">
        <f t="shared" si="30"/>
        <v>135.30902857142939</v>
      </c>
      <c r="CL167">
        <v>8.0874361904762413</v>
      </c>
      <c r="CM167">
        <v>127.22159238095315</v>
      </c>
    </row>
    <row r="168" spans="1:91" x14ac:dyDescent="0.25">
      <c r="A168" t="s">
        <v>817</v>
      </c>
      <c r="B168">
        <f t="shared" si="27"/>
        <v>5557.9086575174615</v>
      </c>
      <c r="C168">
        <f>SUMIF(E$5:CM$5,C$5,E168:CM168)</f>
        <v>-4460.4654565106894</v>
      </c>
      <c r="D168">
        <f>SUMIF(E$5:CM$5,D$5,E168:CM168)</f>
        <v>10018.374114028151</v>
      </c>
      <c r="E168">
        <f t="shared" si="23"/>
        <v>992</v>
      </c>
      <c r="F168">
        <v>579</v>
      </c>
      <c r="G168">
        <v>413</v>
      </c>
      <c r="H168">
        <f t="shared" si="24"/>
        <v>-519.03567944104668</v>
      </c>
      <c r="I168">
        <v>-802.94478656329682</v>
      </c>
      <c r="J168">
        <v>283.90910712225013</v>
      </c>
      <c r="K168">
        <f t="shared" si="25"/>
        <v>5014.8360283399361</v>
      </c>
      <c r="L168">
        <v>-157.20382734590768</v>
      </c>
      <c r="M168">
        <v>5172.0398556858436</v>
      </c>
      <c r="N168">
        <f t="shared" si="38"/>
        <v>-31.834189577698876</v>
      </c>
      <c r="O168">
        <v>-16.846802815606893</v>
      </c>
      <c r="P168">
        <v>-14.987386762091983</v>
      </c>
      <c r="S168">
        <v>3974.3</v>
      </c>
      <c r="T168">
        <f t="shared" si="31"/>
        <v>163.79</v>
      </c>
      <c r="U168">
        <v>53.32</v>
      </c>
      <c r="V168">
        <v>110.47</v>
      </c>
      <c r="Z168">
        <f t="shared" si="32"/>
        <v>416.0091507540036</v>
      </c>
      <c r="AA168">
        <v>-428.77818759045715</v>
      </c>
      <c r="AB168">
        <v>844.78733834446075</v>
      </c>
      <c r="AC168">
        <f t="shared" si="26"/>
        <v>-7994.9</v>
      </c>
      <c r="AD168">
        <v>-4288.7</v>
      </c>
      <c r="AE168">
        <v>-3706.2</v>
      </c>
      <c r="AI168">
        <f t="shared" si="22"/>
        <v>-120.212256</v>
      </c>
      <c r="AJ168">
        <v>-119.212256</v>
      </c>
      <c r="AK168">
        <v>-1</v>
      </c>
      <c r="AL168" s="70">
        <f t="shared" si="21"/>
        <v>455.20033624214</v>
      </c>
      <c r="AM168">
        <v>59.214929350758581</v>
      </c>
      <c r="AN168">
        <v>395.98540689138144</v>
      </c>
      <c r="AO168">
        <f t="shared" si="20"/>
        <v>-831</v>
      </c>
      <c r="AP168" s="71">
        <v>-860.79</v>
      </c>
      <c r="AQ168">
        <v>29.790000000000006</v>
      </c>
      <c r="AR168">
        <f t="shared" si="19"/>
        <v>-113.79219832966932</v>
      </c>
      <c r="AS168">
        <v>-7.9735529188395651</v>
      </c>
      <c r="AT168">
        <v>-105.81864541082976</v>
      </c>
      <c r="BA168">
        <f t="shared" si="18"/>
        <v>904.69168900804311</v>
      </c>
      <c r="BB168">
        <v>159.04825737265421</v>
      </c>
      <c r="BC168">
        <v>745.64343163538888</v>
      </c>
      <c r="BD168">
        <f t="shared" si="33"/>
        <v>403.70420869565442</v>
      </c>
      <c r="BE168">
        <v>2.20775739130436</v>
      </c>
      <c r="BF168">
        <v>401.49645130435005</v>
      </c>
      <c r="BG168">
        <f t="shared" si="34"/>
        <v>-21.919876956521865</v>
      </c>
      <c r="BH168">
        <v>-24.127634347826223</v>
      </c>
      <c r="BI168">
        <v>2.20775739130436</v>
      </c>
      <c r="BJ168">
        <f t="shared" si="35"/>
        <v>14.192726086956601</v>
      </c>
      <c r="BK168">
        <v>0</v>
      </c>
      <c r="BL168">
        <v>14.192726086956601</v>
      </c>
      <c r="BM168">
        <f t="shared" si="28"/>
        <v>14.192726086956601</v>
      </c>
      <c r="BN168">
        <v>11.0387869565218</v>
      </c>
      <c r="BO168">
        <v>3.1539391304348001</v>
      </c>
      <c r="BP168">
        <f t="shared" si="36"/>
        <v>2343.5344708695784</v>
      </c>
      <c r="BQ168">
        <v>977.40573652174453</v>
      </c>
      <c r="BR168">
        <v>1366.1287343478336</v>
      </c>
      <c r="BS168">
        <f t="shared" si="37"/>
        <v>-53.301571304348116</v>
      </c>
      <c r="BT168">
        <v>-23.023755652174039</v>
      </c>
      <c r="BU168">
        <v>-30.27781565217408</v>
      </c>
      <c r="BY168">
        <f t="shared" si="29"/>
        <v>3.1539391304348001</v>
      </c>
      <c r="BZ168">
        <v>-17.346665217391401</v>
      </c>
      <c r="CA168">
        <v>20.500604347826201</v>
      </c>
      <c r="CH168" s="59">
        <f t="shared" si="17"/>
        <v>573</v>
      </c>
      <c r="CI168">
        <v>432</v>
      </c>
      <c r="CJ168">
        <v>141</v>
      </c>
      <c r="CK168">
        <f t="shared" si="30"/>
        <v>-28.700846086956687</v>
      </c>
      <c r="CL168">
        <v>13.246544347826161</v>
      </c>
      <c r="CM168">
        <v>-41.947390434782847</v>
      </c>
    </row>
    <row r="169" spans="1:91" x14ac:dyDescent="0.25">
      <c r="A169" t="s">
        <v>818</v>
      </c>
      <c r="B169">
        <f t="shared" si="27"/>
        <v>2154.3176041348543</v>
      </c>
      <c r="C169">
        <f>SUMIF(E$5:CM$5,C$5,E169:CM169)</f>
        <v>-5782.8543170870689</v>
      </c>
      <c r="D169">
        <f>SUMIF(E$5:CM$5,D$5,E169:CM169)</f>
        <v>7937.1719212219232</v>
      </c>
      <c r="E169">
        <f t="shared" si="23"/>
        <v>-1249</v>
      </c>
      <c r="F169">
        <v>-1010</v>
      </c>
      <c r="G169">
        <v>-239</v>
      </c>
      <c r="H169">
        <f t="shared" si="24"/>
        <v>-375.25778578327726</v>
      </c>
      <c r="I169">
        <v>-447.43780510089545</v>
      </c>
      <c r="J169">
        <v>72.180019317618203</v>
      </c>
      <c r="K169">
        <f t="shared" si="25"/>
        <v>825.32828908414217</v>
      </c>
      <c r="L169">
        <v>-1626.0567587551493</v>
      </c>
      <c r="M169">
        <v>2451.3850478392915</v>
      </c>
      <c r="N169">
        <f t="shared" si="38"/>
        <v>1235.8842015308808</v>
      </c>
      <c r="O169">
        <v>122.30646473612867</v>
      </c>
      <c r="P169">
        <v>1113.5777367947521</v>
      </c>
      <c r="S169">
        <v>1738.7</v>
      </c>
      <c r="T169">
        <f t="shared" si="31"/>
        <v>37.35</v>
      </c>
      <c r="U169">
        <v>39.93</v>
      </c>
      <c r="V169">
        <v>-2.58</v>
      </c>
      <c r="Z169">
        <f t="shared" si="32"/>
        <v>10.736560667390222</v>
      </c>
      <c r="AA169">
        <v>-282.20153060036262</v>
      </c>
      <c r="AB169">
        <v>292.93809126775284</v>
      </c>
      <c r="AC169">
        <f t="shared" si="26"/>
        <v>-1203</v>
      </c>
      <c r="AD169">
        <v>-2519.4</v>
      </c>
      <c r="AE169">
        <v>1316.4</v>
      </c>
      <c r="AI169">
        <f t="shared" si="22"/>
        <v>-58.124676000000001</v>
      </c>
      <c r="AJ169">
        <v>-57.524675999999999</v>
      </c>
      <c r="AK169">
        <v>-0.6</v>
      </c>
      <c r="AL169" s="70">
        <f t="shared" si="21"/>
        <v>-128.15128625475293</v>
      </c>
      <c r="AM169">
        <v>-114.9638513855752</v>
      </c>
      <c r="AN169">
        <v>-13.187434869177725</v>
      </c>
      <c r="AO169">
        <f t="shared" si="20"/>
        <v>-238.71</v>
      </c>
      <c r="AP169" s="71">
        <v>-47.460000000000015</v>
      </c>
      <c r="AQ169">
        <v>-191.25</v>
      </c>
      <c r="AR169">
        <f t="shared" si="19"/>
        <v>-19.87605904543479</v>
      </c>
      <c r="AS169">
        <v>-11.097208675080978</v>
      </c>
      <c r="AT169">
        <v>-8.7788503703538119</v>
      </c>
      <c r="BA169">
        <f t="shared" si="18"/>
        <v>242.08061136447679</v>
      </c>
      <c r="BB169">
        <v>-4.5605817823246646</v>
      </c>
      <c r="BC169">
        <v>246.64119314680147</v>
      </c>
      <c r="BD169">
        <f t="shared" si="33"/>
        <v>325.86428952381061</v>
      </c>
      <c r="BE169">
        <v>-13.028581428571471</v>
      </c>
      <c r="BF169">
        <v>338.89287095238205</v>
      </c>
      <c r="BG169">
        <f t="shared" si="34"/>
        <v>1.1980304761904792</v>
      </c>
      <c r="BH169">
        <v>7.9369519047619299</v>
      </c>
      <c r="BI169">
        <v>-6.7389214285714507</v>
      </c>
      <c r="BJ169">
        <f t="shared" si="35"/>
        <v>1.4975380952380997</v>
      </c>
      <c r="BK169">
        <v>-2.9950761904762002</v>
      </c>
      <c r="BL169">
        <v>4.4926142857142999</v>
      </c>
      <c r="BM169">
        <f t="shared" si="28"/>
        <v>20.965533333333401</v>
      </c>
      <c r="BN169">
        <v>17.9704571428572</v>
      </c>
      <c r="BO169">
        <v>2.9950761904762002</v>
      </c>
      <c r="BP169">
        <f t="shared" si="36"/>
        <v>42.829589523809659</v>
      </c>
      <c r="BQ169">
        <v>-90.451300952381246</v>
      </c>
      <c r="BR169">
        <v>133.2808904761909</v>
      </c>
      <c r="BS169">
        <f t="shared" si="37"/>
        <v>5.6906447619047817</v>
      </c>
      <c r="BT169">
        <v>27.704454761904852</v>
      </c>
      <c r="BU169">
        <v>-22.01381000000007</v>
      </c>
      <c r="BY169">
        <f t="shared" si="29"/>
        <v>-217.14302380952449</v>
      </c>
      <c r="BZ169">
        <v>-202.16764285714351</v>
      </c>
      <c r="CA169">
        <v>-14.975380952381002</v>
      </c>
      <c r="CH169" s="59">
        <f t="shared" si="17"/>
        <v>1189</v>
      </c>
      <c r="CI169">
        <v>426</v>
      </c>
      <c r="CJ169">
        <v>763</v>
      </c>
      <c r="CK169">
        <f t="shared" si="30"/>
        <v>-33.544853333333442</v>
      </c>
      <c r="CL169">
        <v>4.6423680952381101</v>
      </c>
      <c r="CM169">
        <v>-38.187221428571554</v>
      </c>
    </row>
    <row r="170" spans="1:91" x14ac:dyDescent="0.25">
      <c r="A170" t="s">
        <v>819</v>
      </c>
      <c r="B170">
        <f t="shared" si="27"/>
        <v>-13804.505862715803</v>
      </c>
      <c r="C170">
        <f>SUMIF(E$5:CM$5,C$5,E170:CM170)</f>
        <v>-9411.6409698871121</v>
      </c>
      <c r="D170">
        <f>SUMIF(E$5:CM$5,D$5,E170:CM170)</f>
        <v>-4392.8648928286921</v>
      </c>
      <c r="E170">
        <f t="shared" si="23"/>
        <v>190</v>
      </c>
      <c r="F170">
        <v>-260</v>
      </c>
      <c r="G170">
        <v>450</v>
      </c>
      <c r="H170">
        <f t="shared" si="24"/>
        <v>-1821.1176670629998</v>
      </c>
      <c r="I170">
        <v>-940.65636193487865</v>
      </c>
      <c r="J170">
        <v>-880.46130512812101</v>
      </c>
      <c r="K170">
        <f t="shared" si="25"/>
        <v>-1244.9201269305954</v>
      </c>
      <c r="L170">
        <v>-1877.0343002191285</v>
      </c>
      <c r="M170">
        <v>632.11417328853304</v>
      </c>
      <c r="N170">
        <f t="shared" si="38"/>
        <v>295.71256963309827</v>
      </c>
      <c r="O170">
        <v>229.03723014629648</v>
      </c>
      <c r="P170">
        <v>66.675339486801818</v>
      </c>
      <c r="S170">
        <v>-913.8</v>
      </c>
      <c r="T170">
        <f t="shared" si="31"/>
        <v>75.39</v>
      </c>
      <c r="U170">
        <v>30.83</v>
      </c>
      <c r="V170">
        <v>44.56</v>
      </c>
      <c r="Z170">
        <f t="shared" si="32"/>
        <v>-1113.5887278194177</v>
      </c>
      <c r="AA170">
        <v>-1816.8270655239405</v>
      </c>
      <c r="AB170">
        <v>703.23833770452279</v>
      </c>
      <c r="AC170">
        <f t="shared" si="26"/>
        <v>-6008.5</v>
      </c>
      <c r="AD170">
        <v>-3126.5</v>
      </c>
      <c r="AE170">
        <v>-2882</v>
      </c>
      <c r="AI170">
        <f t="shared" si="22"/>
        <v>5.4220280000000347</v>
      </c>
      <c r="AJ170">
        <v>6.0220280000000344</v>
      </c>
      <c r="AK170">
        <v>-0.6</v>
      </c>
      <c r="AL170" s="70">
        <f t="shared" si="21"/>
        <v>-503.8005262940988</v>
      </c>
      <c r="AM170">
        <v>-144.1855010273535</v>
      </c>
      <c r="AN170">
        <v>-359.61502526674531</v>
      </c>
      <c r="AO170">
        <f t="shared" si="20"/>
        <v>-572.52</v>
      </c>
      <c r="AP170" s="71">
        <v>-559.87</v>
      </c>
      <c r="AQ170">
        <v>-12.650000000000002</v>
      </c>
      <c r="AR170">
        <f t="shared" si="19"/>
        <v>-154.36792113341644</v>
      </c>
      <c r="AS170">
        <v>-11.082002815088382</v>
      </c>
      <c r="AT170">
        <v>-143.28591831832807</v>
      </c>
      <c r="BA170">
        <f t="shared" si="18"/>
        <v>-133.00492610837449</v>
      </c>
      <c r="BB170">
        <v>-252.99085151301921</v>
      </c>
      <c r="BC170">
        <v>119.98592540464472</v>
      </c>
      <c r="BD170">
        <f t="shared" si="33"/>
        <v>-86.791780000000003</v>
      </c>
      <c r="BE170">
        <v>-1.005865</v>
      </c>
      <c r="BF170">
        <v>-85.785915000000003</v>
      </c>
      <c r="BG170">
        <f t="shared" si="34"/>
        <v>-4.02346</v>
      </c>
      <c r="BH170">
        <v>-17.53079</v>
      </c>
      <c r="BI170">
        <v>13.50733</v>
      </c>
      <c r="BJ170">
        <f t="shared" si="35"/>
        <v>15.80645</v>
      </c>
      <c r="BK170">
        <v>0</v>
      </c>
      <c r="BL170">
        <v>15.80645</v>
      </c>
      <c r="BM170">
        <f t="shared" si="28"/>
        <v>7.1847500000000011</v>
      </c>
      <c r="BN170">
        <v>-1.4369499999999999</v>
      </c>
      <c r="BO170">
        <v>8.6217000000000006</v>
      </c>
      <c r="BP170">
        <f t="shared" si="36"/>
        <v>138.80937</v>
      </c>
      <c r="BQ170">
        <v>-139.95893000000001</v>
      </c>
      <c r="BR170">
        <v>278.76830000000001</v>
      </c>
      <c r="BS170">
        <f t="shared" si="37"/>
        <v>-56.615829999999995</v>
      </c>
      <c r="BT170">
        <v>-9.9149550000000009</v>
      </c>
      <c r="BU170">
        <v>-46.700874999999996</v>
      </c>
      <c r="BY170">
        <f t="shared" si="29"/>
        <v>11.495599999999998</v>
      </c>
      <c r="BZ170">
        <v>-15.80645</v>
      </c>
      <c r="CA170">
        <v>27.302049999999998</v>
      </c>
      <c r="CH170" s="59">
        <f t="shared" si="17"/>
        <v>-1982</v>
      </c>
      <c r="CI170">
        <v>-500</v>
      </c>
      <c r="CJ170">
        <v>-1482</v>
      </c>
      <c r="CK170">
        <f t="shared" si="30"/>
        <v>50.724335000000004</v>
      </c>
      <c r="CL170">
        <v>-2.7302049999999998</v>
      </c>
      <c r="CM170">
        <v>53.454540000000001</v>
      </c>
    </row>
    <row r="171" spans="1:91" x14ac:dyDescent="0.25">
      <c r="A171" t="s">
        <v>820</v>
      </c>
      <c r="B171">
        <f t="shared" si="27"/>
        <v>-44129.449103019884</v>
      </c>
      <c r="C171">
        <f>SUMIF(E$5:CM$5,C$5,E171:CM171)</f>
        <v>-20418.290939191033</v>
      </c>
      <c r="D171">
        <f>SUMIF(E$5:CM$5,D$5,E171:CM171)</f>
        <v>-23711.158163828848</v>
      </c>
      <c r="E171">
        <f t="shared" si="23"/>
        <v>-4791</v>
      </c>
      <c r="F171">
        <v>-1365</v>
      </c>
      <c r="G171">
        <v>-3426</v>
      </c>
      <c r="H171">
        <f t="shared" si="24"/>
        <v>-4997.9476233478244</v>
      </c>
      <c r="I171">
        <v>-2889.7463262457854</v>
      </c>
      <c r="J171">
        <v>-2108.201297102039</v>
      </c>
      <c r="K171">
        <f t="shared" si="25"/>
        <v>-7873.6428954454968</v>
      </c>
      <c r="L171">
        <v>-6065.1932439155398</v>
      </c>
      <c r="M171">
        <v>-1808.4496515299566</v>
      </c>
      <c r="N171">
        <f t="shared" si="38"/>
        <v>82.284979928997927</v>
      </c>
      <c r="O171">
        <v>232.48879755569493</v>
      </c>
      <c r="P171">
        <v>-150.203817626697</v>
      </c>
      <c r="S171">
        <v>-2648.2</v>
      </c>
      <c r="T171">
        <f t="shared" si="31"/>
        <v>109.84</v>
      </c>
      <c r="U171">
        <v>32.130000000000003</v>
      </c>
      <c r="V171">
        <v>77.709999999999994</v>
      </c>
      <c r="Z171">
        <f t="shared" si="32"/>
        <v>-3536.1675452929267</v>
      </c>
      <c r="AA171">
        <v>-3154.2785502152892</v>
      </c>
      <c r="AB171">
        <v>-381.88899507763767</v>
      </c>
      <c r="AC171">
        <f t="shared" si="26"/>
        <v>-8652.7999999999993</v>
      </c>
      <c r="AD171">
        <v>-3966.6</v>
      </c>
      <c r="AE171">
        <v>-4686.2</v>
      </c>
      <c r="AI171">
        <f t="shared" si="22"/>
        <v>-0.97879600000006484</v>
      </c>
      <c r="AJ171">
        <v>13.621203999999935</v>
      </c>
      <c r="AK171">
        <v>-14.6</v>
      </c>
      <c r="AL171" s="70">
        <f t="shared" si="21"/>
        <v>-611.54575711807672</v>
      </c>
      <c r="AM171">
        <v>-203.94136863052964</v>
      </c>
      <c r="AN171">
        <v>-407.60438848754711</v>
      </c>
      <c r="AO171">
        <f t="shared" si="20"/>
        <v>-1184.48</v>
      </c>
      <c r="AP171" s="71">
        <v>-928.41000000000008</v>
      </c>
      <c r="AQ171">
        <v>-256.07</v>
      </c>
      <c r="AR171">
        <f t="shared" si="19"/>
        <v>-20.262175775113839</v>
      </c>
      <c r="AS171">
        <v>-21.983340271206039</v>
      </c>
      <c r="AT171">
        <v>1.7211644960921999</v>
      </c>
      <c r="BA171">
        <f t="shared" si="18"/>
        <v>-1263.6451717084719</v>
      </c>
      <c r="BB171">
        <v>-221.66002799009573</v>
      </c>
      <c r="BC171">
        <v>-1041.9851437183761</v>
      </c>
      <c r="BD171">
        <f t="shared" si="33"/>
        <v>-32.505892173913679</v>
      </c>
      <c r="BE171">
        <v>-0.39966260869565995</v>
      </c>
      <c r="BF171">
        <v>-32.106229565218023</v>
      </c>
      <c r="BG171">
        <f t="shared" si="34"/>
        <v>-32.772333913044122</v>
      </c>
      <c r="BH171">
        <v>-64.079238260870824</v>
      </c>
      <c r="BI171">
        <v>31.306904347826698</v>
      </c>
      <c r="BJ171">
        <f t="shared" si="35"/>
        <v>-21.315339130435198</v>
      </c>
      <c r="BK171">
        <v>-27.976382608696198</v>
      </c>
      <c r="BL171">
        <v>6.661043478261</v>
      </c>
      <c r="BM171">
        <f t="shared" si="28"/>
        <v>2.6644173913043998</v>
      </c>
      <c r="BN171">
        <v>1.3322086956521999</v>
      </c>
      <c r="BO171">
        <v>1.3322086956521999</v>
      </c>
      <c r="BP171">
        <f t="shared" si="36"/>
        <v>-4237.6226400000824</v>
      </c>
      <c r="BQ171">
        <v>-879.79062260871274</v>
      </c>
      <c r="BR171">
        <v>-3357.8320173913698</v>
      </c>
      <c r="BS171">
        <f t="shared" si="37"/>
        <v>39.433377391305122</v>
      </c>
      <c r="BT171">
        <v>0</v>
      </c>
      <c r="BU171">
        <v>39.433377391305122</v>
      </c>
      <c r="BY171">
        <f t="shared" si="29"/>
        <v>-61.281600000001191</v>
      </c>
      <c r="BZ171">
        <v>-9.3254608695653989</v>
      </c>
      <c r="CA171">
        <v>-51.956139130435794</v>
      </c>
      <c r="CH171" s="59">
        <f t="shared" si="17"/>
        <v>-4047</v>
      </c>
      <c r="CI171">
        <v>-914</v>
      </c>
      <c r="CJ171">
        <v>-3133</v>
      </c>
      <c r="CK171">
        <f t="shared" si="30"/>
        <v>-350.50410782609379</v>
      </c>
      <c r="CL171">
        <v>14.521074782608979</v>
      </c>
      <c r="CM171">
        <v>-365.02518260870278</v>
      </c>
    </row>
    <row r="172" spans="1:91" x14ac:dyDescent="0.25">
      <c r="A172" t="s">
        <v>821</v>
      </c>
      <c r="B172">
        <f t="shared" si="27"/>
        <v>-17113.724638588021</v>
      </c>
      <c r="C172">
        <f>SUMIF(E$5:CM$5,C$5,E172:CM172)</f>
        <v>-6248.5065044984722</v>
      </c>
      <c r="D172">
        <f>SUMIF(E$5:CM$5,D$5,E172:CM172)</f>
        <v>-10865.218134089548</v>
      </c>
      <c r="E172">
        <f t="shared" si="23"/>
        <v>-1076</v>
      </c>
      <c r="F172">
        <v>-256</v>
      </c>
      <c r="G172">
        <v>-820</v>
      </c>
      <c r="H172">
        <f t="shared" si="24"/>
        <v>96.152893994157523</v>
      </c>
      <c r="I172">
        <v>-381.73986235579531</v>
      </c>
      <c r="J172">
        <v>477.89275634995283</v>
      </c>
      <c r="K172">
        <f t="shared" si="25"/>
        <v>-4370.0714720877195</v>
      </c>
      <c r="L172">
        <v>-1756.5368099561108</v>
      </c>
      <c r="M172">
        <v>-2613.5346621316089</v>
      </c>
      <c r="N172">
        <f t="shared" si="38"/>
        <v>95.775818815699438</v>
      </c>
      <c r="O172">
        <v>381.26089231192202</v>
      </c>
      <c r="P172">
        <v>-285.48507349622258</v>
      </c>
      <c r="S172">
        <v>-1218.4000000000001</v>
      </c>
      <c r="T172">
        <f t="shared" si="31"/>
        <v>-40.730000000000004</v>
      </c>
      <c r="U172">
        <v>27.99</v>
      </c>
      <c r="V172">
        <v>-68.72</v>
      </c>
      <c r="Z172">
        <f t="shared" si="32"/>
        <v>329.91655664006282</v>
      </c>
      <c r="AA172">
        <v>-530.2295967822572</v>
      </c>
      <c r="AB172">
        <v>860.14615342232003</v>
      </c>
      <c r="AC172">
        <f t="shared" si="26"/>
        <v>-6263.3</v>
      </c>
      <c r="AD172">
        <v>-1510</v>
      </c>
      <c r="AE172">
        <v>-4753.3</v>
      </c>
      <c r="AI172">
        <f t="shared" si="22"/>
        <v>11.052384999999939</v>
      </c>
      <c r="AJ172">
        <v>11.042384999999939</v>
      </c>
      <c r="AK172">
        <v>0.01</v>
      </c>
      <c r="AL172" s="70">
        <f t="shared" si="21"/>
        <v>-237.3633881730093</v>
      </c>
      <c r="AM172">
        <v>63.363650297783451</v>
      </c>
      <c r="AN172">
        <v>-300.72703847079276</v>
      </c>
      <c r="AO172">
        <f t="shared" si="20"/>
        <v>-1001.1100000000001</v>
      </c>
      <c r="AP172" s="71">
        <v>-1222.4100000000001</v>
      </c>
      <c r="AQ172">
        <v>221.3</v>
      </c>
      <c r="AR172">
        <f t="shared" si="19"/>
        <v>-184.96231894867873</v>
      </c>
      <c r="AS172">
        <v>-1.70247217461191</v>
      </c>
      <c r="AT172">
        <v>-183.25984677406683</v>
      </c>
      <c r="BA172">
        <f t="shared" si="18"/>
        <v>-1860.1628483285292</v>
      </c>
      <c r="BB172">
        <v>-615.23289333940238</v>
      </c>
      <c r="BC172">
        <v>-1244.9299549891268</v>
      </c>
      <c r="BD172">
        <f t="shared" si="33"/>
        <v>175.06706249999999</v>
      </c>
      <c r="BE172">
        <v>-0.1273215</v>
      </c>
      <c r="BF172">
        <v>175.19438399999999</v>
      </c>
      <c r="BG172">
        <f t="shared" si="34"/>
        <v>-39.5969865</v>
      </c>
      <c r="BH172">
        <v>-47.363598000000003</v>
      </c>
      <c r="BI172">
        <v>7.7666114999999998</v>
      </c>
      <c r="BJ172">
        <f t="shared" si="35"/>
        <v>-259.73586</v>
      </c>
      <c r="BK172">
        <v>-2.54643</v>
      </c>
      <c r="BL172">
        <v>-257.18943000000002</v>
      </c>
      <c r="BM172">
        <f t="shared" si="28"/>
        <v>-1.273215</v>
      </c>
      <c r="BN172">
        <v>-3.819645</v>
      </c>
      <c r="BO172">
        <v>2.54643</v>
      </c>
      <c r="BP172">
        <f t="shared" si="36"/>
        <v>-954.7839285</v>
      </c>
      <c r="BQ172">
        <v>-285.20015999999998</v>
      </c>
      <c r="BR172">
        <v>-669.58376850000002</v>
      </c>
      <c r="BS172">
        <f t="shared" si="37"/>
        <v>-41.252165999999995</v>
      </c>
      <c r="BT172">
        <v>2.54643</v>
      </c>
      <c r="BU172">
        <v>-43.798595999999996</v>
      </c>
      <c r="BY172">
        <f t="shared" si="29"/>
        <v>-14.005365000000001</v>
      </c>
      <c r="BZ172">
        <v>8.9125049999999995</v>
      </c>
      <c r="CA172">
        <v>-22.917870000000001</v>
      </c>
      <c r="CH172" s="59">
        <f t="shared" si="17"/>
        <v>-221</v>
      </c>
      <c r="CI172">
        <v>-119</v>
      </c>
      <c r="CJ172">
        <v>-102</v>
      </c>
      <c r="CK172">
        <f t="shared" si="30"/>
        <v>-37.941806999999997</v>
      </c>
      <c r="CL172">
        <v>-11.713577999999998</v>
      </c>
      <c r="CM172">
        <v>-26.228229000000002</v>
      </c>
    </row>
    <row r="173" spans="1:91" x14ac:dyDescent="0.25">
      <c r="A173" t="s">
        <v>822</v>
      </c>
      <c r="B173">
        <f t="shared" si="27"/>
        <v>-9128.2466833497747</v>
      </c>
      <c r="C173">
        <f>SUMIF(E$5:CM$5,C$5,E173:CM173)</f>
        <v>695.99059113992735</v>
      </c>
      <c r="D173">
        <f>SUMIF(E$5:CM$5,D$5,E173:CM173)</f>
        <v>-9824.237274489702</v>
      </c>
      <c r="E173">
        <f t="shared" si="23"/>
        <v>169</v>
      </c>
      <c r="F173">
        <v>256</v>
      </c>
      <c r="G173">
        <v>-87</v>
      </c>
      <c r="H173">
        <f t="shared" si="24"/>
        <v>-1051.3071158232469</v>
      </c>
      <c r="I173">
        <v>-139.65962353059155</v>
      </c>
      <c r="J173">
        <v>-911.64749229265533</v>
      </c>
      <c r="K173">
        <f t="shared" si="25"/>
        <v>-5374.6390727859853</v>
      </c>
      <c r="L173">
        <v>-911.42337997458662</v>
      </c>
      <c r="M173">
        <v>-4463.2156928113982</v>
      </c>
      <c r="N173">
        <f t="shared" si="38"/>
        <v>-60.987737498137065</v>
      </c>
      <c r="O173">
        <v>121.922137517275</v>
      </c>
      <c r="P173">
        <v>-182.90987501541207</v>
      </c>
      <c r="S173">
        <v>-491.9</v>
      </c>
      <c r="T173">
        <f t="shared" si="31"/>
        <v>-77.460000000000008</v>
      </c>
      <c r="U173">
        <v>11.3</v>
      </c>
      <c r="V173">
        <v>-88.76</v>
      </c>
      <c r="Z173">
        <f t="shared" si="32"/>
        <v>488.66545353607034</v>
      </c>
      <c r="AA173">
        <v>359.84743340632696</v>
      </c>
      <c r="AB173">
        <v>128.81802012974336</v>
      </c>
      <c r="AC173">
        <f t="shared" si="26"/>
        <v>86.700000000000045</v>
      </c>
      <c r="AD173">
        <v>1245.2</v>
      </c>
      <c r="AE173">
        <v>-1158.5</v>
      </c>
      <c r="AI173">
        <f t="shared" si="22"/>
        <v>-25.455886000000039</v>
      </c>
      <c r="AJ173">
        <v>-17.755886000000039</v>
      </c>
      <c r="AK173">
        <v>-7.7</v>
      </c>
      <c r="AL173" s="70">
        <f t="shared" si="21"/>
        <v>55.879619179183095</v>
      </c>
      <c r="AM173">
        <v>233.33480457534003</v>
      </c>
      <c r="AN173">
        <v>-177.45518539615693</v>
      </c>
      <c r="AO173">
        <f t="shared" si="20"/>
        <v>-65.34</v>
      </c>
      <c r="AP173" s="71">
        <v>-61.5</v>
      </c>
      <c r="AQ173">
        <v>-3.8399999999999963</v>
      </c>
      <c r="AR173">
        <f t="shared" si="19"/>
        <v>-36.183890108124743</v>
      </c>
      <c r="AS173">
        <v>-7.6773623365522976</v>
      </c>
      <c r="AT173">
        <v>-28.506527771572447</v>
      </c>
      <c r="BA173">
        <f t="shared" si="18"/>
        <v>-165.67409384947126</v>
      </c>
      <c r="BB173">
        <v>57.038710339870647</v>
      </c>
      <c r="BC173">
        <v>-222.71280418934191</v>
      </c>
      <c r="BD173">
        <f t="shared" si="33"/>
        <v>-329.91448285715342</v>
      </c>
      <c r="BE173">
        <v>119.69991428571811</v>
      </c>
      <c r="BF173">
        <v>-449.6143971428715</v>
      </c>
      <c r="BG173">
        <f t="shared" si="34"/>
        <v>-55.411645714287481</v>
      </c>
      <c r="BH173">
        <v>-20.44313142857208</v>
      </c>
      <c r="BI173">
        <v>-34.968514285715401</v>
      </c>
      <c r="BJ173">
        <f t="shared" si="35"/>
        <v>-9.4146000000003021</v>
      </c>
      <c r="BK173">
        <v>-14.794371428571901</v>
      </c>
      <c r="BL173">
        <v>5.3797714285716003</v>
      </c>
      <c r="BM173">
        <f t="shared" si="28"/>
        <v>-34.968514285715401</v>
      </c>
      <c r="BN173">
        <v>-37.658400000001201</v>
      </c>
      <c r="BO173">
        <v>2.6898857142858001</v>
      </c>
      <c r="BP173">
        <f t="shared" si="36"/>
        <v>-879.05465142859941</v>
      </c>
      <c r="BQ173">
        <v>-432.93710571429949</v>
      </c>
      <c r="BR173">
        <v>-446.11754571429992</v>
      </c>
      <c r="BS173">
        <f t="shared" si="37"/>
        <v>-25.419420000000812</v>
      </c>
      <c r="BT173">
        <v>-7.2626914285716611</v>
      </c>
      <c r="BU173">
        <v>-18.156728571429152</v>
      </c>
      <c r="BY173">
        <f t="shared" si="29"/>
        <v>-21.519085714286398</v>
      </c>
      <c r="BZ173">
        <v>13.449428571429001</v>
      </c>
      <c r="CA173">
        <v>-34.968514285715401</v>
      </c>
      <c r="CH173" s="59">
        <f t="shared" si="17"/>
        <v>-578</v>
      </c>
      <c r="CI173">
        <v>-68</v>
      </c>
      <c r="CJ173">
        <v>-510</v>
      </c>
      <c r="CK173">
        <f t="shared" si="30"/>
        <v>-645.84156000002054</v>
      </c>
      <c r="CL173">
        <v>-2.6898857142858001</v>
      </c>
      <c r="CM173">
        <v>-643.15167428573477</v>
      </c>
    </row>
    <row r="174" spans="1:91" x14ac:dyDescent="0.25">
      <c r="A174" t="s">
        <v>823</v>
      </c>
      <c r="B174">
        <f t="shared" si="27"/>
        <v>1689.5513155747367</v>
      </c>
      <c r="C174">
        <f>SUMIF(E$5:CM$5,C$5,E174:CM174)</f>
        <v>-1825.1470451061036</v>
      </c>
      <c r="D174">
        <f>SUMIF(E$5:CM$5,D$5,E174:CM174)</f>
        <v>3514.6983606808403</v>
      </c>
      <c r="E174">
        <f t="shared" si="23"/>
        <v>-129</v>
      </c>
      <c r="F174">
        <v>-104</v>
      </c>
      <c r="G174">
        <v>-25</v>
      </c>
      <c r="H174">
        <f t="shared" si="24"/>
        <v>-706.00951582435164</v>
      </c>
      <c r="I174">
        <v>-120.61458891032706</v>
      </c>
      <c r="J174">
        <v>-585.39492691402461</v>
      </c>
      <c r="K174">
        <f t="shared" si="25"/>
        <v>-1673.7435741272789</v>
      </c>
      <c r="L174">
        <v>-542.19600000000037</v>
      </c>
      <c r="M174">
        <v>-1131.5475741272785</v>
      </c>
      <c r="N174">
        <f t="shared" si="38"/>
        <v>1103.5506679377538</v>
      </c>
      <c r="O174">
        <v>52.110411401220688</v>
      </c>
      <c r="P174">
        <v>1051.4402565365331</v>
      </c>
      <c r="S174">
        <v>779.1</v>
      </c>
      <c r="T174">
        <f t="shared" si="31"/>
        <v>151.01999999999998</v>
      </c>
      <c r="U174">
        <v>40.58</v>
      </c>
      <c r="V174">
        <v>110.44</v>
      </c>
      <c r="Y174">
        <v>10.82</v>
      </c>
      <c r="Z174">
        <f t="shared" si="32"/>
        <v>-705.04445691304102</v>
      </c>
      <c r="AA174">
        <v>-869.33640224598696</v>
      </c>
      <c r="AB174">
        <v>164.29194533294591</v>
      </c>
      <c r="AC174">
        <f t="shared" si="26"/>
        <v>3889.7</v>
      </c>
      <c r="AD174">
        <v>110.7</v>
      </c>
      <c r="AE174">
        <v>3779</v>
      </c>
      <c r="AI174">
        <f t="shared" si="22"/>
        <v>-167.53358199999971</v>
      </c>
      <c r="AJ174">
        <v>-157.43358199999972</v>
      </c>
      <c r="AK174">
        <v>-10.1</v>
      </c>
      <c r="AL174" s="70">
        <f t="shared" si="21"/>
        <v>1018.2006675455335</v>
      </c>
      <c r="AM174">
        <v>-51.776569203552199</v>
      </c>
      <c r="AN174">
        <v>1069.9772367490857</v>
      </c>
      <c r="AO174">
        <f t="shared" si="20"/>
        <v>-569</v>
      </c>
      <c r="AP174" s="71">
        <v>-244.60000000000002</v>
      </c>
      <c r="AQ174">
        <v>-324.39999999999998</v>
      </c>
      <c r="AR174">
        <f t="shared" si="19"/>
        <v>-65.859293319742349</v>
      </c>
      <c r="AS174">
        <v>-5.9356558939874935</v>
      </c>
      <c r="AT174">
        <v>-59.923637425754855</v>
      </c>
      <c r="BA174">
        <f t="shared" si="18"/>
        <v>92.086681275870475</v>
      </c>
      <c r="BB174">
        <v>195.17896274653035</v>
      </c>
      <c r="BC174">
        <v>-103.09228147065987</v>
      </c>
      <c r="BD174">
        <f t="shared" si="33"/>
        <v>-2336.6246666667257</v>
      </c>
      <c r="BE174">
        <v>0</v>
      </c>
      <c r="BF174">
        <v>-2336.6246666667257</v>
      </c>
      <c r="BG174">
        <f t="shared" si="34"/>
        <v>-71.488800000001802</v>
      </c>
      <c r="BH174">
        <v>-9.6642266666669094</v>
      </c>
      <c r="BI174">
        <v>-61.824573333334897</v>
      </c>
      <c r="BJ174">
        <f t="shared" si="35"/>
        <v>7.9432000000001999</v>
      </c>
      <c r="BK174">
        <v>0</v>
      </c>
      <c r="BL174">
        <v>7.9432000000001999</v>
      </c>
      <c r="BM174">
        <f t="shared" si="28"/>
        <v>2.6477333333334001</v>
      </c>
      <c r="BN174">
        <v>0</v>
      </c>
      <c r="BO174">
        <v>2.6477333333334001</v>
      </c>
      <c r="BP174">
        <f t="shared" si="36"/>
        <v>1972.2965600000498</v>
      </c>
      <c r="BQ174">
        <v>3.0448933333334098</v>
      </c>
      <c r="BR174">
        <v>1969.2516666667163</v>
      </c>
      <c r="BS174">
        <f t="shared" si="37"/>
        <v>155.81910666667059</v>
      </c>
      <c r="BT174">
        <v>-12.70912000000032</v>
      </c>
      <c r="BU174">
        <v>168.52822666667092</v>
      </c>
      <c r="BV174">
        <f t="shared" ref="BV174:BV237" si="39">BW174+BX174</f>
        <v>6.1410410000000004</v>
      </c>
      <c r="BW174">
        <v>0.934979</v>
      </c>
      <c r="BX174">
        <v>5.2060620000000002</v>
      </c>
      <c r="BY174">
        <f t="shared" si="29"/>
        <v>16.415946666667079</v>
      </c>
      <c r="BZ174">
        <v>-15.356853333333721</v>
      </c>
      <c r="CA174">
        <v>31.7728000000008</v>
      </c>
      <c r="CH174" s="59">
        <f t="shared" si="17"/>
        <v>-1076</v>
      </c>
      <c r="CI174">
        <v>-95</v>
      </c>
      <c r="CJ174">
        <v>-981</v>
      </c>
      <c r="CK174">
        <f t="shared" si="30"/>
        <v>-15.8864000000004</v>
      </c>
      <c r="CL174">
        <v>0.92670666666668999</v>
      </c>
      <c r="CM174">
        <v>-16.813106666667089</v>
      </c>
    </row>
    <row r="175" spans="1:91" x14ac:dyDescent="0.25">
      <c r="A175" t="s">
        <v>824</v>
      </c>
      <c r="B175">
        <f t="shared" si="27"/>
        <v>-7317.8289318393527</v>
      </c>
      <c r="C175">
        <f>SUMIF(E$5:CM$5,C$5,E175:CM175)</f>
        <v>-1517.5108653216078</v>
      </c>
      <c r="D175">
        <f>SUMIF(E$5:CM$5,D$5,E175:CM175)</f>
        <v>-5800.3180665177451</v>
      </c>
      <c r="E175">
        <f t="shared" si="23"/>
        <v>-1595</v>
      </c>
      <c r="F175">
        <v>-331</v>
      </c>
      <c r="G175">
        <v>-1264</v>
      </c>
      <c r="H175">
        <f t="shared" si="24"/>
        <v>68.057124011872531</v>
      </c>
      <c r="I175">
        <v>452.01523040484517</v>
      </c>
      <c r="J175">
        <v>-383.95810639297264</v>
      </c>
      <c r="K175">
        <f t="shared" si="25"/>
        <v>-1651.7834962169313</v>
      </c>
      <c r="L175">
        <v>-342.67340000000036</v>
      </c>
      <c r="M175">
        <v>-1309.110096216931</v>
      </c>
      <c r="N175">
        <f t="shared" si="38"/>
        <v>157.04673250913316</v>
      </c>
      <c r="O175">
        <v>54.903221876404174</v>
      </c>
      <c r="P175">
        <v>102.143510632729</v>
      </c>
      <c r="S175">
        <v>-809</v>
      </c>
      <c r="T175">
        <f t="shared" si="31"/>
        <v>217.76000000000002</v>
      </c>
      <c r="U175">
        <v>35.21</v>
      </c>
      <c r="V175">
        <v>182.55</v>
      </c>
      <c r="Y175">
        <v>1.5</v>
      </c>
      <c r="Z175">
        <f t="shared" si="32"/>
        <v>-634.25299069651271</v>
      </c>
      <c r="AA175">
        <v>-494.62963677221961</v>
      </c>
      <c r="AB175">
        <v>-139.62335392429313</v>
      </c>
      <c r="AC175">
        <f t="shared" si="26"/>
        <v>-854.8</v>
      </c>
      <c r="AD175">
        <v>-696.3</v>
      </c>
      <c r="AE175">
        <v>-158.5</v>
      </c>
      <c r="AI175">
        <f t="shared" si="22"/>
        <v>-546.47643400000027</v>
      </c>
      <c r="AJ175">
        <v>-45.776434000000279</v>
      </c>
      <c r="AK175">
        <v>-500.7</v>
      </c>
      <c r="AL175" s="70">
        <f t="shared" si="21"/>
        <v>-223.75488141654236</v>
      </c>
      <c r="AM175">
        <v>27.602319418725791</v>
      </c>
      <c r="AN175">
        <v>-251.35720083526815</v>
      </c>
      <c r="AO175">
        <f t="shared" si="20"/>
        <v>557.71</v>
      </c>
      <c r="AP175" s="71">
        <v>493.55</v>
      </c>
      <c r="AQ175">
        <v>64.16</v>
      </c>
      <c r="AR175">
        <f t="shared" si="19"/>
        <v>-5.0752509515804061</v>
      </c>
      <c r="AS175">
        <v>-5.817621807828278</v>
      </c>
      <c r="AT175">
        <v>0.74237085624787169</v>
      </c>
      <c r="BA175">
        <f t="shared" si="18"/>
        <v>-248.77588607879233</v>
      </c>
      <c r="BB175">
        <v>-58.84731144153448</v>
      </c>
      <c r="BC175">
        <v>-189.92857463725784</v>
      </c>
      <c r="BD175">
        <f t="shared" si="33"/>
        <v>-26.84787</v>
      </c>
      <c r="BE175">
        <v>0</v>
      </c>
      <c r="BF175">
        <v>-26.84787</v>
      </c>
      <c r="BG175">
        <f t="shared" si="34"/>
        <v>-31.066821000000004</v>
      </c>
      <c r="BH175">
        <v>-11.378383000000001</v>
      </c>
      <c r="BI175">
        <v>-19.688438000000001</v>
      </c>
      <c r="BJ175">
        <f t="shared" si="35"/>
        <v>8.9492899999999995</v>
      </c>
      <c r="BK175">
        <v>3.83541</v>
      </c>
      <c r="BL175">
        <v>5.11388</v>
      </c>
      <c r="BM175">
        <f t="shared" si="28"/>
        <v>-3.83541</v>
      </c>
      <c r="BN175">
        <v>-2.55694</v>
      </c>
      <c r="BO175">
        <v>-1.27847</v>
      </c>
      <c r="BP175">
        <f t="shared" si="36"/>
        <v>-2599.001663</v>
      </c>
      <c r="BQ175">
        <v>-110.71550199999999</v>
      </c>
      <c r="BR175">
        <v>-2488.286161</v>
      </c>
      <c r="BS175">
        <f t="shared" si="37"/>
        <v>-27.998493</v>
      </c>
      <c r="BT175">
        <v>-10.355606999999999</v>
      </c>
      <c r="BU175">
        <v>-17.642886000000001</v>
      </c>
      <c r="BV175">
        <f t="shared" si="39"/>
        <v>1.2503899999999999</v>
      </c>
      <c r="BW175">
        <v>1.2503899999999999</v>
      </c>
      <c r="BX175" s="55">
        <v>0</v>
      </c>
      <c r="BY175">
        <f t="shared" si="29"/>
        <v>923.31103399999995</v>
      </c>
      <c r="BZ175">
        <v>-1.406317</v>
      </c>
      <c r="CA175">
        <v>924.71735099999989</v>
      </c>
      <c r="CH175" s="59">
        <f t="shared" si="17"/>
        <v>4</v>
      </c>
      <c r="CI175">
        <v>-478</v>
      </c>
      <c r="CJ175">
        <v>482</v>
      </c>
      <c r="CK175">
        <f t="shared" si="30"/>
        <v>0.25569399999999964</v>
      </c>
      <c r="CL175">
        <v>3.5797159999999999</v>
      </c>
      <c r="CM175">
        <v>-3.3240220000000003</v>
      </c>
    </row>
    <row r="176" spans="1:91" x14ac:dyDescent="0.25">
      <c r="A176" t="s">
        <v>825</v>
      </c>
      <c r="B176">
        <f t="shared" si="27"/>
        <v>-5010.792561743132</v>
      </c>
      <c r="C176">
        <f>SUMIF(E$5:CM$5,C$5,E176:CM176)</f>
        <v>4291.2756946577902</v>
      </c>
      <c r="D176">
        <f>SUMIF(E$5:CM$5,D$5,E176:CM176)</f>
        <v>-9302.0682564009221</v>
      </c>
      <c r="E176">
        <f t="shared" si="23"/>
        <v>-357</v>
      </c>
      <c r="F176">
        <v>-3</v>
      </c>
      <c r="G176">
        <v>-354</v>
      </c>
      <c r="H176">
        <f t="shared" si="24"/>
        <v>1363.1935822748546</v>
      </c>
      <c r="I176">
        <v>1445.9936968770894</v>
      </c>
      <c r="J176">
        <v>-82.800114602234757</v>
      </c>
      <c r="K176">
        <f t="shared" si="25"/>
        <v>481.85562043281777</v>
      </c>
      <c r="L176">
        <v>851.6653</v>
      </c>
      <c r="M176">
        <v>-369.80967956718223</v>
      </c>
      <c r="N176">
        <f t="shared" si="38"/>
        <v>23.835263887392657</v>
      </c>
      <c r="O176">
        <v>33.319907359723381</v>
      </c>
      <c r="P176">
        <v>-9.4846434723307258</v>
      </c>
      <c r="S176">
        <v>-506.3</v>
      </c>
      <c r="T176">
        <f t="shared" si="31"/>
        <v>-223.65999999999997</v>
      </c>
      <c r="U176">
        <v>46.86</v>
      </c>
      <c r="V176">
        <v>-270.52</v>
      </c>
      <c r="Y176">
        <v>2.23</v>
      </c>
      <c r="Z176">
        <f t="shared" si="32"/>
        <v>-1149.7461383950817</v>
      </c>
      <c r="AA176">
        <v>103.51619307146211</v>
      </c>
      <c r="AB176">
        <v>-1253.2623314665439</v>
      </c>
      <c r="AC176">
        <f t="shared" si="26"/>
        <v>-1990.2000000000003</v>
      </c>
      <c r="AD176">
        <v>1293.0999999999999</v>
      </c>
      <c r="AE176">
        <v>-3283.3</v>
      </c>
      <c r="AI176">
        <f t="shared" si="22"/>
        <v>-55.18072200000006</v>
      </c>
      <c r="AJ176">
        <v>-51.380722000000063</v>
      </c>
      <c r="AK176">
        <v>-3.8</v>
      </c>
      <c r="AL176" s="70">
        <f t="shared" si="21"/>
        <v>-1311.3243107979545</v>
      </c>
      <c r="AM176">
        <v>-128.83333833650789</v>
      </c>
      <c r="AN176">
        <v>-1182.4909724614465</v>
      </c>
      <c r="AO176">
        <f t="shared" si="20"/>
        <v>1164.1000000000001</v>
      </c>
      <c r="AP176" s="71">
        <v>894.6400000000001</v>
      </c>
      <c r="AQ176">
        <v>269.46000000000004</v>
      </c>
      <c r="AR176">
        <f t="shared" si="19"/>
        <v>7.4301738290221628</v>
      </c>
      <c r="AS176">
        <v>-1.401135667593618</v>
      </c>
      <c r="AT176">
        <v>8.8313094966157806</v>
      </c>
      <c r="BA176">
        <f t="shared" si="18"/>
        <v>-424.35124006511552</v>
      </c>
      <c r="BB176">
        <v>117.25557789907118</v>
      </c>
      <c r="BC176">
        <v>-541.60681796418669</v>
      </c>
      <c r="BD176">
        <f t="shared" si="33"/>
        <v>-46.979345454544806</v>
      </c>
      <c r="BE176">
        <v>-2.6099636363636001</v>
      </c>
      <c r="BF176">
        <v>-44.369381818181203</v>
      </c>
      <c r="BG176">
        <f t="shared" si="34"/>
        <v>-22.445687272726957</v>
      </c>
      <c r="BH176">
        <v>-10.57035272727258</v>
      </c>
      <c r="BI176">
        <v>-11.875334545454379</v>
      </c>
      <c r="BJ176">
        <f t="shared" si="35"/>
        <v>-24.7946545454542</v>
      </c>
      <c r="BK176">
        <v>0</v>
      </c>
      <c r="BL176">
        <v>-24.7946545454542</v>
      </c>
      <c r="BM176">
        <f t="shared" si="28"/>
        <v>-6.5249090909090004</v>
      </c>
      <c r="BN176">
        <v>-6.5249090909090004</v>
      </c>
      <c r="BO176">
        <v>0</v>
      </c>
      <c r="BP176">
        <f t="shared" si="36"/>
        <v>-970.90647272725937</v>
      </c>
      <c r="BQ176">
        <v>66.162578181817267</v>
      </c>
      <c r="BR176">
        <v>-1037.0690509090766</v>
      </c>
      <c r="BS176">
        <f t="shared" si="37"/>
        <v>-70.599516363635388</v>
      </c>
      <c r="BT176">
        <v>-2.7404618181817804</v>
      </c>
      <c r="BU176">
        <v>-67.859054545453603</v>
      </c>
      <c r="BV176">
        <f t="shared" si="39"/>
        <v>0.21493999999999999</v>
      </c>
      <c r="BW176">
        <v>0.20607</v>
      </c>
      <c r="BX176">
        <v>8.8699999999999994E-3</v>
      </c>
      <c r="BY176">
        <f t="shared" si="29"/>
        <v>-603.03209818180972</v>
      </c>
      <c r="BZ176">
        <v>9.6568654545453203</v>
      </c>
      <c r="CA176">
        <v>-612.68896363635508</v>
      </c>
      <c r="CH176" s="59">
        <f t="shared" si="17"/>
        <v>-294</v>
      </c>
      <c r="CI176">
        <v>-372</v>
      </c>
      <c r="CJ176">
        <v>78</v>
      </c>
      <c r="CK176">
        <f t="shared" si="30"/>
        <v>3.3929527272726796</v>
      </c>
      <c r="CL176">
        <v>7.9603890909089801</v>
      </c>
      <c r="CM176">
        <v>-4.5674363636363005</v>
      </c>
    </row>
    <row r="177" spans="1:91" x14ac:dyDescent="0.25">
      <c r="A177" t="s">
        <v>826</v>
      </c>
      <c r="B177">
        <f t="shared" si="27"/>
        <v>11328.961305370711</v>
      </c>
      <c r="C177">
        <f>SUMIF(E$5:CM$5,C$5,E177:CM177)</f>
        <v>5944.8264179947319</v>
      </c>
      <c r="D177">
        <f>SUMIF(E$5:CM$5,D$5,E177:CM177)</f>
        <v>5384.1348873759789</v>
      </c>
      <c r="E177">
        <f t="shared" si="23"/>
        <v>568</v>
      </c>
      <c r="F177">
        <v>841</v>
      </c>
      <c r="G177">
        <v>-273</v>
      </c>
      <c r="H177">
        <f t="shared" si="24"/>
        <v>239.54203564423909</v>
      </c>
      <c r="I177">
        <v>54.022008966635823</v>
      </c>
      <c r="J177">
        <v>185.52002667760328</v>
      </c>
      <c r="K177">
        <f t="shared" si="25"/>
        <v>247.2423807429974</v>
      </c>
      <c r="L177">
        <v>638.88879999999995</v>
      </c>
      <c r="M177">
        <v>-391.64641925700255</v>
      </c>
      <c r="N177">
        <f t="shared" si="38"/>
        <v>-786.89002942203206</v>
      </c>
      <c r="O177">
        <v>63.205538816934904</v>
      </c>
      <c r="P177">
        <v>-850.09556823896696</v>
      </c>
      <c r="S177">
        <v>-269</v>
      </c>
      <c r="T177">
        <f t="shared" si="31"/>
        <v>334.53</v>
      </c>
      <c r="U177">
        <v>146.32</v>
      </c>
      <c r="V177">
        <v>188.21</v>
      </c>
      <c r="Y177">
        <v>8.91</v>
      </c>
      <c r="Z177">
        <f t="shared" si="32"/>
        <v>1797.4747262888582</v>
      </c>
      <c r="AA177">
        <v>1300.0305621640437</v>
      </c>
      <c r="AB177">
        <v>497.44416412481456</v>
      </c>
      <c r="AC177">
        <f t="shared" si="26"/>
        <v>6685</v>
      </c>
      <c r="AD177">
        <v>2224.3000000000002</v>
      </c>
      <c r="AE177">
        <v>4460.7</v>
      </c>
      <c r="AI177">
        <f t="shared" si="22"/>
        <v>-35.084794000000443</v>
      </c>
      <c r="AJ177">
        <v>-33.084794000000443</v>
      </c>
      <c r="AK177">
        <v>-2</v>
      </c>
      <c r="AL177" s="70">
        <f t="shared" si="21"/>
        <v>208.57860363451925</v>
      </c>
      <c r="AM177">
        <v>349.72645022304044</v>
      </c>
      <c r="AN177">
        <v>-141.14784658852119</v>
      </c>
      <c r="AO177">
        <f t="shared" si="20"/>
        <v>-97.539999999999992</v>
      </c>
      <c r="AP177" s="71">
        <v>110.58000000000001</v>
      </c>
      <c r="AQ177">
        <v>-208.12</v>
      </c>
      <c r="AR177">
        <f t="shared" si="19"/>
        <v>-48.010170711039869</v>
      </c>
      <c r="AS177">
        <v>-0.41561755886149709</v>
      </c>
      <c r="AT177">
        <v>-47.594553152178371</v>
      </c>
      <c r="BA177">
        <f t="shared" si="18"/>
        <v>551.22456019317019</v>
      </c>
      <c r="BB177">
        <v>56.521953382939948</v>
      </c>
      <c r="BC177">
        <v>494.70260681023029</v>
      </c>
      <c r="BD177">
        <f t="shared" si="33"/>
        <v>114.75560999999999</v>
      </c>
      <c r="BE177">
        <v>-1.3190299999999999</v>
      </c>
      <c r="BF177">
        <v>116.07463999999999</v>
      </c>
      <c r="BG177">
        <f t="shared" si="34"/>
        <v>7.91418</v>
      </c>
      <c r="BH177">
        <v>2.7699630000000002</v>
      </c>
      <c r="BI177">
        <v>5.1442169999999994</v>
      </c>
      <c r="BJ177">
        <f t="shared" si="35"/>
        <v>-18.466419999999999</v>
      </c>
      <c r="BK177">
        <v>0</v>
      </c>
      <c r="BL177">
        <v>-18.466419999999999</v>
      </c>
      <c r="BM177">
        <f t="shared" si="28"/>
        <v>3.95709</v>
      </c>
      <c r="BN177">
        <v>2.6380599999999998</v>
      </c>
      <c r="BO177">
        <v>1.3190299999999999</v>
      </c>
      <c r="BP177">
        <f t="shared" si="36"/>
        <v>-787.59281299999998</v>
      </c>
      <c r="BQ177">
        <v>142.71904599999999</v>
      </c>
      <c r="BR177">
        <v>-930.31185899999991</v>
      </c>
      <c r="BS177">
        <f t="shared" si="37"/>
        <v>-43.264184</v>
      </c>
      <c r="BT177">
        <v>-0.92332099999999984</v>
      </c>
      <c r="BU177">
        <v>-42.340862999999999</v>
      </c>
      <c r="BV177">
        <f t="shared" si="39"/>
        <v>0.20277000000000001</v>
      </c>
      <c r="BW177">
        <v>0.20277000000000001</v>
      </c>
      <c r="BX177" s="55">
        <v>0</v>
      </c>
      <c r="BY177">
        <f t="shared" si="29"/>
        <v>1322.8551869999999</v>
      </c>
      <c r="BZ177">
        <v>-0.65951499999999996</v>
      </c>
      <c r="CA177">
        <v>1323.5147019999999</v>
      </c>
      <c r="CH177" s="59">
        <f t="shared" si="17"/>
        <v>1339</v>
      </c>
      <c r="CI177">
        <v>64</v>
      </c>
      <c r="CJ177">
        <v>1275</v>
      </c>
      <c r="CK177">
        <f t="shared" si="30"/>
        <v>-14.377426999999999</v>
      </c>
      <c r="CL177">
        <v>-15.696456999999999</v>
      </c>
      <c r="CM177">
        <v>1.3190299999999999</v>
      </c>
    </row>
    <row r="178" spans="1:91" x14ac:dyDescent="0.25">
      <c r="A178" t="s">
        <v>827</v>
      </c>
      <c r="B178">
        <f t="shared" si="27"/>
        <v>27529.327345737631</v>
      </c>
      <c r="C178">
        <f>SUMIF(E$5:CM$5,C$5,E178:CM178)</f>
        <v>13449.833043114118</v>
      </c>
      <c r="D178">
        <f>SUMIF(E$5:CM$5,D$5,E178:CM178)</f>
        <v>14079.494302623512</v>
      </c>
      <c r="E178">
        <f t="shared" si="23"/>
        <v>3345</v>
      </c>
      <c r="F178">
        <v>662</v>
      </c>
      <c r="G178">
        <v>2683</v>
      </c>
      <c r="H178">
        <f t="shared" si="24"/>
        <v>1080.2506381991159</v>
      </c>
      <c r="I178">
        <v>932.01604614925373</v>
      </c>
      <c r="J178">
        <v>148.2345920498621</v>
      </c>
      <c r="K178">
        <f t="shared" si="25"/>
        <v>3847.1527945477301</v>
      </c>
      <c r="L178">
        <v>2509.3920999999987</v>
      </c>
      <c r="M178">
        <v>1337.7606945477314</v>
      </c>
      <c r="N178">
        <f t="shared" si="38"/>
        <v>-245.01423945083181</v>
      </c>
      <c r="O178">
        <v>-101.78309813822929</v>
      </c>
      <c r="P178">
        <v>-143.23114131260252</v>
      </c>
      <c r="S178">
        <v>428.6</v>
      </c>
      <c r="T178">
        <f t="shared" si="31"/>
        <v>330.45</v>
      </c>
      <c r="U178">
        <v>91.17</v>
      </c>
      <c r="V178">
        <v>239.28</v>
      </c>
      <c r="Y178">
        <v>110.66</v>
      </c>
      <c r="Z178">
        <f t="shared" si="32"/>
        <v>3586.3106276012618</v>
      </c>
      <c r="AA178">
        <v>4144.9705361190008</v>
      </c>
      <c r="AB178">
        <v>-558.65990851773893</v>
      </c>
      <c r="AC178">
        <f t="shared" si="26"/>
        <v>5004.7</v>
      </c>
      <c r="AD178">
        <v>3277.5</v>
      </c>
      <c r="AE178">
        <v>1727.2</v>
      </c>
      <c r="AI178">
        <f t="shared" si="22"/>
        <v>-110.989526</v>
      </c>
      <c r="AJ178">
        <v>-8.9232659999999999</v>
      </c>
      <c r="AK178">
        <v>-102.06626</v>
      </c>
      <c r="AL178" s="70">
        <f t="shared" si="21"/>
        <v>927.94369668161551</v>
      </c>
      <c r="AM178">
        <v>-39.776489755317549</v>
      </c>
      <c r="AN178">
        <v>967.72018643693309</v>
      </c>
      <c r="AO178">
        <f t="shared" si="20"/>
        <v>558.42000000000007</v>
      </c>
      <c r="AP178" s="71">
        <v>889.48</v>
      </c>
      <c r="AQ178">
        <v>-331.06</v>
      </c>
      <c r="AR178">
        <f t="shared" si="19"/>
        <v>30.746457840896714</v>
      </c>
      <c r="AS178">
        <v>-4.4818572352548621E-3</v>
      </c>
      <c r="AT178">
        <v>30.750939698131969</v>
      </c>
      <c r="BA178">
        <f t="shared" si="18"/>
        <v>2124.0100148178412</v>
      </c>
      <c r="BB178">
        <v>-78.279086403351855</v>
      </c>
      <c r="BC178">
        <v>2202.2891012211931</v>
      </c>
      <c r="BD178">
        <f t="shared" si="33"/>
        <v>3282.9332250000002</v>
      </c>
      <c r="BE178">
        <v>122.85405</v>
      </c>
      <c r="BF178">
        <v>3160.0791750000003</v>
      </c>
      <c r="BG178">
        <f t="shared" si="34"/>
        <v>-26.891386499999999</v>
      </c>
      <c r="BH178">
        <v>0.273009</v>
      </c>
      <c r="BI178">
        <v>-27.164395499999998</v>
      </c>
      <c r="BJ178">
        <f t="shared" si="35"/>
        <v>-9.5553150000000002</v>
      </c>
      <c r="BK178">
        <v>0</v>
      </c>
      <c r="BL178">
        <v>-9.5553150000000002</v>
      </c>
      <c r="BM178">
        <f t="shared" si="28"/>
        <v>4.095135</v>
      </c>
      <c r="BN178">
        <v>2.7300900000000001</v>
      </c>
      <c r="BO178">
        <v>1.3650450000000001</v>
      </c>
      <c r="BP178">
        <f t="shared" si="36"/>
        <v>753.77784900000017</v>
      </c>
      <c r="BQ178">
        <v>783.80883900000015</v>
      </c>
      <c r="BR178">
        <v>-30.030990000000003</v>
      </c>
      <c r="BS178">
        <f t="shared" si="37"/>
        <v>52.144719000000009</v>
      </c>
      <c r="BT178">
        <v>7.5077475000000007</v>
      </c>
      <c r="BU178">
        <v>44.636971500000008</v>
      </c>
      <c r="BV178">
        <f t="shared" si="39"/>
        <v>71.726439999999997</v>
      </c>
      <c r="BW178">
        <v>0.46894000000000002</v>
      </c>
      <c r="BX178">
        <v>71.257499999999993</v>
      </c>
      <c r="BY178">
        <f t="shared" si="29"/>
        <v>38.221260000000001</v>
      </c>
      <c r="BZ178">
        <v>18.428107499999999</v>
      </c>
      <c r="CA178">
        <v>19.793152500000001</v>
      </c>
      <c r="CH178" s="59">
        <f t="shared" si="17"/>
        <v>2346</v>
      </c>
      <c r="CI178">
        <v>236</v>
      </c>
      <c r="CJ178">
        <v>2110</v>
      </c>
      <c r="CK178">
        <f t="shared" si="30"/>
        <v>-1.3650450000000001</v>
      </c>
      <c r="CL178">
        <v>0</v>
      </c>
      <c r="CM178">
        <v>-1.3650450000000001</v>
      </c>
    </row>
    <row r="179" spans="1:91" x14ac:dyDescent="0.25">
      <c r="A179" t="s">
        <v>828</v>
      </c>
      <c r="B179">
        <f t="shared" si="27"/>
        <v>9397.8047507153915</v>
      </c>
      <c r="C179">
        <f>SUMIF(E$5:CM$5,C$5,E179:CM179)</f>
        <v>5344.8027071411316</v>
      </c>
      <c r="D179">
        <f>SUMIF(E$5:CM$5,D$5,E179:CM179)</f>
        <v>4053.0020435742604</v>
      </c>
      <c r="E179">
        <f t="shared" si="23"/>
        <v>-1210</v>
      </c>
      <c r="F179">
        <v>159</v>
      </c>
      <c r="G179">
        <v>-1369</v>
      </c>
      <c r="H179">
        <f t="shared" si="24"/>
        <v>1498.0891719745225</v>
      </c>
      <c r="I179">
        <v>1399.1610998912538</v>
      </c>
      <c r="J179">
        <v>98.928072083268617</v>
      </c>
      <c r="K179">
        <f t="shared" si="25"/>
        <v>1800.718875742625</v>
      </c>
      <c r="L179">
        <v>-84.867900000000049</v>
      </c>
      <c r="M179">
        <v>1885.5867757426249</v>
      </c>
      <c r="N179">
        <f t="shared" si="38"/>
        <v>84.720688061527284</v>
      </c>
      <c r="O179">
        <v>-53.14743900440601</v>
      </c>
      <c r="P179">
        <v>137.86812706593329</v>
      </c>
      <c r="Q179">
        <f>R179+S179</f>
        <v>-623.1</v>
      </c>
      <c r="R179">
        <v>-411.5</v>
      </c>
      <c r="S179">
        <v>-211.6</v>
      </c>
      <c r="T179">
        <f t="shared" si="31"/>
        <v>208.12</v>
      </c>
      <c r="U179">
        <v>89.4</v>
      </c>
      <c r="V179">
        <v>118.72</v>
      </c>
      <c r="Y179">
        <v>70.489999999999995</v>
      </c>
      <c r="Z179">
        <f t="shared" si="32"/>
        <v>1025.3624553603202</v>
      </c>
      <c r="AA179">
        <v>801.73492926730216</v>
      </c>
      <c r="AB179">
        <v>223.62752609301799</v>
      </c>
      <c r="AC179">
        <f t="shared" si="26"/>
        <v>6021.3</v>
      </c>
      <c r="AD179">
        <v>2161.5</v>
      </c>
      <c r="AE179">
        <v>3859.8</v>
      </c>
      <c r="AI179">
        <f t="shared" si="22"/>
        <v>49.137258000000315</v>
      </c>
      <c r="AJ179">
        <v>50.637258000000315</v>
      </c>
      <c r="AK179">
        <v>-1.5</v>
      </c>
      <c r="AL179" s="70">
        <f t="shared" si="21"/>
        <v>-218.4299868031498</v>
      </c>
      <c r="AM179">
        <v>14.302226688741364</v>
      </c>
      <c r="AN179">
        <v>-232.73221349189117</v>
      </c>
      <c r="AO179">
        <f t="shared" si="20"/>
        <v>1260.6300000000001</v>
      </c>
      <c r="AP179" s="71">
        <v>1170.69</v>
      </c>
      <c r="AQ179">
        <v>89.94</v>
      </c>
      <c r="AR179">
        <f t="shared" si="19"/>
        <v>-83.601218894766802</v>
      </c>
      <c r="AS179">
        <v>3.3163500733740725</v>
      </c>
      <c r="AT179">
        <v>-86.91756896814087</v>
      </c>
      <c r="BA179">
        <f t="shared" si="18"/>
        <v>35.906642728904821</v>
      </c>
      <c r="BB179">
        <v>-52.909494138768572</v>
      </c>
      <c r="BC179">
        <v>88.816136867673393</v>
      </c>
      <c r="BD179">
        <f t="shared" si="33"/>
        <v>-276.12415454546345</v>
      </c>
      <c r="BE179">
        <v>-1.4016454545454999</v>
      </c>
      <c r="BF179">
        <v>-274.72250909091798</v>
      </c>
      <c r="BG179">
        <f t="shared" si="34"/>
        <v>-11.353328181818549</v>
      </c>
      <c r="BH179">
        <v>-1.5418100000000501</v>
      </c>
      <c r="BI179">
        <v>-9.8115181818184993</v>
      </c>
      <c r="BJ179">
        <f t="shared" si="35"/>
        <v>-4.2049363636364996</v>
      </c>
      <c r="BK179">
        <v>-8.4098727272729992</v>
      </c>
      <c r="BL179">
        <v>4.2049363636364996</v>
      </c>
      <c r="BM179">
        <f t="shared" si="28"/>
        <v>-78.492145454547995</v>
      </c>
      <c r="BN179">
        <v>1.4016454545454999</v>
      </c>
      <c r="BO179">
        <v>-79.893790909093497</v>
      </c>
      <c r="BP179">
        <f t="shared" si="36"/>
        <v>-1679.451583636418</v>
      </c>
      <c r="BQ179">
        <v>-77.230664545457046</v>
      </c>
      <c r="BR179">
        <v>-1602.2209190909609</v>
      </c>
      <c r="BS179">
        <f t="shared" si="37"/>
        <v>680.21853909093113</v>
      </c>
      <c r="BT179">
        <v>1.6819745454545998</v>
      </c>
      <c r="BU179">
        <v>678.53656454547649</v>
      </c>
      <c r="BV179">
        <f t="shared" si="39"/>
        <v>0.20399999999999999</v>
      </c>
      <c r="BW179">
        <v>0.20399999999999999</v>
      </c>
      <c r="BX179" s="55">
        <v>0</v>
      </c>
      <c r="BY179">
        <f t="shared" si="29"/>
        <v>-85.360208181820937</v>
      </c>
      <c r="BZ179">
        <v>2.8032909090909999</v>
      </c>
      <c r="CA179">
        <v>-88.163499090911941</v>
      </c>
      <c r="CH179" s="59">
        <f t="shared" ref="CH179:CH242" si="40">CI179+CJ179</f>
        <v>912</v>
      </c>
      <c r="CI179">
        <v>164</v>
      </c>
      <c r="CJ179">
        <v>748</v>
      </c>
      <c r="CK179">
        <f t="shared" si="30"/>
        <v>21.024681818182501</v>
      </c>
      <c r="CL179">
        <v>15.9787581818187</v>
      </c>
      <c r="CM179">
        <v>5.0459236363638</v>
      </c>
    </row>
    <row r="180" spans="1:91" x14ac:dyDescent="0.25">
      <c r="A180" t="s">
        <v>829</v>
      </c>
      <c r="B180">
        <f t="shared" si="27"/>
        <v>36019.063176064796</v>
      </c>
      <c r="C180">
        <f>SUMIF(E$5:CM$5,C$5,E180:CM180)</f>
        <v>16146.067210179111</v>
      </c>
      <c r="D180">
        <f>SUMIF(E$5:CM$5,D$5,E180:CM180)</f>
        <v>19872.995965885682</v>
      </c>
      <c r="E180">
        <f t="shared" si="23"/>
        <v>1703</v>
      </c>
      <c r="F180">
        <v>52</v>
      </c>
      <c r="G180">
        <v>1651</v>
      </c>
      <c r="H180">
        <f t="shared" si="24"/>
        <v>971.53980054707972</v>
      </c>
      <c r="I180">
        <v>1118.81140008632</v>
      </c>
      <c r="J180">
        <v>-147.27159953924019</v>
      </c>
      <c r="K180">
        <f t="shared" si="25"/>
        <v>8412.8447518179601</v>
      </c>
      <c r="L180">
        <v>6706.3768000000009</v>
      </c>
      <c r="M180">
        <v>1706.4679518179591</v>
      </c>
      <c r="N180">
        <f t="shared" si="38"/>
        <v>557.65226241357027</v>
      </c>
      <c r="O180">
        <v>-199.65759282570818</v>
      </c>
      <c r="P180">
        <v>757.30985523927848</v>
      </c>
      <c r="Q180">
        <f t="shared" ref="Q180:Q243" si="41">R180+S180</f>
        <v>1079.2</v>
      </c>
      <c r="R180">
        <v>660.2</v>
      </c>
      <c r="S180">
        <v>419</v>
      </c>
      <c r="T180">
        <f t="shared" si="31"/>
        <v>306.84000000000003</v>
      </c>
      <c r="U180">
        <v>86.01</v>
      </c>
      <c r="V180">
        <v>220.83</v>
      </c>
      <c r="Y180">
        <v>94.66</v>
      </c>
      <c r="Z180">
        <f t="shared" si="32"/>
        <v>2719.0928724810929</v>
      </c>
      <c r="AA180">
        <v>2282.7326865834843</v>
      </c>
      <c r="AB180">
        <v>436.36018589760829</v>
      </c>
      <c r="AC180">
        <f t="shared" si="26"/>
        <v>9311.7999999999993</v>
      </c>
      <c r="AD180">
        <v>3647.2</v>
      </c>
      <c r="AE180">
        <v>5664.6</v>
      </c>
      <c r="AI180">
        <f t="shared" si="22"/>
        <v>-4.4178250000000041</v>
      </c>
      <c r="AJ180">
        <v>25.782174999999995</v>
      </c>
      <c r="AK180">
        <v>-30.2</v>
      </c>
      <c r="AL180" s="70">
        <f t="shared" si="21"/>
        <v>702.52593279417943</v>
      </c>
      <c r="AM180">
        <v>-9.4393833586107547</v>
      </c>
      <c r="AN180">
        <v>711.96531615279014</v>
      </c>
      <c r="AO180">
        <f t="shared" si="20"/>
        <v>1976.3500000000001</v>
      </c>
      <c r="AP180" s="71">
        <v>1964.92</v>
      </c>
      <c r="AQ180">
        <v>11.430000000000007</v>
      </c>
      <c r="AR180">
        <f t="shared" si="19"/>
        <v>-1.6320622629851682</v>
      </c>
      <c r="AS180">
        <v>-5.8308608108931175</v>
      </c>
      <c r="AT180">
        <v>4.1987985479079493</v>
      </c>
      <c r="BA180">
        <f t="shared" si="18"/>
        <v>-228.88536598698948</v>
      </c>
      <c r="BB180">
        <v>-3.2799431476521059</v>
      </c>
      <c r="BC180">
        <v>-225.60542283933736</v>
      </c>
      <c r="BD180">
        <f t="shared" si="33"/>
        <v>21.131543478261001</v>
      </c>
      <c r="BE180">
        <v>-18.314004347826199</v>
      </c>
      <c r="BF180">
        <v>39.4455478260872</v>
      </c>
      <c r="BG180">
        <f t="shared" si="34"/>
        <v>-0.56350782608695993</v>
      </c>
      <c r="BH180">
        <v>1.9722773913043599</v>
      </c>
      <c r="BI180">
        <v>-2.5357852173913198</v>
      </c>
      <c r="BJ180">
        <f t="shared" si="35"/>
        <v>7.043847826087001</v>
      </c>
      <c r="BK180">
        <v>-1.4087695652173999</v>
      </c>
      <c r="BL180">
        <v>8.4526173913044005</v>
      </c>
      <c r="BM180">
        <f t="shared" si="28"/>
        <v>2.8175391304347999</v>
      </c>
      <c r="BN180">
        <v>2.8175391304347999</v>
      </c>
      <c r="BO180">
        <v>0</v>
      </c>
      <c r="BP180">
        <f t="shared" si="36"/>
        <v>929.08352826087526</v>
      </c>
      <c r="BQ180">
        <v>-382.48093695652409</v>
      </c>
      <c r="BR180">
        <v>1311.5644652173994</v>
      </c>
      <c r="BS180">
        <f t="shared" si="37"/>
        <v>54.801136086956852</v>
      </c>
      <c r="BT180">
        <v>0.14087695652174001</v>
      </c>
      <c r="BU180">
        <v>54.660259130435115</v>
      </c>
      <c r="BV180">
        <f t="shared" si="39"/>
        <v>6.7706210000000002</v>
      </c>
      <c r="BW180">
        <v>9.6842999999999999E-2</v>
      </c>
      <c r="BX180">
        <v>6.6737780000000004</v>
      </c>
      <c r="BY180">
        <f t="shared" si="29"/>
        <v>1979.3212391304469</v>
      </c>
      <c r="BZ180">
        <v>-13.242433913043559</v>
      </c>
      <c r="CA180">
        <v>1992.5636730434906</v>
      </c>
      <c r="CH180" s="59">
        <f t="shared" si="40"/>
        <v>5221</v>
      </c>
      <c r="CI180">
        <v>237</v>
      </c>
      <c r="CJ180">
        <v>4984</v>
      </c>
      <c r="CK180">
        <f t="shared" si="30"/>
        <v>197.08686217391426</v>
      </c>
      <c r="CL180">
        <v>-6.3394630434782995</v>
      </c>
      <c r="CM180">
        <v>203.42632521739256</v>
      </c>
    </row>
    <row r="181" spans="1:91" x14ac:dyDescent="0.25">
      <c r="A181" t="s">
        <v>830</v>
      </c>
      <c r="B181">
        <f t="shared" si="27"/>
        <v>20690.310135938915</v>
      </c>
      <c r="C181">
        <f>SUMIF(E$5:CM$5,C$5,E181:CM181)</f>
        <v>13157.511154458118</v>
      </c>
      <c r="D181">
        <f>SUMIF(E$5:CM$5,D$5,E181:CM181)</f>
        <v>7532.7989814807961</v>
      </c>
      <c r="E181">
        <f t="shared" si="23"/>
        <v>1005</v>
      </c>
      <c r="F181">
        <v>563</v>
      </c>
      <c r="G181">
        <v>442</v>
      </c>
      <c r="H181">
        <f t="shared" si="24"/>
        <v>2843.3522369250068</v>
      </c>
      <c r="I181">
        <v>1636.1688720856912</v>
      </c>
      <c r="J181">
        <v>1207.1833648393156</v>
      </c>
      <c r="K181">
        <f t="shared" si="25"/>
        <v>6099.2815529670934</v>
      </c>
      <c r="L181">
        <v>3543.1040000000003</v>
      </c>
      <c r="M181">
        <v>2556.1775529670931</v>
      </c>
      <c r="N181">
        <f t="shared" si="38"/>
        <v>-140.71543026825171</v>
      </c>
      <c r="O181">
        <v>-29.896797595999601</v>
      </c>
      <c r="P181">
        <v>-110.81863267225211</v>
      </c>
      <c r="Q181">
        <f t="shared" si="41"/>
        <v>976.7</v>
      </c>
      <c r="R181">
        <v>351.2</v>
      </c>
      <c r="S181">
        <v>625.5</v>
      </c>
      <c r="T181">
        <f t="shared" si="31"/>
        <v>331.13</v>
      </c>
      <c r="U181">
        <v>64.180000000000007</v>
      </c>
      <c r="V181">
        <v>266.95</v>
      </c>
      <c r="Y181">
        <v>982.53</v>
      </c>
      <c r="Z181">
        <f t="shared" si="32"/>
        <v>935.82290265852703</v>
      </c>
      <c r="AA181">
        <v>1014.3167476983531</v>
      </c>
      <c r="AB181">
        <v>-78.493845039826041</v>
      </c>
      <c r="AC181">
        <f t="shared" si="26"/>
        <v>4392.3</v>
      </c>
      <c r="AD181">
        <v>3716.8</v>
      </c>
      <c r="AE181">
        <v>675.5</v>
      </c>
      <c r="AI181">
        <f t="shared" si="22"/>
        <v>65.272253000000063</v>
      </c>
      <c r="AJ181">
        <v>65.302253000000064</v>
      </c>
      <c r="AK181">
        <v>-0.03</v>
      </c>
      <c r="AL181" s="70">
        <f t="shared" si="21"/>
        <v>-245.62677321871007</v>
      </c>
      <c r="AM181">
        <v>-26.639193112953862</v>
      </c>
      <c r="AN181">
        <v>-218.98758010575622</v>
      </c>
      <c r="AO181">
        <f t="shared" si="20"/>
        <v>1537.75</v>
      </c>
      <c r="AP181" s="71">
        <v>1316.21</v>
      </c>
      <c r="AQ181">
        <v>221.54</v>
      </c>
      <c r="AR181">
        <f t="shared" si="19"/>
        <v>8.4463823592497764</v>
      </c>
      <c r="AS181">
        <v>2.7433188823287695</v>
      </c>
      <c r="AT181">
        <v>5.7030634769210069</v>
      </c>
      <c r="BA181">
        <f t="shared" ref="BA181:BA244" si="42">BB181+BC181</f>
        <v>404.56189151599432</v>
      </c>
      <c r="BB181">
        <v>-50.236439499304581</v>
      </c>
      <c r="BC181">
        <v>454.79833101529891</v>
      </c>
      <c r="BD181">
        <f t="shared" si="33"/>
        <v>326.73720000000003</v>
      </c>
      <c r="BE181">
        <v>0</v>
      </c>
      <c r="BF181">
        <v>326.73720000000003</v>
      </c>
      <c r="BG181">
        <f t="shared" si="34"/>
        <v>-22.686119999999999</v>
      </c>
      <c r="BH181">
        <v>2.8536000000000001</v>
      </c>
      <c r="BI181">
        <v>-25.539719999999999</v>
      </c>
      <c r="BJ181">
        <f t="shared" si="35"/>
        <v>8.5608000000000004</v>
      </c>
      <c r="BK181">
        <v>0</v>
      </c>
      <c r="BL181">
        <v>8.5608000000000004</v>
      </c>
      <c r="BM181">
        <f t="shared" si="28"/>
        <v>-1.4268000000000001</v>
      </c>
      <c r="BN181">
        <v>4.2804000000000002</v>
      </c>
      <c r="BO181">
        <v>-5.7072000000000003</v>
      </c>
      <c r="BP181">
        <f t="shared" si="36"/>
        <v>313.75331999999997</v>
      </c>
      <c r="BQ181">
        <v>418.62311999999997</v>
      </c>
      <c r="BR181">
        <v>-104.8698</v>
      </c>
      <c r="BS181">
        <f t="shared" si="37"/>
        <v>-4.9938000000000002</v>
      </c>
      <c r="BT181">
        <v>-3.2816399999999999</v>
      </c>
      <c r="BU181">
        <v>-1.7121600000000001</v>
      </c>
      <c r="BV181">
        <f t="shared" si="39"/>
        <v>0.81479999999999997</v>
      </c>
      <c r="BW181">
        <v>8.5633000000000001E-2</v>
      </c>
      <c r="BX181">
        <v>0.72916700000000001</v>
      </c>
      <c r="BY181">
        <f t="shared" si="29"/>
        <v>-9.9876000000000023</v>
      </c>
      <c r="BZ181">
        <v>11.699759999999999</v>
      </c>
      <c r="CA181">
        <v>-21.687360000000002</v>
      </c>
      <c r="CH181" s="59">
        <f t="shared" si="40"/>
        <v>784</v>
      </c>
      <c r="CI181">
        <v>555</v>
      </c>
      <c r="CJ181">
        <v>229</v>
      </c>
      <c r="CK181">
        <f t="shared" si="30"/>
        <v>99.733320000000006</v>
      </c>
      <c r="CL181">
        <v>1.99752</v>
      </c>
      <c r="CM181">
        <v>97.735800000000012</v>
      </c>
    </row>
    <row r="182" spans="1:91" x14ac:dyDescent="0.25">
      <c r="A182" t="s">
        <v>831</v>
      </c>
      <c r="B182">
        <f t="shared" si="27"/>
        <v>31051.219861896898</v>
      </c>
      <c r="C182">
        <f>SUMIF(E$5:CM$5,C$5,E182:CM182)</f>
        <v>16730.33407269431</v>
      </c>
      <c r="D182">
        <f>SUMIF(E$5:CM$5,D$5,E182:CM182)</f>
        <v>14320.885789202588</v>
      </c>
      <c r="E182">
        <f t="shared" si="23"/>
        <v>-702</v>
      </c>
      <c r="F182">
        <v>-83</v>
      </c>
      <c r="G182">
        <v>-619</v>
      </c>
      <c r="H182">
        <f t="shared" si="24"/>
        <v>-1138.3836145493738</v>
      </c>
      <c r="I182">
        <v>388.76824210959683</v>
      </c>
      <c r="J182">
        <v>-1527.1518566589705</v>
      </c>
      <c r="K182">
        <f t="shared" si="25"/>
        <v>6835.8861847824546</v>
      </c>
      <c r="L182">
        <v>3987.3525</v>
      </c>
      <c r="M182">
        <v>2848.5336847824547</v>
      </c>
      <c r="N182">
        <f t="shared" si="38"/>
        <v>369.25360738086295</v>
      </c>
      <c r="O182">
        <v>295.49657916828085</v>
      </c>
      <c r="P182">
        <v>73.757028212582085</v>
      </c>
      <c r="Q182">
        <f t="shared" si="41"/>
        <v>2279.8000000000002</v>
      </c>
      <c r="R182" s="72">
        <v>1086.2</v>
      </c>
      <c r="S182" s="72">
        <v>1193.5999999999999</v>
      </c>
      <c r="T182">
        <f t="shared" si="31"/>
        <v>420.38</v>
      </c>
      <c r="U182">
        <v>60.24</v>
      </c>
      <c r="V182">
        <v>360.14</v>
      </c>
      <c r="Y182">
        <v>267.41000000000003</v>
      </c>
      <c r="Z182">
        <f t="shared" si="32"/>
        <v>4247.1401873220811</v>
      </c>
      <c r="AA182">
        <v>3787.0971597453158</v>
      </c>
      <c r="AB182">
        <v>460.04302757676561</v>
      </c>
      <c r="AC182">
        <f t="shared" si="26"/>
        <v>9171.9000000000015</v>
      </c>
      <c r="AD182">
        <v>4714.8</v>
      </c>
      <c r="AE182">
        <v>4457.1000000000004</v>
      </c>
      <c r="AI182">
        <f t="shared" si="22"/>
        <v>147.29536199999959</v>
      </c>
      <c r="AJ182">
        <v>157.49536199999957</v>
      </c>
      <c r="AK182">
        <v>-10.199999999999999</v>
      </c>
      <c r="AL182" s="70">
        <f t="shared" si="21"/>
        <v>923.07324449076123</v>
      </c>
      <c r="AM182">
        <v>206.41511889626599</v>
      </c>
      <c r="AN182">
        <v>716.65812559449523</v>
      </c>
      <c r="AO182">
        <f t="shared" si="20"/>
        <v>2246.1600000000003</v>
      </c>
      <c r="AP182" s="71">
        <v>2128.65</v>
      </c>
      <c r="AQ182">
        <v>117.51</v>
      </c>
      <c r="AR182">
        <f t="shared" si="19"/>
        <v>62.143381480337162</v>
      </c>
      <c r="AS182">
        <v>1.7292533538986843</v>
      </c>
      <c r="AT182">
        <v>60.414128126438477</v>
      </c>
      <c r="BA182">
        <f t="shared" si="42"/>
        <v>-56.215905828308905</v>
      </c>
      <c r="BB182">
        <v>-349.87080103359153</v>
      </c>
      <c r="BC182">
        <v>293.65489520528263</v>
      </c>
      <c r="BD182">
        <f t="shared" si="33"/>
        <v>68.439690909089194</v>
      </c>
      <c r="BE182">
        <v>0</v>
      </c>
      <c r="BF182">
        <v>68.439690909089194</v>
      </c>
      <c r="BG182">
        <f t="shared" si="34"/>
        <v>23.58985090909032</v>
      </c>
      <c r="BH182">
        <v>19.658209090908599</v>
      </c>
      <c r="BI182">
        <v>3.9316418181817201</v>
      </c>
      <c r="BJ182">
        <f t="shared" si="35"/>
        <v>-34.947927272726396</v>
      </c>
      <c r="BK182">
        <v>-42.228745454544395</v>
      </c>
      <c r="BL182">
        <v>7.2808181818179998</v>
      </c>
      <c r="BM182">
        <f t="shared" si="28"/>
        <v>4.3684909090907995</v>
      </c>
      <c r="BN182">
        <v>5.8246545454543996</v>
      </c>
      <c r="BO182">
        <v>-1.4561636363635999</v>
      </c>
      <c r="BP182">
        <f t="shared" si="36"/>
        <v>1059.7958945454279</v>
      </c>
      <c r="BQ182">
        <v>53.586821818180475</v>
      </c>
      <c r="BR182">
        <v>1006.2090727272475</v>
      </c>
      <c r="BS182">
        <f t="shared" si="37"/>
        <v>87.078585454543273</v>
      </c>
      <c r="BT182">
        <v>28.977656363635635</v>
      </c>
      <c r="BU182">
        <v>58.100929090907634</v>
      </c>
      <c r="BV182">
        <f t="shared" si="39"/>
        <v>-32.845166999999996</v>
      </c>
      <c r="BW182">
        <v>8.5633000000000001E-2</v>
      </c>
      <c r="BX182">
        <v>-32.930799999999998</v>
      </c>
      <c r="BY182">
        <f t="shared" si="29"/>
        <v>2621.0945454544799</v>
      </c>
      <c r="BZ182">
        <v>16.745881818181399</v>
      </c>
      <c r="CA182">
        <v>2604.3486636362986</v>
      </c>
      <c r="CH182" s="59">
        <f t="shared" si="40"/>
        <v>1965</v>
      </c>
      <c r="CI182">
        <v>265</v>
      </c>
      <c r="CJ182">
        <v>1700</v>
      </c>
      <c r="CK182">
        <f t="shared" si="30"/>
        <v>215.80345090908551</v>
      </c>
      <c r="CL182">
        <v>1.31054727272724</v>
      </c>
      <c r="CM182">
        <v>214.49290363635828</v>
      </c>
    </row>
    <row r="183" spans="1:91" x14ac:dyDescent="0.25">
      <c r="A183" t="s">
        <v>832</v>
      </c>
      <c r="B183">
        <f t="shared" si="27"/>
        <v>35025.371931060843</v>
      </c>
      <c r="C183">
        <f>SUMIF(E$5:CM$5,C$5,E183:CM183)</f>
        <v>20287.342937212106</v>
      </c>
      <c r="D183">
        <f>SUMIF(E$5:CM$5,D$5,E183:CM183)</f>
        <v>14738.02899384874</v>
      </c>
      <c r="E183">
        <f t="shared" si="23"/>
        <v>224</v>
      </c>
      <c r="F183">
        <v>291</v>
      </c>
      <c r="G183">
        <v>-67</v>
      </c>
      <c r="H183">
        <f t="shared" si="24"/>
        <v>981.81297527760637</v>
      </c>
      <c r="I183">
        <v>1051.0356676954368</v>
      </c>
      <c r="J183">
        <v>-69.22269241783043</v>
      </c>
      <c r="K183">
        <f t="shared" si="25"/>
        <v>17124.628584561375</v>
      </c>
      <c r="L183">
        <v>14448.9038</v>
      </c>
      <c r="M183">
        <v>2675.7247845613751</v>
      </c>
      <c r="N183">
        <f t="shared" si="38"/>
        <v>154.90010673368943</v>
      </c>
      <c r="O183">
        <v>112.533618943756</v>
      </c>
      <c r="P183">
        <v>42.366487789933416</v>
      </c>
      <c r="Q183">
        <f t="shared" si="41"/>
        <v>1993.9</v>
      </c>
      <c r="R183" s="72">
        <v>1065</v>
      </c>
      <c r="S183">
        <v>928.9</v>
      </c>
      <c r="T183">
        <f t="shared" si="31"/>
        <v>293.37</v>
      </c>
      <c r="U183">
        <v>100.29</v>
      </c>
      <c r="V183">
        <v>193.08</v>
      </c>
      <c r="Y183">
        <v>620.47</v>
      </c>
      <c r="Z183">
        <f t="shared" si="32"/>
        <v>3418.7157823589141</v>
      </c>
      <c r="AA183">
        <v>1942.8072547031707</v>
      </c>
      <c r="AB183">
        <v>1475.9085276557435</v>
      </c>
      <c r="AC183">
        <f t="shared" si="26"/>
        <v>6860.6</v>
      </c>
      <c r="AD183">
        <v>1536.9</v>
      </c>
      <c r="AE183">
        <v>5323.7</v>
      </c>
      <c r="AI183">
        <f t="shared" si="22"/>
        <v>80.262424000000152</v>
      </c>
      <c r="AJ183">
        <v>49.762424000000152</v>
      </c>
      <c r="AK183">
        <v>30.5</v>
      </c>
      <c r="AL183" s="70">
        <f t="shared" si="21"/>
        <v>672.5817204251822</v>
      </c>
      <c r="AM183">
        <v>-168.43750054805321</v>
      </c>
      <c r="AN183">
        <v>841.01922097323541</v>
      </c>
      <c r="AO183">
        <f t="shared" si="20"/>
        <v>-1347.6399999999999</v>
      </c>
      <c r="AP183" s="71">
        <v>-1162.4899999999998</v>
      </c>
      <c r="AQ183">
        <v>-185.15</v>
      </c>
      <c r="AR183">
        <f t="shared" ref="AR183:AR246" si="43">AS183+AT183</f>
        <v>78.691052421916993</v>
      </c>
      <c r="AS183">
        <v>12.295797955514137</v>
      </c>
      <c r="AT183">
        <v>66.395254466402861</v>
      </c>
      <c r="BA183">
        <f t="shared" si="42"/>
        <v>1414.511041009463</v>
      </c>
      <c r="BB183">
        <v>-24.490966446802396</v>
      </c>
      <c r="BC183">
        <v>1439.0020074562653</v>
      </c>
      <c r="BD183">
        <f t="shared" si="33"/>
        <v>26.669454545455203</v>
      </c>
      <c r="BE183">
        <v>0</v>
      </c>
      <c r="BF183">
        <v>26.669454545455203</v>
      </c>
      <c r="BG183">
        <f t="shared" si="34"/>
        <v>-1099.2260181818453</v>
      </c>
      <c r="BH183">
        <v>-13.038400000000321</v>
      </c>
      <c r="BI183">
        <v>-1086.187618181845</v>
      </c>
      <c r="BJ183">
        <f t="shared" si="35"/>
        <v>10.3714545454548</v>
      </c>
      <c r="BK183">
        <v>4.4449090909092002</v>
      </c>
      <c r="BL183">
        <v>5.9265454545456002</v>
      </c>
      <c r="BM183">
        <f t="shared" si="28"/>
        <v>5.9265454545456002</v>
      </c>
      <c r="BN183">
        <v>5.9265454545456002</v>
      </c>
      <c r="BO183">
        <v>0</v>
      </c>
      <c r="BP183">
        <f t="shared" si="36"/>
        <v>-1443.410145454581</v>
      </c>
      <c r="BQ183">
        <v>-64.154854545456118</v>
      </c>
      <c r="BR183">
        <v>-1379.2552909091248</v>
      </c>
      <c r="BS183">
        <f t="shared" si="37"/>
        <v>1495.5637454545822</v>
      </c>
      <c r="BT183">
        <v>-17.038818181818602</v>
      </c>
      <c r="BU183">
        <v>1512.6025636364009</v>
      </c>
      <c r="BV183">
        <f t="shared" si="39"/>
        <v>0.30091699999999999</v>
      </c>
      <c r="BW183">
        <v>-0.42825000000000002</v>
      </c>
      <c r="BX183">
        <v>0.72916700000000001</v>
      </c>
      <c r="BY183">
        <f t="shared" si="29"/>
        <v>-13.038400000000321</v>
      </c>
      <c r="BZ183">
        <v>12.89023636363668</v>
      </c>
      <c r="CA183">
        <v>-25.928636363637001</v>
      </c>
      <c r="CH183" s="59">
        <f t="shared" si="40"/>
        <v>3440</v>
      </c>
      <c r="CI183">
        <v>1086</v>
      </c>
      <c r="CJ183">
        <v>2354</v>
      </c>
      <c r="CK183">
        <f t="shared" si="30"/>
        <v>31.410690909091681</v>
      </c>
      <c r="CL183">
        <v>17.63147272727316</v>
      </c>
      <c r="CM183">
        <v>13.779218181818521</v>
      </c>
    </row>
    <row r="184" spans="1:91" x14ac:dyDescent="0.25">
      <c r="A184" t="s">
        <v>833</v>
      </c>
      <c r="B184">
        <f t="shared" si="27"/>
        <v>13870.942966020642</v>
      </c>
      <c r="C184">
        <f>SUMIF(E$5:CM$5,C$5,E184:CM184)</f>
        <v>5724.4987672915768</v>
      </c>
      <c r="D184">
        <f>SUMIF(E$5:CM$5,D$5,E184:CM184)</f>
        <v>8146.4441987290656</v>
      </c>
      <c r="E184">
        <f t="shared" si="23"/>
        <v>645</v>
      </c>
      <c r="F184">
        <v>141</v>
      </c>
      <c r="G184">
        <v>504</v>
      </c>
      <c r="H184">
        <f t="shared" si="24"/>
        <v>1672.976054732035</v>
      </c>
      <c r="I184">
        <v>412.65678449258689</v>
      </c>
      <c r="J184">
        <v>1260.3192702394481</v>
      </c>
      <c r="K184">
        <f t="shared" si="25"/>
        <v>3409.8539022903406</v>
      </c>
      <c r="L184">
        <v>1904.5256999999992</v>
      </c>
      <c r="M184">
        <v>1505.3282022903416</v>
      </c>
      <c r="N184">
        <f t="shared" si="38"/>
        <v>1210.5444246776965</v>
      </c>
      <c r="O184">
        <v>138.16369705909318</v>
      </c>
      <c r="P184">
        <v>1072.3807276186033</v>
      </c>
      <c r="Q184">
        <f t="shared" si="41"/>
        <v>241.5</v>
      </c>
      <c r="R184">
        <v>-43.5</v>
      </c>
      <c r="S184">
        <v>285</v>
      </c>
      <c r="T184">
        <f t="shared" si="31"/>
        <v>748.64</v>
      </c>
      <c r="U184">
        <v>330.37</v>
      </c>
      <c r="V184">
        <v>418.27</v>
      </c>
      <c r="Y184">
        <v>58.88</v>
      </c>
      <c r="Z184">
        <f t="shared" si="32"/>
        <v>1327.3636968798962</v>
      </c>
      <c r="AA184">
        <v>1180.3989778608066</v>
      </c>
      <c r="AB184">
        <v>146.9647190190897</v>
      </c>
      <c r="AC184">
        <f t="shared" si="26"/>
        <v>1278</v>
      </c>
      <c r="AD184">
        <v>1136.4000000000001</v>
      </c>
      <c r="AE184">
        <v>141.6</v>
      </c>
      <c r="AI184">
        <f t="shared" si="22"/>
        <v>22.847630000000159</v>
      </c>
      <c r="AJ184">
        <v>19.747630000000157</v>
      </c>
      <c r="AK184">
        <v>3.1</v>
      </c>
      <c r="AL184" s="70">
        <f t="shared" si="21"/>
        <v>-95.500257164902052</v>
      </c>
      <c r="AM184">
        <v>105.32800541153102</v>
      </c>
      <c r="AN184">
        <v>-200.82826257643308</v>
      </c>
      <c r="AO184">
        <f t="shared" si="20"/>
        <v>1394.1100000000001</v>
      </c>
      <c r="AP184" s="71">
        <v>649.84000000000015</v>
      </c>
      <c r="AQ184">
        <v>744.2700000000001</v>
      </c>
      <c r="AR184">
        <f t="shared" si="43"/>
        <v>13.33910912604061</v>
      </c>
      <c r="AS184">
        <v>8.0670712744295194</v>
      </c>
      <c r="AT184">
        <v>5.2720378516110902</v>
      </c>
      <c r="BA184">
        <f t="shared" si="42"/>
        <v>170.14149581287887</v>
      </c>
      <c r="BB184">
        <v>-83.453652902107933</v>
      </c>
      <c r="BC184">
        <v>253.59514871498681</v>
      </c>
      <c r="BD184">
        <f t="shared" si="33"/>
        <v>263.98622857142522</v>
      </c>
      <c r="BE184">
        <v>0</v>
      </c>
      <c r="BF184">
        <v>263.98622857142522</v>
      </c>
      <c r="BG184">
        <f t="shared" si="34"/>
        <v>-96.198371428570198</v>
      </c>
      <c r="BH184">
        <v>-54.885272380951676</v>
      </c>
      <c r="BI184">
        <v>-41.313099047618522</v>
      </c>
      <c r="BJ184">
        <f t="shared" si="35"/>
        <v>7.4572380952380009</v>
      </c>
      <c r="BK184">
        <v>-1.4914476190476</v>
      </c>
      <c r="BL184">
        <v>8.9486857142856007</v>
      </c>
      <c r="BM184">
        <f t="shared" si="28"/>
        <v>4.4743428571428003</v>
      </c>
      <c r="BN184">
        <v>4.4743428571428003</v>
      </c>
      <c r="BO184">
        <v>0</v>
      </c>
      <c r="BP184">
        <f t="shared" si="36"/>
        <v>447.43428571428007</v>
      </c>
      <c r="BQ184">
        <v>48.322902857142239</v>
      </c>
      <c r="BR184">
        <v>399.11138285713781</v>
      </c>
      <c r="BS184">
        <f t="shared" si="37"/>
        <v>40.119940952380439</v>
      </c>
      <c r="BT184">
        <v>-2.9828952380952001</v>
      </c>
      <c r="BU184">
        <v>43.102836190475642</v>
      </c>
      <c r="BV184">
        <f t="shared" si="39"/>
        <v>0.886683</v>
      </c>
      <c r="BW184">
        <v>0.15751599999999999</v>
      </c>
      <c r="BX184">
        <v>0.72916700000000001</v>
      </c>
      <c r="BY184">
        <f t="shared" si="29"/>
        <v>-99.330411428570159</v>
      </c>
      <c r="BZ184">
        <v>-8.65039619047608</v>
      </c>
      <c r="CA184">
        <v>-90.680015238094072</v>
      </c>
      <c r="CH184" s="59">
        <f t="shared" si="40"/>
        <v>815</v>
      </c>
      <c r="CI184">
        <v>-167</v>
      </c>
      <c r="CJ184">
        <v>982</v>
      </c>
      <c r="CK184">
        <f t="shared" si="30"/>
        <v>389.41697333332831</v>
      </c>
      <c r="CL184">
        <v>7.0098038095237207</v>
      </c>
      <c r="CM184">
        <v>382.40716952380461</v>
      </c>
    </row>
    <row r="185" spans="1:91" x14ac:dyDescent="0.25">
      <c r="A185" t="s">
        <v>834</v>
      </c>
      <c r="B185">
        <f t="shared" si="27"/>
        <v>7728.9492841443625</v>
      </c>
      <c r="C185">
        <f>SUMIF(E$5:CM$5,C$5,E185:CM185)</f>
        <v>9093.496034244763</v>
      </c>
      <c r="D185">
        <f>SUMIF(E$5:CM$5,D$5,E185:CM185)</f>
        <v>-1364.5467501004002</v>
      </c>
      <c r="E185">
        <f t="shared" si="23"/>
        <v>-559</v>
      </c>
      <c r="F185">
        <v>639</v>
      </c>
      <c r="G185">
        <v>-1198</v>
      </c>
      <c r="H185">
        <f t="shared" si="24"/>
        <v>504.37440305635198</v>
      </c>
      <c r="I185">
        <v>215.41547277936985</v>
      </c>
      <c r="J185">
        <v>288.95893027698213</v>
      </c>
      <c r="K185">
        <f t="shared" si="25"/>
        <v>3081.1924741071944</v>
      </c>
      <c r="L185">
        <v>3450.7665000000006</v>
      </c>
      <c r="M185">
        <v>-369.57402589280633</v>
      </c>
      <c r="N185">
        <f t="shared" si="38"/>
        <v>-16.011606815330151</v>
      </c>
      <c r="O185">
        <v>-37.793473548147716</v>
      </c>
      <c r="P185">
        <v>21.781866732817566</v>
      </c>
      <c r="Q185">
        <f t="shared" si="41"/>
        <v>207.89999999999998</v>
      </c>
      <c r="R185">
        <v>-406.9</v>
      </c>
      <c r="S185">
        <v>614.79999999999995</v>
      </c>
      <c r="T185">
        <f t="shared" si="31"/>
        <v>907.23</v>
      </c>
      <c r="U185">
        <v>61.22</v>
      </c>
      <c r="V185">
        <v>846.01</v>
      </c>
      <c r="Y185">
        <v>62.92</v>
      </c>
      <c r="Z185">
        <f t="shared" si="32"/>
        <v>1868.0463221102327</v>
      </c>
      <c r="AA185">
        <v>2194.5314175423587</v>
      </c>
      <c r="AB185">
        <v>-326.48509543212583</v>
      </c>
      <c r="AC185">
        <f t="shared" si="26"/>
        <v>16.299999999999955</v>
      </c>
      <c r="AD185">
        <v>1621</v>
      </c>
      <c r="AE185">
        <v>-1604.7</v>
      </c>
      <c r="AI185">
        <f t="shared" si="22"/>
        <v>-39.187166000000097</v>
      </c>
      <c r="AJ185">
        <v>-7.5871660000000958</v>
      </c>
      <c r="AK185">
        <v>-31.6</v>
      </c>
      <c r="AL185" s="70">
        <f t="shared" si="21"/>
        <v>-70.042029692299124</v>
      </c>
      <c r="AM185">
        <v>29.663429837332856</v>
      </c>
      <c r="AN185">
        <v>-99.70545952963198</v>
      </c>
      <c r="AO185">
        <f t="shared" si="20"/>
        <v>1401.72</v>
      </c>
      <c r="AP185" s="71">
        <v>1336.77</v>
      </c>
      <c r="AQ185">
        <v>64.949999999999989</v>
      </c>
      <c r="AR185">
        <f t="shared" si="43"/>
        <v>24.060592806859077</v>
      </c>
      <c r="AS185">
        <v>-1.1622764632251281</v>
      </c>
      <c r="AT185">
        <v>25.222869270084207</v>
      </c>
      <c r="BA185">
        <f t="shared" si="42"/>
        <v>1316.217276753182</v>
      </c>
      <c r="BB185">
        <v>18.218510006166273</v>
      </c>
      <c r="BC185">
        <v>1297.9987667470157</v>
      </c>
      <c r="BD185">
        <f t="shared" si="33"/>
        <v>59.915722727273099</v>
      </c>
      <c r="BE185">
        <v>81.836109090909602</v>
      </c>
      <c r="BF185">
        <v>-21.920386363636503</v>
      </c>
      <c r="BG185">
        <f t="shared" si="34"/>
        <v>-77.890439545455038</v>
      </c>
      <c r="BH185">
        <v>-26.304463636363803</v>
      </c>
      <c r="BI185">
        <v>-51.585975909091232</v>
      </c>
      <c r="BJ185">
        <f t="shared" si="35"/>
        <v>55.531645454545803</v>
      </c>
      <c r="BK185">
        <v>37.995336363636603</v>
      </c>
      <c r="BL185">
        <v>17.536309090909199</v>
      </c>
      <c r="BM185">
        <f t="shared" si="28"/>
        <v>1.4613590909091001</v>
      </c>
      <c r="BN185">
        <v>1.4613590909091001</v>
      </c>
      <c r="BO185">
        <v>0</v>
      </c>
      <c r="BP185">
        <f t="shared" si="36"/>
        <v>-1726.0112222727382</v>
      </c>
      <c r="BQ185">
        <v>-201.5214186363649</v>
      </c>
      <c r="BR185">
        <v>-1524.4898036363734</v>
      </c>
      <c r="BS185">
        <f t="shared" si="37"/>
        <v>-93.819253636364238</v>
      </c>
      <c r="BT185">
        <v>9.9372418181818798</v>
      </c>
      <c r="BU185">
        <v>-103.75649545454611</v>
      </c>
      <c r="BV185">
        <f t="shared" si="39"/>
        <v>1.0471360000000001</v>
      </c>
      <c r="BW185">
        <v>0.31434600000000001</v>
      </c>
      <c r="BX185">
        <v>0.73279000000000005</v>
      </c>
      <c r="BY185">
        <f t="shared" si="29"/>
        <v>267.28257772727443</v>
      </c>
      <c r="BZ185">
        <v>-9.0604263636364202</v>
      </c>
      <c r="CA185">
        <v>276.34300409091082</v>
      </c>
      <c r="CH185" s="59">
        <f t="shared" si="40"/>
        <v>504</v>
      </c>
      <c r="CI185">
        <v>112</v>
      </c>
      <c r="CJ185">
        <v>392</v>
      </c>
      <c r="CK185">
        <f t="shared" si="30"/>
        <v>31.711492272727472</v>
      </c>
      <c r="CL185">
        <v>-26.304463636363803</v>
      </c>
      <c r="CM185">
        <v>58.015955909091275</v>
      </c>
    </row>
    <row r="186" spans="1:91" x14ac:dyDescent="0.25">
      <c r="A186" t="s">
        <v>835</v>
      </c>
      <c r="B186">
        <f t="shared" si="27"/>
        <v>27188.487430218887</v>
      </c>
      <c r="C186">
        <f>SUMIF(E$5:CM$5,C$5,E186:CM186)</f>
        <v>3734.9634717051449</v>
      </c>
      <c r="D186">
        <f>SUMIF(E$5:CM$5,D$5,E186:CM186)</f>
        <v>23453.523958513742</v>
      </c>
      <c r="E186">
        <f t="shared" si="23"/>
        <v>3367</v>
      </c>
      <c r="F186">
        <v>410</v>
      </c>
      <c r="G186">
        <v>2957</v>
      </c>
      <c r="H186">
        <f t="shared" si="24"/>
        <v>640.73502783180243</v>
      </c>
      <c r="I186">
        <v>536.24840721614953</v>
      </c>
      <c r="J186">
        <v>104.48662061565294</v>
      </c>
      <c r="K186">
        <f t="shared" si="25"/>
        <v>4773.7429125999997</v>
      </c>
      <c r="L186">
        <v>1261.2870605899993</v>
      </c>
      <c r="M186">
        <v>3512.4558520100004</v>
      </c>
      <c r="N186">
        <f t="shared" si="38"/>
        <v>1064.7792722720696</v>
      </c>
      <c r="O186">
        <v>616.85117014793104</v>
      </c>
      <c r="P186">
        <v>447.92810212413872</v>
      </c>
      <c r="Q186">
        <f t="shared" si="41"/>
        <v>965.60000000000014</v>
      </c>
      <c r="R186">
        <v>-981.3</v>
      </c>
      <c r="S186" s="72">
        <v>1946.9</v>
      </c>
      <c r="T186">
        <f t="shared" si="31"/>
        <v>17.78</v>
      </c>
      <c r="U186">
        <v>-8.69</v>
      </c>
      <c r="V186">
        <v>26.47</v>
      </c>
      <c r="Y186">
        <v>126.66</v>
      </c>
      <c r="Z186">
        <f t="shared" si="32"/>
        <v>1830.425719868236</v>
      </c>
      <c r="AA186">
        <v>-108.85600024369143</v>
      </c>
      <c r="AB186">
        <v>1939.2817201119274</v>
      </c>
      <c r="AC186">
        <f t="shared" si="26"/>
        <v>123.5</v>
      </c>
      <c r="AD186">
        <v>1335.7</v>
      </c>
      <c r="AE186">
        <v>-1212.2</v>
      </c>
      <c r="AI186">
        <f t="shared" si="22"/>
        <v>-581.15995900000019</v>
      </c>
      <c r="AJ186">
        <v>18.980040999999815</v>
      </c>
      <c r="AK186">
        <v>-600.14</v>
      </c>
      <c r="AL186" s="70">
        <f t="shared" si="21"/>
        <v>1522.7956819582591</v>
      </c>
      <c r="AM186">
        <v>27.684348230926446</v>
      </c>
      <c r="AN186">
        <v>1495.1113337273327</v>
      </c>
      <c r="AO186">
        <f t="shared" si="20"/>
        <v>-5.9199999999999875</v>
      </c>
      <c r="AP186" s="71">
        <v>-73.5</v>
      </c>
      <c r="AQ186">
        <v>67.580000000000013</v>
      </c>
      <c r="AR186">
        <f t="shared" si="43"/>
        <v>7.6294716880816038</v>
      </c>
      <c r="AS186">
        <v>1.7702711803644207</v>
      </c>
      <c r="AT186">
        <v>5.8592005077171834</v>
      </c>
      <c r="AX186">
        <f>AY186+AZ186</f>
        <v>24</v>
      </c>
      <c r="AY186">
        <v>12</v>
      </c>
      <c r="AZ186">
        <v>12</v>
      </c>
      <c r="BA186">
        <f t="shared" si="42"/>
        <v>366.46098400043707</v>
      </c>
      <c r="BB186">
        <v>79.451755583465356</v>
      </c>
      <c r="BC186">
        <v>287.00922841697172</v>
      </c>
      <c r="BD186">
        <f t="shared" si="33"/>
        <v>887.72462000000007</v>
      </c>
      <c r="BE186">
        <v>18.553730000000002</v>
      </c>
      <c r="BF186">
        <v>869.1708900000001</v>
      </c>
      <c r="BG186">
        <f t="shared" si="34"/>
        <v>-21.265429000000001</v>
      </c>
      <c r="BH186">
        <v>0.14272100000000001</v>
      </c>
      <c r="BI186">
        <v>-21.408150000000003</v>
      </c>
      <c r="BJ186">
        <f t="shared" si="35"/>
        <v>11.417680000000001</v>
      </c>
      <c r="BK186">
        <v>0</v>
      </c>
      <c r="BL186">
        <v>11.417680000000001</v>
      </c>
      <c r="BM186">
        <f t="shared" si="28"/>
        <v>44.243510000000001</v>
      </c>
      <c r="BN186">
        <v>44.243510000000001</v>
      </c>
      <c r="BO186">
        <v>0</v>
      </c>
      <c r="BP186">
        <f t="shared" si="36"/>
        <v>3195.6659110000005</v>
      </c>
      <c r="BQ186">
        <v>186.53634700000001</v>
      </c>
      <c r="BR186">
        <v>3009.1295640000003</v>
      </c>
      <c r="BS186">
        <f t="shared" si="37"/>
        <v>67.935196000000005</v>
      </c>
      <c r="BT186">
        <v>12.131285</v>
      </c>
      <c r="BU186">
        <v>55.803911000000006</v>
      </c>
      <c r="BV186">
        <f t="shared" si="39"/>
        <v>-41.340015000000001</v>
      </c>
      <c r="BW186">
        <v>1.9984999999999999E-2</v>
      </c>
      <c r="BX186" s="73">
        <v>-41.36</v>
      </c>
      <c r="BY186">
        <f t="shared" si="29"/>
        <v>1930.1588040000004</v>
      </c>
      <c r="BZ186">
        <v>8.135097</v>
      </c>
      <c r="CA186">
        <v>1922.0237070000003</v>
      </c>
      <c r="CH186" s="59">
        <f t="shared" si="40"/>
        <v>6784</v>
      </c>
      <c r="CI186">
        <v>340</v>
      </c>
      <c r="CJ186">
        <v>6444</v>
      </c>
      <c r="CK186">
        <f t="shared" si="30"/>
        <v>85.918042</v>
      </c>
      <c r="CL186">
        <v>-2.4262570000000001</v>
      </c>
      <c r="CM186">
        <v>88.344299000000007</v>
      </c>
    </row>
    <row r="187" spans="1:91" x14ac:dyDescent="0.25">
      <c r="A187" t="s">
        <v>836</v>
      </c>
      <c r="B187">
        <f t="shared" si="27"/>
        <v>6908.3667147918313</v>
      </c>
      <c r="C187">
        <f>SUMIF(E$5:CM$5,C$5,E187:CM187)</f>
        <v>3101.6036722303884</v>
      </c>
      <c r="D187">
        <f>SUMIF(E$5:CM$5,D$5,E187:CM187)</f>
        <v>3806.7630425614425</v>
      </c>
      <c r="E187">
        <f t="shared" si="23"/>
        <v>-2546</v>
      </c>
      <c r="F187">
        <v>-202</v>
      </c>
      <c r="G187">
        <v>-2344</v>
      </c>
      <c r="H187">
        <f t="shared" si="24"/>
        <v>1227.4876879423375</v>
      </c>
      <c r="I187">
        <v>326.01676396725492</v>
      </c>
      <c r="J187">
        <v>901.47092397508266</v>
      </c>
      <c r="K187">
        <f t="shared" si="25"/>
        <v>2158.2699834400005</v>
      </c>
      <c r="L187">
        <v>1851.3771997200008</v>
      </c>
      <c r="M187">
        <v>306.89278371999984</v>
      </c>
      <c r="N187">
        <f t="shared" si="38"/>
        <v>99.446166954160987</v>
      </c>
      <c r="O187">
        <v>99.222075401524364</v>
      </c>
      <c r="P187">
        <v>0.22409155263662001</v>
      </c>
      <c r="Q187">
        <f t="shared" si="41"/>
        <v>946.9</v>
      </c>
      <c r="R187">
        <v>296.10000000000002</v>
      </c>
      <c r="S187">
        <v>650.79999999999995</v>
      </c>
      <c r="T187">
        <f t="shared" si="31"/>
        <v>-118.92999999999999</v>
      </c>
      <c r="U187">
        <v>20.99</v>
      </c>
      <c r="V187">
        <v>-139.91999999999999</v>
      </c>
      <c r="Y187">
        <v>98.37</v>
      </c>
      <c r="Z187">
        <f t="shared" si="32"/>
        <v>941.76511346294433</v>
      </c>
      <c r="AA187">
        <v>262.67109020698075</v>
      </c>
      <c r="AB187">
        <v>679.09402325596363</v>
      </c>
      <c r="AC187">
        <f t="shared" si="26"/>
        <v>2131.1999999999998</v>
      </c>
      <c r="AD187">
        <v>431.9</v>
      </c>
      <c r="AE187">
        <v>1699.3</v>
      </c>
      <c r="AI187">
        <f t="shared" si="22"/>
        <v>13.822741000000041</v>
      </c>
      <c r="AJ187">
        <v>13.972741000000042</v>
      </c>
      <c r="AK187">
        <v>-0.15</v>
      </c>
      <c r="AL187" s="70">
        <f t="shared" si="21"/>
        <v>-771.72707416602748</v>
      </c>
      <c r="AM187">
        <v>63.055844044898038</v>
      </c>
      <c r="AN187">
        <v>-834.78291821092557</v>
      </c>
      <c r="AO187">
        <f t="shared" si="20"/>
        <v>-191.20999999999992</v>
      </c>
      <c r="AP187" s="71">
        <v>12.510000000000048</v>
      </c>
      <c r="AQ187">
        <v>-203.71999999999997</v>
      </c>
      <c r="AR187">
        <f t="shared" si="43"/>
        <v>-21.227450631849784</v>
      </c>
      <c r="AS187">
        <v>1.2556260190686956</v>
      </c>
      <c r="AT187">
        <v>-22.483076650918481</v>
      </c>
      <c r="AX187">
        <f t="shared" ref="AX187:AX250" si="44">AY187+AZ187</f>
        <v>-408</v>
      </c>
      <c r="AY187">
        <v>5</v>
      </c>
      <c r="AZ187">
        <v>-413</v>
      </c>
      <c r="BA187">
        <f t="shared" si="42"/>
        <v>158.68500079026396</v>
      </c>
      <c r="BB187">
        <v>-181.97144512933986</v>
      </c>
      <c r="BC187">
        <v>340.65644591960381</v>
      </c>
      <c r="BD187">
        <f t="shared" si="33"/>
        <v>-359.93391000000003</v>
      </c>
      <c r="BE187">
        <v>41.057100000000005</v>
      </c>
      <c r="BF187">
        <v>-400.99101000000002</v>
      </c>
      <c r="BG187">
        <f t="shared" si="34"/>
        <v>11.359131000000001</v>
      </c>
      <c r="BH187">
        <v>7.1165640000000003</v>
      </c>
      <c r="BI187">
        <v>4.2425670000000002</v>
      </c>
      <c r="BJ187">
        <f t="shared" si="35"/>
        <v>12.317130000000001</v>
      </c>
      <c r="BK187">
        <v>0</v>
      </c>
      <c r="BL187">
        <v>12.317130000000001</v>
      </c>
      <c r="BM187">
        <f t="shared" si="28"/>
        <v>4.1057100000000002</v>
      </c>
      <c r="BN187">
        <v>4.1057100000000002</v>
      </c>
      <c r="BO187">
        <v>0</v>
      </c>
      <c r="BP187">
        <f t="shared" si="36"/>
        <v>-286.85227200000003</v>
      </c>
      <c r="BQ187">
        <v>-92.789045999999999</v>
      </c>
      <c r="BR187">
        <v>-194.06322600000001</v>
      </c>
      <c r="BS187">
        <f t="shared" si="37"/>
        <v>2091.5855310000002</v>
      </c>
      <c r="BT187">
        <v>25.318545</v>
      </c>
      <c r="BU187">
        <v>2066.2669860000001</v>
      </c>
      <c r="BV187">
        <f t="shared" si="39"/>
        <v>3.0911999999999999E-2</v>
      </c>
      <c r="BW187">
        <v>3.0911999999999999E-2</v>
      </c>
      <c r="BX187" s="55">
        <v>0</v>
      </c>
      <c r="BY187">
        <f t="shared" si="29"/>
        <v>-45.710238000000004</v>
      </c>
      <c r="BZ187">
        <v>8.3482769999999995</v>
      </c>
      <c r="CA187">
        <v>-54.058515</v>
      </c>
      <c r="CH187" s="59">
        <f t="shared" si="40"/>
        <v>1744</v>
      </c>
      <c r="CI187">
        <v>109</v>
      </c>
      <c r="CJ187">
        <v>1635</v>
      </c>
      <c r="CK187">
        <f t="shared" si="30"/>
        <v>18.612552000000001</v>
      </c>
      <c r="CL187">
        <v>-0.68428500000000003</v>
      </c>
      <c r="CM187">
        <v>19.296837</v>
      </c>
    </row>
    <row r="188" spans="1:91" x14ac:dyDescent="0.25">
      <c r="A188" t="s">
        <v>837</v>
      </c>
      <c r="B188">
        <f t="shared" si="27"/>
        <v>33306.116873527761</v>
      </c>
      <c r="C188">
        <f>SUMIF(E$5:CM$5,C$5,E188:CM188)</f>
        <v>14012.869718448572</v>
      </c>
      <c r="D188">
        <f>SUMIF(E$5:CM$5,D$5,E188:CM188)</f>
        <v>19293.247155079192</v>
      </c>
      <c r="E188">
        <f t="shared" si="23"/>
        <v>2759</v>
      </c>
      <c r="F188">
        <v>370</v>
      </c>
      <c r="G188">
        <v>2389</v>
      </c>
      <c r="H188">
        <f t="shared" si="24"/>
        <v>1397.4812863430407</v>
      </c>
      <c r="I188">
        <v>545.93118514472746</v>
      </c>
      <c r="J188">
        <v>851.55010119831309</v>
      </c>
      <c r="K188">
        <f t="shared" si="25"/>
        <v>3698.9386175300015</v>
      </c>
      <c r="L188">
        <v>2157.8426353700011</v>
      </c>
      <c r="M188">
        <v>1541.0959821600004</v>
      </c>
      <c r="N188">
        <f t="shared" si="38"/>
        <v>219.28095476459373</v>
      </c>
      <c r="O188">
        <v>394.73587700429471</v>
      </c>
      <c r="P188">
        <v>-175.45492223970098</v>
      </c>
      <c r="Q188">
        <f t="shared" si="41"/>
        <v>2719.5</v>
      </c>
      <c r="R188">
        <v>-80.400000000000006</v>
      </c>
      <c r="S188" s="72">
        <v>2799.9</v>
      </c>
      <c r="T188">
        <f t="shared" si="31"/>
        <v>-309.51</v>
      </c>
      <c r="U188">
        <v>19.489999999999998</v>
      </c>
      <c r="V188">
        <v>-329</v>
      </c>
      <c r="Y188">
        <v>142.44999999999999</v>
      </c>
      <c r="Z188">
        <f t="shared" si="32"/>
        <v>6470.3218928928645</v>
      </c>
      <c r="AA188">
        <v>4380.1611112942783</v>
      </c>
      <c r="AB188">
        <v>2090.1607815985863</v>
      </c>
      <c r="AC188">
        <f t="shared" si="26"/>
        <v>8766.1</v>
      </c>
      <c r="AD188">
        <v>4742.2</v>
      </c>
      <c r="AE188">
        <v>4023.9</v>
      </c>
      <c r="AI188">
        <f t="shared" si="22"/>
        <v>112.73941100000022</v>
      </c>
      <c r="AJ188">
        <v>112.78941100000021</v>
      </c>
      <c r="AK188">
        <v>-5.0000000000000017E-2</v>
      </c>
      <c r="AL188" s="70">
        <f t="shared" si="21"/>
        <v>548.1185373502318</v>
      </c>
      <c r="AM188">
        <v>60.319805666020699</v>
      </c>
      <c r="AN188">
        <v>487.79873168421113</v>
      </c>
      <c r="AO188">
        <f t="shared" si="20"/>
        <v>1469.87</v>
      </c>
      <c r="AP188" s="71">
        <v>747.2</v>
      </c>
      <c r="AQ188">
        <v>722.67</v>
      </c>
      <c r="AR188">
        <f t="shared" si="43"/>
        <v>-44.679117792243396</v>
      </c>
      <c r="AS188">
        <v>-26.958573785320766</v>
      </c>
      <c r="AT188">
        <v>-17.72054400692263</v>
      </c>
      <c r="AX188">
        <f t="shared" si="44"/>
        <v>90</v>
      </c>
      <c r="AY188">
        <v>-37</v>
      </c>
      <c r="AZ188">
        <v>127</v>
      </c>
      <c r="BA188">
        <f t="shared" si="42"/>
        <v>206.46052491764954</v>
      </c>
      <c r="BB188">
        <v>62.798852406758037</v>
      </c>
      <c r="BC188">
        <v>143.66167251089149</v>
      </c>
      <c r="BD188">
        <f t="shared" si="33"/>
        <v>104.477617391301</v>
      </c>
      <c r="BE188">
        <v>0</v>
      </c>
      <c r="BF188">
        <v>104.477617391301</v>
      </c>
      <c r="BG188">
        <f t="shared" si="34"/>
        <v>15.0610591304343</v>
      </c>
      <c r="BH188">
        <v>11.940299130434401</v>
      </c>
      <c r="BI188">
        <v>3.1207599999998998</v>
      </c>
      <c r="BJ188">
        <f t="shared" si="35"/>
        <v>-21.709634782607999</v>
      </c>
      <c r="BK188">
        <v>0</v>
      </c>
      <c r="BL188">
        <v>-21.709634782607999</v>
      </c>
      <c r="BM188">
        <f t="shared" si="28"/>
        <v>13.568521739129999</v>
      </c>
      <c r="BN188">
        <v>13.568521739129999</v>
      </c>
      <c r="BO188">
        <v>0</v>
      </c>
      <c r="BP188">
        <f t="shared" si="36"/>
        <v>1030.9362817390975</v>
      </c>
      <c r="BQ188">
        <v>318.5888904347724</v>
      </c>
      <c r="BR188">
        <v>712.34739130432501</v>
      </c>
      <c r="BS188">
        <f t="shared" si="37"/>
        <v>-119.67436173912661</v>
      </c>
      <c r="BT188">
        <v>5.0203530434781003</v>
      </c>
      <c r="BU188">
        <v>-124.69471478260471</v>
      </c>
      <c r="BV188">
        <f t="shared" si="39"/>
        <v>-3.7410300000000003</v>
      </c>
      <c r="BW188">
        <v>-5.9285300000000003</v>
      </c>
      <c r="BX188">
        <v>2.1875</v>
      </c>
      <c r="BY188">
        <f t="shared" si="29"/>
        <v>508.00545391302717</v>
      </c>
      <c r="BZ188">
        <v>23.337857391303597</v>
      </c>
      <c r="CA188">
        <v>484.66759652172357</v>
      </c>
      <c r="CH188" s="59">
        <f t="shared" si="40"/>
        <v>1630</v>
      </c>
      <c r="CI188">
        <v>180</v>
      </c>
      <c r="CJ188">
        <v>1450</v>
      </c>
      <c r="CK188">
        <f t="shared" si="30"/>
        <v>1903.1208591303739</v>
      </c>
      <c r="CL188">
        <v>17.232022608695097</v>
      </c>
      <c r="CM188">
        <v>1885.8888365216787</v>
      </c>
    </row>
    <row r="189" spans="1:91" x14ac:dyDescent="0.25">
      <c r="A189" t="s">
        <v>838</v>
      </c>
      <c r="B189">
        <f t="shared" si="27"/>
        <v>38040.547631932524</v>
      </c>
      <c r="C189">
        <f>SUMIF(E$5:CM$5,C$5,E189:CM189)</f>
        <v>12510.754804835906</v>
      </c>
      <c r="D189">
        <f>SUMIF(E$5:CM$5,D$5,E189:CM189)</f>
        <v>25529.792827096622</v>
      </c>
      <c r="E189">
        <f t="shared" si="23"/>
        <v>5101</v>
      </c>
      <c r="F189">
        <v>137</v>
      </c>
      <c r="G189">
        <v>4964</v>
      </c>
      <c r="H189">
        <f t="shared" si="24"/>
        <v>2294.8528885389078</v>
      </c>
      <c r="I189">
        <v>257.2052401746725</v>
      </c>
      <c r="J189">
        <v>2037.6476483642352</v>
      </c>
      <c r="K189">
        <f t="shared" si="25"/>
        <v>7333.2505685000006</v>
      </c>
      <c r="L189">
        <v>3301.6458791500004</v>
      </c>
      <c r="M189">
        <v>4031.6046893500002</v>
      </c>
      <c r="N189">
        <f t="shared" si="38"/>
        <v>1009.1704393186753</v>
      </c>
      <c r="O189">
        <v>115.41561594072164</v>
      </c>
      <c r="P189">
        <v>893.7548233779537</v>
      </c>
      <c r="Q189">
        <f t="shared" si="41"/>
        <v>3137.6</v>
      </c>
      <c r="R189">
        <v>124.9</v>
      </c>
      <c r="S189" s="72">
        <v>3012.7</v>
      </c>
      <c r="T189">
        <f t="shared" si="31"/>
        <v>24.939999999999998</v>
      </c>
      <c r="U189">
        <v>22.77</v>
      </c>
      <c r="V189">
        <v>2.17</v>
      </c>
      <c r="Y189">
        <v>79.17</v>
      </c>
      <c r="Z189">
        <f t="shared" si="32"/>
        <v>2784.9975842425151</v>
      </c>
      <c r="AA189">
        <v>2103.6865582759324</v>
      </c>
      <c r="AB189">
        <v>681.31102596658275</v>
      </c>
      <c r="AC189">
        <f t="shared" si="26"/>
        <v>8104.7999999999993</v>
      </c>
      <c r="AD189">
        <v>4947.8999999999996</v>
      </c>
      <c r="AE189">
        <v>3156.9</v>
      </c>
      <c r="AI189">
        <f t="shared" si="22"/>
        <v>136.09269299999968</v>
      </c>
      <c r="AJ189">
        <v>114.79269299999967</v>
      </c>
      <c r="AK189">
        <v>21.3</v>
      </c>
      <c r="AL189" s="70">
        <f t="shared" si="21"/>
        <v>219.91925591273574</v>
      </c>
      <c r="AM189">
        <v>193.15717589501725</v>
      </c>
      <c r="AN189">
        <v>26.762080017718482</v>
      </c>
      <c r="AO189">
        <f t="shared" si="20"/>
        <v>897.55</v>
      </c>
      <c r="AP189" s="71">
        <v>647.97</v>
      </c>
      <c r="AQ189">
        <v>249.57999999999998</v>
      </c>
      <c r="AR189">
        <f t="shared" si="43"/>
        <v>25.368900818308163</v>
      </c>
      <c r="AS189">
        <v>-4.5030259684237013</v>
      </c>
      <c r="AT189">
        <v>29.871926786731862</v>
      </c>
      <c r="AX189">
        <f t="shared" si="44"/>
        <v>1096</v>
      </c>
      <c r="AY189">
        <v>-11</v>
      </c>
      <c r="AZ189">
        <v>1107</v>
      </c>
      <c r="BA189">
        <f t="shared" si="42"/>
        <v>1245.1650506013877</v>
      </c>
      <c r="BB189">
        <v>-35.447464632013968</v>
      </c>
      <c r="BC189">
        <v>1280.6125152334016</v>
      </c>
      <c r="BD189">
        <f t="shared" si="33"/>
        <v>1465.2430100000001</v>
      </c>
      <c r="BE189">
        <v>0</v>
      </c>
      <c r="BF189">
        <v>1465.2430100000001</v>
      </c>
      <c r="BG189">
        <f t="shared" si="34"/>
        <v>-12.06513</v>
      </c>
      <c r="BH189">
        <v>-8.1774769999999997</v>
      </c>
      <c r="BI189">
        <v>-3.8876529999999998</v>
      </c>
      <c r="BJ189">
        <f t="shared" si="35"/>
        <v>1.34057</v>
      </c>
      <c r="BK189">
        <v>2.6811400000000001</v>
      </c>
      <c r="BL189">
        <v>-1.34057</v>
      </c>
      <c r="BM189">
        <f t="shared" si="28"/>
        <v>32.173680000000004</v>
      </c>
      <c r="BN189">
        <v>12.06513</v>
      </c>
      <c r="BO189">
        <v>20.108550000000001</v>
      </c>
      <c r="BP189">
        <f t="shared" si="36"/>
        <v>136.604083</v>
      </c>
      <c r="BQ189">
        <v>104.296346</v>
      </c>
      <c r="BR189">
        <v>32.307737000000003</v>
      </c>
      <c r="BS189">
        <f t="shared" si="37"/>
        <v>166.90096500000001</v>
      </c>
      <c r="BT189">
        <v>-1.2065130000000002</v>
      </c>
      <c r="BU189">
        <v>168.10747800000001</v>
      </c>
      <c r="BV189">
        <f t="shared" si="39"/>
        <v>0.62495299999999998</v>
      </c>
      <c r="BW189">
        <v>0.59997800000000001</v>
      </c>
      <c r="BX189">
        <v>2.4975000000000001E-2</v>
      </c>
      <c r="BY189">
        <f t="shared" si="29"/>
        <v>693.4768610000001</v>
      </c>
      <c r="BZ189">
        <v>3.6195390000000005</v>
      </c>
      <c r="CA189">
        <v>689.85732200000007</v>
      </c>
      <c r="CH189" s="59">
        <f t="shared" si="40"/>
        <v>1800</v>
      </c>
      <c r="CI189">
        <v>472</v>
      </c>
      <c r="CJ189">
        <v>1328</v>
      </c>
      <c r="CK189">
        <f t="shared" si="30"/>
        <v>266.37125899999995</v>
      </c>
      <c r="CL189">
        <v>9.3839900000000007</v>
      </c>
      <c r="CM189">
        <v>256.98726899999997</v>
      </c>
    </row>
    <row r="190" spans="1:91" x14ac:dyDescent="0.25">
      <c r="A190" t="s">
        <v>839</v>
      </c>
      <c r="B190">
        <f t="shared" si="27"/>
        <v>643.28575272190483</v>
      </c>
      <c r="C190">
        <f>SUMIF(E$5:CM$5,C$5,E190:CM190)</f>
        <v>-5935.9373669645056</v>
      </c>
      <c r="D190">
        <f>SUMIF(E$5:CM$5,D$5,E190:CM190)</f>
        <v>6579.2231196864104</v>
      </c>
      <c r="E190">
        <f t="shared" si="23"/>
        <v>169</v>
      </c>
      <c r="F190">
        <v>-501</v>
      </c>
      <c r="G190">
        <v>670</v>
      </c>
      <c r="H190">
        <f t="shared" si="24"/>
        <v>167.42909423604726</v>
      </c>
      <c r="I190">
        <v>512.35132662396984</v>
      </c>
      <c r="J190">
        <v>-344.92223238792258</v>
      </c>
      <c r="K190">
        <f t="shared" si="25"/>
        <v>3710.2445420699996</v>
      </c>
      <c r="L190">
        <v>-474.69800078999998</v>
      </c>
      <c r="M190">
        <v>4184.9425428599998</v>
      </c>
      <c r="N190">
        <f t="shared" si="38"/>
        <v>-127.61704541215323</v>
      </c>
      <c r="O190">
        <v>-146.584907935796</v>
      </c>
      <c r="P190">
        <v>18.967862523642765</v>
      </c>
      <c r="Q190">
        <f t="shared" si="41"/>
        <v>-598.79999999999995</v>
      </c>
      <c r="R190">
        <v>421.2</v>
      </c>
      <c r="S190" s="72">
        <v>-1020</v>
      </c>
      <c r="T190">
        <f t="shared" si="31"/>
        <v>-62.830000000000005</v>
      </c>
      <c r="U190">
        <v>17.600000000000001</v>
      </c>
      <c r="V190">
        <v>-80.430000000000007</v>
      </c>
      <c r="Y190">
        <v>79.59</v>
      </c>
      <c r="Z190">
        <f t="shared" si="32"/>
        <v>-1524.9664385580045</v>
      </c>
      <c r="AA190">
        <v>-2059.8976239590502</v>
      </c>
      <c r="AB190">
        <v>534.93118540104581</v>
      </c>
      <c r="AC190">
        <f t="shared" si="26"/>
        <v>-301.90000000000009</v>
      </c>
      <c r="AD190">
        <v>-3330.5</v>
      </c>
      <c r="AE190">
        <v>3028.6</v>
      </c>
      <c r="AI190">
        <f t="shared" si="22"/>
        <v>-87.300584999999998</v>
      </c>
      <c r="AJ190">
        <v>-18.600584999999999</v>
      </c>
      <c r="AK190">
        <v>-68.7</v>
      </c>
      <c r="AL190" s="70">
        <f t="shared" si="21"/>
        <v>472.13124921138797</v>
      </c>
      <c r="AM190">
        <v>-7.2195953797576777</v>
      </c>
      <c r="AN190">
        <v>479.35084459114563</v>
      </c>
      <c r="AO190">
        <f t="shared" ref="AO190:AO253" si="45">AP190+AQ190</f>
        <v>-983.31000000000006</v>
      </c>
      <c r="AP190" s="71">
        <v>-852.2</v>
      </c>
      <c r="AQ190">
        <v>-131.11000000000001</v>
      </c>
      <c r="AR190">
        <f t="shared" si="43"/>
        <v>-106.28687721536414</v>
      </c>
      <c r="AS190">
        <v>3.5864168406078241</v>
      </c>
      <c r="AT190">
        <v>-109.87329405597197</v>
      </c>
      <c r="AX190">
        <f t="shared" si="44"/>
        <v>-109</v>
      </c>
      <c r="AY190">
        <v>-12</v>
      </c>
      <c r="AZ190">
        <v>-97</v>
      </c>
      <c r="BA190">
        <f t="shared" si="42"/>
        <v>22.804012723268883</v>
      </c>
      <c r="BB190">
        <v>-109.95840469782233</v>
      </c>
      <c r="BC190">
        <v>132.76241742109121</v>
      </c>
      <c r="BD190">
        <f t="shared" si="33"/>
        <v>-644.60159999998291</v>
      </c>
      <c r="BE190">
        <v>0</v>
      </c>
      <c r="BF190">
        <v>-644.60159999998291</v>
      </c>
      <c r="BG190">
        <f t="shared" si="34"/>
        <v>63.831893333331642</v>
      </c>
      <c r="BH190">
        <v>15.957973333332909</v>
      </c>
      <c r="BI190">
        <v>47.873919999998733</v>
      </c>
      <c r="BJ190">
        <f t="shared" si="35"/>
        <v>8.7957333333331</v>
      </c>
      <c r="BK190">
        <v>2.5130666666665999</v>
      </c>
      <c r="BL190">
        <v>6.2826666666664996</v>
      </c>
      <c r="BM190">
        <f t="shared" si="28"/>
        <v>-5.0261333333331999</v>
      </c>
      <c r="BN190">
        <v>5.0261333333331999</v>
      </c>
      <c r="BO190">
        <v>-10.0522666666664</v>
      </c>
      <c r="BP190">
        <f t="shared" si="36"/>
        <v>-1099.4666666666376</v>
      </c>
      <c r="BQ190">
        <v>-371.68255999999013</v>
      </c>
      <c r="BR190">
        <v>-727.7841066666474</v>
      </c>
      <c r="BS190">
        <f t="shared" si="37"/>
        <v>-287.62047999999237</v>
      </c>
      <c r="BT190">
        <v>-19.853226666666142</v>
      </c>
      <c r="BU190">
        <v>-267.76725333332621</v>
      </c>
      <c r="BV190">
        <f t="shared" si="39"/>
        <v>2.4666540000000001</v>
      </c>
      <c r="BW190">
        <v>0.27915400000000001</v>
      </c>
      <c r="BX190">
        <v>2.1875</v>
      </c>
      <c r="BY190">
        <f t="shared" si="29"/>
        <v>103.66399999999723</v>
      </c>
      <c r="BZ190">
        <v>9.9266133333330711</v>
      </c>
      <c r="CA190">
        <v>93.737386666664165</v>
      </c>
      <c r="CH190" s="59">
        <f t="shared" si="40"/>
        <v>2012</v>
      </c>
      <c r="CI190">
        <v>991</v>
      </c>
      <c r="CJ190">
        <v>1021</v>
      </c>
      <c r="CK190">
        <f t="shared" si="30"/>
        <v>-229.9455999999939</v>
      </c>
      <c r="CL190">
        <v>-11.183146666666371</v>
      </c>
      <c r="CM190">
        <v>-218.76245333332753</v>
      </c>
    </row>
    <row r="191" spans="1:91" x14ac:dyDescent="0.25">
      <c r="A191" t="s">
        <v>840</v>
      </c>
      <c r="B191">
        <f t="shared" si="27"/>
        <v>8053.3958040945618</v>
      </c>
      <c r="C191">
        <f>SUMIF(E$5:CM$5,C$5,E191:CM191)</f>
        <v>6353.270924611139</v>
      </c>
      <c r="D191">
        <f>SUMIF(E$5:CM$5,D$5,E191:CM191)</f>
        <v>1700.1248794834232</v>
      </c>
      <c r="E191">
        <f t="shared" si="23"/>
        <v>-1145</v>
      </c>
      <c r="F191">
        <v>537</v>
      </c>
      <c r="G191">
        <v>-1682</v>
      </c>
      <c r="H191">
        <f t="shared" si="24"/>
        <v>1236.3267725131791</v>
      </c>
      <c r="I191">
        <v>393.02535949343405</v>
      </c>
      <c r="J191">
        <v>843.30141301974493</v>
      </c>
      <c r="K191">
        <f t="shared" si="25"/>
        <v>2949.3628411199998</v>
      </c>
      <c r="L191">
        <v>1636.3224253999995</v>
      </c>
      <c r="M191">
        <v>1313.0404157200001</v>
      </c>
      <c r="N191">
        <f t="shared" si="38"/>
        <v>33.131097701352203</v>
      </c>
      <c r="O191">
        <v>-0.11008514175559</v>
      </c>
      <c r="P191">
        <v>33.241182843107794</v>
      </c>
      <c r="Q191">
        <f t="shared" si="41"/>
        <v>886.4</v>
      </c>
      <c r="R191">
        <v>661.8</v>
      </c>
      <c r="S191">
        <v>224.6</v>
      </c>
      <c r="T191">
        <f t="shared" si="31"/>
        <v>-30.08</v>
      </c>
      <c r="U191">
        <v>17.75</v>
      </c>
      <c r="V191">
        <v>-47.83</v>
      </c>
      <c r="Y191">
        <v>65.09</v>
      </c>
      <c r="Z191">
        <f t="shared" si="32"/>
        <v>2415.8079693875625</v>
      </c>
      <c r="AA191">
        <v>2256.738447121304</v>
      </c>
      <c r="AB191">
        <v>159.06952226625842</v>
      </c>
      <c r="AC191">
        <f t="shared" si="26"/>
        <v>974.30000000000007</v>
      </c>
      <c r="AD191">
        <v>1081.2</v>
      </c>
      <c r="AE191">
        <v>-106.9</v>
      </c>
      <c r="AI191">
        <f t="shared" si="22"/>
        <v>69.23544300000016</v>
      </c>
      <c r="AJ191">
        <v>48.48544300000016</v>
      </c>
      <c r="AK191">
        <v>20.75</v>
      </c>
      <c r="AL191" s="70">
        <f t="shared" ref="AL191:AL254" si="46">AM191+AN191</f>
        <v>-244.76143419268044</v>
      </c>
      <c r="AM191">
        <v>10.887298113359449</v>
      </c>
      <c r="AN191">
        <v>-255.64873230603988</v>
      </c>
      <c r="AO191">
        <f t="shared" si="45"/>
        <v>-610.94000000000005</v>
      </c>
      <c r="AP191" s="71">
        <v>-604.86</v>
      </c>
      <c r="AQ191">
        <v>-6.0799999999999983</v>
      </c>
      <c r="AR191">
        <f t="shared" si="43"/>
        <v>-50.98587709061205</v>
      </c>
      <c r="AS191">
        <v>2.5701760412933923</v>
      </c>
      <c r="AT191">
        <v>-53.556053131905443</v>
      </c>
      <c r="AX191">
        <f t="shared" si="44"/>
        <v>-202</v>
      </c>
      <c r="AY191">
        <v>1</v>
      </c>
      <c r="AZ191">
        <v>-203</v>
      </c>
      <c r="BA191">
        <f t="shared" si="42"/>
        <v>1233.2023296557604</v>
      </c>
      <c r="BB191">
        <v>-72.730716416497003</v>
      </c>
      <c r="BC191">
        <v>1305.9330460722574</v>
      </c>
      <c r="BD191">
        <f t="shared" si="33"/>
        <v>211.20704999999998</v>
      </c>
      <c r="BE191">
        <v>-67.146749999999997</v>
      </c>
      <c r="BF191">
        <v>278.35379999999998</v>
      </c>
      <c r="BG191">
        <f t="shared" si="34"/>
        <v>-57.746205000000003</v>
      </c>
      <c r="BH191">
        <v>27.957464999999999</v>
      </c>
      <c r="BI191">
        <v>-85.703670000000002</v>
      </c>
      <c r="BJ191">
        <f t="shared" si="35"/>
        <v>9.7667999999999999</v>
      </c>
      <c r="BK191">
        <v>2.4417</v>
      </c>
      <c r="BL191">
        <v>7.3250999999999999</v>
      </c>
      <c r="BM191">
        <f t="shared" si="28"/>
        <v>17.091900000000003</v>
      </c>
      <c r="BN191">
        <v>4.8834</v>
      </c>
      <c r="BO191">
        <v>12.208500000000001</v>
      </c>
      <c r="BP191">
        <f t="shared" si="36"/>
        <v>-799.16840999999999</v>
      </c>
      <c r="BQ191">
        <v>-240.75161999999997</v>
      </c>
      <c r="BR191">
        <v>-558.41678999999999</v>
      </c>
      <c r="BS191">
        <f t="shared" si="37"/>
        <v>-38.090520000000005</v>
      </c>
      <c r="BT191">
        <v>3.5404649999999998</v>
      </c>
      <c r="BU191">
        <v>-41.630985000000003</v>
      </c>
      <c r="BV191">
        <f t="shared" si="39"/>
        <v>-74.899428</v>
      </c>
      <c r="BW191">
        <v>0.10057199999999999</v>
      </c>
      <c r="BX191" s="55">
        <v>-75</v>
      </c>
      <c r="BY191">
        <f t="shared" si="29"/>
        <v>-50.543190000000003</v>
      </c>
      <c r="BZ191">
        <v>22.951979999999999</v>
      </c>
      <c r="CA191">
        <v>-73.495170000000002</v>
      </c>
      <c r="CH191" s="59">
        <f t="shared" si="40"/>
        <v>1385</v>
      </c>
      <c r="CI191">
        <v>634</v>
      </c>
      <c r="CJ191">
        <v>751</v>
      </c>
      <c r="CK191">
        <f t="shared" si="30"/>
        <v>-128.31133500000001</v>
      </c>
      <c r="CL191">
        <v>-3.7846350000000002</v>
      </c>
      <c r="CM191">
        <v>-124.52670000000001</v>
      </c>
    </row>
    <row r="192" spans="1:91" x14ac:dyDescent="0.25">
      <c r="A192" t="s">
        <v>841</v>
      </c>
      <c r="B192">
        <f t="shared" si="27"/>
        <v>32850.119817682724</v>
      </c>
      <c r="C192">
        <f>SUMIF(E$5:CM$5,C$5,E192:CM192)</f>
        <v>11450.940240112464</v>
      </c>
      <c r="D192">
        <f>SUMIF(E$5:CM$5,D$5,E192:CM192)</f>
        <v>21399.179577570259</v>
      </c>
      <c r="E192">
        <f t="shared" si="23"/>
        <v>3972</v>
      </c>
      <c r="F192">
        <v>571</v>
      </c>
      <c r="G192">
        <v>3401</v>
      </c>
      <c r="H192">
        <f t="shared" si="24"/>
        <v>2633.9658444022693</v>
      </c>
      <c r="I192">
        <v>489.60151802656407</v>
      </c>
      <c r="J192">
        <v>2144.3643263757053</v>
      </c>
      <c r="K192">
        <f t="shared" si="25"/>
        <v>7502.3250950099991</v>
      </c>
      <c r="L192">
        <v>3199.5285557199995</v>
      </c>
      <c r="M192">
        <v>4302.7965392899996</v>
      </c>
      <c r="N192">
        <f t="shared" si="38"/>
        <v>127.18401706509908</v>
      </c>
      <c r="O192">
        <v>184.6079445152784</v>
      </c>
      <c r="P192">
        <v>-57.423927450179328</v>
      </c>
      <c r="Q192">
        <f t="shared" si="41"/>
        <v>802</v>
      </c>
      <c r="R192">
        <v>-374.2</v>
      </c>
      <c r="S192" s="72">
        <v>1176.2</v>
      </c>
      <c r="T192">
        <f t="shared" si="31"/>
        <v>31.48</v>
      </c>
      <c r="U192">
        <v>-8.98</v>
      </c>
      <c r="V192">
        <v>40.46</v>
      </c>
      <c r="Y192">
        <v>172.14</v>
      </c>
      <c r="Z192">
        <f t="shared" si="32"/>
        <v>5278.8002493786898</v>
      </c>
      <c r="AA192">
        <v>3547.9669658641578</v>
      </c>
      <c r="AB192">
        <v>1730.8332835145318</v>
      </c>
      <c r="AC192">
        <f t="shared" si="26"/>
        <v>8373.1</v>
      </c>
      <c r="AD192">
        <v>1979.8</v>
      </c>
      <c r="AE192">
        <v>6393.3</v>
      </c>
      <c r="AI192">
        <f t="shared" si="22"/>
        <v>48.034003999999726</v>
      </c>
      <c r="AJ192">
        <v>41.834003999999723</v>
      </c>
      <c r="AK192">
        <v>6.2</v>
      </c>
      <c r="AL192" s="70">
        <f t="shared" si="46"/>
        <v>-703.98966063519788</v>
      </c>
      <c r="AM192">
        <v>-383.13981642852707</v>
      </c>
      <c r="AN192">
        <v>-320.84984420667081</v>
      </c>
      <c r="AO192">
        <f t="shared" si="45"/>
        <v>1767.14</v>
      </c>
      <c r="AP192" s="71">
        <v>1636.72</v>
      </c>
      <c r="AQ192">
        <v>130.41999999999999</v>
      </c>
      <c r="AR192">
        <f t="shared" si="43"/>
        <v>8.166181119516164</v>
      </c>
      <c r="AS192">
        <v>-0.30623710413108501</v>
      </c>
      <c r="AT192">
        <v>8.4724182236472494</v>
      </c>
      <c r="AX192">
        <f t="shared" si="44"/>
        <v>-181</v>
      </c>
      <c r="AY192">
        <v>30</v>
      </c>
      <c r="AZ192">
        <v>-211</v>
      </c>
      <c r="BA192">
        <f t="shared" si="42"/>
        <v>614.83652534236126</v>
      </c>
      <c r="BB192">
        <v>21.729243519126765</v>
      </c>
      <c r="BC192">
        <v>593.10728182323453</v>
      </c>
      <c r="BD192">
        <f t="shared" si="33"/>
        <v>190.273</v>
      </c>
      <c r="BE192">
        <v>0</v>
      </c>
      <c r="BF192">
        <v>190.273</v>
      </c>
      <c r="BG192">
        <f t="shared" si="34"/>
        <v>13.919299999999998</v>
      </c>
      <c r="BH192">
        <v>11.109899999999998</v>
      </c>
      <c r="BI192">
        <v>2.8094000000000001</v>
      </c>
      <c r="BJ192">
        <f t="shared" si="35"/>
        <v>1.2769999999999999</v>
      </c>
      <c r="BK192">
        <v>0</v>
      </c>
      <c r="BL192">
        <v>1.2769999999999999</v>
      </c>
      <c r="BM192">
        <f t="shared" si="28"/>
        <v>12.77</v>
      </c>
      <c r="BN192">
        <v>-1.2769999999999999</v>
      </c>
      <c r="BO192">
        <v>14.046999999999999</v>
      </c>
      <c r="BP192">
        <f t="shared" si="36"/>
        <v>-768.75399999999991</v>
      </c>
      <c r="BQ192">
        <v>-37.926899999999996</v>
      </c>
      <c r="BR192">
        <v>-730.82709999999986</v>
      </c>
      <c r="BS192">
        <f t="shared" si="37"/>
        <v>-75.853799999999993</v>
      </c>
      <c r="BT192">
        <v>-1.4047000000000001</v>
      </c>
      <c r="BU192">
        <v>-74.449099999999987</v>
      </c>
      <c r="BV192">
        <f t="shared" si="39"/>
        <v>0.54996199999999995</v>
      </c>
      <c r="BW192">
        <v>0.54996199999999995</v>
      </c>
      <c r="BX192" s="55">
        <v>0</v>
      </c>
      <c r="BY192">
        <f t="shared" si="29"/>
        <v>-1.6600999999999999</v>
      </c>
      <c r="BZ192">
        <v>8.0450999999999997</v>
      </c>
      <c r="CA192">
        <v>-9.7051999999999996</v>
      </c>
      <c r="CH192" s="59">
        <f t="shared" si="40"/>
        <v>3733</v>
      </c>
      <c r="CI192">
        <v>533</v>
      </c>
      <c r="CJ192">
        <v>3200</v>
      </c>
      <c r="CK192">
        <f t="shared" si="30"/>
        <v>-701.5838</v>
      </c>
      <c r="CL192">
        <v>2.6816999999999998</v>
      </c>
      <c r="CM192">
        <v>-704.26549999999997</v>
      </c>
    </row>
    <row r="193" spans="1:91" x14ac:dyDescent="0.25">
      <c r="A193" t="s">
        <v>842</v>
      </c>
      <c r="B193">
        <f t="shared" si="27"/>
        <v>26826.591467154998</v>
      </c>
      <c r="C193">
        <f>SUMIF(E$5:CM$5,C$5,E193:CM193)</f>
        <v>5340.3743834697379</v>
      </c>
      <c r="D193">
        <f>SUMIF(E$5:CM$5,D$5,E193:CM193)</f>
        <v>21486.21708368526</v>
      </c>
      <c r="E193">
        <f t="shared" si="23"/>
        <v>3405</v>
      </c>
      <c r="F193">
        <v>14</v>
      </c>
      <c r="G193">
        <v>3391</v>
      </c>
      <c r="H193">
        <f t="shared" si="24"/>
        <v>2140.7547539058628</v>
      </c>
      <c r="I193">
        <v>364.2584559183266</v>
      </c>
      <c r="J193">
        <v>1776.4962979875363</v>
      </c>
      <c r="K193">
        <f t="shared" si="25"/>
        <v>5593.0954765099987</v>
      </c>
      <c r="L193">
        <v>1796.1107336999992</v>
      </c>
      <c r="M193">
        <v>3796.9847428099997</v>
      </c>
      <c r="N193">
        <f t="shared" si="38"/>
        <v>1752.2754011537172</v>
      </c>
      <c r="O193">
        <v>-137.23175087640379</v>
      </c>
      <c r="P193">
        <v>1889.507152030121</v>
      </c>
      <c r="Q193">
        <f t="shared" si="41"/>
        <v>1950.7</v>
      </c>
      <c r="R193">
        <v>186.8</v>
      </c>
      <c r="S193" s="72">
        <v>1763.9</v>
      </c>
      <c r="T193">
        <f t="shared" si="31"/>
        <v>3.5600000000000005</v>
      </c>
      <c r="U193">
        <v>16.57</v>
      </c>
      <c r="V193">
        <v>-13.01</v>
      </c>
      <c r="Y193">
        <v>104.28999999999999</v>
      </c>
      <c r="Z193">
        <f t="shared" si="32"/>
        <v>3153.7931286251414</v>
      </c>
      <c r="AA193">
        <v>2509.8191641738449</v>
      </c>
      <c r="AB193">
        <v>643.9739644512963</v>
      </c>
      <c r="AC193">
        <f t="shared" si="26"/>
        <v>902</v>
      </c>
      <c r="AD193">
        <v>-275.5</v>
      </c>
      <c r="AE193">
        <v>1177.5</v>
      </c>
      <c r="AI193">
        <f t="shared" si="22"/>
        <v>47.588547999999982</v>
      </c>
      <c r="AJ193">
        <v>47.688547999999983</v>
      </c>
      <c r="AK193">
        <v>-0.1</v>
      </c>
      <c r="AL193" s="70">
        <f t="shared" si="46"/>
        <v>424.58688563414836</v>
      </c>
      <c r="AM193">
        <v>-55.923284600897205</v>
      </c>
      <c r="AN193">
        <v>480.51017023504556</v>
      </c>
      <c r="AO193">
        <f t="shared" si="45"/>
        <v>1498.5900000000001</v>
      </c>
      <c r="AP193" s="71">
        <v>531.38</v>
      </c>
      <c r="AQ193">
        <v>967.21</v>
      </c>
      <c r="AR193">
        <f t="shared" si="43"/>
        <v>22.277372406395088</v>
      </c>
      <c r="AS193">
        <v>26.096684135353875</v>
      </c>
      <c r="AT193">
        <v>-3.819311728958787</v>
      </c>
      <c r="AX193">
        <f t="shared" si="44"/>
        <v>160</v>
      </c>
      <c r="AY193">
        <v>90</v>
      </c>
      <c r="AZ193">
        <v>70</v>
      </c>
      <c r="BA193">
        <f t="shared" si="42"/>
        <v>359.45538637426591</v>
      </c>
      <c r="BB193">
        <v>175.96008938315228</v>
      </c>
      <c r="BC193">
        <v>183.49529699111363</v>
      </c>
      <c r="BD193">
        <f t="shared" si="33"/>
        <v>54.155563636364406</v>
      </c>
      <c r="BE193">
        <v>5.1576727272728</v>
      </c>
      <c r="BF193">
        <v>48.997890909091602</v>
      </c>
      <c r="BG193">
        <f t="shared" si="34"/>
        <v>4.1261381818182405</v>
      </c>
      <c r="BH193">
        <v>4.5129636363637005</v>
      </c>
      <c r="BI193">
        <v>-0.38682545454545997</v>
      </c>
      <c r="BJ193">
        <f t="shared" si="35"/>
        <v>5.1576727272728</v>
      </c>
      <c r="BK193">
        <v>-1.2894181818182</v>
      </c>
      <c r="BL193">
        <v>6.447090909091</v>
      </c>
      <c r="BM193">
        <f t="shared" si="28"/>
        <v>3.8682545454546</v>
      </c>
      <c r="BN193">
        <v>0</v>
      </c>
      <c r="BO193">
        <v>3.8682545454546</v>
      </c>
      <c r="BP193">
        <f t="shared" si="36"/>
        <v>574.95156727273536</v>
      </c>
      <c r="BQ193">
        <v>-179.22912727272981</v>
      </c>
      <c r="BR193">
        <v>754.18069454546514</v>
      </c>
      <c r="BS193">
        <f t="shared" si="37"/>
        <v>63.568316363637258</v>
      </c>
      <c r="BT193">
        <v>0.51576727272728007</v>
      </c>
      <c r="BU193">
        <v>63.052549090909977</v>
      </c>
      <c r="BV193">
        <f t="shared" si="39"/>
        <v>1.7808999999999999</v>
      </c>
      <c r="BW193">
        <v>1.7808999999999999</v>
      </c>
      <c r="BX193" s="55">
        <v>0</v>
      </c>
      <c r="BY193">
        <f t="shared" si="29"/>
        <v>-14.57042545454566</v>
      </c>
      <c r="BZ193">
        <v>12.507356363636539</v>
      </c>
      <c r="CA193">
        <v>-27.077781818182199</v>
      </c>
      <c r="CH193" s="59">
        <f t="shared" si="40"/>
        <v>4486</v>
      </c>
      <c r="CI193">
        <v>210</v>
      </c>
      <c r="CJ193">
        <v>4276</v>
      </c>
      <c r="CK193">
        <f t="shared" si="30"/>
        <v>129.58652727272909</v>
      </c>
      <c r="CL193">
        <v>-3.6103709090909599</v>
      </c>
      <c r="CM193">
        <v>133.19689818182005</v>
      </c>
    </row>
    <row r="194" spans="1:91" x14ac:dyDescent="0.25">
      <c r="A194" t="s">
        <v>843</v>
      </c>
      <c r="B194">
        <f t="shared" si="27"/>
        <v>33425.335986030484</v>
      </c>
      <c r="C194">
        <f>SUMIF(E$5:CM$5,C$5,E194:CM194)</f>
        <v>12931.979872435548</v>
      </c>
      <c r="D194">
        <f>SUMIF(E$5:CM$5,D$5,E194:CM194)</f>
        <v>20493.356113594935</v>
      </c>
      <c r="E194">
        <f t="shared" si="23"/>
        <v>385</v>
      </c>
      <c r="F194">
        <v>1218</v>
      </c>
      <c r="G194">
        <v>-833</v>
      </c>
      <c r="H194">
        <f t="shared" si="24"/>
        <v>92.334678126644121</v>
      </c>
      <c r="I194">
        <v>-873.39063322223944</v>
      </c>
      <c r="J194">
        <v>965.72531134888357</v>
      </c>
      <c r="K194">
        <f t="shared" si="25"/>
        <v>8651.1579389200015</v>
      </c>
      <c r="L194">
        <v>4403.3864723300012</v>
      </c>
      <c r="M194">
        <v>4247.7714665900003</v>
      </c>
      <c r="N194">
        <f t="shared" si="38"/>
        <v>1662.4941394919929</v>
      </c>
      <c r="O194">
        <v>22.310293335577853</v>
      </c>
      <c r="P194">
        <v>1640.183846156415</v>
      </c>
      <c r="Q194">
        <f t="shared" si="41"/>
        <v>1802.5</v>
      </c>
      <c r="R194">
        <v>129.69999999999999</v>
      </c>
      <c r="S194" s="72">
        <v>1672.8</v>
      </c>
      <c r="T194">
        <f t="shared" si="31"/>
        <v>-13.320000000000004</v>
      </c>
      <c r="U194">
        <v>19.239999999999998</v>
      </c>
      <c r="V194">
        <v>-32.56</v>
      </c>
      <c r="Y194">
        <v>108.5</v>
      </c>
      <c r="Z194">
        <f t="shared" si="32"/>
        <v>7092.6420460713589</v>
      </c>
      <c r="AA194">
        <v>5423.1529125686739</v>
      </c>
      <c r="AB194">
        <v>1669.489133502685</v>
      </c>
      <c r="AC194">
        <f t="shared" si="26"/>
        <v>4711.7</v>
      </c>
      <c r="AD194">
        <v>3271.4</v>
      </c>
      <c r="AE194">
        <v>1440.3</v>
      </c>
      <c r="AI194">
        <f t="shared" si="22"/>
        <v>-29.82393000000026</v>
      </c>
      <c r="AJ194">
        <v>29.976069999999737</v>
      </c>
      <c r="AK194">
        <v>-59.8</v>
      </c>
      <c r="AL194" s="70">
        <f t="shared" si="46"/>
        <v>1661.5680569443539</v>
      </c>
      <c r="AM194">
        <v>358.82687976968816</v>
      </c>
      <c r="AN194">
        <v>1302.7411771746656</v>
      </c>
      <c r="AO194">
        <f t="shared" si="45"/>
        <v>-327.52999999999997</v>
      </c>
      <c r="AP194" s="71">
        <v>-955.57999999999993</v>
      </c>
      <c r="AQ194">
        <v>628.04999999999995</v>
      </c>
      <c r="AR194">
        <f t="shared" si="43"/>
        <v>11.705598970605719</v>
      </c>
      <c r="AS194">
        <v>-2.0818039027865205</v>
      </c>
      <c r="AT194">
        <v>13.787402873392239</v>
      </c>
      <c r="AX194">
        <f t="shared" si="44"/>
        <v>2600</v>
      </c>
      <c r="AY194">
        <v>16</v>
      </c>
      <c r="AZ194">
        <v>2584</v>
      </c>
      <c r="BA194">
        <f t="shared" si="42"/>
        <v>2834.0299455055269</v>
      </c>
      <c r="BB194">
        <v>41.426379556637194</v>
      </c>
      <c r="BC194">
        <v>2792.6035659488898</v>
      </c>
      <c r="BD194">
        <f t="shared" si="33"/>
        <v>471.71870000000001</v>
      </c>
      <c r="BE194">
        <v>0</v>
      </c>
      <c r="BF194">
        <v>471.71870000000001</v>
      </c>
      <c r="BG194">
        <f t="shared" si="34"/>
        <v>0.78402000000000016</v>
      </c>
      <c r="BH194">
        <v>-1.3067</v>
      </c>
      <c r="BI194">
        <v>2.0907200000000001</v>
      </c>
      <c r="BJ194">
        <f t="shared" si="35"/>
        <v>13.066999999999998</v>
      </c>
      <c r="BK194">
        <v>15.680399999999999</v>
      </c>
      <c r="BL194">
        <v>-2.6133999999999999</v>
      </c>
      <c r="BM194">
        <f t="shared" si="28"/>
        <v>3.9200999999999997</v>
      </c>
      <c r="BN194">
        <v>1.3067</v>
      </c>
      <c r="BO194">
        <v>2.6133999999999999</v>
      </c>
      <c r="BP194">
        <f t="shared" si="36"/>
        <v>-622.77321999999992</v>
      </c>
      <c r="BQ194">
        <v>-21.16854</v>
      </c>
      <c r="BR194">
        <v>-601.60467999999992</v>
      </c>
      <c r="BS194">
        <f t="shared" si="37"/>
        <v>718.03165000000001</v>
      </c>
      <c r="BT194">
        <v>30.446110000000001</v>
      </c>
      <c r="BU194">
        <v>687.58554000000004</v>
      </c>
      <c r="BV194">
        <f t="shared" si="39"/>
        <v>19.945952000000002</v>
      </c>
      <c r="BW194">
        <v>2.020292</v>
      </c>
      <c r="BX194">
        <v>17.925660000000001</v>
      </c>
      <c r="BY194">
        <f t="shared" si="29"/>
        <v>-55.142740000000003</v>
      </c>
      <c r="BZ194">
        <v>9.1469000000000005</v>
      </c>
      <c r="CA194">
        <v>-64.289640000000006</v>
      </c>
      <c r="CH194" s="59">
        <f t="shared" si="40"/>
        <v>1657</v>
      </c>
      <c r="CI194">
        <v>-212</v>
      </c>
      <c r="CJ194">
        <v>1869</v>
      </c>
      <c r="CK194">
        <f t="shared" si="30"/>
        <v>-24.173949999999998</v>
      </c>
      <c r="CL194">
        <v>5.4881400000000005</v>
      </c>
      <c r="CM194">
        <v>-29.662089999999999</v>
      </c>
    </row>
    <row r="195" spans="1:91" x14ac:dyDescent="0.25">
      <c r="A195" t="s">
        <v>844</v>
      </c>
      <c r="B195">
        <f t="shared" si="27"/>
        <v>52262.11439701404</v>
      </c>
      <c r="C195">
        <f>SUMIF(E$5:CM$5,C$5,E195:CM195)</f>
        <v>31952.997556351798</v>
      </c>
      <c r="D195">
        <f>SUMIF(E$5:CM$5,D$5,E195:CM195)</f>
        <v>20309.116840662238</v>
      </c>
      <c r="E195">
        <f t="shared" si="23"/>
        <v>2452</v>
      </c>
      <c r="F195">
        <v>969</v>
      </c>
      <c r="G195">
        <v>1483</v>
      </c>
      <c r="H195">
        <f t="shared" si="24"/>
        <v>64.262045324700068</v>
      </c>
      <c r="I195">
        <v>317.54713387926108</v>
      </c>
      <c r="J195">
        <v>-253.28508855456101</v>
      </c>
      <c r="K195">
        <f t="shared" si="25"/>
        <v>16942.685544959997</v>
      </c>
      <c r="L195">
        <v>14536.260266299998</v>
      </c>
      <c r="M195">
        <v>2406.42527866</v>
      </c>
      <c r="N195">
        <f t="shared" si="38"/>
        <v>1074.2058191420997</v>
      </c>
      <c r="O195">
        <v>519.12358006108684</v>
      </c>
      <c r="P195">
        <v>555.08223908101297</v>
      </c>
      <c r="Q195">
        <f t="shared" si="41"/>
        <v>6771</v>
      </c>
      <c r="R195">
        <v>800.9</v>
      </c>
      <c r="S195" s="72">
        <v>5970.1</v>
      </c>
      <c r="T195">
        <f t="shared" si="31"/>
        <v>-21.259999999999998</v>
      </c>
      <c r="U195">
        <v>4.1399999999999997</v>
      </c>
      <c r="V195">
        <v>-25.4</v>
      </c>
      <c r="Y195">
        <v>1039.3499999999999</v>
      </c>
      <c r="Z195">
        <f t="shared" si="32"/>
        <v>5472.0919393225577</v>
      </c>
      <c r="AA195">
        <v>6431.3618647254316</v>
      </c>
      <c r="AB195">
        <v>-959.26992540287426</v>
      </c>
      <c r="AC195">
        <f t="shared" si="26"/>
        <v>10132.299999999999</v>
      </c>
      <c r="AD195">
        <v>4594.6000000000004</v>
      </c>
      <c r="AE195">
        <v>5537.7</v>
      </c>
      <c r="AI195">
        <f t="shared" si="22"/>
        <v>35.528865999999979</v>
      </c>
      <c r="AJ195">
        <v>20.528865999999979</v>
      </c>
      <c r="AK195">
        <v>15</v>
      </c>
      <c r="AL195" s="70">
        <f t="shared" si="46"/>
        <v>1828.340095786655</v>
      </c>
      <c r="AM195">
        <v>631.79079911568601</v>
      </c>
      <c r="AN195">
        <v>1196.5492966709689</v>
      </c>
      <c r="AO195">
        <f t="shared" si="45"/>
        <v>1433.6000000000001</v>
      </c>
      <c r="AP195" s="71">
        <v>1130.1500000000001</v>
      </c>
      <c r="AQ195">
        <v>303.45000000000005</v>
      </c>
      <c r="AR195">
        <f t="shared" si="43"/>
        <v>15.760231551713895</v>
      </c>
      <c r="AS195">
        <v>-0.59254807067204684</v>
      </c>
      <c r="AT195">
        <v>16.352779622385942</v>
      </c>
      <c r="AX195">
        <f t="shared" si="44"/>
        <v>179</v>
      </c>
      <c r="AY195">
        <v>8</v>
      </c>
      <c r="AZ195">
        <v>171</v>
      </c>
      <c r="BA195">
        <f t="shared" si="42"/>
        <v>350.52715111665361</v>
      </c>
      <c r="BB195">
        <v>-101.23568756376834</v>
      </c>
      <c r="BC195">
        <v>451.76283868042196</v>
      </c>
      <c r="BD195">
        <f t="shared" si="33"/>
        <v>2807.35752380962</v>
      </c>
      <c r="BE195">
        <v>-2.7795619047620002</v>
      </c>
      <c r="BF195">
        <v>2810.137085714382</v>
      </c>
      <c r="BG195">
        <f t="shared" si="34"/>
        <v>-20.151823809524501</v>
      </c>
      <c r="BH195">
        <v>9.4505104761908001</v>
      </c>
      <c r="BI195">
        <v>-29.602334285715301</v>
      </c>
      <c r="BJ195">
        <f t="shared" si="35"/>
        <v>9.7284666666669999</v>
      </c>
      <c r="BK195">
        <v>0</v>
      </c>
      <c r="BL195">
        <v>9.7284666666669999</v>
      </c>
      <c r="BM195">
        <f t="shared" si="28"/>
        <v>-4.1693428571430005</v>
      </c>
      <c r="BN195">
        <v>-6.9489047619050002</v>
      </c>
      <c r="BO195">
        <v>2.7795619047620002</v>
      </c>
      <c r="BP195">
        <f t="shared" si="36"/>
        <v>739.08551047621586</v>
      </c>
      <c r="BQ195">
        <v>281.98655523810493</v>
      </c>
      <c r="BR195">
        <v>457.09895523811088</v>
      </c>
      <c r="BS195">
        <f t="shared" si="37"/>
        <v>-15.009634285714803</v>
      </c>
      <c r="BT195">
        <v>12.0910942857147</v>
      </c>
      <c r="BU195">
        <v>-27.100728571429503</v>
      </c>
      <c r="BV195">
        <f t="shared" si="39"/>
        <v>812.44640000000004</v>
      </c>
      <c r="BW195">
        <v>672.44140000000004</v>
      </c>
      <c r="BX195">
        <v>140.005</v>
      </c>
      <c r="BY195">
        <f t="shared" si="29"/>
        <v>130.36145333333781</v>
      </c>
      <c r="BZ195">
        <v>22.514451428572201</v>
      </c>
      <c r="CA195">
        <v>107.84700190476561</v>
      </c>
      <c r="CH195" s="59">
        <f t="shared" si="40"/>
        <v>-169</v>
      </c>
      <c r="CI195">
        <v>1101</v>
      </c>
      <c r="CJ195">
        <v>-1270</v>
      </c>
      <c r="CK195">
        <f t="shared" si="30"/>
        <v>202.07415047619739</v>
      </c>
      <c r="CL195">
        <v>1.6677371428572001</v>
      </c>
      <c r="CM195">
        <v>200.4064133333402</v>
      </c>
    </row>
    <row r="196" spans="1:91" x14ac:dyDescent="0.25">
      <c r="A196" t="s">
        <v>845</v>
      </c>
      <c r="B196">
        <f t="shared" si="27"/>
        <v>17763.760018209432</v>
      </c>
      <c r="C196">
        <f>SUMIF(E$5:CM$5,C$5,E196:CM196)</f>
        <v>11872.684020662176</v>
      </c>
      <c r="D196">
        <f>SUMIF(E$5:CM$5,D$5,E196:CM196)</f>
        <v>5891.0759975472565</v>
      </c>
      <c r="E196">
        <f t="shared" si="23"/>
        <v>1900</v>
      </c>
      <c r="F196">
        <v>730</v>
      </c>
      <c r="G196">
        <v>1170</v>
      </c>
      <c r="H196">
        <f t="shared" si="24"/>
        <v>298.58003151848493</v>
      </c>
      <c r="I196">
        <v>1376.7618335821171</v>
      </c>
      <c r="J196">
        <v>-1078.1818020636322</v>
      </c>
      <c r="K196">
        <f t="shared" si="25"/>
        <v>2127.0245178</v>
      </c>
      <c r="L196">
        <v>1972.5334888300001</v>
      </c>
      <c r="M196">
        <v>154.4910289699998</v>
      </c>
      <c r="N196">
        <f t="shared" si="38"/>
        <v>1550.4400020902585</v>
      </c>
      <c r="O196">
        <v>10.546190220682547</v>
      </c>
      <c r="P196">
        <v>1539.893811869576</v>
      </c>
      <c r="Q196">
        <f t="shared" si="41"/>
        <v>2915.8999999999996</v>
      </c>
      <c r="R196">
        <v>713.7</v>
      </c>
      <c r="S196" s="72">
        <v>2202.1999999999998</v>
      </c>
      <c r="T196">
        <f t="shared" si="31"/>
        <v>-302.23</v>
      </c>
      <c r="U196">
        <v>17.22</v>
      </c>
      <c r="V196">
        <v>-319.45</v>
      </c>
      <c r="Y196">
        <v>64.3</v>
      </c>
      <c r="Z196">
        <f t="shared" si="32"/>
        <v>4711.7612430997469</v>
      </c>
      <c r="AA196">
        <v>4063.6433307787102</v>
      </c>
      <c r="AB196">
        <v>648.11791232103712</v>
      </c>
      <c r="AC196">
        <f t="shared" si="26"/>
        <v>3323.6000000000004</v>
      </c>
      <c r="AD196">
        <v>1329.9</v>
      </c>
      <c r="AE196">
        <v>1993.7</v>
      </c>
      <c r="AI196">
        <f t="shared" si="22"/>
        <v>71.163575000000108</v>
      </c>
      <c r="AJ196">
        <v>37.363575000000111</v>
      </c>
      <c r="AK196">
        <v>33.799999999999997</v>
      </c>
      <c r="AL196" s="70">
        <f t="shared" si="46"/>
        <v>1347.1990804934699</v>
      </c>
      <c r="AM196">
        <v>-31.360051949639654</v>
      </c>
      <c r="AN196">
        <v>1378.5591324431095</v>
      </c>
      <c r="AO196">
        <f t="shared" si="45"/>
        <v>-279.39999999999998</v>
      </c>
      <c r="AP196" s="71">
        <v>-201.53999999999996</v>
      </c>
      <c r="AQ196">
        <v>-77.86</v>
      </c>
      <c r="AR196">
        <f t="shared" si="43"/>
        <v>1.8640750672044231</v>
      </c>
      <c r="AS196">
        <v>-9.4439454040784518</v>
      </c>
      <c r="AT196">
        <v>11.308020471282875</v>
      </c>
      <c r="AX196">
        <f t="shared" si="44"/>
        <v>862</v>
      </c>
      <c r="AY196">
        <v>80</v>
      </c>
      <c r="AZ196">
        <v>782</v>
      </c>
      <c r="BA196">
        <f t="shared" si="42"/>
        <v>-285.36571840514591</v>
      </c>
      <c r="BB196">
        <v>-187.4896023956079</v>
      </c>
      <c r="BC196">
        <v>-97.876116009537995</v>
      </c>
      <c r="BD196">
        <f t="shared" si="33"/>
        <v>-1215.8249545454951</v>
      </c>
      <c r="BE196">
        <v>0</v>
      </c>
      <c r="BF196">
        <v>-1215.8249545454951</v>
      </c>
      <c r="BG196">
        <f t="shared" si="34"/>
        <v>-14.753830909091402</v>
      </c>
      <c r="BH196">
        <v>6.1474295454547496</v>
      </c>
      <c r="BI196">
        <v>-20.901260454546151</v>
      </c>
      <c r="BJ196">
        <f t="shared" si="35"/>
        <v>-77.867440909093503</v>
      </c>
      <c r="BK196">
        <v>0</v>
      </c>
      <c r="BL196">
        <v>-77.867440909093503</v>
      </c>
      <c r="BM196">
        <f t="shared" si="28"/>
        <v>8.1965727272730007</v>
      </c>
      <c r="BN196">
        <v>2.7321909090909999</v>
      </c>
      <c r="BO196">
        <v>5.4643818181819999</v>
      </c>
      <c r="BP196">
        <f t="shared" si="36"/>
        <v>91.938224090912144</v>
      </c>
      <c r="BQ196">
        <v>-239.0667045454625</v>
      </c>
      <c r="BR196">
        <v>331.00492863637464</v>
      </c>
      <c r="BS196">
        <f t="shared" si="37"/>
        <v>-97.675825000003243</v>
      </c>
      <c r="BT196">
        <v>-38.114063181819446</v>
      </c>
      <c r="BU196">
        <v>-59.561761818183797</v>
      </c>
      <c r="BV196">
        <f t="shared" si="39"/>
        <v>26.204872000000002</v>
      </c>
      <c r="BW196">
        <v>1.3198719999999999</v>
      </c>
      <c r="BX196">
        <v>24.885000000000002</v>
      </c>
      <c r="BY196">
        <f t="shared" si="29"/>
        <v>61.884124090911143</v>
      </c>
      <c r="BZ196">
        <v>10.928763636364</v>
      </c>
      <c r="CA196">
        <v>50.955360454547147</v>
      </c>
      <c r="CH196" s="59">
        <f t="shared" si="40"/>
        <v>774</v>
      </c>
      <c r="CI196">
        <v>2231</v>
      </c>
      <c r="CJ196">
        <v>-1457</v>
      </c>
      <c r="CK196">
        <f t="shared" si="30"/>
        <v>-99.178530000003292</v>
      </c>
      <c r="CL196">
        <v>-4.0982863636365003</v>
      </c>
      <c r="CM196">
        <v>-95.080243636366788</v>
      </c>
    </row>
    <row r="197" spans="1:91" x14ac:dyDescent="0.25">
      <c r="A197" t="s">
        <v>846</v>
      </c>
      <c r="B197">
        <f t="shared" si="27"/>
        <v>7798.9632431790578</v>
      </c>
      <c r="C197">
        <f>SUMIF(E$5:CM$5,C$5,E197:CM197)</f>
        <v>5965.1846932096496</v>
      </c>
      <c r="D197">
        <f>SUMIF(E$5:CM$5,D$5,E197:CM197)</f>
        <v>1833.778549969408</v>
      </c>
      <c r="E197">
        <f t="shared" si="23"/>
        <v>-202</v>
      </c>
      <c r="F197">
        <v>-785</v>
      </c>
      <c r="G197">
        <v>583</v>
      </c>
      <c r="H197">
        <f t="shared" si="24"/>
        <v>-1431.5004903663848</v>
      </c>
      <c r="I197">
        <v>738.19282768459573</v>
      </c>
      <c r="J197">
        <v>-2169.6933180509805</v>
      </c>
      <c r="K197">
        <f t="shared" si="25"/>
        <v>6208.0334351099982</v>
      </c>
      <c r="L197">
        <v>2029.6862048999983</v>
      </c>
      <c r="M197">
        <v>4178.3472302099999</v>
      </c>
      <c r="N197">
        <f t="shared" si="38"/>
        <v>795.92515152906401</v>
      </c>
      <c r="O197">
        <v>85.441177636803587</v>
      </c>
      <c r="P197">
        <v>710.48397389226045</v>
      </c>
      <c r="Q197">
        <f t="shared" si="41"/>
        <v>1199.7000000000003</v>
      </c>
      <c r="R197" s="72">
        <v>-1526.1</v>
      </c>
      <c r="S197" s="72">
        <v>2725.8</v>
      </c>
      <c r="T197">
        <f t="shared" si="31"/>
        <v>55.29</v>
      </c>
      <c r="U197">
        <v>16.25</v>
      </c>
      <c r="V197">
        <v>39.04</v>
      </c>
      <c r="Y197">
        <v>98.17</v>
      </c>
      <c r="Z197">
        <f t="shared" si="32"/>
        <v>711.66165844757643</v>
      </c>
      <c r="AA197">
        <v>453.86201230759622</v>
      </c>
      <c r="AB197">
        <v>257.79964613998021</v>
      </c>
      <c r="AC197">
        <f t="shared" si="26"/>
        <v>-3610.6000000000004</v>
      </c>
      <c r="AD197">
        <v>3486.7</v>
      </c>
      <c r="AE197">
        <v>-7097.3</v>
      </c>
      <c r="AI197">
        <f t="shared" ref="AI197:AI260" si="47">AJ197+AK197</f>
        <v>60.752997999999899</v>
      </c>
      <c r="AJ197">
        <v>54.8529979999999</v>
      </c>
      <c r="AK197">
        <v>5.9</v>
      </c>
      <c r="AL197" s="70">
        <f t="shared" si="46"/>
        <v>54.347558302035694</v>
      </c>
      <c r="AM197">
        <v>-35.52152777732158</v>
      </c>
      <c r="AN197">
        <v>89.869086079357274</v>
      </c>
      <c r="AO197">
        <f t="shared" si="45"/>
        <v>319.95999999999998</v>
      </c>
      <c r="AP197" s="71">
        <v>379.51</v>
      </c>
      <c r="AQ197">
        <v>-59.550000000000004</v>
      </c>
      <c r="AR197">
        <f t="shared" si="43"/>
        <v>10.881085536624131</v>
      </c>
      <c r="AS197">
        <v>7.8825100881223742</v>
      </c>
      <c r="AT197">
        <v>2.9985754485017564</v>
      </c>
      <c r="AX197">
        <f t="shared" si="44"/>
        <v>248</v>
      </c>
      <c r="AY197">
        <v>108</v>
      </c>
      <c r="AZ197">
        <v>140</v>
      </c>
      <c r="BA197">
        <f t="shared" si="42"/>
        <v>66.16565062013872</v>
      </c>
      <c r="BB197">
        <v>75.047298717679183</v>
      </c>
      <c r="BC197">
        <v>-8.881648097540463</v>
      </c>
      <c r="BD197">
        <f t="shared" si="33"/>
        <v>1421.1640217391725</v>
      </c>
      <c r="BE197">
        <v>-2.6440260869565999</v>
      </c>
      <c r="BF197">
        <v>1423.808047826129</v>
      </c>
      <c r="BG197">
        <f t="shared" si="34"/>
        <v>-12.95572782608734</v>
      </c>
      <c r="BH197">
        <v>10.97270826086989</v>
      </c>
      <c r="BI197">
        <v>-23.92843608695723</v>
      </c>
      <c r="BJ197">
        <f t="shared" si="35"/>
        <v>6.6100652173915</v>
      </c>
      <c r="BK197">
        <v>0</v>
      </c>
      <c r="BL197">
        <v>6.6100652173915</v>
      </c>
      <c r="BM197">
        <f t="shared" si="28"/>
        <v>-1.3220130434783002</v>
      </c>
      <c r="BN197">
        <v>5.2880521739131998</v>
      </c>
      <c r="BO197">
        <v>-6.6100652173915</v>
      </c>
      <c r="BP197">
        <f t="shared" si="36"/>
        <v>-1595.9341460870037</v>
      </c>
      <c r="BQ197">
        <v>9.2540913043480995</v>
      </c>
      <c r="BR197">
        <v>-1605.1882373913518</v>
      </c>
      <c r="BS197">
        <f t="shared" si="37"/>
        <v>-12.559123913043852</v>
      </c>
      <c r="BT197">
        <v>8.3286821739132897</v>
      </c>
      <c r="BU197">
        <v>-20.887806086957141</v>
      </c>
      <c r="BV197">
        <f t="shared" si="39"/>
        <v>7.1040660000000004</v>
      </c>
      <c r="BW197">
        <v>7.1040660000000004</v>
      </c>
      <c r="BX197" s="55">
        <v>0</v>
      </c>
      <c r="BY197">
        <f t="shared" si="29"/>
        <v>-6.2134613043480122</v>
      </c>
      <c r="BZ197">
        <v>28.819884347826939</v>
      </c>
      <c r="CA197">
        <v>-35.033345652174951</v>
      </c>
      <c r="CH197" s="59">
        <f t="shared" si="40"/>
        <v>3052</v>
      </c>
      <c r="CI197">
        <v>816</v>
      </c>
      <c r="CJ197">
        <v>2236</v>
      </c>
      <c r="CK197">
        <f t="shared" si="30"/>
        <v>356.28251521740185</v>
      </c>
      <c r="CL197">
        <v>-6.7422665217393289</v>
      </c>
      <c r="CM197">
        <v>363.02478173914119</v>
      </c>
    </row>
    <row r="198" spans="1:91" x14ac:dyDescent="0.25">
      <c r="A198" t="s">
        <v>847</v>
      </c>
      <c r="B198">
        <f t="shared" si="27"/>
        <v>24000.894056728917</v>
      </c>
      <c r="C198">
        <f>SUMIF(E$5:CM$5,C$5,E198:CM198)</f>
        <v>-195.36269105572956</v>
      </c>
      <c r="D198">
        <f>SUMIF(E$5:CM$5,D$5,E198:CM198)</f>
        <v>24196.256747784646</v>
      </c>
      <c r="E198">
        <f t="shared" si="23"/>
        <v>2022</v>
      </c>
      <c r="F198">
        <v>-629</v>
      </c>
      <c r="G198">
        <v>2651</v>
      </c>
      <c r="H198">
        <f t="shared" si="24"/>
        <v>-1110.3371347249763</v>
      </c>
      <c r="I198">
        <v>-158.59895589020735</v>
      </c>
      <c r="J198">
        <v>-951.73817883476886</v>
      </c>
      <c r="K198">
        <f t="shared" si="25"/>
        <v>5662.7879323400002</v>
      </c>
      <c r="L198">
        <v>675.95050248999985</v>
      </c>
      <c r="M198">
        <v>4986.8374298500003</v>
      </c>
      <c r="N198">
        <f t="shared" si="38"/>
        <v>1884.9018602509013</v>
      </c>
      <c r="O198">
        <v>191.33786459385013</v>
      </c>
      <c r="P198">
        <v>1693.5639956570512</v>
      </c>
      <c r="Q198">
        <f t="shared" si="41"/>
        <v>4292</v>
      </c>
      <c r="R198">
        <v>14.3</v>
      </c>
      <c r="S198" s="72">
        <v>4277.7</v>
      </c>
      <c r="T198">
        <f t="shared" si="31"/>
        <v>-15.91</v>
      </c>
      <c r="U198">
        <v>-17.8</v>
      </c>
      <c r="V198">
        <v>1.89</v>
      </c>
      <c r="Y198">
        <v>97.550000000000011</v>
      </c>
      <c r="Z198">
        <f t="shared" si="32"/>
        <v>1181.5308021896949</v>
      </c>
      <c r="AA198">
        <v>-1060.3046624591102</v>
      </c>
      <c r="AB198">
        <v>2241.8354646488051</v>
      </c>
      <c r="AC198">
        <f t="shared" si="26"/>
        <v>2794.6</v>
      </c>
      <c r="AD198">
        <v>1210.8</v>
      </c>
      <c r="AE198">
        <v>1583.8</v>
      </c>
      <c r="AI198">
        <f t="shared" si="47"/>
        <v>13.26246500000012</v>
      </c>
      <c r="AJ198">
        <v>71.962465000000122</v>
      </c>
      <c r="AK198">
        <v>-58.7</v>
      </c>
      <c r="AL198" s="70">
        <f t="shared" si="46"/>
        <v>1234.7741943120327</v>
      </c>
      <c r="AM198">
        <v>-94.103440585414617</v>
      </c>
      <c r="AN198">
        <v>1328.8776348974473</v>
      </c>
      <c r="AO198">
        <f t="shared" si="45"/>
        <v>71.380000000000052</v>
      </c>
      <c r="AP198" s="71">
        <v>-410.59999999999997</v>
      </c>
      <c r="AQ198">
        <v>481.98</v>
      </c>
      <c r="AR198">
        <f t="shared" si="43"/>
        <v>-150.10003159145322</v>
      </c>
      <c r="AS198">
        <v>-5.5633127493551502</v>
      </c>
      <c r="AT198">
        <v>-144.53671884209805</v>
      </c>
      <c r="AX198">
        <f t="shared" si="44"/>
        <v>-151</v>
      </c>
      <c r="AY198">
        <v>-25</v>
      </c>
      <c r="AZ198">
        <v>-126</v>
      </c>
      <c r="BA198">
        <f t="shared" si="42"/>
        <v>-28.785230500327714</v>
      </c>
      <c r="BB198">
        <v>75.595368145073166</v>
      </c>
      <c r="BC198">
        <v>-104.38059864540088</v>
      </c>
      <c r="BD198">
        <f t="shared" si="33"/>
        <v>42.750933333334402</v>
      </c>
      <c r="BE198">
        <v>0</v>
      </c>
      <c r="BF198">
        <v>42.750933333334402</v>
      </c>
      <c r="BG198">
        <f t="shared" si="34"/>
        <v>-1.2023700000000268</v>
      </c>
      <c r="BH198">
        <v>20.707483333333851</v>
      </c>
      <c r="BI198">
        <v>-21.909853333333878</v>
      </c>
      <c r="BJ198">
        <f t="shared" si="35"/>
        <v>-17.367566666667102</v>
      </c>
      <c r="BK198">
        <v>2.6719333333334001</v>
      </c>
      <c r="BL198">
        <v>-20.039500000000501</v>
      </c>
      <c r="BM198">
        <f t="shared" si="28"/>
        <v>33.399166666667497</v>
      </c>
      <c r="BN198">
        <v>6.6798333333334998</v>
      </c>
      <c r="BO198">
        <v>26.719333333333999</v>
      </c>
      <c r="BP198">
        <f t="shared" si="36"/>
        <v>1911.5011066667143</v>
      </c>
      <c r="BQ198">
        <v>72.409393333335146</v>
      </c>
      <c r="BR198">
        <v>1839.0917133333792</v>
      </c>
      <c r="BS198">
        <f t="shared" si="37"/>
        <v>27.520913333334022</v>
      </c>
      <c r="BT198">
        <v>3.3399166666667499</v>
      </c>
      <c r="BU198">
        <v>24.180996666667273</v>
      </c>
      <c r="BV198">
        <f t="shared" si="39"/>
        <v>2.1890461196</v>
      </c>
      <c r="BW198">
        <v>0.50185706610000003</v>
      </c>
      <c r="BX198">
        <v>1.6871890535</v>
      </c>
      <c r="BY198">
        <f t="shared" si="29"/>
        <v>1804.6237733333785</v>
      </c>
      <c r="BZ198">
        <v>20.84108000000052</v>
      </c>
      <c r="CA198">
        <v>1783.7826933333779</v>
      </c>
      <c r="CE198">
        <f t="shared" ref="CE198:CE261" si="48">CF198+CG198</f>
        <v>1.2023700000000299</v>
      </c>
      <c r="CF198">
        <v>-0.53438666666668</v>
      </c>
      <c r="CG198">
        <v>1.73675666666671</v>
      </c>
      <c r="CH198" s="59">
        <f t="shared" si="40"/>
        <v>1541</v>
      </c>
      <c r="CI198">
        <v>-82</v>
      </c>
      <c r="CJ198">
        <v>1623</v>
      </c>
      <c r="CK198">
        <f t="shared" si="30"/>
        <v>856.62182666668798</v>
      </c>
      <c r="CL198">
        <v>-78.955630000001975</v>
      </c>
      <c r="CM198">
        <v>935.57745666668995</v>
      </c>
    </row>
    <row r="199" spans="1:91" x14ac:dyDescent="0.25">
      <c r="A199" t="s">
        <v>848</v>
      </c>
      <c r="B199">
        <f t="shared" si="27"/>
        <v>10057.26499299426</v>
      </c>
      <c r="C199">
        <f>SUMIF(E$5:CM$5,C$5,E199:CM199)</f>
        <v>-4135.2354510002897</v>
      </c>
      <c r="D199">
        <f>SUMIF(E$5:CM$5,D$5,E199:CM199)</f>
        <v>14192.50044399455</v>
      </c>
      <c r="E199">
        <f t="shared" ref="E199:E262" si="49">F199+G199</f>
        <v>1777</v>
      </c>
      <c r="F199">
        <v>-554</v>
      </c>
      <c r="G199">
        <v>2331</v>
      </c>
      <c r="H199">
        <f t="shared" ref="H199:H262" si="50">I199+J199</f>
        <v>36.665032946686246</v>
      </c>
      <c r="I199">
        <v>-47.957305451178975</v>
      </c>
      <c r="J199">
        <v>84.622338397865221</v>
      </c>
      <c r="K199">
        <f t="shared" ref="K199:K262" si="51">L199+M199</f>
        <v>1230.1097177500001</v>
      </c>
      <c r="L199">
        <v>587.00487268000029</v>
      </c>
      <c r="M199">
        <v>643.1048450699999</v>
      </c>
      <c r="N199">
        <f t="shared" si="38"/>
        <v>307.45161957916201</v>
      </c>
      <c r="O199">
        <v>50.135794649578159</v>
      </c>
      <c r="P199">
        <v>257.31582492958387</v>
      </c>
      <c r="Q199">
        <f t="shared" si="41"/>
        <v>3355.9</v>
      </c>
      <c r="R199">
        <v>-770.4</v>
      </c>
      <c r="S199" s="72">
        <v>4126.3</v>
      </c>
      <c r="T199">
        <f t="shared" si="31"/>
        <v>53.629999999999995</v>
      </c>
      <c r="U199">
        <v>-15.61</v>
      </c>
      <c r="V199">
        <v>69.239999999999995</v>
      </c>
      <c r="Y199">
        <v>84.9</v>
      </c>
      <c r="Z199">
        <f t="shared" si="32"/>
        <v>-719.63694626382244</v>
      </c>
      <c r="AA199">
        <v>-1009.2039932389619</v>
      </c>
      <c r="AB199">
        <v>289.56704697513948</v>
      </c>
      <c r="AC199">
        <f t="shared" ref="AC199:AC262" si="52">AD199+AE199</f>
        <v>-2098.1999999999998</v>
      </c>
      <c r="AD199">
        <v>-3314</v>
      </c>
      <c r="AE199">
        <v>1215.8</v>
      </c>
      <c r="AH199">
        <v>2834.5594941126901</v>
      </c>
      <c r="AI199">
        <f t="shared" si="47"/>
        <v>7.5574669999999351</v>
      </c>
      <c r="AJ199">
        <v>7.5374669999999355</v>
      </c>
      <c r="AK199">
        <v>0.02</v>
      </c>
      <c r="AL199" s="70">
        <f t="shared" si="46"/>
        <v>-812.60855188426672</v>
      </c>
      <c r="AM199">
        <v>-79.988534437324589</v>
      </c>
      <c r="AN199">
        <v>-732.62001744694214</v>
      </c>
      <c r="AO199">
        <f t="shared" si="45"/>
        <v>1183.0300000000002</v>
      </c>
      <c r="AP199" s="71">
        <v>682.41000000000008</v>
      </c>
      <c r="AQ199">
        <v>500.62</v>
      </c>
      <c r="AR199">
        <f t="shared" si="43"/>
        <v>-5.6265934770659163</v>
      </c>
      <c r="AS199">
        <v>-1.1724832385081745</v>
      </c>
      <c r="AT199">
        <v>-4.4541102385577416</v>
      </c>
      <c r="AX199">
        <f t="shared" si="44"/>
        <v>1382</v>
      </c>
      <c r="AY199">
        <v>89</v>
      </c>
      <c r="AZ199">
        <v>1293</v>
      </c>
      <c r="BA199">
        <f t="shared" si="42"/>
        <v>76.914427077476603</v>
      </c>
      <c r="BB199">
        <v>-178.9047565500955</v>
      </c>
      <c r="BC199">
        <v>255.8191836275721</v>
      </c>
      <c r="BD199">
        <f t="shared" si="33"/>
        <v>939.04775999999993</v>
      </c>
      <c r="BE199">
        <v>0</v>
      </c>
      <c r="BF199">
        <v>939.04775999999993</v>
      </c>
      <c r="BG199">
        <f t="shared" si="34"/>
        <v>30.300668999999999</v>
      </c>
      <c r="BH199">
        <v>14.0584185</v>
      </c>
      <c r="BI199">
        <v>16.242250500000001</v>
      </c>
      <c r="BJ199">
        <f t="shared" si="35"/>
        <v>-91.447964999999996</v>
      </c>
      <c r="BK199">
        <v>-2.7297899999999999</v>
      </c>
      <c r="BL199">
        <v>-88.718175000000002</v>
      </c>
      <c r="BM199">
        <f t="shared" si="28"/>
        <v>416.29297500000001</v>
      </c>
      <c r="BN199">
        <v>6.8244749999999996</v>
      </c>
      <c r="BO199">
        <v>409.46850000000001</v>
      </c>
      <c r="BP199">
        <f t="shared" si="36"/>
        <v>278.57506950000004</v>
      </c>
      <c r="BQ199">
        <v>378.48538350000001</v>
      </c>
      <c r="BR199">
        <v>-99.910314</v>
      </c>
      <c r="BS199">
        <f t="shared" si="37"/>
        <v>61.556764499999993</v>
      </c>
      <c r="BT199">
        <v>2.8662795000000001</v>
      </c>
      <c r="BU199">
        <v>58.690484999999995</v>
      </c>
      <c r="BV199">
        <f t="shared" si="39"/>
        <v>2.4313511534000001</v>
      </c>
      <c r="BW199">
        <v>0.89929908619999999</v>
      </c>
      <c r="BX199">
        <v>1.5320520672</v>
      </c>
      <c r="BY199">
        <f t="shared" si="29"/>
        <v>89.810091</v>
      </c>
      <c r="BZ199">
        <v>31.8020535</v>
      </c>
      <c r="CA199">
        <v>58.0080375</v>
      </c>
      <c r="CE199">
        <f t="shared" si="48"/>
        <v>1.0919159999999999</v>
      </c>
      <c r="CF199">
        <v>0.68244749999999998</v>
      </c>
      <c r="CG199">
        <v>0.40946849999999996</v>
      </c>
      <c r="CH199" s="59">
        <f t="shared" si="40"/>
        <v>-420</v>
      </c>
      <c r="CI199">
        <v>-40</v>
      </c>
      <c r="CJ199">
        <v>-380</v>
      </c>
      <c r="CK199">
        <f t="shared" si="30"/>
        <v>55.960695000000001</v>
      </c>
      <c r="CL199">
        <v>27.024920999999999</v>
      </c>
      <c r="CM199">
        <v>28.935773999999999</v>
      </c>
    </row>
    <row r="200" spans="1:91" x14ac:dyDescent="0.25">
      <c r="A200" t="s">
        <v>849</v>
      </c>
      <c r="B200">
        <f t="shared" ref="B200:B263" si="53">C200+D200</f>
        <v>24338.659574025045</v>
      </c>
      <c r="C200">
        <f>SUMIF(E$5:CM$5,C$5,E200:CM200)</f>
        <v>1152.0303253696686</v>
      </c>
      <c r="D200">
        <f>SUMIF(E$5:CM$5,D$5,E200:CM200)</f>
        <v>23186.629248655376</v>
      </c>
      <c r="E200">
        <f t="shared" si="49"/>
        <v>4789</v>
      </c>
      <c r="F200">
        <v>-97</v>
      </c>
      <c r="G200">
        <v>4886</v>
      </c>
      <c r="H200">
        <f t="shared" si="50"/>
        <v>-792.18503519721139</v>
      </c>
      <c r="I200">
        <v>-240.64734238338934</v>
      </c>
      <c r="J200">
        <v>-551.53769281382199</v>
      </c>
      <c r="K200">
        <f t="shared" si="51"/>
        <v>1388.6924387400004</v>
      </c>
      <c r="L200">
        <v>-514.76650079999956</v>
      </c>
      <c r="M200">
        <v>1903.4589395400001</v>
      </c>
      <c r="N200">
        <f t="shared" si="38"/>
        <v>183.23982854814474</v>
      </c>
      <c r="O200">
        <v>271.23009271765397</v>
      </c>
      <c r="P200">
        <v>-87.990264169509231</v>
      </c>
      <c r="Q200">
        <f t="shared" si="41"/>
        <v>1685.4999999999998</v>
      </c>
      <c r="R200">
        <v>-449.2</v>
      </c>
      <c r="S200" s="72">
        <v>2134.6999999999998</v>
      </c>
      <c r="T200">
        <f t="shared" si="31"/>
        <v>94.61999999999999</v>
      </c>
      <c r="U200">
        <v>-12.2</v>
      </c>
      <c r="V200">
        <v>106.82</v>
      </c>
      <c r="Y200">
        <v>109.85</v>
      </c>
      <c r="Z200">
        <f t="shared" si="32"/>
        <v>1529.8903077384709</v>
      </c>
      <c r="AA200">
        <v>1533.2021916224883</v>
      </c>
      <c r="AB200">
        <v>-3.3118838840173788</v>
      </c>
      <c r="AC200">
        <f t="shared" si="52"/>
        <v>1498.2</v>
      </c>
      <c r="AD200">
        <v>-755.8</v>
      </c>
      <c r="AE200">
        <v>2254</v>
      </c>
      <c r="AH200">
        <v>2949.9970226267628</v>
      </c>
      <c r="AI200">
        <f t="shared" si="47"/>
        <v>-6.6397669999999254</v>
      </c>
      <c r="AJ200">
        <v>-6.5097669999999255</v>
      </c>
      <c r="AK200">
        <v>-0.13</v>
      </c>
      <c r="AL200" s="70">
        <f t="shared" si="46"/>
        <v>1197.6613372255335</v>
      </c>
      <c r="AM200">
        <v>62.272393429596775</v>
      </c>
      <c r="AN200">
        <v>1135.3889437959367</v>
      </c>
      <c r="AO200">
        <f t="shared" si="45"/>
        <v>639.06999999999994</v>
      </c>
      <c r="AP200" s="71">
        <v>556.25</v>
      </c>
      <c r="AQ200">
        <v>82.82</v>
      </c>
      <c r="AR200">
        <f t="shared" si="43"/>
        <v>6.2797455635491914</v>
      </c>
      <c r="AS200">
        <v>-3.4375659380668817</v>
      </c>
      <c r="AT200">
        <v>9.7173115016160736</v>
      </c>
      <c r="AX200">
        <f t="shared" si="44"/>
        <v>-67</v>
      </c>
      <c r="AY200">
        <v>86</v>
      </c>
      <c r="AZ200">
        <v>-153</v>
      </c>
      <c r="BA200">
        <f t="shared" si="42"/>
        <v>-516.41414141414134</v>
      </c>
      <c r="BB200">
        <v>56.588613406795226</v>
      </c>
      <c r="BC200">
        <v>-573.00275482093662</v>
      </c>
      <c r="BD200">
        <f t="shared" si="33"/>
        <v>156.7907478260816</v>
      </c>
      <c r="BE200">
        <v>-2.7998347826085999</v>
      </c>
      <c r="BF200">
        <v>159.5905826086902</v>
      </c>
      <c r="BG200">
        <f t="shared" si="34"/>
        <v>7.9795291304345088</v>
      </c>
      <c r="BH200">
        <v>-14.41914913043429</v>
      </c>
      <c r="BI200">
        <v>22.398678260868799</v>
      </c>
      <c r="BJ200">
        <f t="shared" si="35"/>
        <v>-53.196860869563395</v>
      </c>
      <c r="BK200">
        <v>1.3999173913042999</v>
      </c>
      <c r="BL200">
        <v>-54.596778260867694</v>
      </c>
      <c r="BM200">
        <f t="shared" si="28"/>
        <v>257.58479999999122</v>
      </c>
      <c r="BN200">
        <v>2.7998347826085999</v>
      </c>
      <c r="BO200">
        <v>254.78496521738259</v>
      </c>
      <c r="BP200">
        <f t="shared" si="36"/>
        <v>3585.8883978259637</v>
      </c>
      <c r="BQ200">
        <v>-2.37985956521731</v>
      </c>
      <c r="BR200">
        <v>3588.2682573911811</v>
      </c>
      <c r="BS200">
        <f t="shared" si="37"/>
        <v>560.94689869563297</v>
      </c>
      <c r="BT200">
        <v>29.678248695651156</v>
      </c>
      <c r="BU200">
        <v>531.26864999998179</v>
      </c>
      <c r="BV200">
        <f t="shared" si="39"/>
        <v>-8.1024858492999989</v>
      </c>
      <c r="BW200">
        <v>-9.7896749027999999</v>
      </c>
      <c r="BX200">
        <v>1.6871890535</v>
      </c>
      <c r="BY200">
        <f t="shared" si="29"/>
        <v>2390.9189126086139</v>
      </c>
      <c r="BZ200">
        <v>12.879239999999559</v>
      </c>
      <c r="CA200">
        <v>2378.0396726086142</v>
      </c>
      <c r="CE200">
        <f t="shared" si="48"/>
        <v>-5.7396613043476297</v>
      </c>
      <c r="CF200">
        <v>0.97994217391300986</v>
      </c>
      <c r="CG200">
        <v>-6.7196034782606393</v>
      </c>
      <c r="CH200" s="59">
        <f t="shared" si="40"/>
        <v>2545</v>
      </c>
      <c r="CI200">
        <v>640</v>
      </c>
      <c r="CJ200">
        <v>1905</v>
      </c>
      <c r="CK200">
        <f t="shared" si="30"/>
        <v>210.82755913042755</v>
      </c>
      <c r="CL200">
        <v>7.6995456521736498</v>
      </c>
      <c r="CM200">
        <v>203.12801347825391</v>
      </c>
    </row>
    <row r="201" spans="1:91" x14ac:dyDescent="0.25">
      <c r="A201" t="s">
        <v>850</v>
      </c>
      <c r="B201">
        <f t="shared" si="53"/>
        <v>39046.001257536387</v>
      </c>
      <c r="C201">
        <f>SUMIF(E$5:CM$5,C$5,E201:CM201)</f>
        <v>11203.413708504513</v>
      </c>
      <c r="D201">
        <f>SUMIF(E$5:CM$5,D$5,E201:CM201)</f>
        <v>27842.587549031872</v>
      </c>
      <c r="E201">
        <f t="shared" si="49"/>
        <v>5618</v>
      </c>
      <c r="F201">
        <v>825</v>
      </c>
      <c r="G201">
        <v>4793</v>
      </c>
      <c r="H201">
        <f t="shared" si="50"/>
        <v>2538.5834572948579</v>
      </c>
      <c r="I201">
        <v>889.23893426027553</v>
      </c>
      <c r="J201">
        <v>1649.3445230345822</v>
      </c>
      <c r="K201">
        <f t="shared" si="51"/>
        <v>3757.3206880799999</v>
      </c>
      <c r="L201">
        <v>1916.2452351400004</v>
      </c>
      <c r="M201">
        <v>1841.0754529399996</v>
      </c>
      <c r="N201">
        <f t="shared" si="38"/>
        <v>-84.794686974364069</v>
      </c>
      <c r="O201">
        <v>71.620285549533108</v>
      </c>
      <c r="P201">
        <v>-156.41497252389718</v>
      </c>
      <c r="Q201">
        <f t="shared" si="41"/>
        <v>2982.3</v>
      </c>
      <c r="R201">
        <v>-7</v>
      </c>
      <c r="S201" s="72">
        <v>2989.3</v>
      </c>
      <c r="T201">
        <f t="shared" si="31"/>
        <v>26.15</v>
      </c>
      <c r="U201">
        <v>-10.08</v>
      </c>
      <c r="V201">
        <v>36.229999999999997</v>
      </c>
      <c r="Y201">
        <v>34.659999999999997</v>
      </c>
      <c r="Z201">
        <f t="shared" si="32"/>
        <v>1621.9085333832193</v>
      </c>
      <c r="AA201">
        <v>1625.7851925144419</v>
      </c>
      <c r="AB201">
        <v>-3.8766591312226582</v>
      </c>
      <c r="AC201">
        <f t="shared" si="52"/>
        <v>7050.9</v>
      </c>
      <c r="AD201">
        <v>4341.8999999999996</v>
      </c>
      <c r="AE201">
        <v>2709</v>
      </c>
      <c r="AH201">
        <v>8722.2527749971014</v>
      </c>
      <c r="AI201">
        <f t="shared" si="47"/>
        <v>54.817826000000025</v>
      </c>
      <c r="AJ201">
        <v>23.55782600000002</v>
      </c>
      <c r="AK201">
        <v>31.26</v>
      </c>
      <c r="AL201" s="70">
        <f t="shared" si="46"/>
        <v>600.97589912935996</v>
      </c>
      <c r="AM201">
        <v>361.25403888390002</v>
      </c>
      <c r="AN201">
        <v>239.72186024545999</v>
      </c>
      <c r="AO201">
        <f t="shared" si="45"/>
        <v>805.11000000000013</v>
      </c>
      <c r="AP201" s="71">
        <v>658.79000000000008</v>
      </c>
      <c r="AQ201">
        <v>146.32000000000002</v>
      </c>
      <c r="AR201">
        <f t="shared" si="43"/>
        <v>28.765554854387599</v>
      </c>
      <c r="AS201">
        <v>-0.28678771906164929</v>
      </c>
      <c r="AT201">
        <v>29.052342573449248</v>
      </c>
      <c r="AX201">
        <f t="shared" si="44"/>
        <v>593</v>
      </c>
      <c r="AY201">
        <v>50</v>
      </c>
      <c r="AZ201">
        <v>543</v>
      </c>
      <c r="BA201">
        <f t="shared" si="42"/>
        <v>528.2154962240586</v>
      </c>
      <c r="BB201">
        <v>103.64512100850322</v>
      </c>
      <c r="BC201">
        <v>424.57037521555537</v>
      </c>
      <c r="BD201">
        <f t="shared" si="33"/>
        <v>839.06796842104029</v>
      </c>
      <c r="BE201">
        <v>-12.997610526315599</v>
      </c>
      <c r="BF201">
        <v>852.0655789473559</v>
      </c>
      <c r="BG201">
        <f t="shared" si="34"/>
        <v>-2.5995221052631199</v>
      </c>
      <c r="BH201">
        <v>3.6104473684209997</v>
      </c>
      <c r="BI201">
        <v>-6.2099694736841196</v>
      </c>
      <c r="BJ201">
        <f t="shared" si="35"/>
        <v>-12.997610526315601</v>
      </c>
      <c r="BK201">
        <v>5.7767157894735996</v>
      </c>
      <c r="BL201">
        <v>-18.7743263157892</v>
      </c>
      <c r="BM201">
        <f t="shared" si="28"/>
        <v>122.75521052631399</v>
      </c>
      <c r="BN201">
        <v>4.3325368421052</v>
      </c>
      <c r="BO201">
        <v>118.42267368420879</v>
      </c>
      <c r="BP201">
        <f t="shared" si="36"/>
        <v>1650.5521189473443</v>
      </c>
      <c r="BQ201">
        <v>304.8661757894692</v>
      </c>
      <c r="BR201">
        <v>1345.685943157875</v>
      </c>
      <c r="BS201">
        <f t="shared" si="37"/>
        <v>-5.7767157894735996</v>
      </c>
      <c r="BT201">
        <v>-0.14441789473684</v>
      </c>
      <c r="BU201">
        <v>-5.6322978947367597</v>
      </c>
      <c r="BV201">
        <f t="shared" si="39"/>
        <v>-4.0626286101</v>
      </c>
      <c r="BW201">
        <v>0.78789549849999996</v>
      </c>
      <c r="BX201">
        <v>-4.8505241086000002</v>
      </c>
      <c r="BY201">
        <f t="shared" si="29"/>
        <v>-460.25983052630909</v>
      </c>
      <c r="BZ201">
        <v>2.7439399999999599</v>
      </c>
      <c r="CA201">
        <v>-463.00377052630904</v>
      </c>
      <c r="CE201">
        <f t="shared" si="48"/>
        <v>-0.72208947368420029</v>
      </c>
      <c r="CF201">
        <v>2.0218505263157596</v>
      </c>
      <c r="CG201">
        <v>-2.7439399999999599</v>
      </c>
      <c r="CH201" s="59">
        <f t="shared" si="40"/>
        <v>1564</v>
      </c>
      <c r="CI201">
        <v>53</v>
      </c>
      <c r="CJ201">
        <v>1511</v>
      </c>
      <c r="CK201">
        <f t="shared" si="30"/>
        <v>477.87881368420352</v>
      </c>
      <c r="CL201">
        <v>-10.25367052631564</v>
      </c>
      <c r="CM201">
        <v>488.13248421051918</v>
      </c>
    </row>
    <row r="202" spans="1:91" x14ac:dyDescent="0.25">
      <c r="A202" t="s">
        <v>851</v>
      </c>
      <c r="B202">
        <f t="shared" si="53"/>
        <v>16557.704438016593</v>
      </c>
      <c r="C202">
        <f>SUMIF(E$5:CM$5,C$5,E202:CM202)</f>
        <v>-2457.1378984858284</v>
      </c>
      <c r="D202">
        <f>SUMIF(E$5:CM$5,D$5,E202:CM202)</f>
        <v>19014.842336502421</v>
      </c>
      <c r="E202">
        <f t="shared" si="49"/>
        <v>-785</v>
      </c>
      <c r="F202">
        <v>-193</v>
      </c>
      <c r="G202">
        <v>-592</v>
      </c>
      <c r="H202">
        <f t="shared" si="50"/>
        <v>1837.9879478454486</v>
      </c>
      <c r="I202">
        <v>-80.811479921906354</v>
      </c>
      <c r="J202">
        <v>1918.7994277673549</v>
      </c>
      <c r="K202">
        <f t="shared" si="51"/>
        <v>3746.3512535099999</v>
      </c>
      <c r="L202">
        <v>1683.8548071799999</v>
      </c>
      <c r="M202">
        <v>2062.4964463300003</v>
      </c>
      <c r="N202">
        <f t="shared" si="38"/>
        <v>717.94425456586214</v>
      </c>
      <c r="O202">
        <v>413.98264570471963</v>
      </c>
      <c r="P202">
        <v>303.96160886114251</v>
      </c>
      <c r="Q202">
        <f t="shared" si="41"/>
        <v>3485.2</v>
      </c>
      <c r="R202">
        <v>-565.9</v>
      </c>
      <c r="S202" s="72">
        <v>4051.1</v>
      </c>
      <c r="T202">
        <f t="shared" si="31"/>
        <v>-134.74</v>
      </c>
      <c r="U202">
        <v>-14.93</v>
      </c>
      <c r="V202">
        <v>-119.81</v>
      </c>
      <c r="Y202">
        <v>48.370000000000005</v>
      </c>
      <c r="Z202">
        <f t="shared" si="32"/>
        <v>-952.23673193066304</v>
      </c>
      <c r="AA202">
        <v>-1472.9828437049059</v>
      </c>
      <c r="AB202">
        <v>520.74611177424288</v>
      </c>
      <c r="AC202">
        <f t="shared" si="52"/>
        <v>450.59999999999991</v>
      </c>
      <c r="AD202">
        <v>-2029</v>
      </c>
      <c r="AE202">
        <v>2479.6</v>
      </c>
      <c r="AH202">
        <v>2778.6934293124718</v>
      </c>
      <c r="AI202">
        <f t="shared" si="47"/>
        <v>44.485424999999921</v>
      </c>
      <c r="AJ202">
        <v>39.075424999999917</v>
      </c>
      <c r="AK202">
        <v>5.41</v>
      </c>
      <c r="AL202" s="70">
        <f t="shared" si="46"/>
        <v>967.93740672336912</v>
      </c>
      <c r="AM202">
        <v>70.457783233265474</v>
      </c>
      <c r="AN202">
        <v>897.47962349010368</v>
      </c>
      <c r="AO202">
        <f t="shared" si="45"/>
        <v>-916.07</v>
      </c>
      <c r="AP202" s="71">
        <v>-820.22</v>
      </c>
      <c r="AQ202">
        <v>-95.85</v>
      </c>
      <c r="AR202">
        <f t="shared" si="43"/>
        <v>-13.671462502754171</v>
      </c>
      <c r="AS202">
        <v>-6.6699156917745999</v>
      </c>
      <c r="AT202">
        <v>-7.0015468109795718</v>
      </c>
      <c r="AX202">
        <f t="shared" si="44"/>
        <v>-63</v>
      </c>
      <c r="AY202">
        <v>9</v>
      </c>
      <c r="AZ202">
        <v>-72</v>
      </c>
      <c r="BA202">
        <f t="shared" si="42"/>
        <v>835.57856344490915</v>
      </c>
      <c r="BB202">
        <v>25.060297664568523</v>
      </c>
      <c r="BC202">
        <v>810.51826578034058</v>
      </c>
      <c r="BD202">
        <f t="shared" si="33"/>
        <v>-48.785363636362398</v>
      </c>
      <c r="BE202">
        <v>12.9137727272724</v>
      </c>
      <c r="BF202">
        <v>-61.6991363636348</v>
      </c>
      <c r="BG202">
        <f t="shared" si="34"/>
        <v>-6.8873454545452804</v>
      </c>
      <c r="BH202">
        <v>-3.1566999999999203</v>
      </c>
      <c r="BI202">
        <v>-3.73064545454536</v>
      </c>
      <c r="BJ202">
        <f t="shared" si="35"/>
        <v>-109.04963636363361</v>
      </c>
      <c r="BK202">
        <v>-1.4348636363636</v>
      </c>
      <c r="BL202">
        <v>-107.61477272727001</v>
      </c>
      <c r="BM202">
        <f t="shared" si="28"/>
        <v>134.8771818181784</v>
      </c>
      <c r="BN202">
        <v>8.6091818181816002</v>
      </c>
      <c r="BO202">
        <v>126.2679999999968</v>
      </c>
      <c r="BP202">
        <f t="shared" si="36"/>
        <v>2297.0731954544872</v>
      </c>
      <c r="BQ202">
        <v>34.580213636362764</v>
      </c>
      <c r="BR202">
        <v>2262.4929818181245</v>
      </c>
      <c r="BS202">
        <f t="shared" si="37"/>
        <v>8.4656954545452408</v>
      </c>
      <c r="BT202">
        <v>5.1655090909089605</v>
      </c>
      <c r="BU202">
        <v>3.3001863636362798</v>
      </c>
      <c r="BV202">
        <f t="shared" si="39"/>
        <v>2.6041656843999998</v>
      </c>
      <c r="BW202">
        <v>0.1015729593</v>
      </c>
      <c r="BX202">
        <v>2.5025927251</v>
      </c>
      <c r="BY202">
        <f t="shared" si="29"/>
        <v>221.82991818181256</v>
      </c>
      <c r="BZ202">
        <v>107.75825909090635</v>
      </c>
      <c r="CA202">
        <v>114.07165909090621</v>
      </c>
      <c r="CE202">
        <f t="shared" si="48"/>
        <v>-1.86532272727268</v>
      </c>
      <c r="CF202">
        <v>-0.71743181818180002</v>
      </c>
      <c r="CG202">
        <v>-1.14789090909088</v>
      </c>
      <c r="CH202" s="59">
        <f t="shared" si="40"/>
        <v>1031</v>
      </c>
      <c r="CI202">
        <v>325</v>
      </c>
      <c r="CJ202">
        <v>706</v>
      </c>
      <c r="CK202">
        <f t="shared" si="30"/>
        <v>980.01186363633894</v>
      </c>
      <c r="CL202">
        <v>-3.8741318181817204</v>
      </c>
      <c r="CM202">
        <v>983.88599545452064</v>
      </c>
    </row>
    <row r="203" spans="1:91" x14ac:dyDescent="0.25">
      <c r="A203" t="s">
        <v>852</v>
      </c>
      <c r="B203">
        <f t="shared" si="53"/>
        <v>10570.082161921151</v>
      </c>
      <c r="C203">
        <f>SUMIF(E$5:CM$5,C$5,E203:CM203)</f>
        <v>673.62295406517478</v>
      </c>
      <c r="D203">
        <f>SUMIF(E$5:CM$5,D$5,E203:CM203)</f>
        <v>9896.4592078559763</v>
      </c>
      <c r="E203">
        <f t="shared" si="49"/>
        <v>1353</v>
      </c>
      <c r="F203">
        <v>-136</v>
      </c>
      <c r="G203">
        <v>1489</v>
      </c>
      <c r="H203">
        <f t="shared" si="50"/>
        <v>1738.0686164891445</v>
      </c>
      <c r="I203">
        <v>80.474312952392253</v>
      </c>
      <c r="J203">
        <v>1657.5943035367522</v>
      </c>
      <c r="K203">
        <f t="shared" si="51"/>
        <v>-450.21964767999964</v>
      </c>
      <c r="L203">
        <v>-483.19987426999933</v>
      </c>
      <c r="M203">
        <v>32.980226589999688</v>
      </c>
      <c r="N203">
        <f t="shared" si="38"/>
        <v>1106.8846077103112</v>
      </c>
      <c r="O203">
        <v>853.61838756511838</v>
      </c>
      <c r="P203">
        <v>253.26622014519293</v>
      </c>
      <c r="Q203">
        <f t="shared" si="41"/>
        <v>-1501.8000000000002</v>
      </c>
      <c r="R203">
        <v>-607.20000000000005</v>
      </c>
      <c r="S203">
        <v>-894.6</v>
      </c>
      <c r="T203">
        <f t="shared" si="31"/>
        <v>-33.89</v>
      </c>
      <c r="U203">
        <v>-9.14</v>
      </c>
      <c r="V203">
        <v>-24.75</v>
      </c>
      <c r="Y203">
        <v>35.620000000000005</v>
      </c>
      <c r="Z203">
        <f t="shared" si="32"/>
        <v>1088.7634387025696</v>
      </c>
      <c r="AA203">
        <v>1019.4016739573422</v>
      </c>
      <c r="AB203">
        <v>69.361764745227489</v>
      </c>
      <c r="AC203">
        <f t="shared" si="52"/>
        <v>386</v>
      </c>
      <c r="AD203">
        <v>-802.3</v>
      </c>
      <c r="AE203">
        <v>1188.3</v>
      </c>
      <c r="AH203">
        <v>1018.5485333961414</v>
      </c>
      <c r="AI203">
        <f t="shared" si="47"/>
        <v>-2.2983959999999595</v>
      </c>
      <c r="AJ203">
        <v>-3.3083959999999593</v>
      </c>
      <c r="AK203">
        <v>1.01</v>
      </c>
      <c r="AL203" s="70">
        <f t="shared" si="46"/>
        <v>89.921543225451884</v>
      </c>
      <c r="AM203">
        <v>23.820444289545918</v>
      </c>
      <c r="AN203">
        <v>66.101098935905966</v>
      </c>
      <c r="AO203">
        <f t="shared" si="45"/>
        <v>-732.53</v>
      </c>
      <c r="AP203" s="71">
        <v>-724.38</v>
      </c>
      <c r="AQ203">
        <v>-8.1499999999999915</v>
      </c>
      <c r="AR203">
        <f t="shared" si="43"/>
        <v>-53.687948398623703</v>
      </c>
      <c r="AS203">
        <v>-1.2822675629906068</v>
      </c>
      <c r="AT203">
        <v>-52.405680835633099</v>
      </c>
      <c r="AX203">
        <f t="shared" si="44"/>
        <v>1319</v>
      </c>
      <c r="AY203">
        <v>57</v>
      </c>
      <c r="AZ203">
        <v>1262</v>
      </c>
      <c r="BA203">
        <f t="shared" si="42"/>
        <v>350.11848341232201</v>
      </c>
      <c r="BB203">
        <v>44.135071090047362</v>
      </c>
      <c r="BC203">
        <v>305.98341232227466</v>
      </c>
      <c r="BD203">
        <f t="shared" si="33"/>
        <v>4.3165227272726998</v>
      </c>
      <c r="BE203">
        <v>-12.949568181818099</v>
      </c>
      <c r="BF203">
        <v>17.266090909090799</v>
      </c>
      <c r="BG203">
        <f t="shared" si="34"/>
        <v>-8.7769295454544896</v>
      </c>
      <c r="BH203">
        <v>-7.1942045454545003</v>
      </c>
      <c r="BI203">
        <v>-1.5827249999999902</v>
      </c>
      <c r="BJ203">
        <f t="shared" si="35"/>
        <v>510.78852272726954</v>
      </c>
      <c r="BK203">
        <v>27.337977272727102</v>
      </c>
      <c r="BL203">
        <v>483.45054545454241</v>
      </c>
      <c r="BM203">
        <f t="shared" si="28"/>
        <v>94.963499999999399</v>
      </c>
      <c r="BN203">
        <v>7.1942045454545003</v>
      </c>
      <c r="BO203">
        <v>87.769295454544903</v>
      </c>
      <c r="BP203">
        <f t="shared" si="36"/>
        <v>-1258.5541431818103</v>
      </c>
      <c r="BQ203">
        <v>-35.251602272727048</v>
      </c>
      <c r="BR203">
        <v>-1223.3025409090833</v>
      </c>
      <c r="BS203">
        <f t="shared" si="37"/>
        <v>-47.481749999999693</v>
      </c>
      <c r="BT203">
        <v>-39.424240909090656</v>
      </c>
      <c r="BU203">
        <v>-8.0575090909090399</v>
      </c>
      <c r="BV203">
        <f t="shared" si="39"/>
        <v>8.6801697002000004</v>
      </c>
      <c r="BW203">
        <v>0.76030886190000002</v>
      </c>
      <c r="BX203">
        <v>7.9198608383</v>
      </c>
      <c r="BY203">
        <f t="shared" si="29"/>
        <v>-422.15592272727002</v>
      </c>
      <c r="BZ203">
        <v>9.7841181818181191</v>
      </c>
      <c r="CA203">
        <v>-431.94004090908817</v>
      </c>
      <c r="CE203">
        <f t="shared" si="48"/>
        <v>-9.4963499999999392</v>
      </c>
      <c r="CF203">
        <v>-0.71942045454545001</v>
      </c>
      <c r="CG203">
        <v>-8.7769295454544896</v>
      </c>
      <c r="CH203" s="59">
        <f t="shared" si="40"/>
        <v>4183</v>
      </c>
      <c r="CI203">
        <v>1410</v>
      </c>
      <c r="CJ203">
        <v>2773</v>
      </c>
      <c r="CK203">
        <f t="shared" si="30"/>
        <v>1803.2993113636248</v>
      </c>
      <c r="CL203">
        <v>2.4460295454545298</v>
      </c>
      <c r="CM203">
        <v>1800.8532818181702</v>
      </c>
    </row>
    <row r="204" spans="1:91" x14ac:dyDescent="0.25">
      <c r="A204" t="s">
        <v>853</v>
      </c>
      <c r="B204">
        <f t="shared" si="53"/>
        <v>33058.784408518979</v>
      </c>
      <c r="C204">
        <f>SUMIF(E$5:CM$5,C$5,E204:CM204)</f>
        <v>6422.5830082775619</v>
      </c>
      <c r="D204">
        <f>SUMIF(E$5:CM$5,D$5,E204:CM204)</f>
        <v>26636.201400241414</v>
      </c>
      <c r="E204">
        <f t="shared" si="49"/>
        <v>1838</v>
      </c>
      <c r="F204">
        <v>113</v>
      </c>
      <c r="G204">
        <v>1725</v>
      </c>
      <c r="H204">
        <f t="shared" si="50"/>
        <v>963.13734488568934</v>
      </c>
      <c r="I204">
        <v>-434.50026218575545</v>
      </c>
      <c r="J204">
        <v>1397.6376070714448</v>
      </c>
      <c r="K204">
        <f t="shared" si="51"/>
        <v>6830.2655512700003</v>
      </c>
      <c r="L204">
        <v>1754.3632443000001</v>
      </c>
      <c r="M204">
        <v>5075.9023069700006</v>
      </c>
      <c r="N204">
        <f t="shared" si="38"/>
        <v>525.72954404342136</v>
      </c>
      <c r="O204">
        <v>591.44255556136454</v>
      </c>
      <c r="P204">
        <v>-65.713011517943173</v>
      </c>
      <c r="Q204">
        <f t="shared" si="41"/>
        <v>5756</v>
      </c>
      <c r="R204" s="72">
        <v>-1295.7</v>
      </c>
      <c r="S204" s="72">
        <v>7051.7</v>
      </c>
      <c r="T204">
        <f t="shared" si="31"/>
        <v>1.6099999999999999</v>
      </c>
      <c r="U204">
        <v>0.37</v>
      </c>
      <c r="V204">
        <v>1.24</v>
      </c>
      <c r="Y204">
        <v>1184.4000000000001</v>
      </c>
      <c r="Z204">
        <f t="shared" si="32"/>
        <v>2398.4428999524944</v>
      </c>
      <c r="AA204">
        <v>1807.9336453837475</v>
      </c>
      <c r="AB204">
        <v>590.50925456874666</v>
      </c>
      <c r="AC204">
        <f t="shared" si="52"/>
        <v>9035.2000000000007</v>
      </c>
      <c r="AD204">
        <v>2448.5</v>
      </c>
      <c r="AE204">
        <v>6586.7</v>
      </c>
      <c r="AH204">
        <v>651.5904897837122</v>
      </c>
      <c r="AI204">
        <f t="shared" si="47"/>
        <v>-28.259757699999938</v>
      </c>
      <c r="AJ204">
        <v>-29.404985999999937</v>
      </c>
      <c r="AK204">
        <v>1.1452283000000001</v>
      </c>
      <c r="AL204" s="70">
        <f t="shared" si="46"/>
        <v>427.86858130432842</v>
      </c>
      <c r="AM204">
        <v>222.97001484807566</v>
      </c>
      <c r="AN204">
        <v>204.89856645625275</v>
      </c>
      <c r="AO204">
        <f t="shared" si="45"/>
        <v>2092.66</v>
      </c>
      <c r="AP204" s="71">
        <v>1160.72</v>
      </c>
      <c r="AQ204">
        <v>931.94</v>
      </c>
      <c r="AR204">
        <f t="shared" si="43"/>
        <v>-45.423890603130381</v>
      </c>
      <c r="AS204">
        <v>-1.7470456446057232</v>
      </c>
      <c r="AT204">
        <v>-43.676844958524661</v>
      </c>
      <c r="AX204">
        <f t="shared" si="44"/>
        <v>281</v>
      </c>
      <c r="AY204">
        <v>59</v>
      </c>
      <c r="AZ204">
        <v>222</v>
      </c>
      <c r="BA204">
        <f t="shared" si="42"/>
        <v>-293.45980443819894</v>
      </c>
      <c r="BB204">
        <v>-61.947420809180869</v>
      </c>
      <c r="BC204">
        <v>-231.5123836290181</v>
      </c>
      <c r="BD204">
        <f t="shared" si="33"/>
        <v>-98.42357142857341</v>
      </c>
      <c r="BE204">
        <v>7.1321428571430001</v>
      </c>
      <c r="BF204">
        <v>-105.55571428571641</v>
      </c>
      <c r="BG204">
        <f t="shared" si="34"/>
        <v>207.97328571428989</v>
      </c>
      <c r="BH204">
        <v>-11.982000000000241</v>
      </c>
      <c r="BI204">
        <v>219.95528571429011</v>
      </c>
      <c r="BJ204">
        <f t="shared" si="35"/>
        <v>-9.9850000000002002</v>
      </c>
      <c r="BK204">
        <v>0</v>
      </c>
      <c r="BL204">
        <v>-9.9850000000002002</v>
      </c>
      <c r="BM204">
        <f t="shared" si="28"/>
        <v>125.52571428571682</v>
      </c>
      <c r="BN204">
        <v>29.955000000000602</v>
      </c>
      <c r="BO204">
        <v>95.570714285716207</v>
      </c>
      <c r="BP204">
        <f t="shared" si="36"/>
        <v>248.34121428571922</v>
      </c>
      <c r="BQ204">
        <v>-87.15478571428747</v>
      </c>
      <c r="BR204">
        <v>335.49600000000669</v>
      </c>
      <c r="BS204">
        <f t="shared" si="37"/>
        <v>-55.488071428572539</v>
      </c>
      <c r="BT204">
        <v>21.539071428571859</v>
      </c>
      <c r="BU204">
        <v>-77.027142857144398</v>
      </c>
      <c r="BV204">
        <f t="shared" si="39"/>
        <v>6.3805928777999998</v>
      </c>
      <c r="BW204">
        <v>2.8385485382</v>
      </c>
      <c r="BX204">
        <v>3.5420443395999999</v>
      </c>
      <c r="BY204">
        <f t="shared" si="29"/>
        <v>-31.809357142857785</v>
      </c>
      <c r="BZ204">
        <v>18.400928571428942</v>
      </c>
      <c r="CA204">
        <v>-50.210285714286726</v>
      </c>
      <c r="CE204">
        <f t="shared" si="48"/>
        <v>-18.543571428571802</v>
      </c>
      <c r="CF204">
        <v>-0.57057142857144005</v>
      </c>
      <c r="CG204">
        <v>-17.973000000000361</v>
      </c>
      <c r="CH204" s="59">
        <f t="shared" si="40"/>
        <v>1291</v>
      </c>
      <c r="CI204">
        <v>105</v>
      </c>
      <c r="CJ204">
        <v>1186</v>
      </c>
      <c r="CK204">
        <f t="shared" si="30"/>
        <v>-224.94778571429023</v>
      </c>
      <c r="CL204">
        <v>2.42492857142862</v>
      </c>
      <c r="CM204">
        <v>-227.37271428571884</v>
      </c>
    </row>
    <row r="205" spans="1:91" x14ac:dyDescent="0.25">
      <c r="A205" t="s">
        <v>854</v>
      </c>
      <c r="B205">
        <f t="shared" si="53"/>
        <v>-990.92866996768316</v>
      </c>
      <c r="C205">
        <f>SUMIF(E$5:CM$5,C$5,E205:CM205)</f>
        <v>-12893.219644155457</v>
      </c>
      <c r="D205">
        <f>SUMIF(E$5:CM$5,D$5,E205:CM205)</f>
        <v>11902.290974187774</v>
      </c>
      <c r="E205">
        <f t="shared" si="49"/>
        <v>-1335</v>
      </c>
      <c r="F205">
        <v>-545</v>
      </c>
      <c r="G205">
        <v>-790</v>
      </c>
      <c r="H205">
        <f t="shared" si="50"/>
        <v>162.2715183068301</v>
      </c>
      <c r="I205">
        <v>-1316.1394374964598</v>
      </c>
      <c r="J205">
        <v>1478.4109558032899</v>
      </c>
      <c r="K205">
        <f t="shared" si="51"/>
        <v>305.78601118999995</v>
      </c>
      <c r="L205">
        <v>-72.510034430000047</v>
      </c>
      <c r="M205">
        <v>378.29604561999997</v>
      </c>
      <c r="N205">
        <f t="shared" si="38"/>
        <v>452.83773959078775</v>
      </c>
      <c r="O205">
        <v>333.5736901019817</v>
      </c>
      <c r="P205">
        <v>119.26404948880604</v>
      </c>
      <c r="Q205">
        <f t="shared" si="41"/>
        <v>2194.3000000000002</v>
      </c>
      <c r="R205">
        <v>-551</v>
      </c>
      <c r="S205" s="72">
        <v>2745.3</v>
      </c>
      <c r="T205">
        <f t="shared" si="31"/>
        <v>-88.17</v>
      </c>
      <c r="U205">
        <v>-5.84</v>
      </c>
      <c r="V205">
        <v>-82.33</v>
      </c>
      <c r="Y205">
        <v>178.51</v>
      </c>
      <c r="Z205">
        <f t="shared" si="32"/>
        <v>-1745.3095840189035</v>
      </c>
      <c r="AA205">
        <v>-2392.6587674061616</v>
      </c>
      <c r="AB205">
        <v>647.34918338725811</v>
      </c>
      <c r="AC205">
        <f t="shared" si="52"/>
        <v>-4431.8</v>
      </c>
      <c r="AD205">
        <v>-5826.8</v>
      </c>
      <c r="AE205">
        <v>1395</v>
      </c>
      <c r="AH205">
        <v>-162.90015685612522</v>
      </c>
      <c r="AI205">
        <f t="shared" si="47"/>
        <v>-18.145052500000045</v>
      </c>
      <c r="AJ205">
        <v>-18.149832000000046</v>
      </c>
      <c r="AK205">
        <v>4.7795000000000034E-3</v>
      </c>
      <c r="AL205" s="70">
        <f t="shared" si="46"/>
        <v>203.18984274692704</v>
      </c>
      <c r="AM205">
        <v>-124.44494435808363</v>
      </c>
      <c r="AN205">
        <v>327.63478710501067</v>
      </c>
      <c r="AO205">
        <f t="shared" si="45"/>
        <v>-679.35000000000014</v>
      </c>
      <c r="AP205" s="71">
        <v>-1688.0700000000002</v>
      </c>
      <c r="AQ205">
        <v>1008.72</v>
      </c>
      <c r="AR205">
        <f t="shared" si="43"/>
        <v>-26.903788495272174</v>
      </c>
      <c r="AS205">
        <v>-3.0536809005295042</v>
      </c>
      <c r="AT205">
        <v>-23.850107594742671</v>
      </c>
      <c r="AX205">
        <f t="shared" si="44"/>
        <v>-485</v>
      </c>
      <c r="AY205">
        <v>23</v>
      </c>
      <c r="AZ205">
        <v>-508</v>
      </c>
      <c r="BA205">
        <f t="shared" si="42"/>
        <v>-432.24395721293047</v>
      </c>
      <c r="BB205">
        <v>-329.82684238520164</v>
      </c>
      <c r="BC205">
        <v>-102.4171148277288</v>
      </c>
      <c r="BD205">
        <f t="shared" si="33"/>
        <v>-10.040252173912799</v>
      </c>
      <c r="BE205">
        <v>-4.3029652173911996</v>
      </c>
      <c r="BF205">
        <v>-5.7372869565215998</v>
      </c>
      <c r="BG205">
        <f t="shared" si="34"/>
        <v>4.0161008695651201</v>
      </c>
      <c r="BH205">
        <v>-9.6099556521736798</v>
      </c>
      <c r="BI205">
        <v>13.6260565217388</v>
      </c>
      <c r="BJ205">
        <f t="shared" si="35"/>
        <v>0</v>
      </c>
      <c r="BK205">
        <v>0</v>
      </c>
      <c r="BL205">
        <v>0</v>
      </c>
      <c r="BM205">
        <f t="shared" si="28"/>
        <v>-4.3029652173911996</v>
      </c>
      <c r="BN205">
        <v>-1.4343217391304</v>
      </c>
      <c r="BO205">
        <v>-2.8686434782607999</v>
      </c>
      <c r="BP205">
        <f t="shared" si="36"/>
        <v>1346.5412486956193</v>
      </c>
      <c r="BQ205">
        <v>-281.5573573912975</v>
      </c>
      <c r="BR205">
        <v>1628.0986060869168</v>
      </c>
      <c r="BS205">
        <f t="shared" si="37"/>
        <v>56.081979999998637</v>
      </c>
      <c r="BT205">
        <v>5.8807191304346391</v>
      </c>
      <c r="BU205">
        <v>50.201260869563995</v>
      </c>
      <c r="BV205">
        <f t="shared" si="39"/>
        <v>6.7290755419000003</v>
      </c>
      <c r="BW205">
        <v>1.6007795015999999</v>
      </c>
      <c r="BX205">
        <v>5.1282960403000004</v>
      </c>
      <c r="BY205">
        <f t="shared" si="29"/>
        <v>-85.342143478258805</v>
      </c>
      <c r="BZ205">
        <v>-11.33114173913016</v>
      </c>
      <c r="CA205">
        <v>-74.011001739128645</v>
      </c>
      <c r="CE205">
        <f t="shared" si="48"/>
        <v>-4.7332617391303193</v>
      </c>
      <c r="CF205">
        <v>-2.0080504347825596</v>
      </c>
      <c r="CG205">
        <v>-2.7252113043477597</v>
      </c>
      <c r="CH205" s="59">
        <f t="shared" si="40"/>
        <v>3774</v>
      </c>
      <c r="CI205">
        <v>-82</v>
      </c>
      <c r="CJ205">
        <v>3856</v>
      </c>
      <c r="CK205">
        <f t="shared" si="30"/>
        <v>-165.95102521738727</v>
      </c>
      <c r="CL205">
        <v>8.46249826086936</v>
      </c>
      <c r="CM205">
        <v>-174.41352347825662</v>
      </c>
    </row>
    <row r="206" spans="1:91" x14ac:dyDescent="0.25">
      <c r="A206" t="s">
        <v>855</v>
      </c>
      <c r="B206">
        <f t="shared" si="53"/>
        <v>-14771.263111243414</v>
      </c>
      <c r="C206">
        <f>SUMIF(E$5:CM$5,C$5,E206:CM206)</f>
        <v>-912.47394265269099</v>
      </c>
      <c r="D206">
        <f>SUMIF(E$5:CM$5,D$5,E206:CM206)</f>
        <v>-13858.789168590723</v>
      </c>
      <c r="E206">
        <f t="shared" si="49"/>
        <v>-1929</v>
      </c>
      <c r="F206">
        <v>811</v>
      </c>
      <c r="G206">
        <v>-2740</v>
      </c>
      <c r="H206">
        <f t="shared" si="50"/>
        <v>-3448.6539325249087</v>
      </c>
      <c r="I206">
        <v>-1037.885392724105</v>
      </c>
      <c r="J206">
        <v>-2410.7685398008039</v>
      </c>
      <c r="K206">
        <f t="shared" si="51"/>
        <v>-917.49555111999905</v>
      </c>
      <c r="L206">
        <v>408.52694627000085</v>
      </c>
      <c r="M206">
        <v>-1326.0224973899999</v>
      </c>
      <c r="N206">
        <f t="shared" si="38"/>
        <v>890.94808744472061</v>
      </c>
      <c r="O206">
        <v>109.91936783253053</v>
      </c>
      <c r="P206">
        <v>781.02871961219012</v>
      </c>
      <c r="Q206">
        <f t="shared" si="41"/>
        <v>-2281.1999999999998</v>
      </c>
      <c r="R206">
        <v>98.3</v>
      </c>
      <c r="S206" s="72">
        <v>-2379.5</v>
      </c>
      <c r="T206">
        <f t="shared" si="31"/>
        <v>-30.47</v>
      </c>
      <c r="U206">
        <v>-14.73</v>
      </c>
      <c r="V206">
        <v>-15.74</v>
      </c>
      <c r="Y206">
        <v>92.68</v>
      </c>
      <c r="Z206">
        <f t="shared" si="32"/>
        <v>-391.64112683152132</v>
      </c>
      <c r="AA206">
        <v>-33.229774549729228</v>
      </c>
      <c r="AB206">
        <v>-358.41135228179206</v>
      </c>
      <c r="AC206">
        <f t="shared" si="52"/>
        <v>832.59999999999991</v>
      </c>
      <c r="AD206">
        <v>-998.7</v>
      </c>
      <c r="AE206">
        <v>1831.3</v>
      </c>
      <c r="AH206">
        <v>-6062.3638703343968</v>
      </c>
      <c r="AI206">
        <f t="shared" si="47"/>
        <v>0.61656800000016543</v>
      </c>
      <c r="AJ206">
        <v>0.62318400000016538</v>
      </c>
      <c r="AK206">
        <v>-6.6159999999999995E-3</v>
      </c>
      <c r="AL206" s="70">
        <f t="shared" si="46"/>
        <v>15.633377270819039</v>
      </c>
      <c r="AM206">
        <v>-78.625668203950028</v>
      </c>
      <c r="AN206">
        <v>94.259045474769067</v>
      </c>
      <c r="AO206">
        <f t="shared" si="45"/>
        <v>-525.56999999999994</v>
      </c>
      <c r="AP206" s="71">
        <v>-557.05999999999995</v>
      </c>
      <c r="AQ206">
        <v>31.49</v>
      </c>
      <c r="AR206">
        <f t="shared" si="43"/>
        <v>-63.07112573727769</v>
      </c>
      <c r="AS206">
        <v>-0.23937694088944339</v>
      </c>
      <c r="AT206">
        <v>-62.831748796388247</v>
      </c>
      <c r="AX206">
        <f t="shared" si="44"/>
        <v>-701</v>
      </c>
      <c r="AY206">
        <v>-39</v>
      </c>
      <c r="AZ206">
        <v>-662</v>
      </c>
      <c r="BA206">
        <f t="shared" si="42"/>
        <v>195.35718290905012</v>
      </c>
      <c r="BB206">
        <v>-27.251317707749244</v>
      </c>
      <c r="BC206">
        <v>222.60850061679938</v>
      </c>
      <c r="BD206">
        <f t="shared" si="33"/>
        <v>97.766999999999996</v>
      </c>
      <c r="BE206">
        <v>26.163</v>
      </c>
      <c r="BF206">
        <v>71.603999999999999</v>
      </c>
      <c r="BG206">
        <f t="shared" si="34"/>
        <v>13.77</v>
      </c>
      <c r="BH206">
        <v>5.0949</v>
      </c>
      <c r="BI206">
        <v>8.6751000000000005</v>
      </c>
      <c r="BJ206">
        <f t="shared" si="35"/>
        <v>-15.147</v>
      </c>
      <c r="BK206">
        <v>-2.754</v>
      </c>
      <c r="BL206">
        <v>-12.393000000000001</v>
      </c>
      <c r="BM206">
        <f t="shared" si="28"/>
        <v>1002.456</v>
      </c>
      <c r="BN206">
        <v>-2.754</v>
      </c>
      <c r="BO206">
        <v>1005.21</v>
      </c>
      <c r="BP206">
        <f t="shared" si="36"/>
        <v>-927.27179999999998</v>
      </c>
      <c r="BQ206">
        <v>-81.9315</v>
      </c>
      <c r="BR206">
        <v>-845.34029999999996</v>
      </c>
      <c r="BS206">
        <f t="shared" si="37"/>
        <v>-35.251199999999997</v>
      </c>
      <c r="BT206">
        <v>20.3796</v>
      </c>
      <c r="BU206">
        <v>-55.630800000000001</v>
      </c>
      <c r="BV206">
        <f t="shared" si="39"/>
        <v>19.190679680100001</v>
      </c>
      <c r="BW206">
        <v>10.0410893712</v>
      </c>
      <c r="BX206">
        <v>9.1495903089000006</v>
      </c>
      <c r="BY206">
        <f t="shared" si="29"/>
        <v>-511.41780000000006</v>
      </c>
      <c r="BZ206">
        <v>3.8555999999999999</v>
      </c>
      <c r="CA206">
        <v>-515.27340000000004</v>
      </c>
      <c r="CE206">
        <f t="shared" si="48"/>
        <v>1.3769999999999998</v>
      </c>
      <c r="CF206">
        <v>-1.2393000000000001</v>
      </c>
      <c r="CG206">
        <v>2.6162999999999998</v>
      </c>
      <c r="CH206" s="59">
        <f t="shared" si="40"/>
        <v>254</v>
      </c>
      <c r="CI206">
        <v>462</v>
      </c>
      <c r="CJ206">
        <v>-208</v>
      </c>
      <c r="CK206">
        <f t="shared" si="30"/>
        <v>-348.10559999999998</v>
      </c>
      <c r="CL206">
        <v>7.0226999999999995</v>
      </c>
      <c r="CM206">
        <v>-355.12829999999997</v>
      </c>
    </row>
    <row r="207" spans="1:91" x14ac:dyDescent="0.25">
      <c r="A207" t="s">
        <v>856</v>
      </c>
      <c r="B207">
        <f t="shared" si="53"/>
        <v>10421.610040017702</v>
      </c>
      <c r="C207">
        <f>SUMIF(E$5:CM$5,C$5,E207:CM207)</f>
        <v>3258.2701110362013</v>
      </c>
      <c r="D207">
        <f>SUMIF(E$5:CM$5,D$5,E207:CM207)</f>
        <v>7163.3399289814997</v>
      </c>
      <c r="E207">
        <f t="shared" si="49"/>
        <v>864</v>
      </c>
      <c r="F207">
        <v>-513</v>
      </c>
      <c r="G207">
        <v>1377</v>
      </c>
      <c r="H207">
        <f t="shared" si="50"/>
        <v>1261.6384547501414</v>
      </c>
      <c r="I207">
        <v>52.45323991302557</v>
      </c>
      <c r="J207">
        <v>1209.1852148371158</v>
      </c>
      <c r="K207">
        <f t="shared" si="51"/>
        <v>402.91294959000038</v>
      </c>
      <c r="L207">
        <v>426.75065450000028</v>
      </c>
      <c r="M207">
        <v>-23.837704909999921</v>
      </c>
      <c r="N207">
        <f t="shared" si="38"/>
        <v>220.37120384626695</v>
      </c>
      <c r="O207">
        <v>219.11683433582141</v>
      </c>
      <c r="P207">
        <v>1.2543695104455439</v>
      </c>
      <c r="Q207">
        <f t="shared" si="41"/>
        <v>1876.6</v>
      </c>
      <c r="R207">
        <v>191.1</v>
      </c>
      <c r="S207" s="72">
        <v>1685.5</v>
      </c>
      <c r="T207">
        <f t="shared" si="31"/>
        <v>-18.52</v>
      </c>
      <c r="U207">
        <v>-16.14</v>
      </c>
      <c r="V207">
        <v>-2.38</v>
      </c>
      <c r="Y207">
        <v>48.15</v>
      </c>
      <c r="Z207">
        <f t="shared" si="32"/>
        <v>625.04948545280058</v>
      </c>
      <c r="AA207">
        <v>340.54112215750541</v>
      </c>
      <c r="AB207">
        <v>284.50836329529517</v>
      </c>
      <c r="AC207">
        <f t="shared" si="52"/>
        <v>3502.3999999999996</v>
      </c>
      <c r="AD207">
        <v>978.2</v>
      </c>
      <c r="AE207">
        <v>2524.1999999999998</v>
      </c>
      <c r="AH207">
        <v>1364.3753072311131</v>
      </c>
      <c r="AI207">
        <f t="shared" si="47"/>
        <v>-55.739599500000054</v>
      </c>
      <c r="AJ207">
        <v>-27.973315000000056</v>
      </c>
      <c r="AK207">
        <v>-27.766284500000001</v>
      </c>
      <c r="AL207" s="70">
        <f t="shared" si="46"/>
        <v>-686.4177278751331</v>
      </c>
      <c r="AM207">
        <v>20.706934637494854</v>
      </c>
      <c r="AN207">
        <v>-707.12466251262799</v>
      </c>
      <c r="AO207">
        <f t="shared" si="45"/>
        <v>605.51</v>
      </c>
      <c r="AP207" s="71">
        <v>1001.3299999999999</v>
      </c>
      <c r="AQ207">
        <v>-395.82</v>
      </c>
      <c r="AR207">
        <f t="shared" si="43"/>
        <v>-68.261199622814374</v>
      </c>
      <c r="AS207">
        <v>-8.6645961562591847</v>
      </c>
      <c r="AT207">
        <v>-59.596603466555187</v>
      </c>
      <c r="AX207">
        <f t="shared" si="44"/>
        <v>-145</v>
      </c>
      <c r="AY207">
        <v>69</v>
      </c>
      <c r="AZ207">
        <v>-214</v>
      </c>
      <c r="BA207">
        <f t="shared" si="42"/>
        <v>528.27176127291784</v>
      </c>
      <c r="BB207">
        <v>119.69388316908008</v>
      </c>
      <c r="BC207">
        <v>408.57787810383775</v>
      </c>
      <c r="BD207">
        <f t="shared" si="33"/>
        <v>707.24679999998284</v>
      </c>
      <c r="BE207">
        <v>15.076966666666301</v>
      </c>
      <c r="BF207">
        <v>692.16983333331655</v>
      </c>
      <c r="BG207">
        <f t="shared" si="34"/>
        <v>8.6349899999997923</v>
      </c>
      <c r="BH207">
        <v>-7.5384833333331507</v>
      </c>
      <c r="BI207">
        <v>16.173473333332943</v>
      </c>
      <c r="BJ207">
        <f t="shared" si="35"/>
        <v>0</v>
      </c>
      <c r="BK207">
        <v>9.5944333333331002</v>
      </c>
      <c r="BL207">
        <v>-9.5944333333331002</v>
      </c>
      <c r="BM207">
        <f t="shared" si="28"/>
        <v>2.7412666666666001</v>
      </c>
      <c r="BN207">
        <v>0</v>
      </c>
      <c r="BO207">
        <v>2.7412666666666001</v>
      </c>
      <c r="BP207">
        <f t="shared" si="36"/>
        <v>-1083.3485866666406</v>
      </c>
      <c r="BQ207">
        <v>57.977789999998592</v>
      </c>
      <c r="BR207">
        <v>-1141.3263766666391</v>
      </c>
      <c r="BS207">
        <f t="shared" si="37"/>
        <v>275.77142666665998</v>
      </c>
      <c r="BT207">
        <v>-13.432206666666342</v>
      </c>
      <c r="BU207">
        <v>289.20363333332631</v>
      </c>
      <c r="BV207">
        <f t="shared" si="39"/>
        <v>-4.2963451275999995</v>
      </c>
      <c r="BW207">
        <v>-1.9328598537999999</v>
      </c>
      <c r="BX207">
        <v>-2.3634852737999998</v>
      </c>
      <c r="BY207">
        <f t="shared" si="29"/>
        <v>55.099459999998658</v>
      </c>
      <c r="BZ207">
        <v>-23.026639999999443</v>
      </c>
      <c r="CA207">
        <v>78.126099999998104</v>
      </c>
      <c r="CE207">
        <f t="shared" si="48"/>
        <v>-18.503549999999549</v>
      </c>
      <c r="CF207">
        <v>-1.3706333333333001</v>
      </c>
      <c r="CG207">
        <v>-17.132916666666251</v>
      </c>
      <c r="CH207" s="59">
        <f t="shared" si="40"/>
        <v>337</v>
      </c>
      <c r="CI207">
        <v>372</v>
      </c>
      <c r="CJ207">
        <v>-35</v>
      </c>
      <c r="CK207">
        <f t="shared" si="30"/>
        <v>-184.0760566666622</v>
      </c>
      <c r="CL207">
        <v>-2.1930133333332802</v>
      </c>
      <c r="CM207">
        <v>-181.88304333332891</v>
      </c>
    </row>
    <row r="208" spans="1:91" x14ac:dyDescent="0.25">
      <c r="A208" t="s">
        <v>857</v>
      </c>
      <c r="B208">
        <f t="shared" si="53"/>
        <v>4988.8775952484157</v>
      </c>
      <c r="C208">
        <f>SUMIF(E$5:CM$5,C$5,E208:CM208)</f>
        <v>-3956.6577964254484</v>
      </c>
      <c r="D208">
        <f>SUMIF(E$5:CM$5,D$5,E208:CM208)</f>
        <v>8945.5353916738641</v>
      </c>
      <c r="E208">
        <f t="shared" si="49"/>
        <v>1811</v>
      </c>
      <c r="F208">
        <v>-270</v>
      </c>
      <c r="G208">
        <v>2081</v>
      </c>
      <c r="H208">
        <f t="shared" si="50"/>
        <v>-50.408917266283737</v>
      </c>
      <c r="I208">
        <v>158.35776936334986</v>
      </c>
      <c r="J208">
        <v>-208.7666866296336</v>
      </c>
      <c r="K208">
        <f t="shared" si="51"/>
        <v>3629.725294360001</v>
      </c>
      <c r="L208">
        <v>538.07472563000044</v>
      </c>
      <c r="M208">
        <v>3091.6505687300005</v>
      </c>
      <c r="N208">
        <f t="shared" si="38"/>
        <v>1761.4340768091326</v>
      </c>
      <c r="O208">
        <v>464.90886861366852</v>
      </c>
      <c r="P208">
        <v>1296.5252081954641</v>
      </c>
      <c r="Q208">
        <f t="shared" si="41"/>
        <v>614.5</v>
      </c>
      <c r="R208">
        <v>-891.8</v>
      </c>
      <c r="S208" s="72">
        <v>1506.3</v>
      </c>
      <c r="T208">
        <f t="shared" si="31"/>
        <v>-164.08</v>
      </c>
      <c r="U208">
        <v>-14.87</v>
      </c>
      <c r="V208">
        <v>-149.21</v>
      </c>
      <c r="Y208">
        <v>76.739999999999995</v>
      </c>
      <c r="Z208">
        <f t="shared" si="32"/>
        <v>-641.81514575175242</v>
      </c>
      <c r="AA208">
        <v>-825.65451101718611</v>
      </c>
      <c r="AB208">
        <v>183.83936526543363</v>
      </c>
      <c r="AC208">
        <f t="shared" si="52"/>
        <v>651.09999999999991</v>
      </c>
      <c r="AD208">
        <v>-2580.6</v>
      </c>
      <c r="AE208">
        <v>3231.7</v>
      </c>
      <c r="AH208">
        <v>-788.48097301822679</v>
      </c>
      <c r="AI208">
        <f t="shared" si="47"/>
        <v>-31.476571199999963</v>
      </c>
      <c r="AJ208">
        <v>-6.1342389999999654</v>
      </c>
      <c r="AK208">
        <v>-25.342332199999998</v>
      </c>
      <c r="AL208" s="70">
        <f t="shared" si="46"/>
        <v>-4.2606090689077405</v>
      </c>
      <c r="AM208">
        <v>55.751661870383487</v>
      </c>
      <c r="AN208">
        <v>-60.012270939291227</v>
      </c>
      <c r="AO208">
        <f t="shared" si="45"/>
        <v>-236.93</v>
      </c>
      <c r="AP208" s="71">
        <v>-386.42</v>
      </c>
      <c r="AQ208">
        <v>149.49</v>
      </c>
      <c r="AR208">
        <f t="shared" si="43"/>
        <v>27.037864163633117</v>
      </c>
      <c r="AS208">
        <v>11.787337309081694</v>
      </c>
      <c r="AT208">
        <v>15.250526854551424</v>
      </c>
      <c r="AX208">
        <f t="shared" si="44"/>
        <v>410</v>
      </c>
      <c r="AY208">
        <v>77</v>
      </c>
      <c r="AZ208">
        <v>333</v>
      </c>
      <c r="BA208">
        <f t="shared" si="42"/>
        <v>-130.27962716378158</v>
      </c>
      <c r="BB208">
        <v>-14.487350199733683</v>
      </c>
      <c r="BC208">
        <v>-115.79227696404789</v>
      </c>
      <c r="BD208">
        <f t="shared" si="33"/>
        <v>-50.156190909089908</v>
      </c>
      <c r="BE208">
        <v>5.4222909090908002</v>
      </c>
      <c r="BF208">
        <v>-55.578481818180705</v>
      </c>
      <c r="BG208">
        <f t="shared" si="34"/>
        <v>5.0156190909089879</v>
      </c>
      <c r="BH208">
        <v>-12.87794090909065</v>
      </c>
      <c r="BI208">
        <v>17.893559999999638</v>
      </c>
      <c r="BJ208">
        <f t="shared" si="35"/>
        <v>-1.3555727272727001</v>
      </c>
      <c r="BK208">
        <v>0</v>
      </c>
      <c r="BL208">
        <v>-1.3555727272727001</v>
      </c>
      <c r="BM208">
        <f t="shared" si="28"/>
        <v>-27.111454545454002</v>
      </c>
      <c r="BN208">
        <v>0</v>
      </c>
      <c r="BO208">
        <v>-27.111454545454002</v>
      </c>
      <c r="BP208">
        <f t="shared" si="36"/>
        <v>-1388.9198163636086</v>
      </c>
      <c r="BQ208">
        <v>-267.72561363635828</v>
      </c>
      <c r="BR208">
        <v>-1121.1942027272503</v>
      </c>
      <c r="BS208">
        <f t="shared" si="37"/>
        <v>408.29850545453723</v>
      </c>
      <c r="BT208">
        <v>-13.284612727272462</v>
      </c>
      <c r="BU208">
        <v>421.58311818180971</v>
      </c>
      <c r="BV208">
        <f t="shared" si="39"/>
        <v>1.8275588390999999</v>
      </c>
      <c r="BW208">
        <v>1.5488491868000001</v>
      </c>
      <c r="BX208">
        <v>0.2787096523</v>
      </c>
      <c r="BY208">
        <f t="shared" si="29"/>
        <v>-429.85211181817317</v>
      </c>
      <c r="BZ208">
        <v>39.582723636362843</v>
      </c>
      <c r="CA208">
        <v>-469.43483545453603</v>
      </c>
      <c r="CE208">
        <f t="shared" si="48"/>
        <v>-6.5067490909089605</v>
      </c>
      <c r="CF208">
        <v>-4.2022754545453704</v>
      </c>
      <c r="CG208">
        <v>-2.30447363636359</v>
      </c>
      <c r="CH208" s="59">
        <f t="shared" si="40"/>
        <v>318</v>
      </c>
      <c r="CI208">
        <v>-27</v>
      </c>
      <c r="CJ208">
        <v>345</v>
      </c>
      <c r="CK208">
        <f t="shared" si="30"/>
        <v>-774.16758454543901</v>
      </c>
      <c r="CL208">
        <v>5.9645199999998804</v>
      </c>
      <c r="CM208">
        <v>-780.13210454543889</v>
      </c>
    </row>
    <row r="209" spans="1:91" x14ac:dyDescent="0.25">
      <c r="A209" t="s">
        <v>858</v>
      </c>
      <c r="B209">
        <f t="shared" si="53"/>
        <v>7209.7902714456668</v>
      </c>
      <c r="C209">
        <f>SUMIF(E$5:CM$5,C$5,E209:CM209)</f>
        <v>1531.7543945854745</v>
      </c>
      <c r="D209">
        <f>SUMIF(E$5:CM$5,D$5,E209:CM209)</f>
        <v>5678.0358768601927</v>
      </c>
      <c r="E209">
        <f t="shared" si="49"/>
        <v>3493</v>
      </c>
      <c r="F209">
        <v>203</v>
      </c>
      <c r="G209">
        <v>3290</v>
      </c>
      <c r="H209">
        <f t="shared" si="50"/>
        <v>65.185850801836864</v>
      </c>
      <c r="I209">
        <v>-202.0394475133856</v>
      </c>
      <c r="J209">
        <v>267.22529831522246</v>
      </c>
      <c r="K209">
        <f t="shared" si="51"/>
        <v>-1194.0247727000003</v>
      </c>
      <c r="L209">
        <v>253.65271564999992</v>
      </c>
      <c r="M209">
        <v>-1447.6774883500002</v>
      </c>
      <c r="N209">
        <f t="shared" si="38"/>
        <v>1768.7024613418114</v>
      </c>
      <c r="O209">
        <v>1079.609504629356</v>
      </c>
      <c r="P209">
        <v>689.09295671245536</v>
      </c>
      <c r="Q209">
        <f t="shared" si="41"/>
        <v>2624.2000000000003</v>
      </c>
      <c r="R209" s="72">
        <v>-1731.4</v>
      </c>
      <c r="S209" s="72">
        <v>4355.6000000000004</v>
      </c>
      <c r="T209">
        <f t="shared" si="31"/>
        <v>1.3499999999999996</v>
      </c>
      <c r="U209">
        <v>-14.88</v>
      </c>
      <c r="V209">
        <v>16.23</v>
      </c>
      <c r="Y209">
        <v>162.05000000000001</v>
      </c>
      <c r="Z209">
        <f t="shared" si="32"/>
        <v>4152.9406180281903</v>
      </c>
      <c r="AA209">
        <v>18.588313476052569</v>
      </c>
      <c r="AB209">
        <v>4134.3523045521379</v>
      </c>
      <c r="AC209">
        <f t="shared" si="52"/>
        <v>-2390.5</v>
      </c>
      <c r="AD209">
        <v>476.4</v>
      </c>
      <c r="AE209">
        <v>-2866.9</v>
      </c>
      <c r="AH209">
        <v>-1469.0768153888798</v>
      </c>
      <c r="AI209">
        <f t="shared" si="47"/>
        <v>-29.041502699999967</v>
      </c>
      <c r="AJ209">
        <v>-28.764047999999967</v>
      </c>
      <c r="AK209">
        <v>-0.2774547</v>
      </c>
      <c r="AL209" s="70">
        <f t="shared" si="46"/>
        <v>-134.58681027986245</v>
      </c>
      <c r="AM209">
        <v>599.71431464220518</v>
      </c>
      <c r="AN209">
        <v>-734.30112492206763</v>
      </c>
      <c r="AO209">
        <f t="shared" si="45"/>
        <v>993.7700000000001</v>
      </c>
      <c r="AP209" s="71">
        <v>550.16000000000008</v>
      </c>
      <c r="AQ209">
        <v>443.61</v>
      </c>
      <c r="AR209">
        <f t="shared" si="43"/>
        <v>-62.591578486153992</v>
      </c>
      <c r="AS209">
        <v>-25.771242163019796</v>
      </c>
      <c r="AT209">
        <v>-36.8203363231342</v>
      </c>
      <c r="AX209">
        <f t="shared" si="44"/>
        <v>-756</v>
      </c>
      <c r="AY209">
        <v>64</v>
      </c>
      <c r="AZ209">
        <v>-820</v>
      </c>
      <c r="BA209">
        <f t="shared" si="42"/>
        <v>50.296927446423993</v>
      </c>
      <c r="BB209">
        <v>176.76219984508145</v>
      </c>
      <c r="BC209">
        <v>-126.46527239865746</v>
      </c>
      <c r="BD209">
        <f t="shared" si="33"/>
        <v>-411.18628571429764</v>
      </c>
      <c r="BE209">
        <v>57.987809523811208</v>
      </c>
      <c r="BF209">
        <v>-469.17409523810886</v>
      </c>
      <c r="BG209">
        <f t="shared" si="34"/>
        <v>-3.2947619047620007</v>
      </c>
      <c r="BH209">
        <v>-6.457733333333521</v>
      </c>
      <c r="BI209">
        <v>3.1629714285715202</v>
      </c>
      <c r="BJ209">
        <f t="shared" si="35"/>
        <v>35.583428571429607</v>
      </c>
      <c r="BK209">
        <v>-2.6358095238096002</v>
      </c>
      <c r="BL209">
        <v>38.219238095239206</v>
      </c>
      <c r="BM209">
        <f t="shared" si="28"/>
        <v>1.317904761904801</v>
      </c>
      <c r="BN209">
        <v>9.2253333333336016</v>
      </c>
      <c r="BO209">
        <v>-7.9074285714288006</v>
      </c>
      <c r="BP209">
        <f t="shared" si="36"/>
        <v>224.30739047619699</v>
      </c>
      <c r="BQ209">
        <v>85.004857142859606</v>
      </c>
      <c r="BR209">
        <v>139.30253333333738</v>
      </c>
      <c r="BS209">
        <f t="shared" si="37"/>
        <v>141.41118095238505</v>
      </c>
      <c r="BT209">
        <v>-13.310838095238481</v>
      </c>
      <c r="BU209">
        <v>154.72201904762355</v>
      </c>
      <c r="BV209">
        <f t="shared" si="39"/>
        <v>22.5708838585</v>
      </c>
      <c r="BW209">
        <v>-0.68909693319999998</v>
      </c>
      <c r="BX209">
        <v>23.259980791699999</v>
      </c>
      <c r="BY209">
        <f t="shared" si="29"/>
        <v>-144.44236190476607</v>
      </c>
      <c r="BZ209">
        <v>13.44262857142896</v>
      </c>
      <c r="CA209">
        <v>-157.88499047619504</v>
      </c>
      <c r="CE209">
        <f t="shared" si="48"/>
        <v>-10.543238095238401</v>
      </c>
      <c r="CF209">
        <v>-0.26358095238096002</v>
      </c>
      <c r="CG209">
        <v>-10.27965714285744</v>
      </c>
      <c r="CH209" s="59">
        <f t="shared" si="40"/>
        <v>277</v>
      </c>
      <c r="CI209">
        <v>-28</v>
      </c>
      <c r="CJ209">
        <v>305</v>
      </c>
      <c r="CK209">
        <f t="shared" si="30"/>
        <v>-198.60824761905337</v>
      </c>
      <c r="CL209">
        <v>-1.5814857142857601</v>
      </c>
      <c r="CM209">
        <v>-197.02676190476762</v>
      </c>
    </row>
    <row r="210" spans="1:91" x14ac:dyDescent="0.25">
      <c r="A210" t="s">
        <v>859</v>
      </c>
      <c r="B210">
        <f t="shared" si="53"/>
        <v>38271.930173033812</v>
      </c>
      <c r="C210">
        <f>SUMIF(E$5:CM$5,C$5,E210:CM210)</f>
        <v>14414.376229072759</v>
      </c>
      <c r="D210">
        <f>SUMIF(E$5:CM$5,D$5,E210:CM210)</f>
        <v>23857.553943961051</v>
      </c>
      <c r="E210">
        <f t="shared" si="49"/>
        <v>28</v>
      </c>
      <c r="F210">
        <v>556</v>
      </c>
      <c r="G210">
        <v>-528</v>
      </c>
      <c r="H210">
        <f t="shared" si="50"/>
        <v>-115.6536460561299</v>
      </c>
      <c r="I210">
        <v>-847.79368188877879</v>
      </c>
      <c r="J210">
        <v>732.14003583264889</v>
      </c>
      <c r="K210">
        <f t="shared" si="51"/>
        <v>7089.5068311100003</v>
      </c>
      <c r="L210">
        <v>4294.1681382099996</v>
      </c>
      <c r="M210">
        <v>2795.3386929000003</v>
      </c>
      <c r="N210">
        <f t="shared" si="38"/>
        <v>288.33402943638282</v>
      </c>
      <c r="O210">
        <v>422.27340385931154</v>
      </c>
      <c r="P210">
        <v>-133.93937442292869</v>
      </c>
      <c r="Q210">
        <f t="shared" si="41"/>
        <v>6277.5</v>
      </c>
      <c r="R210">
        <v>799.3</v>
      </c>
      <c r="S210" s="72">
        <v>5478.2</v>
      </c>
      <c r="T210">
        <f t="shared" si="31"/>
        <v>227.69</v>
      </c>
      <c r="U210">
        <v>-10.87</v>
      </c>
      <c r="V210">
        <v>238.56</v>
      </c>
      <c r="W210">
        <f>X210+Y210</f>
        <v>233.77672612486427</v>
      </c>
      <c r="X210">
        <v>4.1400000000000041</v>
      </c>
      <c r="Y210">
        <v>229.63672612486425</v>
      </c>
      <c r="Z210">
        <f t="shared" si="32"/>
        <v>5127.7312200926535</v>
      </c>
      <c r="AA210">
        <v>2017.2320779961819</v>
      </c>
      <c r="AB210">
        <v>3110.4991420964711</v>
      </c>
      <c r="AC210">
        <f t="shared" si="52"/>
        <v>9842.7000000000007</v>
      </c>
      <c r="AD210">
        <v>5939.6</v>
      </c>
      <c r="AE210">
        <v>3903.1</v>
      </c>
      <c r="AH210">
        <v>4051.608647024078</v>
      </c>
      <c r="AI210">
        <f t="shared" si="47"/>
        <v>-3.2954176000000044</v>
      </c>
      <c r="AJ210">
        <v>-5.9073120000000046</v>
      </c>
      <c r="AK210">
        <v>2.6118944000000002</v>
      </c>
      <c r="AL210" s="70">
        <f t="shared" si="46"/>
        <v>1484.6486631293456</v>
      </c>
      <c r="AM210">
        <v>370.59345321277635</v>
      </c>
      <c r="AN210">
        <v>1114.0552099165693</v>
      </c>
      <c r="AO210">
        <f t="shared" si="45"/>
        <v>321.46000000000004</v>
      </c>
      <c r="AP210" s="71">
        <v>71.079999999999984</v>
      </c>
      <c r="AQ210">
        <v>250.38000000000002</v>
      </c>
      <c r="AR210">
        <f t="shared" si="43"/>
        <v>-92.436705573680982</v>
      </c>
      <c r="AS210">
        <v>1.9064545743191639E-2</v>
      </c>
      <c r="AT210">
        <v>-92.455770119424173</v>
      </c>
      <c r="AX210">
        <f t="shared" si="44"/>
        <v>32</v>
      </c>
      <c r="AY210">
        <v>-3</v>
      </c>
      <c r="AZ210">
        <v>35</v>
      </c>
      <c r="BA210">
        <f t="shared" si="42"/>
        <v>-329.76196492646687</v>
      </c>
      <c r="BB210">
        <v>4.7000555920553895</v>
      </c>
      <c r="BC210">
        <v>-334.46202051852225</v>
      </c>
      <c r="BD210">
        <f t="shared" si="33"/>
        <v>718.80090454547474</v>
      </c>
      <c r="BE210">
        <v>0</v>
      </c>
      <c r="BF210">
        <v>718.80090454547474</v>
      </c>
      <c r="BG210">
        <f t="shared" si="34"/>
        <v>-9.1624531818184405</v>
      </c>
      <c r="BH210">
        <v>-1.41953500000004</v>
      </c>
      <c r="BI210">
        <v>-7.7429181818183999</v>
      </c>
      <c r="BJ210">
        <f t="shared" si="35"/>
        <v>2.5809727272727998</v>
      </c>
      <c r="BK210">
        <v>-2.5809727272727998</v>
      </c>
      <c r="BL210">
        <v>5.1619454545455996</v>
      </c>
      <c r="BM210">
        <f t="shared" si="28"/>
        <v>55.490913636365192</v>
      </c>
      <c r="BN210">
        <v>-7.7429181818183999</v>
      </c>
      <c r="BO210">
        <v>63.233831818183596</v>
      </c>
      <c r="BP210">
        <f t="shared" si="36"/>
        <v>476.83471136364972</v>
      </c>
      <c r="BQ210">
        <v>324.17017454546362</v>
      </c>
      <c r="BR210">
        <v>152.66453681818609</v>
      </c>
      <c r="BS210">
        <f t="shared" si="37"/>
        <v>-24.519240909091597</v>
      </c>
      <c r="BT210">
        <v>-1.6776322727273199</v>
      </c>
      <c r="BU210">
        <v>-22.841608636364278</v>
      </c>
      <c r="BV210">
        <f t="shared" si="39"/>
        <v>0.92123800000000011</v>
      </c>
      <c r="BW210">
        <v>-0.79335999999999995</v>
      </c>
      <c r="BX210">
        <v>1.7145980000000001</v>
      </c>
      <c r="BY210">
        <f t="shared" si="29"/>
        <v>-74.719160454547563</v>
      </c>
      <c r="BZ210">
        <v>14.324398636364039</v>
      </c>
      <c r="CA210">
        <v>-89.0435590909116</v>
      </c>
      <c r="CE210">
        <f t="shared" si="48"/>
        <v>-0.25809727272728</v>
      </c>
      <c r="CF210">
        <v>-0.25809727272728</v>
      </c>
      <c r="CG210">
        <v>0</v>
      </c>
      <c r="CH210" s="59">
        <f t="shared" si="40"/>
        <v>2227</v>
      </c>
      <c r="CI210">
        <v>126</v>
      </c>
      <c r="CJ210">
        <v>2101</v>
      </c>
      <c r="CK210">
        <f t="shared" si="30"/>
        <v>435.15200181819398</v>
      </c>
      <c r="CL210">
        <v>352.8189718181917</v>
      </c>
      <c r="CM210">
        <v>82.33303000000231</v>
      </c>
    </row>
    <row r="211" spans="1:91" x14ac:dyDescent="0.25">
      <c r="A211" t="s">
        <v>860</v>
      </c>
      <c r="B211">
        <f t="shared" si="53"/>
        <v>36724.872823485159</v>
      </c>
      <c r="C211">
        <f>SUMIF(E$5:CM$5,C$5,E211:CM211)</f>
        <v>12896.150310896457</v>
      </c>
      <c r="D211">
        <f>SUMIF(E$5:CM$5,D$5,E211:CM211)</f>
        <v>23828.722512588698</v>
      </c>
      <c r="E211">
        <f t="shared" si="49"/>
        <v>944</v>
      </c>
      <c r="F211">
        <v>266</v>
      </c>
      <c r="G211">
        <v>678</v>
      </c>
      <c r="H211">
        <f t="shared" si="50"/>
        <v>561.43759360013269</v>
      </c>
      <c r="I211">
        <v>-142.31790163352201</v>
      </c>
      <c r="J211">
        <v>703.75549523365476</v>
      </c>
      <c r="K211">
        <f t="shared" si="51"/>
        <v>1405.2745272100012</v>
      </c>
      <c r="L211">
        <v>768.36343215000079</v>
      </c>
      <c r="M211">
        <v>636.91109506000043</v>
      </c>
      <c r="N211">
        <f t="shared" si="38"/>
        <v>1346.517906087237</v>
      </c>
      <c r="O211">
        <v>429.72747386310385</v>
      </c>
      <c r="P211">
        <v>916.79043222413316</v>
      </c>
      <c r="Q211">
        <f t="shared" si="41"/>
        <v>5502.2</v>
      </c>
      <c r="R211">
        <v>946.3</v>
      </c>
      <c r="S211" s="72">
        <v>4555.8999999999996</v>
      </c>
      <c r="T211">
        <f t="shared" si="31"/>
        <v>-129.10999999999999</v>
      </c>
      <c r="U211">
        <v>-10.199999999999999</v>
      </c>
      <c r="V211">
        <v>-118.91</v>
      </c>
      <c r="W211">
        <f t="shared" ref="W211:W274" si="54">X211+Y211</f>
        <v>401.25018445090546</v>
      </c>
      <c r="X211">
        <v>16.290000000000006</v>
      </c>
      <c r="Y211">
        <v>384.96018445090544</v>
      </c>
      <c r="Z211">
        <f t="shared" si="32"/>
        <v>7165.4581142514189</v>
      </c>
      <c r="AA211">
        <v>5128.215037578686</v>
      </c>
      <c r="AB211">
        <v>2037.2430766727327</v>
      </c>
      <c r="AC211">
        <f t="shared" si="52"/>
        <v>6922.7000000000007</v>
      </c>
      <c r="AD211">
        <v>3137.4</v>
      </c>
      <c r="AE211">
        <v>3785.3</v>
      </c>
      <c r="AH211">
        <v>1967.9301712828324</v>
      </c>
      <c r="AI211">
        <f t="shared" si="47"/>
        <v>15.156828299999876</v>
      </c>
      <c r="AJ211">
        <v>15.449869999999876</v>
      </c>
      <c r="AK211">
        <v>-0.29304170000000002</v>
      </c>
      <c r="AL211" s="70">
        <f t="shared" si="46"/>
        <v>326.49090893876331</v>
      </c>
      <c r="AM211">
        <v>167.45391353434655</v>
      </c>
      <c r="AN211">
        <v>159.03699540441676</v>
      </c>
      <c r="AO211">
        <f t="shared" si="45"/>
        <v>1670.33</v>
      </c>
      <c r="AP211" s="71">
        <v>1424.6499999999999</v>
      </c>
      <c r="AQ211">
        <v>245.67999999999998</v>
      </c>
      <c r="AR211">
        <f t="shared" si="43"/>
        <v>38.709075107768427</v>
      </c>
      <c r="AS211">
        <v>5.675840826300008</v>
      </c>
      <c r="AT211">
        <v>33.033234281468417</v>
      </c>
      <c r="AX211">
        <f t="shared" si="44"/>
        <v>-142</v>
      </c>
      <c r="AY211">
        <v>-15</v>
      </c>
      <c r="AZ211">
        <v>-127</v>
      </c>
      <c r="BA211">
        <f t="shared" si="42"/>
        <v>2469.0569225895006</v>
      </c>
      <c r="BB211">
        <v>86.915196958496082</v>
      </c>
      <c r="BC211">
        <v>2382.1417256310046</v>
      </c>
      <c r="BD211">
        <f t="shared" si="33"/>
        <v>-112.4048095238075</v>
      </c>
      <c r="BE211">
        <v>-7.9344571428569992</v>
      </c>
      <c r="BF211">
        <v>-104.4703523809505</v>
      </c>
      <c r="BG211">
        <f t="shared" si="34"/>
        <v>-16.926841904761599</v>
      </c>
      <c r="BH211">
        <v>-12.033926666666449</v>
      </c>
      <c r="BI211">
        <v>-4.8929152380951502</v>
      </c>
      <c r="BJ211">
        <f t="shared" si="35"/>
        <v>1007.676057142839</v>
      </c>
      <c r="BK211">
        <v>6.6120476190474999</v>
      </c>
      <c r="BL211">
        <v>1001.0640095237915</v>
      </c>
      <c r="BM211">
        <f t="shared" si="28"/>
        <v>-74.054933333332002</v>
      </c>
      <c r="BN211">
        <v>1.3224095238094999</v>
      </c>
      <c r="BO211">
        <v>-75.3773428571415</v>
      </c>
      <c r="BP211">
        <f t="shared" si="36"/>
        <v>-114.38842380952175</v>
      </c>
      <c r="BQ211">
        <v>56.070163809522796</v>
      </c>
      <c r="BR211">
        <v>-170.45858761904455</v>
      </c>
      <c r="BS211">
        <f t="shared" si="37"/>
        <v>1691.2295399999693</v>
      </c>
      <c r="BT211">
        <v>22.745443809523398</v>
      </c>
      <c r="BU211">
        <v>1668.4840961904461</v>
      </c>
      <c r="BV211">
        <f t="shared" si="39"/>
        <v>2.2392850000000002</v>
      </c>
      <c r="BW211">
        <v>0.63478000000000001</v>
      </c>
      <c r="BX211">
        <v>1.6045050000000001</v>
      </c>
      <c r="BY211">
        <f t="shared" si="29"/>
        <v>-850.0448419047467</v>
      </c>
      <c r="BZ211">
        <v>13.091854285714049</v>
      </c>
      <c r="CA211">
        <v>-863.13669619046073</v>
      </c>
      <c r="CE211">
        <f t="shared" si="48"/>
        <v>3.57050571428565</v>
      </c>
      <c r="CF211">
        <v>-1.0579276190475999</v>
      </c>
      <c r="CG211">
        <v>4.6284333333332501</v>
      </c>
      <c r="CH211" s="59">
        <f t="shared" si="40"/>
        <v>2710</v>
      </c>
      <c r="CI211">
        <v>589</v>
      </c>
      <c r="CJ211">
        <v>2121</v>
      </c>
      <c r="CK211">
        <f t="shared" si="30"/>
        <v>2012.5750542856779</v>
      </c>
      <c r="CL211">
        <v>2.7770599999999499</v>
      </c>
      <c r="CM211">
        <v>2009.797994285678</v>
      </c>
    </row>
    <row r="212" spans="1:91" x14ac:dyDescent="0.25">
      <c r="A212" t="s">
        <v>861</v>
      </c>
      <c r="B212">
        <f t="shared" si="53"/>
        <v>22247.159964853316</v>
      </c>
      <c r="C212">
        <f>SUMIF(E$5:CM$5,C$5,E212:CM212)</f>
        <v>5550.1989001796574</v>
      </c>
      <c r="D212">
        <f>SUMIF(E$5:CM$5,D$5,E212:CM212)</f>
        <v>16696.961064673658</v>
      </c>
      <c r="E212">
        <f t="shared" si="49"/>
        <v>3477</v>
      </c>
      <c r="F212">
        <v>99</v>
      </c>
      <c r="G212">
        <v>3378</v>
      </c>
      <c r="H212">
        <f t="shared" si="50"/>
        <v>1472.2706868250232</v>
      </c>
      <c r="I212">
        <v>497.98357010859775</v>
      </c>
      <c r="J212">
        <v>974.28711671642543</v>
      </c>
      <c r="K212">
        <f t="shared" si="51"/>
        <v>1575.46756974</v>
      </c>
      <c r="L212">
        <v>130.76392916999967</v>
      </c>
      <c r="M212">
        <v>1444.7036405700003</v>
      </c>
      <c r="N212">
        <f t="shared" si="38"/>
        <v>633.69124973588248</v>
      </c>
      <c r="O212">
        <v>347.10790623771589</v>
      </c>
      <c r="P212">
        <v>286.58334349816658</v>
      </c>
      <c r="Q212">
        <f t="shared" si="41"/>
        <v>3887.2000000000003</v>
      </c>
      <c r="R212">
        <v>274.89999999999998</v>
      </c>
      <c r="S212" s="72">
        <v>3612.3</v>
      </c>
      <c r="T212">
        <f t="shared" si="31"/>
        <v>-120.02</v>
      </c>
      <c r="U212">
        <v>-9.86</v>
      </c>
      <c r="V212">
        <v>-110.16</v>
      </c>
      <c r="W212">
        <f t="shared" si="54"/>
        <v>329.39</v>
      </c>
      <c r="X212">
        <v>143.75</v>
      </c>
      <c r="Y212">
        <v>185.64</v>
      </c>
      <c r="Z212">
        <f t="shared" si="32"/>
        <v>356.19895475229919</v>
      </c>
      <c r="AA212">
        <v>1665.4611211573197</v>
      </c>
      <c r="AB212">
        <v>-1309.2621664050205</v>
      </c>
      <c r="AC212">
        <f t="shared" si="52"/>
        <v>2591.9</v>
      </c>
      <c r="AD212">
        <v>683.4</v>
      </c>
      <c r="AE212">
        <v>1908.5</v>
      </c>
      <c r="AH212">
        <v>2683.9411276281539</v>
      </c>
      <c r="AI212">
        <f t="shared" si="47"/>
        <v>17.129440900000059</v>
      </c>
      <c r="AJ212">
        <v>17.18822500000006</v>
      </c>
      <c r="AK212">
        <v>-5.8784100000000006E-2</v>
      </c>
      <c r="AL212" s="70">
        <f t="shared" si="46"/>
        <v>179.53448893364219</v>
      </c>
      <c r="AM212">
        <v>-72.335278735390744</v>
      </c>
      <c r="AN212">
        <v>251.86976766903294</v>
      </c>
      <c r="AO212">
        <f t="shared" si="45"/>
        <v>1122.33</v>
      </c>
      <c r="AP212" s="71">
        <v>1030.9099999999999</v>
      </c>
      <c r="AQ212">
        <v>91.420000000000016</v>
      </c>
      <c r="AR212">
        <f t="shared" si="43"/>
        <v>-35.33194322200076</v>
      </c>
      <c r="AS212">
        <v>-3.2567584768222648</v>
      </c>
      <c r="AT212">
        <v>-32.075184745178497</v>
      </c>
      <c r="AX212">
        <f t="shared" si="44"/>
        <v>382</v>
      </c>
      <c r="AY212">
        <v>19</v>
      </c>
      <c r="AZ212">
        <v>363</v>
      </c>
      <c r="BA212">
        <f t="shared" si="42"/>
        <v>397.58198256031631</v>
      </c>
      <c r="BB212">
        <v>56.705718718236717</v>
      </c>
      <c r="BC212">
        <v>340.8762638420796</v>
      </c>
      <c r="BD212">
        <f t="shared" si="33"/>
        <v>1083.8020999999999</v>
      </c>
      <c r="BE212">
        <v>-2.6402000000000001</v>
      </c>
      <c r="BF212">
        <v>1086.4422999999999</v>
      </c>
      <c r="BG212">
        <f t="shared" si="34"/>
        <v>-4.2243200000000005</v>
      </c>
      <c r="BH212">
        <v>3.3002500000000001</v>
      </c>
      <c r="BI212">
        <v>-7.5245700000000006</v>
      </c>
      <c r="BJ212">
        <f t="shared" si="35"/>
        <v>-62.044700000000006</v>
      </c>
      <c r="BK212">
        <v>0</v>
      </c>
      <c r="BL212">
        <v>-62.044700000000006</v>
      </c>
      <c r="BM212">
        <f t="shared" si="28"/>
        <v>227.05720000000002</v>
      </c>
      <c r="BN212">
        <v>-2.6402000000000001</v>
      </c>
      <c r="BO212">
        <v>229.69740000000002</v>
      </c>
      <c r="BP212">
        <f t="shared" si="36"/>
        <v>-29.306220000000003</v>
      </c>
      <c r="BQ212">
        <v>16.501249999999999</v>
      </c>
      <c r="BR212">
        <v>-45.807470000000002</v>
      </c>
      <c r="BS212">
        <f t="shared" si="37"/>
        <v>37.09481000000001</v>
      </c>
      <c r="BT212">
        <v>47.127570000000006</v>
      </c>
      <c r="BU212">
        <v>-10.03276</v>
      </c>
      <c r="BV212">
        <f t="shared" si="39"/>
        <v>575.88091699999995</v>
      </c>
      <c r="BW212">
        <v>1.175217</v>
      </c>
      <c r="BX212">
        <v>574.70569999999998</v>
      </c>
      <c r="BY212">
        <f t="shared" si="29"/>
        <v>-375.83247000000006</v>
      </c>
      <c r="BZ212">
        <v>12.408940000000001</v>
      </c>
      <c r="CA212">
        <v>-388.24141000000003</v>
      </c>
      <c r="CE212">
        <f t="shared" si="48"/>
        <v>4.3563300000000007</v>
      </c>
      <c r="CF212">
        <v>-1.1880900000000001</v>
      </c>
      <c r="CG212">
        <v>5.5444200000000006</v>
      </c>
      <c r="CH212" s="59">
        <f t="shared" si="40"/>
        <v>1038</v>
      </c>
      <c r="CI212">
        <v>599</v>
      </c>
      <c r="CJ212">
        <v>439</v>
      </c>
      <c r="CK212">
        <f t="shared" si="30"/>
        <v>802.09276</v>
      </c>
      <c r="CL212">
        <v>-3.5642700000000005</v>
      </c>
      <c r="CM212">
        <v>805.65702999999996</v>
      </c>
    </row>
    <row r="213" spans="1:91" x14ac:dyDescent="0.25">
      <c r="A213" t="s">
        <v>862</v>
      </c>
      <c r="B213">
        <f t="shared" si="53"/>
        <v>6962.1870917143624</v>
      </c>
      <c r="C213">
        <f>SUMIF(E$5:CM$5,C$5,E213:CM213)</f>
        <v>-855.5991638447</v>
      </c>
      <c r="D213">
        <f>SUMIF(E$5:CM$5,D$5,E213:CM213)</f>
        <v>7817.7862555590627</v>
      </c>
      <c r="E213">
        <f t="shared" si="49"/>
        <v>1381</v>
      </c>
      <c r="F213">
        <v>-145</v>
      </c>
      <c r="G213">
        <v>1526</v>
      </c>
      <c r="H213">
        <f t="shared" si="50"/>
        <v>1494.2208778875645</v>
      </c>
      <c r="I213">
        <v>-152.4220186414141</v>
      </c>
      <c r="J213">
        <v>1646.6428965289786</v>
      </c>
      <c r="K213">
        <f t="shared" si="51"/>
        <v>1351.7579839100013</v>
      </c>
      <c r="L213">
        <v>-16.9197048799989</v>
      </c>
      <c r="M213">
        <v>1368.67768879</v>
      </c>
      <c r="N213">
        <f t="shared" si="38"/>
        <v>1267.411690354626</v>
      </c>
      <c r="O213">
        <v>466.55010963100892</v>
      </c>
      <c r="P213">
        <v>800.86158072361707</v>
      </c>
      <c r="Q213">
        <f t="shared" si="41"/>
        <v>3785.6000000000004</v>
      </c>
      <c r="R213">
        <v>79.8</v>
      </c>
      <c r="S213" s="72">
        <v>3705.8</v>
      </c>
      <c r="T213">
        <f t="shared" si="31"/>
        <v>215.05</v>
      </c>
      <c r="U213">
        <v>-21.79</v>
      </c>
      <c r="V213">
        <v>236.84</v>
      </c>
      <c r="W213">
        <f t="shared" si="54"/>
        <v>180.10000000000002</v>
      </c>
      <c r="X213">
        <v>7.3000000000000025</v>
      </c>
      <c r="Y213">
        <v>172.8</v>
      </c>
      <c r="Z213">
        <f t="shared" si="32"/>
        <v>-945.23665663505301</v>
      </c>
      <c r="AA213">
        <v>-214.09998281949461</v>
      </c>
      <c r="AB213">
        <v>-731.13667381555842</v>
      </c>
      <c r="AC213">
        <f t="shared" si="52"/>
        <v>-1456.5</v>
      </c>
      <c r="AD213">
        <v>-636.9</v>
      </c>
      <c r="AE213">
        <v>-819.6</v>
      </c>
      <c r="AH213">
        <v>-1836.9350401191341</v>
      </c>
      <c r="AI213">
        <f t="shared" si="47"/>
        <v>37.305557800000216</v>
      </c>
      <c r="AJ213">
        <v>19.56986500000022</v>
      </c>
      <c r="AK213">
        <v>17.735692799999999</v>
      </c>
      <c r="AL213" s="70">
        <f t="shared" si="46"/>
        <v>127.98054459622206</v>
      </c>
      <c r="AM213">
        <v>173.81444695513821</v>
      </c>
      <c r="AN213">
        <v>-45.833902358916149</v>
      </c>
      <c r="AO213">
        <f t="shared" si="45"/>
        <v>992.85</v>
      </c>
      <c r="AP213" s="71">
        <v>9.0499999999999829</v>
      </c>
      <c r="AQ213">
        <v>983.80000000000007</v>
      </c>
      <c r="AR213">
        <f t="shared" si="43"/>
        <v>-54.244810027704652</v>
      </c>
      <c r="AS213">
        <v>-17.894240811185099</v>
      </c>
      <c r="AT213">
        <v>-36.350569216519553</v>
      </c>
      <c r="AX213">
        <f t="shared" si="44"/>
        <v>112</v>
      </c>
      <c r="AY213">
        <v>-10</v>
      </c>
      <c r="AZ213">
        <v>122</v>
      </c>
      <c r="BA213">
        <f t="shared" si="42"/>
        <v>544.64427821104539</v>
      </c>
      <c r="BB213">
        <v>-195.60719401559754</v>
      </c>
      <c r="BC213">
        <v>740.25147222664293</v>
      </c>
      <c r="BD213">
        <f t="shared" si="33"/>
        <v>844.98350526314107</v>
      </c>
      <c r="BE213">
        <v>0</v>
      </c>
      <c r="BF213">
        <v>844.98350526314107</v>
      </c>
      <c r="BG213">
        <f t="shared" si="34"/>
        <v>386.56021105262391</v>
      </c>
      <c r="BH213">
        <v>7.107337894736701</v>
      </c>
      <c r="BI213">
        <v>379.45287315788721</v>
      </c>
      <c r="BJ213">
        <f t="shared" si="35"/>
        <v>-22.374952631578502</v>
      </c>
      <c r="BK213">
        <v>-2.6323473684210001</v>
      </c>
      <c r="BL213">
        <v>-19.7426052631575</v>
      </c>
      <c r="BM213">
        <f t="shared" si="28"/>
        <v>75.02189999999851</v>
      </c>
      <c r="BN213">
        <v>-1.3161736842105001</v>
      </c>
      <c r="BO213">
        <v>76.338073684209007</v>
      </c>
      <c r="BP213">
        <f t="shared" si="36"/>
        <v>35.405072105262462</v>
      </c>
      <c r="BQ213">
        <v>-67.519709999998653</v>
      </c>
      <c r="BR213">
        <v>102.92478210526112</v>
      </c>
      <c r="BS213">
        <f t="shared" si="37"/>
        <v>594.64727052630394</v>
      </c>
      <c r="BT213">
        <v>-2.6323473684210001</v>
      </c>
      <c r="BU213">
        <v>597.27961789472499</v>
      </c>
      <c r="BV213">
        <f t="shared" si="39"/>
        <v>-0.22223899999999985</v>
      </c>
      <c r="BW213">
        <v>1.6994610000000001</v>
      </c>
      <c r="BX213">
        <v>-1.9217</v>
      </c>
      <c r="BY213">
        <f t="shared" si="29"/>
        <v>46.855783157893804</v>
      </c>
      <c r="BZ213">
        <v>19.216135789473302</v>
      </c>
      <c r="CA213">
        <v>27.639647368420501</v>
      </c>
      <c r="CE213">
        <f t="shared" si="48"/>
        <v>17.899962105262802</v>
      </c>
      <c r="CF213">
        <v>-1.1845563157894501</v>
      </c>
      <c r="CG213">
        <v>19.084518421052252</v>
      </c>
      <c r="CH213" s="59">
        <f t="shared" si="40"/>
        <v>-2433</v>
      </c>
      <c r="CI213">
        <v>-158</v>
      </c>
      <c r="CJ213">
        <v>-2275</v>
      </c>
      <c r="CK213">
        <f t="shared" si="30"/>
        <v>219.40615315789037</v>
      </c>
      <c r="CL213">
        <v>4.2117557894736004</v>
      </c>
      <c r="CM213">
        <v>215.19439736841676</v>
      </c>
    </row>
    <row r="214" spans="1:91" x14ac:dyDescent="0.25">
      <c r="A214" t="s">
        <v>863</v>
      </c>
      <c r="B214">
        <f t="shared" si="53"/>
        <v>-1457.1791338901739</v>
      </c>
      <c r="C214">
        <f>SUMIF(E$5:CM$5,C$5,E214:CM214)</f>
        <v>-5307.9330482690457</v>
      </c>
      <c r="D214">
        <f>SUMIF(E$5:CM$5,D$5,E214:CM214)</f>
        <v>3850.7539143788717</v>
      </c>
      <c r="E214">
        <f t="shared" si="49"/>
        <v>363</v>
      </c>
      <c r="F214">
        <v>-435</v>
      </c>
      <c r="G214">
        <v>798</v>
      </c>
      <c r="H214">
        <f t="shared" si="50"/>
        <v>-168.64337139563099</v>
      </c>
      <c r="I214">
        <v>600.37040216844639</v>
      </c>
      <c r="J214">
        <v>-769.01377356407738</v>
      </c>
      <c r="K214">
        <f t="shared" si="51"/>
        <v>-2013.23269418</v>
      </c>
      <c r="L214">
        <v>-2424.2120256799999</v>
      </c>
      <c r="M214">
        <v>410.97933149999994</v>
      </c>
      <c r="N214">
        <f t="shared" si="38"/>
        <v>23.44271429042108</v>
      </c>
      <c r="O214">
        <v>40.22931940721466</v>
      </c>
      <c r="P214">
        <v>-16.786605116793581</v>
      </c>
      <c r="Q214">
        <f t="shared" si="41"/>
        <v>445.79999999999995</v>
      </c>
      <c r="R214">
        <v>805.3</v>
      </c>
      <c r="S214">
        <v>-359.5</v>
      </c>
      <c r="T214">
        <f t="shared" si="31"/>
        <v>149.02000000000001</v>
      </c>
      <c r="U214">
        <v>-11.19</v>
      </c>
      <c r="V214">
        <v>160.21</v>
      </c>
      <c r="W214">
        <f t="shared" si="54"/>
        <v>131.16</v>
      </c>
      <c r="X214">
        <v>10.380000000000003</v>
      </c>
      <c r="Y214">
        <v>120.78</v>
      </c>
      <c r="Z214">
        <f t="shared" si="32"/>
        <v>591.48026104436053</v>
      </c>
      <c r="AA214">
        <v>-63.719056054778882</v>
      </c>
      <c r="AB214">
        <v>655.19931709913942</v>
      </c>
      <c r="AC214">
        <f t="shared" si="52"/>
        <v>-1335.7</v>
      </c>
      <c r="AD214">
        <v>-3264.5</v>
      </c>
      <c r="AE214">
        <v>1928.8</v>
      </c>
      <c r="AH214">
        <v>-308.03392921446158</v>
      </c>
      <c r="AI214">
        <f t="shared" si="47"/>
        <v>37.756319199999957</v>
      </c>
      <c r="AJ214">
        <v>39.665205999999955</v>
      </c>
      <c r="AK214">
        <v>-1.9088868000000003</v>
      </c>
      <c r="AL214" s="70">
        <f t="shared" si="46"/>
        <v>-218.32593989691134</v>
      </c>
      <c r="AM214">
        <v>-28.848833771666875</v>
      </c>
      <c r="AN214">
        <v>-189.47710612524446</v>
      </c>
      <c r="AO214">
        <f t="shared" si="45"/>
        <v>-738.79</v>
      </c>
      <c r="AP214" s="71">
        <v>-462.56</v>
      </c>
      <c r="AQ214">
        <v>-276.23</v>
      </c>
      <c r="AR214">
        <f t="shared" si="43"/>
        <v>-18.587211347684988</v>
      </c>
      <c r="AS214">
        <v>-3.0938055234539221</v>
      </c>
      <c r="AT214">
        <v>-15.493405824231067</v>
      </c>
      <c r="AX214">
        <f t="shared" si="44"/>
        <v>-27</v>
      </c>
      <c r="AY214">
        <v>5</v>
      </c>
      <c r="AZ214">
        <v>-32</v>
      </c>
      <c r="BA214">
        <f t="shared" si="42"/>
        <v>-210.65375302663452</v>
      </c>
      <c r="BB214">
        <v>-30.46811945117032</v>
      </c>
      <c r="BC214">
        <v>-180.18563357546421</v>
      </c>
      <c r="BD214">
        <f t="shared" si="33"/>
        <v>918.24367272726624</v>
      </c>
      <c r="BE214">
        <v>1.2788909090909</v>
      </c>
      <c r="BF214">
        <v>916.96478181817531</v>
      </c>
      <c r="BG214">
        <f t="shared" si="34"/>
        <v>9.7195709090908409</v>
      </c>
      <c r="BH214">
        <v>3.4530054545454303</v>
      </c>
      <c r="BI214">
        <v>6.2665654545454101</v>
      </c>
      <c r="BJ214">
        <f t="shared" si="35"/>
        <v>-12.788909090909</v>
      </c>
      <c r="BK214">
        <v>-2.5577818181817999</v>
      </c>
      <c r="BL214">
        <v>-10.2311272727272</v>
      </c>
      <c r="BM214">
        <f t="shared" si="28"/>
        <v>11.510018181818101</v>
      </c>
      <c r="BN214">
        <v>0</v>
      </c>
      <c r="BO214">
        <v>11.510018181818101</v>
      </c>
      <c r="BP214">
        <f t="shared" si="36"/>
        <v>197.46075636363497</v>
      </c>
      <c r="BQ214">
        <v>-55.120198181817791</v>
      </c>
      <c r="BR214">
        <v>252.58095454545276</v>
      </c>
      <c r="BS214">
        <f t="shared" si="37"/>
        <v>-851.22978909090295</v>
      </c>
      <c r="BT214">
        <v>-69.827443636363142</v>
      </c>
      <c r="BU214">
        <v>-781.40234545453984</v>
      </c>
      <c r="BV214">
        <f t="shared" si="39"/>
        <v>0.96226699999999998</v>
      </c>
      <c r="BW214">
        <v>0.58138100000000004</v>
      </c>
      <c r="BX214">
        <v>0.380886</v>
      </c>
      <c r="BY214">
        <f t="shared" si="29"/>
        <v>105.38061090909017</v>
      </c>
      <c r="BZ214">
        <v>5.6271199999999606</v>
      </c>
      <c r="CA214">
        <v>99.753490909090203</v>
      </c>
      <c r="CE214">
        <f t="shared" si="48"/>
        <v>1.79044727272726</v>
      </c>
      <c r="CF214">
        <v>-0.76733454545453994</v>
      </c>
      <c r="CG214">
        <v>2.5577818181817999</v>
      </c>
      <c r="CH214" s="59">
        <f t="shared" si="40"/>
        <v>2695</v>
      </c>
      <c r="CI214">
        <v>30</v>
      </c>
      <c r="CJ214">
        <v>2665</v>
      </c>
      <c r="CK214">
        <f t="shared" si="30"/>
        <v>-1235.9201745454457</v>
      </c>
      <c r="CL214">
        <v>2.0462254545454401</v>
      </c>
      <c r="CM214">
        <v>-1237.9663999999912</v>
      </c>
    </row>
    <row r="215" spans="1:91" x14ac:dyDescent="0.25">
      <c r="A215" t="s">
        <v>864</v>
      </c>
      <c r="B215">
        <f t="shared" si="53"/>
        <v>16844.693137393919</v>
      </c>
      <c r="C215">
        <f>SUMIF(E$5:CM$5,C$5,E215:CM215)</f>
        <v>3918.1032192655616</v>
      </c>
      <c r="D215">
        <f>SUMIF(E$5:CM$5,D$5,E215:CM215)</f>
        <v>12926.589918128357</v>
      </c>
      <c r="E215">
        <f t="shared" si="49"/>
        <v>4291</v>
      </c>
      <c r="F215">
        <v>898</v>
      </c>
      <c r="G215">
        <v>3393</v>
      </c>
      <c r="H215">
        <f t="shared" si="50"/>
        <v>2484.697836552526</v>
      </c>
      <c r="I215">
        <v>-55.787688903597299</v>
      </c>
      <c r="J215">
        <v>2540.4855254561235</v>
      </c>
      <c r="K215">
        <f t="shared" si="51"/>
        <v>1169.1842989099994</v>
      </c>
      <c r="L215">
        <v>146.28115181999931</v>
      </c>
      <c r="M215">
        <v>1022.9031470900001</v>
      </c>
      <c r="N215">
        <f t="shared" si="38"/>
        <v>2716.5493146343242</v>
      </c>
      <c r="O215">
        <v>2465.190768318108</v>
      </c>
      <c r="P215">
        <v>251.35854631621635</v>
      </c>
      <c r="Q215">
        <f t="shared" si="41"/>
        <v>2451.1</v>
      </c>
      <c r="R215">
        <v>149</v>
      </c>
      <c r="S215" s="72">
        <v>2302.1</v>
      </c>
      <c r="T215">
        <f t="shared" si="31"/>
        <v>-190.16</v>
      </c>
      <c r="U215">
        <v>-15.4</v>
      </c>
      <c r="V215">
        <v>-174.76</v>
      </c>
      <c r="W215">
        <f t="shared" si="54"/>
        <v>62.250000000000007</v>
      </c>
      <c r="X215">
        <v>4.68</v>
      </c>
      <c r="Y215">
        <v>57.570000000000007</v>
      </c>
      <c r="Z215">
        <f t="shared" si="32"/>
        <v>210.68994934874411</v>
      </c>
      <c r="AA215">
        <v>-89.46960746169033</v>
      </c>
      <c r="AB215">
        <v>300.15955681043442</v>
      </c>
      <c r="AC215">
        <f t="shared" si="52"/>
        <v>-218.3</v>
      </c>
      <c r="AD215">
        <v>-167.5</v>
      </c>
      <c r="AE215">
        <v>-50.8</v>
      </c>
      <c r="AH215">
        <v>861.86590607902644</v>
      </c>
      <c r="AI215">
        <f t="shared" si="47"/>
        <v>-54.795040999999948</v>
      </c>
      <c r="AJ215">
        <v>-36.140125999999952</v>
      </c>
      <c r="AK215">
        <v>-18.654914999999995</v>
      </c>
      <c r="AL215" s="70">
        <f t="shared" si="46"/>
        <v>278.85561387031794</v>
      </c>
      <c r="AM215">
        <v>210.56658411156911</v>
      </c>
      <c r="AN215">
        <v>68.289029758748796</v>
      </c>
      <c r="AO215">
        <f t="shared" si="45"/>
        <v>989.93000000000006</v>
      </c>
      <c r="AP215" s="71">
        <v>-314.24</v>
      </c>
      <c r="AQ215">
        <v>1304.17</v>
      </c>
      <c r="AR215">
        <f t="shared" si="43"/>
        <v>12.24929547888812</v>
      </c>
      <c r="AS215">
        <v>-2.5024508140934407</v>
      </c>
      <c r="AT215">
        <v>14.751746292981561</v>
      </c>
      <c r="AX215">
        <f t="shared" si="44"/>
        <v>-452</v>
      </c>
      <c r="AY215">
        <v>79</v>
      </c>
      <c r="AZ215">
        <v>-531</v>
      </c>
      <c r="BA215">
        <f t="shared" si="42"/>
        <v>211.48021494870559</v>
      </c>
      <c r="BB215">
        <v>50.854909623839809</v>
      </c>
      <c r="BC215">
        <v>160.62530532486579</v>
      </c>
      <c r="BD215">
        <f t="shared" si="33"/>
        <v>498.54617142858285</v>
      </c>
      <c r="BE215">
        <v>5.0105142857144003</v>
      </c>
      <c r="BF215">
        <v>493.53565714286844</v>
      </c>
      <c r="BG215">
        <f t="shared" si="34"/>
        <v>-4.5094628571429602</v>
      </c>
      <c r="BH215">
        <v>-2.2547314285714801</v>
      </c>
      <c r="BI215">
        <v>-2.2547314285714801</v>
      </c>
      <c r="BJ215">
        <f t="shared" si="35"/>
        <v>-11.273657142857401</v>
      </c>
      <c r="BK215">
        <v>-1.2526285714286001</v>
      </c>
      <c r="BL215">
        <v>-10.021028571428801</v>
      </c>
      <c r="BM215">
        <f t="shared" ref="BM215:BM278" si="55">BN215+BO215</f>
        <v>-8.7684000000002005</v>
      </c>
      <c r="BN215">
        <v>0</v>
      </c>
      <c r="BO215">
        <v>-8.7684000000002005</v>
      </c>
      <c r="BP215">
        <f t="shared" si="36"/>
        <v>-1816.0609028571841</v>
      </c>
      <c r="BQ215">
        <v>-2.5052571428572001</v>
      </c>
      <c r="BR215">
        <v>-1813.5556457143271</v>
      </c>
      <c r="BS215">
        <f t="shared" si="37"/>
        <v>-124.38601714285997</v>
      </c>
      <c r="BT215">
        <v>-85.930320000001956</v>
      </c>
      <c r="BU215">
        <v>-38.455697142858021</v>
      </c>
      <c r="BV215">
        <f t="shared" si="39"/>
        <v>15.802799999999998</v>
      </c>
      <c r="BW215">
        <v>-2.1662699999999999</v>
      </c>
      <c r="BX215">
        <v>17.969069999999999</v>
      </c>
      <c r="BY215">
        <f t="shared" ref="BY215:BY278" si="56">BZ215+CA215</f>
        <v>-23.173628571429099</v>
      </c>
      <c r="BZ215">
        <v>11.774708571428841</v>
      </c>
      <c r="CA215">
        <v>-34.948337142857937</v>
      </c>
      <c r="CE215">
        <f t="shared" si="48"/>
        <v>1.6284171428571801</v>
      </c>
      <c r="CF215">
        <v>-0.62631428571430003</v>
      </c>
      <c r="CG215">
        <v>2.2547314285714801</v>
      </c>
      <c r="CH215" s="59">
        <f t="shared" si="40"/>
        <v>3890</v>
      </c>
      <c r="CI215">
        <v>664</v>
      </c>
      <c r="CJ215">
        <v>3226</v>
      </c>
      <c r="CK215">
        <f t="shared" ref="CK215:CK278" si="57">SUM(CL215:CM215)</f>
        <v>-397.70957142858055</v>
      </c>
      <c r="CL215">
        <v>9.5199771428573605</v>
      </c>
      <c r="CM215">
        <v>-407.22954857143793</v>
      </c>
    </row>
    <row r="216" spans="1:91" x14ac:dyDescent="0.25">
      <c r="A216" t="s">
        <v>865</v>
      </c>
      <c r="B216">
        <f t="shared" si="53"/>
        <v>33912.091332317708</v>
      </c>
      <c r="C216">
        <f>SUMIF(E$5:CM$5,C$5,E216:CM216)</f>
        <v>3304.5308695542276</v>
      </c>
      <c r="D216">
        <f>SUMIF(E$5:CM$5,D$5,E216:CM216)</f>
        <v>30607.560462763482</v>
      </c>
      <c r="E216">
        <f t="shared" si="49"/>
        <v>5391</v>
      </c>
      <c r="F216">
        <v>727</v>
      </c>
      <c r="G216">
        <v>4664</v>
      </c>
      <c r="H216">
        <f t="shared" si="50"/>
        <v>1498.2045307411918</v>
      </c>
      <c r="I216">
        <v>-82.438831599288761</v>
      </c>
      <c r="J216">
        <v>1580.6433623404805</v>
      </c>
      <c r="K216">
        <f t="shared" si="51"/>
        <v>3945.7431543099992</v>
      </c>
      <c r="L216">
        <v>2.5631468999998543</v>
      </c>
      <c r="M216">
        <v>3943.1800074099992</v>
      </c>
      <c r="N216">
        <f t="shared" si="38"/>
        <v>1654.9360569970909</v>
      </c>
      <c r="O216">
        <v>-155.35043925435707</v>
      </c>
      <c r="P216">
        <v>1810.2864962514479</v>
      </c>
      <c r="Q216">
        <f t="shared" si="41"/>
        <v>6114.2</v>
      </c>
      <c r="R216">
        <v>612</v>
      </c>
      <c r="S216" s="72">
        <v>5502.2</v>
      </c>
      <c r="T216">
        <f t="shared" si="31"/>
        <v>-201.70999999999998</v>
      </c>
      <c r="U216">
        <v>-10.76</v>
      </c>
      <c r="V216">
        <v>-190.95</v>
      </c>
      <c r="W216">
        <f t="shared" si="54"/>
        <v>1592.17</v>
      </c>
      <c r="X216">
        <v>18.559999999999999</v>
      </c>
      <c r="Y216">
        <v>1573.6100000000001</v>
      </c>
      <c r="Z216">
        <f t="shared" si="32"/>
        <v>2462.2847546076378</v>
      </c>
      <c r="AA216">
        <v>1851.1103743053395</v>
      </c>
      <c r="AB216">
        <v>611.17438030229835</v>
      </c>
      <c r="AC216">
        <f t="shared" si="52"/>
        <v>3159.4</v>
      </c>
      <c r="AD216">
        <v>-785.4</v>
      </c>
      <c r="AE216">
        <v>3944.8</v>
      </c>
      <c r="AH216">
        <v>3436.1514042358976</v>
      </c>
      <c r="AI216">
        <f t="shared" si="47"/>
        <v>47.533045799999996</v>
      </c>
      <c r="AJ216">
        <v>28.7775</v>
      </c>
      <c r="AK216">
        <v>18.7555458</v>
      </c>
      <c r="AL216" s="70">
        <f t="shared" si="46"/>
        <v>609.16595059063332</v>
      </c>
      <c r="AM216">
        <v>564.59888803594936</v>
      </c>
      <c r="AN216">
        <v>44.567062554683979</v>
      </c>
      <c r="AO216">
        <f t="shared" si="45"/>
        <v>773.96</v>
      </c>
      <c r="AP216" s="71">
        <v>143.65000000000003</v>
      </c>
      <c r="AQ216">
        <v>630.31000000000006</v>
      </c>
      <c r="AR216">
        <f t="shared" si="43"/>
        <v>853.86770222397467</v>
      </c>
      <c r="AS216">
        <v>-7.7732180660136008</v>
      </c>
      <c r="AT216">
        <v>861.64092028998823</v>
      </c>
      <c r="AX216">
        <f t="shared" si="44"/>
        <v>2118</v>
      </c>
      <c r="AY216">
        <v>16</v>
      </c>
      <c r="AZ216">
        <v>2102</v>
      </c>
      <c r="BA216">
        <f t="shared" si="42"/>
        <v>117.09624481127531</v>
      </c>
      <c r="BB216">
        <v>-236.36451394922301</v>
      </c>
      <c r="BC216">
        <v>353.46075876049832</v>
      </c>
      <c r="BD216">
        <f t="shared" si="33"/>
        <v>-28.263445454546503</v>
      </c>
      <c r="BE216">
        <v>-1.2288454545455001</v>
      </c>
      <c r="BF216">
        <v>-27.034600000001003</v>
      </c>
      <c r="BG216">
        <f t="shared" si="34"/>
        <v>-2.4576909090910002</v>
      </c>
      <c r="BH216">
        <v>0.49153818181820008</v>
      </c>
      <c r="BI216">
        <v>-2.9492290909092</v>
      </c>
      <c r="BJ216">
        <f t="shared" si="35"/>
        <v>52.840354545456506</v>
      </c>
      <c r="BK216">
        <v>1.2288454545455001</v>
      </c>
      <c r="BL216">
        <v>51.611509090911007</v>
      </c>
      <c r="BM216">
        <f t="shared" si="55"/>
        <v>-109.3672454545495</v>
      </c>
      <c r="BN216">
        <v>0</v>
      </c>
      <c r="BO216">
        <v>-109.3672454545495</v>
      </c>
      <c r="BP216">
        <f t="shared" si="36"/>
        <v>1516.1495218182381</v>
      </c>
      <c r="BQ216">
        <v>34.776326363637651</v>
      </c>
      <c r="BR216">
        <v>1481.3731954546004</v>
      </c>
      <c r="BS216">
        <f t="shared" si="37"/>
        <v>11.3053781818186</v>
      </c>
      <c r="BT216">
        <v>1.4746145454546</v>
      </c>
      <c r="BU216">
        <v>9.8307636363640007</v>
      </c>
      <c r="BV216">
        <f t="shared" si="39"/>
        <v>4.5571779999999995</v>
      </c>
      <c r="BW216">
        <v>3.8574999999999998E-2</v>
      </c>
      <c r="BX216">
        <v>4.5186029999999997</v>
      </c>
      <c r="BY216">
        <f t="shared" si="56"/>
        <v>-981.72463363639997</v>
      </c>
      <c r="BZ216">
        <v>10.322301818182201</v>
      </c>
      <c r="CA216">
        <v>-992.04693545458213</v>
      </c>
      <c r="CE216">
        <f t="shared" si="48"/>
        <v>-6.0213427272729501</v>
      </c>
      <c r="CF216">
        <v>-0.36865363636365001</v>
      </c>
      <c r="CG216">
        <v>-5.6526890909093002</v>
      </c>
      <c r="CH216" s="59">
        <f t="shared" si="40"/>
        <v>272</v>
      </c>
      <c r="CI216">
        <v>557</v>
      </c>
      <c r="CJ216">
        <v>-285</v>
      </c>
      <c r="CK216">
        <f t="shared" si="57"/>
        <v>-388.92958636365074</v>
      </c>
      <c r="CL216">
        <v>14.623260909091451</v>
      </c>
      <c r="CM216">
        <v>-403.55284727274221</v>
      </c>
    </row>
    <row r="217" spans="1:91" x14ac:dyDescent="0.25">
      <c r="A217" t="s">
        <v>866</v>
      </c>
      <c r="B217">
        <f t="shared" si="53"/>
        <v>17677.936837088706</v>
      </c>
      <c r="C217">
        <f>SUMIF(E$5:CM$5,C$5,E217:CM217)</f>
        <v>10241.827929083758</v>
      </c>
      <c r="D217">
        <f>SUMIF(E$5:CM$5,D$5,E217:CM217)</f>
        <v>7436.1089080049469</v>
      </c>
      <c r="E217">
        <f t="shared" si="49"/>
        <v>1784</v>
      </c>
      <c r="F217">
        <v>429</v>
      </c>
      <c r="G217">
        <v>1355</v>
      </c>
      <c r="H217">
        <f t="shared" si="50"/>
        <v>863.32744929825765</v>
      </c>
      <c r="I217">
        <v>-164.81156624812084</v>
      </c>
      <c r="J217">
        <v>1028.1390155463785</v>
      </c>
      <c r="K217">
        <f t="shared" si="51"/>
        <v>2317.4855715200001</v>
      </c>
      <c r="L217">
        <v>1226.1801053600002</v>
      </c>
      <c r="M217">
        <v>1091.3054661600002</v>
      </c>
      <c r="N217">
        <f t="shared" si="38"/>
        <v>201.40549681965112</v>
      </c>
      <c r="O217">
        <v>238.15052634123845</v>
      </c>
      <c r="P217">
        <v>-36.74502952158732</v>
      </c>
      <c r="Q217">
        <f t="shared" si="41"/>
        <v>3322.8999999999996</v>
      </c>
      <c r="R217">
        <v>25.2</v>
      </c>
      <c r="S217" s="72">
        <v>3297.7</v>
      </c>
      <c r="T217">
        <f t="shared" si="31"/>
        <v>-239.94</v>
      </c>
      <c r="U217">
        <v>-9.81</v>
      </c>
      <c r="V217">
        <v>-230.13</v>
      </c>
      <c r="W217">
        <f t="shared" si="54"/>
        <v>163.78000000000003</v>
      </c>
      <c r="X217">
        <v>21.42</v>
      </c>
      <c r="Y217">
        <v>142.36000000000001</v>
      </c>
      <c r="Z217">
        <f t="shared" si="32"/>
        <v>1992.2857893656976</v>
      </c>
      <c r="AA217">
        <v>1944.5534361174857</v>
      </c>
      <c r="AB217">
        <v>47.732353248211965</v>
      </c>
      <c r="AC217">
        <f t="shared" si="52"/>
        <v>2776.7</v>
      </c>
      <c r="AD217">
        <v>6057.9</v>
      </c>
      <c r="AE217">
        <v>-3281.2</v>
      </c>
      <c r="AH217">
        <v>549.71992884886902</v>
      </c>
      <c r="AI217">
        <f t="shared" si="47"/>
        <v>26.244528699999996</v>
      </c>
      <c r="AJ217">
        <v>45.944167999999998</v>
      </c>
      <c r="AK217">
        <v>-19.699639300000001</v>
      </c>
      <c r="AL217" s="70">
        <f t="shared" si="46"/>
        <v>-408.39405836020529</v>
      </c>
      <c r="AM217">
        <v>-60.490483609640989</v>
      </c>
      <c r="AN217">
        <v>-347.9035747505643</v>
      </c>
      <c r="AO217">
        <f t="shared" si="45"/>
        <v>-131.36999999999995</v>
      </c>
      <c r="AP217" s="71">
        <v>-639.40999999999985</v>
      </c>
      <c r="AQ217">
        <v>508.03999999999991</v>
      </c>
      <c r="AR217">
        <f t="shared" si="43"/>
        <v>-40.441748217797262</v>
      </c>
      <c r="AS217">
        <v>-4.5544303700660658</v>
      </c>
      <c r="AT217">
        <v>-35.887317847731197</v>
      </c>
      <c r="AX217">
        <f t="shared" si="44"/>
        <v>109</v>
      </c>
      <c r="AY217">
        <v>51</v>
      </c>
      <c r="AZ217">
        <v>58</v>
      </c>
      <c r="BA217">
        <f t="shared" si="42"/>
        <v>555.92447594033399</v>
      </c>
      <c r="BB217">
        <v>279.44893205808017</v>
      </c>
      <c r="BC217">
        <v>276.47554388225382</v>
      </c>
      <c r="BD217">
        <f t="shared" si="33"/>
        <v>528.23814782608133</v>
      </c>
      <c r="BE217">
        <v>0</v>
      </c>
      <c r="BF217">
        <v>528.23814782608133</v>
      </c>
      <c r="BG217">
        <f t="shared" si="34"/>
        <v>0.49599826086956034</v>
      </c>
      <c r="BH217">
        <v>3.96798608695648</v>
      </c>
      <c r="BI217">
        <v>-3.4719878260869197</v>
      </c>
      <c r="BJ217">
        <f t="shared" si="35"/>
        <v>-16.119943478260698</v>
      </c>
      <c r="BK217">
        <v>-1.2399956521739</v>
      </c>
      <c r="BL217">
        <v>-14.879947826086799</v>
      </c>
      <c r="BM217">
        <f t="shared" si="55"/>
        <v>38.439865217390903</v>
      </c>
      <c r="BN217">
        <v>-11.159960869565099</v>
      </c>
      <c r="BO217">
        <v>49.599826086956</v>
      </c>
      <c r="BP217">
        <f t="shared" si="36"/>
        <v>1062.6762739130322</v>
      </c>
      <c r="BQ217">
        <v>133.29953260869425</v>
      </c>
      <c r="BR217">
        <v>929.376741304338</v>
      </c>
      <c r="BS217">
        <f t="shared" si="37"/>
        <v>-31.619889130434451</v>
      </c>
      <c r="BT217">
        <v>-3.7199869565216996</v>
      </c>
      <c r="BU217">
        <v>-27.89990217391275</v>
      </c>
      <c r="BV217">
        <f t="shared" si="39"/>
        <v>-13.148929000000001</v>
      </c>
      <c r="BW217">
        <v>1.075771</v>
      </c>
      <c r="BX217">
        <v>-14.2247</v>
      </c>
      <c r="BY217">
        <f t="shared" si="56"/>
        <v>-149.04747739130278</v>
      </c>
      <c r="BZ217">
        <v>9.7959656521738108</v>
      </c>
      <c r="CA217">
        <v>-158.84344304347658</v>
      </c>
      <c r="CE217">
        <f t="shared" si="48"/>
        <v>39.307862173912632</v>
      </c>
      <c r="CF217">
        <v>-0.24799913043478</v>
      </c>
      <c r="CG217">
        <v>39.55586130434741</v>
      </c>
      <c r="CH217" s="59">
        <f t="shared" si="40"/>
        <v>2232</v>
      </c>
      <c r="CI217">
        <v>650</v>
      </c>
      <c r="CJ217">
        <v>1582</v>
      </c>
      <c r="CK217">
        <f t="shared" si="57"/>
        <v>144.08749478260717</v>
      </c>
      <c r="CL217">
        <v>20.335928695651958</v>
      </c>
      <c r="CM217">
        <v>123.75156608695521</v>
      </c>
    </row>
    <row r="218" spans="1:91" x14ac:dyDescent="0.25">
      <c r="A218" t="s">
        <v>867</v>
      </c>
      <c r="B218">
        <f t="shared" si="53"/>
        <v>35258.980049727543</v>
      </c>
      <c r="C218">
        <f>SUMIF(E$5:CM$5,C$5,E218:CM218)</f>
        <v>7344.1241790979529</v>
      </c>
      <c r="D218">
        <f>SUMIF(E$5:CM$5,D$5,E218:CM218)</f>
        <v>27914.855870629588</v>
      </c>
      <c r="E218">
        <f t="shared" si="49"/>
        <v>4908</v>
      </c>
      <c r="F218">
        <v>287</v>
      </c>
      <c r="G218">
        <v>4621</v>
      </c>
      <c r="H218">
        <f t="shared" si="50"/>
        <v>831.42273052275812</v>
      </c>
      <c r="I218">
        <v>-182.35710761029679</v>
      </c>
      <c r="J218">
        <v>1013.7798381330549</v>
      </c>
      <c r="K218">
        <f t="shared" si="51"/>
        <v>992.29085050000094</v>
      </c>
      <c r="L218">
        <v>-1227.2470663599993</v>
      </c>
      <c r="M218">
        <v>2219.5379168600002</v>
      </c>
      <c r="N218">
        <f t="shared" si="38"/>
        <v>1801.2159759736958</v>
      </c>
      <c r="O218">
        <v>437.47922233172585</v>
      </c>
      <c r="P218">
        <v>1363.7367536419699</v>
      </c>
      <c r="Q218">
        <f t="shared" si="41"/>
        <v>4929.8</v>
      </c>
      <c r="R218">
        <v>574.29999999999995</v>
      </c>
      <c r="S218" s="72">
        <v>4355.5</v>
      </c>
      <c r="T218">
        <f t="shared" si="31"/>
        <v>-3.4000000000000004</v>
      </c>
      <c r="U218">
        <v>-11.41</v>
      </c>
      <c r="V218">
        <v>8.01</v>
      </c>
      <c r="W218">
        <f t="shared" si="54"/>
        <v>110.36999999999999</v>
      </c>
      <c r="X218">
        <v>23.27</v>
      </c>
      <c r="Y218">
        <v>87.1</v>
      </c>
      <c r="Z218">
        <f t="shared" si="32"/>
        <v>3641.3914349287174</v>
      </c>
      <c r="AA218">
        <v>3527.3919293844042</v>
      </c>
      <c r="AB218">
        <v>113.99950554431335</v>
      </c>
      <c r="AC218">
        <f t="shared" si="52"/>
        <v>6400.1</v>
      </c>
      <c r="AD218">
        <v>3610.9</v>
      </c>
      <c r="AE218">
        <v>2789.2</v>
      </c>
      <c r="AH218">
        <v>5027.1192799010823</v>
      </c>
      <c r="AI218">
        <f t="shared" si="47"/>
        <v>40.4108643</v>
      </c>
      <c r="AJ218">
        <v>21.579923999999998</v>
      </c>
      <c r="AK218">
        <v>18.830940300000002</v>
      </c>
      <c r="AL218" s="70">
        <f t="shared" si="46"/>
        <v>287.47904044443703</v>
      </c>
      <c r="AM218">
        <v>88.206985461437682</v>
      </c>
      <c r="AN218">
        <v>199.27205498299938</v>
      </c>
      <c r="AO218">
        <f t="shared" si="45"/>
        <v>1502.2400000000002</v>
      </c>
      <c r="AP218" s="71">
        <v>9.0000000000031832E-2</v>
      </c>
      <c r="AQ218">
        <v>1502.15</v>
      </c>
      <c r="AR218">
        <f t="shared" si="43"/>
        <v>-4.1206960236602264</v>
      </c>
      <c r="AS218">
        <v>13.928586084280916</v>
      </c>
      <c r="AT218">
        <v>-18.049282107941142</v>
      </c>
      <c r="AX218">
        <f t="shared" si="44"/>
        <v>663</v>
      </c>
      <c r="AY218">
        <v>16</v>
      </c>
      <c r="AZ218">
        <v>647</v>
      </c>
      <c r="BA218">
        <f t="shared" si="42"/>
        <v>631.71568118050493</v>
      </c>
      <c r="BB218">
        <v>8.9888808064013297</v>
      </c>
      <c r="BC218">
        <v>622.72680037410362</v>
      </c>
      <c r="BD218">
        <f t="shared" si="33"/>
        <v>163.26739000000001</v>
      </c>
      <c r="BE218">
        <v>10.284560000000001</v>
      </c>
      <c r="BF218">
        <v>152.98283000000001</v>
      </c>
      <c r="BG218">
        <f t="shared" si="34"/>
        <v>-10.284560000000001</v>
      </c>
      <c r="BH218">
        <v>-5.9136220000000002</v>
      </c>
      <c r="BI218">
        <v>-4.3709380000000007</v>
      </c>
      <c r="BJ218">
        <f t="shared" si="35"/>
        <v>23.140260000000001</v>
      </c>
      <c r="BK218">
        <v>0</v>
      </c>
      <c r="BL218">
        <v>23.140260000000001</v>
      </c>
      <c r="BM218">
        <f t="shared" si="55"/>
        <v>29.568110000000001</v>
      </c>
      <c r="BN218">
        <v>0</v>
      </c>
      <c r="BO218">
        <v>29.568110000000001</v>
      </c>
      <c r="BP218">
        <f t="shared" si="36"/>
        <v>-526.31235800000013</v>
      </c>
      <c r="BQ218">
        <v>151.440146</v>
      </c>
      <c r="BR218">
        <v>-677.75250400000016</v>
      </c>
      <c r="BS218">
        <f t="shared" si="37"/>
        <v>290.41026300000004</v>
      </c>
      <c r="BT218">
        <v>-8.356205000000001</v>
      </c>
      <c r="BU218">
        <v>298.76646800000003</v>
      </c>
      <c r="BV218">
        <f t="shared" si="39"/>
        <v>284.34797000000003</v>
      </c>
      <c r="BW218">
        <v>-1.0496300000000001</v>
      </c>
      <c r="BX218">
        <v>285.39760000000001</v>
      </c>
      <c r="BY218">
        <f t="shared" si="56"/>
        <v>-218.93257100000002</v>
      </c>
      <c r="BZ218">
        <v>14.012713000000002</v>
      </c>
      <c r="CA218">
        <v>-232.94528400000002</v>
      </c>
      <c r="CE218">
        <f t="shared" si="48"/>
        <v>30.853680000000004</v>
      </c>
      <c r="CF218">
        <v>-0.38567100000000004</v>
      </c>
      <c r="CG218">
        <v>31.239351000000003</v>
      </c>
      <c r="CH218" s="59">
        <f t="shared" si="40"/>
        <v>2679</v>
      </c>
      <c r="CI218">
        <v>-12</v>
      </c>
      <c r="CJ218">
        <v>2691</v>
      </c>
      <c r="CK218">
        <f t="shared" si="57"/>
        <v>754.88670400000012</v>
      </c>
      <c r="CL218">
        <v>7.9705340000000007</v>
      </c>
      <c r="CM218">
        <v>746.91617000000008</v>
      </c>
    </row>
    <row r="219" spans="1:91" x14ac:dyDescent="0.25">
      <c r="A219" t="s">
        <v>868</v>
      </c>
      <c r="B219">
        <f t="shared" si="53"/>
        <v>24161.103292101085</v>
      </c>
      <c r="C219">
        <f>SUMIF(E$5:CM$5,C$5,E219:CM219)</f>
        <v>750.43490675768317</v>
      </c>
      <c r="D219">
        <f>SUMIF(E$5:CM$5,D$5,E219:CM219)</f>
        <v>23410.668385343401</v>
      </c>
      <c r="E219">
        <f t="shared" si="49"/>
        <v>4571</v>
      </c>
      <c r="F219">
        <v>359</v>
      </c>
      <c r="G219">
        <v>4212</v>
      </c>
      <c r="H219">
        <f t="shared" si="50"/>
        <v>-226.44498467527137</v>
      </c>
      <c r="I219">
        <v>-717.57796576728765</v>
      </c>
      <c r="J219">
        <v>491.13298109201628</v>
      </c>
      <c r="K219">
        <f t="shared" si="51"/>
        <v>1434.642625500001</v>
      </c>
      <c r="L219">
        <v>-236.09424440999894</v>
      </c>
      <c r="M219">
        <v>1670.73686991</v>
      </c>
      <c r="N219">
        <f t="shared" si="38"/>
        <v>1714.808414967501</v>
      </c>
      <c r="O219">
        <v>426.06909307641723</v>
      </c>
      <c r="P219">
        <v>1288.7393218910838</v>
      </c>
      <c r="Q219">
        <f t="shared" si="41"/>
        <v>3655.5</v>
      </c>
      <c r="R219">
        <v>885.4</v>
      </c>
      <c r="S219" s="72">
        <v>2770.1</v>
      </c>
      <c r="T219">
        <f t="shared" ref="T219:T282" si="58">U219+V219</f>
        <v>171.13</v>
      </c>
      <c r="U219">
        <v>-11.08</v>
      </c>
      <c r="V219">
        <v>182.21</v>
      </c>
      <c r="W219">
        <f t="shared" si="54"/>
        <v>161.84</v>
      </c>
      <c r="X219">
        <v>18.649999999999999</v>
      </c>
      <c r="Y219">
        <v>143.19</v>
      </c>
      <c r="Z219">
        <f t="shared" si="32"/>
        <v>3624.0072872798869</v>
      </c>
      <c r="AA219">
        <v>2143.2222073442354</v>
      </c>
      <c r="AB219">
        <v>1480.7850799356515</v>
      </c>
      <c r="AC219">
        <f t="shared" si="52"/>
        <v>-2361</v>
      </c>
      <c r="AD219">
        <v>-1138.5</v>
      </c>
      <c r="AE219">
        <v>-1222.5</v>
      </c>
      <c r="AH219">
        <v>2108.1680433678084</v>
      </c>
      <c r="AI219">
        <f t="shared" si="47"/>
        <v>10.288575799999997</v>
      </c>
      <c r="AJ219">
        <v>31.202667999999999</v>
      </c>
      <c r="AK219">
        <v>-20.914092200000002</v>
      </c>
      <c r="AL219" s="70">
        <f t="shared" si="46"/>
        <v>1189.8954030892507</v>
      </c>
      <c r="AM219">
        <v>-237.85763705919857</v>
      </c>
      <c r="AN219">
        <v>1427.7530401484494</v>
      </c>
      <c r="AO219">
        <f t="shared" si="45"/>
        <v>274.93000000000006</v>
      </c>
      <c r="AP219" s="71">
        <v>-956.57999999999993</v>
      </c>
      <c r="AQ219">
        <v>1231.51</v>
      </c>
      <c r="AR219">
        <f t="shared" si="43"/>
        <v>-12.008931068794894</v>
      </c>
      <c r="AS219">
        <v>25.492156148380587</v>
      </c>
      <c r="AT219">
        <v>-37.501087217175481</v>
      </c>
      <c r="AX219">
        <f t="shared" si="44"/>
        <v>131</v>
      </c>
      <c r="AY219">
        <v>37</v>
      </c>
      <c r="AZ219">
        <v>94</v>
      </c>
      <c r="BA219">
        <f t="shared" si="42"/>
        <v>1222.8291972321942</v>
      </c>
      <c r="BB219">
        <v>22.475417512096151</v>
      </c>
      <c r="BC219">
        <v>1200.3537797200981</v>
      </c>
      <c r="BD219">
        <f t="shared" si="33"/>
        <v>-115.47014782608269</v>
      </c>
      <c r="BE219">
        <v>0</v>
      </c>
      <c r="BF219">
        <v>-115.47014782608269</v>
      </c>
      <c r="BG219">
        <f t="shared" si="34"/>
        <v>-16.736684347825467</v>
      </c>
      <c r="BH219">
        <v>-10.76856434782569</v>
      </c>
      <c r="BI219">
        <v>-5.9681199999997787</v>
      </c>
      <c r="BJ219">
        <f t="shared" si="35"/>
        <v>20.758678260868798</v>
      </c>
      <c r="BK219">
        <v>12.974173913043</v>
      </c>
      <c r="BL219">
        <v>7.7845043478257994</v>
      </c>
      <c r="BM219">
        <f t="shared" si="55"/>
        <v>1096.3176956521336</v>
      </c>
      <c r="BN219">
        <v>1.2974173913042999</v>
      </c>
      <c r="BO219">
        <v>1095.0202782608292</v>
      </c>
      <c r="BP219">
        <f t="shared" si="36"/>
        <v>1748.2699347825444</v>
      </c>
      <c r="BQ219">
        <v>111.70763739130021</v>
      </c>
      <c r="BR219">
        <v>1636.5622973912441</v>
      </c>
      <c r="BS219">
        <f t="shared" si="37"/>
        <v>-46.058317391302644</v>
      </c>
      <c r="BT219">
        <v>0.12974173913042999</v>
      </c>
      <c r="BU219">
        <v>-46.188059130433075</v>
      </c>
      <c r="BV219">
        <f t="shared" si="39"/>
        <v>0.371118</v>
      </c>
      <c r="BW219">
        <v>0.149118</v>
      </c>
      <c r="BX219">
        <v>0.222</v>
      </c>
      <c r="BY219">
        <f t="shared" si="56"/>
        <v>2137.2356686955732</v>
      </c>
      <c r="BZ219">
        <v>17.125909565216759</v>
      </c>
      <c r="CA219">
        <v>2120.1097591303565</v>
      </c>
      <c r="CE219">
        <f t="shared" si="48"/>
        <v>0.77845043478258003</v>
      </c>
      <c r="CF219">
        <v>-0.38922521739128996</v>
      </c>
      <c r="CG219">
        <v>1.16767565217387</v>
      </c>
      <c r="CH219" s="59">
        <f t="shared" si="40"/>
        <v>1520</v>
      </c>
      <c r="CI219">
        <v>-9</v>
      </c>
      <c r="CJ219">
        <v>1529</v>
      </c>
      <c r="CK219">
        <f t="shared" si="57"/>
        <v>145.05126434782071</v>
      </c>
      <c r="CL219">
        <v>-23.612996521738257</v>
      </c>
      <c r="CM219">
        <v>168.66426086955897</v>
      </c>
    </row>
    <row r="220" spans="1:91" x14ac:dyDescent="0.25">
      <c r="A220" t="s">
        <v>869</v>
      </c>
      <c r="B220">
        <f t="shared" si="53"/>
        <v>21023.918584594328</v>
      </c>
      <c r="C220">
        <f>SUMIF(E$5:CM$5,C$5,E220:CM220)</f>
        <v>2901.5211172720287</v>
      </c>
      <c r="D220">
        <f>SUMIF(E$5:CM$5,D$5,E220:CM220)</f>
        <v>18122.397467322298</v>
      </c>
      <c r="E220">
        <f t="shared" si="49"/>
        <v>6026</v>
      </c>
      <c r="F220">
        <v>2383</v>
      </c>
      <c r="G220">
        <v>3643</v>
      </c>
      <c r="H220">
        <f t="shared" si="50"/>
        <v>522.48757528525584</v>
      </c>
      <c r="I220">
        <v>222.86738793451607</v>
      </c>
      <c r="J220">
        <v>299.62018735073974</v>
      </c>
      <c r="K220">
        <f t="shared" si="51"/>
        <v>2142.9960655599994</v>
      </c>
      <c r="L220">
        <v>-321.27416630000045</v>
      </c>
      <c r="M220">
        <v>2464.27023186</v>
      </c>
      <c r="N220">
        <f t="shared" si="38"/>
        <v>-837.68549564297336</v>
      </c>
      <c r="O220">
        <v>51.066158746553214</v>
      </c>
      <c r="P220">
        <v>-888.75165438952661</v>
      </c>
      <c r="Q220">
        <f t="shared" si="41"/>
        <v>3442</v>
      </c>
      <c r="R220">
        <v>-235.1</v>
      </c>
      <c r="S220" s="72">
        <v>3677.1</v>
      </c>
      <c r="T220">
        <f t="shared" si="58"/>
        <v>540.4</v>
      </c>
      <c r="U220">
        <v>-10.96</v>
      </c>
      <c r="V220">
        <v>551.36</v>
      </c>
      <c r="W220">
        <f t="shared" si="54"/>
        <v>74.299999999999983</v>
      </c>
      <c r="X220">
        <v>11.809999999999995</v>
      </c>
      <c r="Y220">
        <v>62.489999999999995</v>
      </c>
      <c r="Z220">
        <f t="shared" si="32"/>
        <v>1801.7628222682254</v>
      </c>
      <c r="AA220">
        <v>1748.4363532800955</v>
      </c>
      <c r="AB220">
        <v>53.326468988129719</v>
      </c>
      <c r="AC220">
        <f t="shared" si="52"/>
        <v>-286.7</v>
      </c>
      <c r="AD220">
        <v>-791</v>
      </c>
      <c r="AE220">
        <v>504.3</v>
      </c>
      <c r="AH220">
        <v>1444.9274548285712</v>
      </c>
      <c r="AI220">
        <f t="shared" si="47"/>
        <v>18.334131500000002</v>
      </c>
      <c r="AJ220">
        <v>19.279218</v>
      </c>
      <c r="AK220">
        <v>-0.94508649999999994</v>
      </c>
      <c r="AL220" s="70">
        <f t="shared" si="46"/>
        <v>424.97890176046371</v>
      </c>
      <c r="AM220">
        <v>198.97117803839683</v>
      </c>
      <c r="AN220">
        <v>226.00772372206691</v>
      </c>
      <c r="AO220">
        <f t="shared" si="45"/>
        <v>148.57000000000005</v>
      </c>
      <c r="AP220" s="71">
        <v>-301.68</v>
      </c>
      <c r="AQ220">
        <v>450.25000000000006</v>
      </c>
      <c r="AR220">
        <f t="shared" si="43"/>
        <v>3.0422617919997514</v>
      </c>
      <c r="AS220">
        <v>1.6274714651231474</v>
      </c>
      <c r="AT220">
        <v>1.414790326876604</v>
      </c>
      <c r="AX220">
        <f t="shared" si="44"/>
        <v>1071</v>
      </c>
      <c r="AY220">
        <v>91</v>
      </c>
      <c r="AZ220">
        <v>980</v>
      </c>
      <c r="BA220">
        <f t="shared" si="42"/>
        <v>-386.4981036662457</v>
      </c>
      <c r="BB220">
        <v>-153.42604298356528</v>
      </c>
      <c r="BC220">
        <v>-233.07206068268039</v>
      </c>
      <c r="BD220">
        <f t="shared" si="33"/>
        <v>1457.2298181817873</v>
      </c>
      <c r="BE220">
        <v>-1.2827727272727001</v>
      </c>
      <c r="BF220">
        <v>1458.51259090906</v>
      </c>
      <c r="BG220">
        <f t="shared" si="34"/>
        <v>-3.07865454545448</v>
      </c>
      <c r="BH220">
        <v>1.7958818181817799</v>
      </c>
      <c r="BI220">
        <v>-4.8745363636362598</v>
      </c>
      <c r="BJ220">
        <f t="shared" si="35"/>
        <v>47.462590909089904</v>
      </c>
      <c r="BK220">
        <v>-5.1310909090908003</v>
      </c>
      <c r="BL220">
        <v>52.593681818180706</v>
      </c>
      <c r="BM220">
        <f t="shared" si="55"/>
        <v>773.51195454543813</v>
      </c>
      <c r="BN220">
        <v>-1.2827727272727001</v>
      </c>
      <c r="BO220">
        <v>774.79472727271082</v>
      </c>
      <c r="BP220">
        <f t="shared" si="36"/>
        <v>-1055.4653999999778</v>
      </c>
      <c r="BQ220">
        <v>-17.573986363635989</v>
      </c>
      <c r="BR220">
        <v>-1037.8914136363417</v>
      </c>
      <c r="BS220">
        <f t="shared" si="37"/>
        <v>12.186340909090651</v>
      </c>
      <c r="BT220">
        <v>1.2827727272727001</v>
      </c>
      <c r="BU220">
        <v>10.903568181817951</v>
      </c>
      <c r="BV220">
        <f t="shared" si="39"/>
        <v>-13.14742</v>
      </c>
      <c r="BW220">
        <v>-13.0206</v>
      </c>
      <c r="BX220">
        <v>-0.12681999999999999</v>
      </c>
      <c r="BY220">
        <f t="shared" si="56"/>
        <v>-81.327790909089188</v>
      </c>
      <c r="BZ220">
        <v>14.495331818181512</v>
      </c>
      <c r="CA220">
        <v>-95.8231227272707</v>
      </c>
      <c r="CE220">
        <f t="shared" si="48"/>
        <v>9.7490727272725195</v>
      </c>
      <c r="CF220">
        <v>0</v>
      </c>
      <c r="CG220">
        <v>9.7490727272725195</v>
      </c>
      <c r="CH220" s="59">
        <f t="shared" si="40"/>
        <v>2249</v>
      </c>
      <c r="CI220">
        <v>-2</v>
      </c>
      <c r="CJ220">
        <v>2251</v>
      </c>
      <c r="CK220">
        <f t="shared" si="57"/>
        <v>1477.8824590908778</v>
      </c>
      <c r="CL220">
        <v>9.6207954545452505</v>
      </c>
      <c r="CM220">
        <v>1468.2616636363325</v>
      </c>
    </row>
    <row r="221" spans="1:91" x14ac:dyDescent="0.25">
      <c r="A221" t="s">
        <v>870</v>
      </c>
      <c r="B221">
        <f t="shared" si="53"/>
        <v>33702.949556040621</v>
      </c>
      <c r="C221">
        <f>SUMIF(E$5:CM$5,C$5,E221:CM221)</f>
        <v>15772.013982263823</v>
      </c>
      <c r="D221">
        <f>SUMIF(E$5:CM$5,D$5,E221:CM221)</f>
        <v>17930.935573776802</v>
      </c>
      <c r="E221">
        <f t="shared" si="49"/>
        <v>5208</v>
      </c>
      <c r="F221">
        <v>852</v>
      </c>
      <c r="G221">
        <v>4356</v>
      </c>
      <c r="H221">
        <f t="shared" si="50"/>
        <v>838.22386424845627</v>
      </c>
      <c r="I221">
        <v>611.952006883016</v>
      </c>
      <c r="J221">
        <v>226.27185736544033</v>
      </c>
      <c r="K221">
        <f t="shared" si="51"/>
        <v>1817.3662679499985</v>
      </c>
      <c r="L221">
        <v>3259.1846154199989</v>
      </c>
      <c r="M221">
        <v>-1441.8183474700004</v>
      </c>
      <c r="N221">
        <f t="shared" si="38"/>
        <v>1148.9715099981449</v>
      </c>
      <c r="O221">
        <v>464.45636199027888</v>
      </c>
      <c r="P221">
        <v>684.51514800786617</v>
      </c>
      <c r="Q221">
        <f t="shared" si="41"/>
        <v>8600</v>
      </c>
      <c r="R221">
        <v>854.1</v>
      </c>
      <c r="S221" s="72">
        <v>7745.9</v>
      </c>
      <c r="T221">
        <f t="shared" si="58"/>
        <v>180.92000000000002</v>
      </c>
      <c r="U221">
        <v>-57.92</v>
      </c>
      <c r="V221">
        <v>238.84</v>
      </c>
      <c r="W221">
        <f t="shared" si="54"/>
        <v>101.14</v>
      </c>
      <c r="X221">
        <v>24.919999999999998</v>
      </c>
      <c r="Y221">
        <v>76.22</v>
      </c>
      <c r="Z221">
        <f t="shared" si="32"/>
        <v>4902.7042259706823</v>
      </c>
      <c r="AA221">
        <v>4590.8160987267665</v>
      </c>
      <c r="AB221">
        <v>311.88812724391539</v>
      </c>
      <c r="AC221">
        <f t="shared" si="52"/>
        <v>6792</v>
      </c>
      <c r="AD221">
        <v>3927.1</v>
      </c>
      <c r="AE221">
        <v>2864.9</v>
      </c>
      <c r="AH221">
        <v>-303.99180395900476</v>
      </c>
      <c r="AI221">
        <f t="shared" si="47"/>
        <v>-17.265572999999993</v>
      </c>
      <c r="AJ221">
        <v>-17.093270999999994</v>
      </c>
      <c r="AK221">
        <v>-0.17230199999999998</v>
      </c>
      <c r="AL221" s="70">
        <f t="shared" si="46"/>
        <v>-113.23562103735264</v>
      </c>
      <c r="AM221">
        <v>377.86021977623614</v>
      </c>
      <c r="AN221">
        <v>-491.09584081358878</v>
      </c>
      <c r="AO221">
        <f t="shared" si="45"/>
        <v>562.11</v>
      </c>
      <c r="AP221" s="71">
        <v>79.699999999999989</v>
      </c>
      <c r="AQ221">
        <v>482.41</v>
      </c>
      <c r="AR221">
        <f t="shared" si="43"/>
        <v>33.696484021935738</v>
      </c>
      <c r="AS221">
        <v>-3.209785992226363</v>
      </c>
      <c r="AT221">
        <v>36.906270014162104</v>
      </c>
      <c r="AX221">
        <f t="shared" si="44"/>
        <v>764</v>
      </c>
      <c r="AY221">
        <v>230</v>
      </c>
      <c r="AZ221">
        <v>534</v>
      </c>
      <c r="BA221">
        <f t="shared" si="42"/>
        <v>-963.59854394175716</v>
      </c>
      <c r="BB221">
        <v>-41.601664066562641</v>
      </c>
      <c r="BC221">
        <v>-921.99687987519451</v>
      </c>
      <c r="BD221">
        <f t="shared" si="33"/>
        <v>-179.73534736842609</v>
      </c>
      <c r="BE221">
        <v>-2.6238736842105999</v>
      </c>
      <c r="BF221">
        <v>-177.1114736842155</v>
      </c>
      <c r="BG221">
        <f t="shared" si="34"/>
        <v>-118.20550947368753</v>
      </c>
      <c r="BH221">
        <v>-111.12105052631891</v>
      </c>
      <c r="BI221">
        <v>-7.0844589473686197</v>
      </c>
      <c r="BJ221">
        <f t="shared" si="35"/>
        <v>1231.9086947368767</v>
      </c>
      <c r="BK221">
        <v>-1.3119368421052999</v>
      </c>
      <c r="BL221">
        <v>1233.220631578982</v>
      </c>
      <c r="BM221">
        <f t="shared" si="55"/>
        <v>89.211705263160397</v>
      </c>
      <c r="BN221">
        <v>-1.3119368421052999</v>
      </c>
      <c r="BO221">
        <v>90.523642105265694</v>
      </c>
      <c r="BP221">
        <f t="shared" si="36"/>
        <v>-577.12101684212143</v>
      </c>
      <c r="BQ221">
        <v>48.279275789475037</v>
      </c>
      <c r="BR221">
        <v>-625.40029263159647</v>
      </c>
      <c r="BS221">
        <f t="shared" si="37"/>
        <v>5.2477473684212015</v>
      </c>
      <c r="BT221">
        <v>49.460018947369811</v>
      </c>
      <c r="BU221">
        <v>-44.212271578948609</v>
      </c>
      <c r="BV221">
        <f t="shared" si="39"/>
        <v>1486.84131</v>
      </c>
      <c r="BW221">
        <v>-2.2156899999999999</v>
      </c>
      <c r="BX221">
        <v>1489.057</v>
      </c>
      <c r="BY221">
        <f t="shared" si="56"/>
        <v>38.0461684210537</v>
      </c>
      <c r="BZ221">
        <v>6.2972968421054398</v>
      </c>
      <c r="CA221">
        <v>31.748871578948258</v>
      </c>
      <c r="CE221">
        <f t="shared" si="48"/>
        <v>4.4605852631580198</v>
      </c>
      <c r="CF221">
        <v>-0.13119368421052999</v>
      </c>
      <c r="CG221">
        <v>4.5917789473685495</v>
      </c>
      <c r="CH221" s="59">
        <f t="shared" si="40"/>
        <v>842</v>
      </c>
      <c r="CI221">
        <v>628</v>
      </c>
      <c r="CJ221">
        <v>214</v>
      </c>
      <c r="CK221">
        <f t="shared" si="57"/>
        <v>1329.2544084210899</v>
      </c>
      <c r="CL221">
        <v>6.4284905263159704</v>
      </c>
      <c r="CM221">
        <v>1322.825917894774</v>
      </c>
    </row>
    <row r="222" spans="1:91" x14ac:dyDescent="0.25">
      <c r="A222" t="s">
        <v>871</v>
      </c>
      <c r="B222">
        <f t="shared" si="53"/>
        <v>29473.258139430636</v>
      </c>
      <c r="C222">
        <f>SUMIF(E$5:CM$5,C$5,E222:CM222)</f>
        <v>9489.2703578957662</v>
      </c>
      <c r="D222">
        <f>SUMIF(E$5:CM$5,D$5,E222:CM222)</f>
        <v>19983.98778153487</v>
      </c>
      <c r="E222">
        <f t="shared" si="49"/>
        <v>1312</v>
      </c>
      <c r="F222">
        <v>235</v>
      </c>
      <c r="G222">
        <v>1077</v>
      </c>
      <c r="H222">
        <f t="shared" si="50"/>
        <v>394.88463242939793</v>
      </c>
      <c r="I222">
        <v>36.043313700005513</v>
      </c>
      <c r="J222">
        <v>358.84131872939241</v>
      </c>
      <c r="K222">
        <f t="shared" si="51"/>
        <v>5871.2550336199984</v>
      </c>
      <c r="L222">
        <v>3644.717938289999</v>
      </c>
      <c r="M222">
        <v>2226.5370953299998</v>
      </c>
      <c r="N222">
        <f t="shared" si="38"/>
        <v>1299.1188063413238</v>
      </c>
      <c r="O222">
        <v>702.07728262774629</v>
      </c>
      <c r="P222">
        <v>597.04152371357736</v>
      </c>
      <c r="Q222">
        <f t="shared" si="41"/>
        <v>4391.5999999999995</v>
      </c>
      <c r="R222">
        <v>850.9</v>
      </c>
      <c r="S222" s="72">
        <v>3540.7</v>
      </c>
      <c r="T222">
        <f t="shared" si="58"/>
        <v>696.06999999999994</v>
      </c>
      <c r="U222">
        <v>91.06</v>
      </c>
      <c r="V222">
        <v>605.01</v>
      </c>
      <c r="W222">
        <f t="shared" si="54"/>
        <v>666.27003318347488</v>
      </c>
      <c r="X222">
        <v>-9.9418421244465378</v>
      </c>
      <c r="Y222">
        <v>676.21187530792145</v>
      </c>
      <c r="Z222">
        <f t="shared" si="32"/>
        <v>4603.7874101566995</v>
      </c>
      <c r="AA222">
        <v>4061.2112642865463</v>
      </c>
      <c r="AB222">
        <v>542.57614587015303</v>
      </c>
      <c r="AC222">
        <f t="shared" si="52"/>
        <v>-2401.4</v>
      </c>
      <c r="AD222">
        <v>-1963.8</v>
      </c>
      <c r="AE222">
        <v>-437.6</v>
      </c>
      <c r="AH222">
        <v>1190.5592864646601</v>
      </c>
      <c r="AI222">
        <f t="shared" si="47"/>
        <v>9.7736248999999997</v>
      </c>
      <c r="AJ222">
        <v>9.8264700000000005</v>
      </c>
      <c r="AK222">
        <v>-5.2845099999999999E-2</v>
      </c>
      <c r="AL222" s="70">
        <f t="shared" si="46"/>
        <v>-38.195519672729404</v>
      </c>
      <c r="AM222">
        <v>240.56726276751834</v>
      </c>
      <c r="AN222">
        <v>-278.76278244024775</v>
      </c>
      <c r="AO222">
        <f t="shared" si="45"/>
        <v>1723.3799999999999</v>
      </c>
      <c r="AP222" s="71">
        <v>386.88999999999987</v>
      </c>
      <c r="AQ222">
        <v>1336.49</v>
      </c>
      <c r="AR222">
        <f t="shared" si="43"/>
        <v>-398.90222196094146</v>
      </c>
      <c r="AS222">
        <v>0.22833147858052275</v>
      </c>
      <c r="AT222">
        <v>-399.13055343952198</v>
      </c>
      <c r="AX222">
        <f t="shared" si="44"/>
        <v>708</v>
      </c>
      <c r="AY222">
        <v>182</v>
      </c>
      <c r="AZ222">
        <v>526</v>
      </c>
      <c r="BA222">
        <f t="shared" si="42"/>
        <v>486.22517933257132</v>
      </c>
      <c r="BB222">
        <v>-114.30502131198679</v>
      </c>
      <c r="BC222">
        <v>600.53020064455814</v>
      </c>
      <c r="BD222">
        <f t="shared" si="33"/>
        <v>96.338329545451259</v>
      </c>
      <c r="BE222">
        <v>111.61958181817801</v>
      </c>
      <c r="BF222">
        <v>-15.281252272726752</v>
      </c>
      <c r="BG222">
        <f t="shared" si="34"/>
        <v>-9.833153636363301</v>
      </c>
      <c r="BH222">
        <v>-10.497555909090551</v>
      </c>
      <c r="BI222">
        <v>0.66440227272725005</v>
      </c>
      <c r="BJ222">
        <f t="shared" si="35"/>
        <v>38.535331818180502</v>
      </c>
      <c r="BK222">
        <v>3.9864136363635003</v>
      </c>
      <c r="BL222">
        <v>34.548918181817001</v>
      </c>
      <c r="BM222">
        <f t="shared" si="55"/>
        <v>156.79893636363101</v>
      </c>
      <c r="BN222">
        <v>1.3288045454545001</v>
      </c>
      <c r="BO222">
        <v>155.47013181817653</v>
      </c>
      <c r="BP222">
        <f t="shared" si="36"/>
        <v>2086.7546581817469</v>
      </c>
      <c r="BQ222">
        <v>199.45356227272046</v>
      </c>
      <c r="BR222">
        <v>1887.3010959090263</v>
      </c>
      <c r="BS222">
        <f t="shared" si="37"/>
        <v>-22.456796818181054</v>
      </c>
      <c r="BT222">
        <v>-10.0989145454542</v>
      </c>
      <c r="BU222">
        <v>-12.357882272726853</v>
      </c>
      <c r="BV222">
        <f t="shared" si="39"/>
        <v>7.8599010000000007</v>
      </c>
      <c r="BW222">
        <v>0.36921999999999999</v>
      </c>
      <c r="BX222">
        <v>7.4906810000000004</v>
      </c>
      <c r="BY222">
        <f t="shared" si="56"/>
        <v>-26.044569090908201</v>
      </c>
      <c r="BZ222">
        <v>9.1687513636360514</v>
      </c>
      <c r="CA222">
        <v>-35.213320454544252</v>
      </c>
      <c r="CB222">
        <f t="shared" ref="CB222:CB285" si="59">CC222+CD222</f>
        <v>-24.715764545453702</v>
      </c>
      <c r="CC222">
        <v>2.1260872727272004</v>
      </c>
      <c r="CD222">
        <v>-26.841851818180903</v>
      </c>
      <c r="CE222">
        <f t="shared" si="48"/>
        <v>-175.26931954544852</v>
      </c>
      <c r="CF222">
        <v>-0.26576090909090005</v>
      </c>
      <c r="CG222">
        <v>-175.00355863635764</v>
      </c>
      <c r="CH222" s="59">
        <f t="shared" si="40"/>
        <v>3720</v>
      </c>
      <c r="CI222">
        <v>792</v>
      </c>
      <c r="CJ222">
        <v>2928</v>
      </c>
      <c r="CK222">
        <f t="shared" si="57"/>
        <v>3110.8643213635305</v>
      </c>
      <c r="CL222">
        <v>37.605168636362357</v>
      </c>
      <c r="CM222">
        <v>3073.2591527271679</v>
      </c>
    </row>
    <row r="223" spans="1:91" x14ac:dyDescent="0.25">
      <c r="A223" t="s">
        <v>872</v>
      </c>
      <c r="B223">
        <f t="shared" si="53"/>
        <v>27739.869666785864</v>
      </c>
      <c r="C223">
        <f>SUMIF(E$5:CM$5,C$5,E223:CM223)</f>
        <v>9690.5487770970831</v>
      </c>
      <c r="D223">
        <f>SUMIF(E$5:CM$5,D$5,E223:CM223)</f>
        <v>18049.320889688781</v>
      </c>
      <c r="E223">
        <f t="shared" si="49"/>
        <v>3088</v>
      </c>
      <c r="F223">
        <v>-354</v>
      </c>
      <c r="G223">
        <v>3442</v>
      </c>
      <c r="H223">
        <f t="shared" si="50"/>
        <v>1337.7767480040002</v>
      </c>
      <c r="I223">
        <v>908.90556057126457</v>
      </c>
      <c r="J223">
        <v>428.87118743273572</v>
      </c>
      <c r="K223">
        <f t="shared" si="51"/>
        <v>2205.2013853999997</v>
      </c>
      <c r="L223">
        <v>1599.6588478599999</v>
      </c>
      <c r="M223">
        <v>605.54253753999978</v>
      </c>
      <c r="N223">
        <f t="shared" si="38"/>
        <v>1914.9456817537407</v>
      </c>
      <c r="O223">
        <v>-0.74836811635491074</v>
      </c>
      <c r="P223">
        <v>1915.6940498700956</v>
      </c>
      <c r="Q223">
        <f t="shared" si="41"/>
        <v>2461.5</v>
      </c>
      <c r="R223">
        <v>983.4</v>
      </c>
      <c r="S223" s="72">
        <v>1478.1</v>
      </c>
      <c r="T223">
        <f t="shared" si="58"/>
        <v>-382.76</v>
      </c>
      <c r="U223">
        <v>89.97</v>
      </c>
      <c r="V223">
        <v>-472.73</v>
      </c>
      <c r="W223">
        <f t="shared" si="54"/>
        <v>576.82656463906585</v>
      </c>
      <c r="X223">
        <v>9.1882159071140208</v>
      </c>
      <c r="Y223">
        <v>567.63834873195185</v>
      </c>
      <c r="Z223">
        <f t="shared" si="32"/>
        <v>5288.9237675666864</v>
      </c>
      <c r="AA223">
        <v>4544.8425531440207</v>
      </c>
      <c r="AB223">
        <v>744.08121442266565</v>
      </c>
      <c r="AC223">
        <f t="shared" si="52"/>
        <v>5104.3999999999996</v>
      </c>
      <c r="AD223">
        <v>1186.5</v>
      </c>
      <c r="AE223">
        <v>3917.9</v>
      </c>
      <c r="AH223">
        <v>-3466.8523928657914</v>
      </c>
      <c r="AI223">
        <f t="shared" si="47"/>
        <v>30.889676300000001</v>
      </c>
      <c r="AJ223">
        <v>30.407354000000002</v>
      </c>
      <c r="AK223">
        <v>0.48232229999999998</v>
      </c>
      <c r="AL223" s="70">
        <f t="shared" si="46"/>
        <v>413.55182007572353</v>
      </c>
      <c r="AM223">
        <v>141.49030395957385</v>
      </c>
      <c r="AN223">
        <v>272.06151611614968</v>
      </c>
      <c r="AO223">
        <f t="shared" si="45"/>
        <v>-1.8399999999998613</v>
      </c>
      <c r="AP223" s="71">
        <v>-359.59999999999991</v>
      </c>
      <c r="AQ223">
        <v>357.76000000000005</v>
      </c>
      <c r="AR223">
        <f t="shared" si="43"/>
        <v>-128.52923098516283</v>
      </c>
      <c r="AS223">
        <v>-4.6063038136776253</v>
      </c>
      <c r="AT223">
        <v>-123.92292717148521</v>
      </c>
      <c r="AX223">
        <f t="shared" si="44"/>
        <v>1346</v>
      </c>
      <c r="AY223">
        <v>314</v>
      </c>
      <c r="AZ223">
        <v>1032</v>
      </c>
      <c r="BA223">
        <f t="shared" si="42"/>
        <v>272.37456089760417</v>
      </c>
      <c r="BB223">
        <v>88.921512085146617</v>
      </c>
      <c r="BC223">
        <v>183.45304881245755</v>
      </c>
      <c r="BD223">
        <f t="shared" si="33"/>
        <v>4161.0768939999998</v>
      </c>
      <c r="BE223">
        <v>-0.40077149999999995</v>
      </c>
      <c r="BF223">
        <v>4161.4776654999996</v>
      </c>
      <c r="BG223">
        <f t="shared" si="34"/>
        <v>-4.6756674999999994</v>
      </c>
      <c r="BH223">
        <v>-5.4772104999999991</v>
      </c>
      <c r="BI223">
        <v>0.80154299999999989</v>
      </c>
      <c r="BJ223">
        <f t="shared" si="35"/>
        <v>4.0077150000000001</v>
      </c>
      <c r="BK223">
        <v>6.6795249999999999</v>
      </c>
      <c r="BL223">
        <v>-2.6718099999999998</v>
      </c>
      <c r="BM223">
        <f t="shared" si="55"/>
        <v>1629.8040999999998</v>
      </c>
      <c r="BN223">
        <v>4.0077149999999993</v>
      </c>
      <c r="BO223">
        <v>1625.7963849999999</v>
      </c>
      <c r="BP223">
        <f t="shared" si="36"/>
        <v>1014.3526664999998</v>
      </c>
      <c r="BQ223">
        <v>36.069434999999999</v>
      </c>
      <c r="BR223">
        <v>978.28323149999983</v>
      </c>
      <c r="BS223">
        <f t="shared" si="37"/>
        <v>582.18739899999991</v>
      </c>
      <c r="BT223">
        <v>1.068724</v>
      </c>
      <c r="BU223">
        <v>581.11867499999994</v>
      </c>
      <c r="BV223">
        <f t="shared" si="39"/>
        <v>11.943271000000001</v>
      </c>
      <c r="BW223">
        <v>1.0083610000000001</v>
      </c>
      <c r="BX223">
        <v>10.93491</v>
      </c>
      <c r="BY223">
        <f t="shared" si="56"/>
        <v>-141.87311099999999</v>
      </c>
      <c r="BZ223">
        <v>6.1451629999999993</v>
      </c>
      <c r="CA223">
        <v>-148.01827399999999</v>
      </c>
      <c r="CB223">
        <f t="shared" si="59"/>
        <v>56.241600499999997</v>
      </c>
      <c r="CC223">
        <v>7.3474774999999992</v>
      </c>
      <c r="CD223">
        <v>48.894123</v>
      </c>
      <c r="CE223">
        <f t="shared" si="48"/>
        <v>1.8702669999999997</v>
      </c>
      <c r="CF223">
        <v>0.267181</v>
      </c>
      <c r="CG223">
        <v>1.6030859999999998</v>
      </c>
      <c r="CH223" s="59">
        <f t="shared" si="40"/>
        <v>-913</v>
      </c>
      <c r="CI223">
        <v>471</v>
      </c>
      <c r="CJ223">
        <v>-1384</v>
      </c>
      <c r="CK223">
        <f t="shared" si="57"/>
        <v>1277.5259514999998</v>
      </c>
      <c r="CL223">
        <v>-15.496497999999999</v>
      </c>
      <c r="CM223">
        <v>1293.0224494999998</v>
      </c>
    </row>
    <row r="224" spans="1:91" x14ac:dyDescent="0.25">
      <c r="A224" t="s">
        <v>873</v>
      </c>
      <c r="B224">
        <f t="shared" si="53"/>
        <v>15682.718174663103</v>
      </c>
      <c r="C224">
        <f>SUMIF(E$5:CM$5,C$5,E224:CM224)</f>
        <v>1485.1511170613196</v>
      </c>
      <c r="D224">
        <f>SUMIF(E$5:CM$5,D$5,E224:CM224)</f>
        <v>14197.567057601784</v>
      </c>
      <c r="E224">
        <f t="shared" si="49"/>
        <v>2816</v>
      </c>
      <c r="F224">
        <v>511</v>
      </c>
      <c r="G224">
        <v>2305</v>
      </c>
      <c r="H224">
        <f t="shared" si="50"/>
        <v>-414.69428112194026</v>
      </c>
      <c r="I224">
        <v>-584.61885276739429</v>
      </c>
      <c r="J224">
        <v>169.92457164545402</v>
      </c>
      <c r="K224">
        <f t="shared" si="51"/>
        <v>3268.2888201600008</v>
      </c>
      <c r="L224">
        <v>1849.8398601300012</v>
      </c>
      <c r="M224">
        <v>1418.4489600299999</v>
      </c>
      <c r="N224">
        <f t="shared" si="38"/>
        <v>1618.6096506264644</v>
      </c>
      <c r="O224">
        <v>1202.9968050897469</v>
      </c>
      <c r="P224">
        <v>415.61284553671749</v>
      </c>
      <c r="Q224">
        <f t="shared" si="41"/>
        <v>2513.6</v>
      </c>
      <c r="R224" s="72">
        <v>-1806.9</v>
      </c>
      <c r="S224" s="72">
        <v>4320.5</v>
      </c>
      <c r="T224">
        <f t="shared" si="58"/>
        <v>-203.59000000000003</v>
      </c>
      <c r="U224">
        <v>94.01</v>
      </c>
      <c r="V224">
        <v>-297.60000000000002</v>
      </c>
      <c r="W224">
        <f t="shared" si="54"/>
        <v>234.01789612288979</v>
      </c>
      <c r="X224">
        <v>40.908516296551838</v>
      </c>
      <c r="Y224">
        <v>193.10937982633797</v>
      </c>
      <c r="Z224">
        <f t="shared" si="32"/>
        <v>2742.304878631579</v>
      </c>
      <c r="AA224">
        <v>1677.1192141840902</v>
      </c>
      <c r="AB224">
        <v>1065.1856644474888</v>
      </c>
      <c r="AC224">
        <f t="shared" si="52"/>
        <v>311.69999999999982</v>
      </c>
      <c r="AD224">
        <v>-2061.3000000000002</v>
      </c>
      <c r="AE224">
        <v>2373</v>
      </c>
      <c r="AH224">
        <v>2085.8484653828332</v>
      </c>
      <c r="AI224">
        <f t="shared" si="47"/>
        <v>28.746205399999965</v>
      </c>
      <c r="AJ224">
        <v>28.812490999999966</v>
      </c>
      <c r="AK224">
        <v>-6.62856E-2</v>
      </c>
      <c r="AL224" s="70">
        <f t="shared" si="46"/>
        <v>52.898890674114369</v>
      </c>
      <c r="AM224">
        <v>-45.873914289713241</v>
      </c>
      <c r="AN224">
        <v>98.77280496382761</v>
      </c>
      <c r="AO224">
        <f t="shared" si="45"/>
        <v>1075.57</v>
      </c>
      <c r="AP224" s="71">
        <v>66.740000000000009</v>
      </c>
      <c r="AQ224">
        <v>1008.8299999999999</v>
      </c>
      <c r="AR224">
        <f t="shared" si="43"/>
        <v>98.192172356587093</v>
      </c>
      <c r="AS224">
        <v>12.957502961408444</v>
      </c>
      <c r="AT224">
        <v>85.234669395178656</v>
      </c>
      <c r="AX224">
        <f t="shared" si="44"/>
        <v>804</v>
      </c>
      <c r="AY224">
        <v>217</v>
      </c>
      <c r="AZ224">
        <v>587</v>
      </c>
      <c r="BA224">
        <f t="shared" si="42"/>
        <v>15.702312430576583</v>
      </c>
      <c r="BB224">
        <v>61.446026456629262</v>
      </c>
      <c r="BC224">
        <v>-45.743714026052679</v>
      </c>
      <c r="BD224">
        <f t="shared" si="33"/>
        <v>-202.75070399999998</v>
      </c>
      <c r="BE224">
        <v>3.8890799999999999</v>
      </c>
      <c r="BF224">
        <v>-206.63978399999999</v>
      </c>
      <c r="BG224">
        <f t="shared" si="34"/>
        <v>-14.90814</v>
      </c>
      <c r="BH224">
        <v>-14.000688</v>
      </c>
      <c r="BI224">
        <v>-0.90745199999999993</v>
      </c>
      <c r="BJ224">
        <f t="shared" si="35"/>
        <v>41.483519999999999</v>
      </c>
      <c r="BK224">
        <v>9.0745199999999997</v>
      </c>
      <c r="BL224">
        <v>32.408999999999999</v>
      </c>
      <c r="BM224">
        <f t="shared" si="55"/>
        <v>106.30152</v>
      </c>
      <c r="BN224">
        <v>0</v>
      </c>
      <c r="BO224">
        <v>106.30152</v>
      </c>
      <c r="BP224">
        <f t="shared" si="36"/>
        <v>-1508.31486</v>
      </c>
      <c r="BQ224">
        <v>-13.222871999999999</v>
      </c>
      <c r="BR224">
        <v>-1495.0919879999999</v>
      </c>
      <c r="BS224">
        <f t="shared" si="37"/>
        <v>-1033.1989199999998</v>
      </c>
      <c r="BT224">
        <v>-6.6114359999999994</v>
      </c>
      <c r="BU224">
        <v>-1026.5874839999999</v>
      </c>
      <c r="BV224">
        <f t="shared" si="39"/>
        <v>-11.282947999999999</v>
      </c>
      <c r="BW224">
        <v>0.38125199999999998</v>
      </c>
      <c r="BX224">
        <v>-11.664199999999999</v>
      </c>
      <c r="BY224">
        <f t="shared" si="56"/>
        <v>238.01169599999997</v>
      </c>
      <c r="BZ224">
        <v>25.797563999999998</v>
      </c>
      <c r="CA224">
        <v>212.21413199999998</v>
      </c>
      <c r="CB224">
        <f t="shared" si="59"/>
        <v>-163.08208799999997</v>
      </c>
      <c r="CC224">
        <v>7.6485240000000001</v>
      </c>
      <c r="CD224">
        <v>-170.73061199999998</v>
      </c>
      <c r="CE224">
        <f t="shared" si="48"/>
        <v>0.77781599999999995</v>
      </c>
      <c r="CF224">
        <v>-0.129636</v>
      </c>
      <c r="CG224">
        <v>0.90745199999999993</v>
      </c>
      <c r="CH224" s="59">
        <f t="shared" si="40"/>
        <v>1085</v>
      </c>
      <c r="CI224">
        <v>168</v>
      </c>
      <c r="CJ224">
        <v>917</v>
      </c>
      <c r="CK224">
        <f t="shared" si="57"/>
        <v>97.486272</v>
      </c>
      <c r="CL224">
        <v>40.187159999999999</v>
      </c>
      <c r="CM224">
        <v>57.299112000000001</v>
      </c>
    </row>
    <row r="225" spans="1:91" x14ac:dyDescent="0.25">
      <c r="A225" t="s">
        <v>874</v>
      </c>
      <c r="B225">
        <f t="shared" si="53"/>
        <v>30692.735745237307</v>
      </c>
      <c r="C225">
        <f>SUMIF(E$5:CM$5,C$5,E225:CM225)</f>
        <v>-325.99325690535471</v>
      </c>
      <c r="D225">
        <f>SUMIF(E$5:CM$5,D$5,E225:CM225)</f>
        <v>31018.729002142663</v>
      </c>
      <c r="E225">
        <f t="shared" si="49"/>
        <v>9061</v>
      </c>
      <c r="F225">
        <v>134</v>
      </c>
      <c r="G225">
        <v>8927</v>
      </c>
      <c r="H225">
        <f t="shared" si="50"/>
        <v>1866.9570822127876</v>
      </c>
      <c r="I225">
        <v>935.7834263930763</v>
      </c>
      <c r="J225">
        <v>931.17365581971137</v>
      </c>
      <c r="K225">
        <f t="shared" si="51"/>
        <v>1799.7497560700021</v>
      </c>
      <c r="L225">
        <v>959.28526546000171</v>
      </c>
      <c r="M225">
        <v>840.46449061000033</v>
      </c>
      <c r="N225">
        <f t="shared" si="38"/>
        <v>1854.9927623695394</v>
      </c>
      <c r="O225">
        <v>354.46384028445902</v>
      </c>
      <c r="P225">
        <v>1500.5289220850805</v>
      </c>
      <c r="Q225">
        <f t="shared" si="41"/>
        <v>1432.1000000000001</v>
      </c>
      <c r="R225">
        <v>-830.3</v>
      </c>
      <c r="S225" s="72">
        <v>2262.4</v>
      </c>
      <c r="T225">
        <f t="shared" si="58"/>
        <v>667.93</v>
      </c>
      <c r="U225">
        <v>89.75</v>
      </c>
      <c r="V225">
        <v>578.17999999999995</v>
      </c>
      <c r="W225">
        <f t="shared" si="54"/>
        <v>176.27673775428323</v>
      </c>
      <c r="X225">
        <v>31.381666666666668</v>
      </c>
      <c r="Y225">
        <v>144.89507108761657</v>
      </c>
      <c r="Z225">
        <f t="shared" ref="Z225:Z288" si="60">AA225+AB225</f>
        <v>1976.710184880382</v>
      </c>
      <c r="AA225">
        <v>995.68373372664803</v>
      </c>
      <c r="AB225">
        <v>981.026451153734</v>
      </c>
      <c r="AC225">
        <f t="shared" si="52"/>
        <v>-882.90000000000009</v>
      </c>
      <c r="AD225">
        <v>-3006.4</v>
      </c>
      <c r="AE225">
        <v>2123.5</v>
      </c>
      <c r="AH225">
        <v>3941.1780276672393</v>
      </c>
      <c r="AI225">
        <f t="shared" si="47"/>
        <v>219.79360029999998</v>
      </c>
      <c r="AJ225">
        <v>20.682031000000002</v>
      </c>
      <c r="AK225">
        <v>199.11156929999999</v>
      </c>
      <c r="AL225" s="70">
        <f t="shared" si="46"/>
        <v>1489.8011701005887</v>
      </c>
      <c r="AM225">
        <v>227.60899572665159</v>
      </c>
      <c r="AN225">
        <v>1262.1921743739372</v>
      </c>
      <c r="AO225">
        <f t="shared" si="45"/>
        <v>1042.0599999999997</v>
      </c>
      <c r="AP225" s="71">
        <v>-747.15000000000009</v>
      </c>
      <c r="AQ225">
        <v>1789.2099999999998</v>
      </c>
      <c r="AR225">
        <f t="shared" si="43"/>
        <v>5.3166078701921125</v>
      </c>
      <c r="AS225">
        <v>5.118977425365272</v>
      </c>
      <c r="AT225">
        <v>0.19763044482684078</v>
      </c>
      <c r="AX225">
        <f t="shared" si="44"/>
        <v>1902</v>
      </c>
      <c r="AY225">
        <v>286</v>
      </c>
      <c r="AZ225">
        <v>1616</v>
      </c>
      <c r="BA225">
        <f t="shared" si="42"/>
        <v>1256.8562210123007</v>
      </c>
      <c r="BB225">
        <v>-57.370437588223425</v>
      </c>
      <c r="BC225">
        <v>1314.2266586005242</v>
      </c>
      <c r="BD225">
        <f t="shared" si="33"/>
        <v>712.39193999999998</v>
      </c>
      <c r="BE225">
        <v>-0.65129999999999999</v>
      </c>
      <c r="BF225">
        <v>713.04323999999997</v>
      </c>
      <c r="BG225">
        <f t="shared" si="34"/>
        <v>14.979900000000001</v>
      </c>
      <c r="BH225">
        <v>7.6853400000000001</v>
      </c>
      <c r="BI225">
        <v>7.2945599999999997</v>
      </c>
      <c r="BJ225">
        <f t="shared" si="35"/>
        <v>53.406599999999997</v>
      </c>
      <c r="BK225">
        <v>22.144199999999998</v>
      </c>
      <c r="BL225">
        <v>31.2624</v>
      </c>
      <c r="BM225">
        <f t="shared" si="55"/>
        <v>-358.21499999999997</v>
      </c>
      <c r="BN225">
        <v>0</v>
      </c>
      <c r="BO225">
        <v>-358.21499999999997</v>
      </c>
      <c r="BP225">
        <f t="shared" si="36"/>
        <v>1328.2612199999999</v>
      </c>
      <c r="BQ225">
        <v>-45.981779999999993</v>
      </c>
      <c r="BR225">
        <v>1374.2429999999999</v>
      </c>
      <c r="BS225">
        <f t="shared" si="37"/>
        <v>-129.34817999999999</v>
      </c>
      <c r="BT225">
        <v>-1.6933800000000001</v>
      </c>
      <c r="BU225">
        <v>-127.65479999999999</v>
      </c>
      <c r="BV225">
        <f t="shared" si="39"/>
        <v>6.370215</v>
      </c>
      <c r="BW225">
        <v>0.31726399999999999</v>
      </c>
      <c r="BX225">
        <v>6.0529510000000002</v>
      </c>
      <c r="BY225">
        <f t="shared" si="56"/>
        <v>-407.97432000000003</v>
      </c>
      <c r="BZ225">
        <v>6.6432599999999997</v>
      </c>
      <c r="CA225">
        <v>-414.61758000000003</v>
      </c>
      <c r="CB225">
        <f t="shared" si="59"/>
        <v>1098.35232</v>
      </c>
      <c r="CC225">
        <v>2.86572</v>
      </c>
      <c r="CD225">
        <v>1095.4866</v>
      </c>
      <c r="CE225">
        <f t="shared" si="48"/>
        <v>1.8236399999999999</v>
      </c>
      <c r="CF225">
        <v>0</v>
      </c>
      <c r="CG225">
        <v>1.8236399999999999</v>
      </c>
      <c r="CH225" s="59">
        <f t="shared" si="40"/>
        <v>-56</v>
      </c>
      <c r="CI225">
        <v>194</v>
      </c>
      <c r="CJ225">
        <v>-250</v>
      </c>
      <c r="CK225">
        <f t="shared" si="57"/>
        <v>618.86525999999992</v>
      </c>
      <c r="CL225">
        <v>90.139920000000004</v>
      </c>
      <c r="CM225">
        <v>528.72533999999996</v>
      </c>
    </row>
    <row r="226" spans="1:91" x14ac:dyDescent="0.25">
      <c r="A226" t="s">
        <v>875</v>
      </c>
      <c r="B226">
        <f t="shared" si="53"/>
        <v>21310.011591630559</v>
      </c>
      <c r="C226">
        <f>SUMIF(E$5:CM$5,C$5,E226:CM226)</f>
        <v>6209.4671152770306</v>
      </c>
      <c r="D226">
        <f>SUMIF(E$5:CM$5,D$5,E226:CM226)</f>
        <v>15100.544476353529</v>
      </c>
      <c r="E226">
        <f t="shared" si="49"/>
        <v>644</v>
      </c>
      <c r="F226">
        <v>508</v>
      </c>
      <c r="G226">
        <v>136</v>
      </c>
      <c r="H226">
        <f t="shared" si="50"/>
        <v>58.380427233729733</v>
      </c>
      <c r="I226">
        <v>458.50514697642205</v>
      </c>
      <c r="J226">
        <v>-400.12471974269232</v>
      </c>
      <c r="K226">
        <f t="shared" si="51"/>
        <v>4630.7249581299993</v>
      </c>
      <c r="L226">
        <v>1905.935198819999</v>
      </c>
      <c r="M226">
        <v>2724.7897593100001</v>
      </c>
      <c r="N226">
        <f t="shared" si="38"/>
        <v>2111.7661085076552</v>
      </c>
      <c r="O226">
        <v>527.47234980571841</v>
      </c>
      <c r="P226">
        <v>1584.2937587019369</v>
      </c>
      <c r="Q226">
        <f t="shared" si="41"/>
        <v>273.20000000000005</v>
      </c>
      <c r="R226" s="72">
        <v>-1640</v>
      </c>
      <c r="S226" s="72">
        <v>1913.2</v>
      </c>
      <c r="T226">
        <f t="shared" si="58"/>
        <v>218.47</v>
      </c>
      <c r="U226">
        <v>89.75</v>
      </c>
      <c r="V226">
        <v>128.72</v>
      </c>
      <c r="W226">
        <f t="shared" si="54"/>
        <v>164.95412862140572</v>
      </c>
      <c r="X226">
        <v>39.117399890564556</v>
      </c>
      <c r="Y226">
        <v>125.83672873084116</v>
      </c>
      <c r="Z226">
        <f t="shared" si="60"/>
        <v>5114.9228878692838</v>
      </c>
      <c r="AA226">
        <v>4029.863226857266</v>
      </c>
      <c r="AB226">
        <v>1085.0596610120178</v>
      </c>
      <c r="AC226">
        <f t="shared" si="52"/>
        <v>1181.9000000000001</v>
      </c>
      <c r="AD226">
        <v>370.2</v>
      </c>
      <c r="AE226">
        <v>811.7</v>
      </c>
      <c r="AH226">
        <v>1085.393606430008</v>
      </c>
      <c r="AI226">
        <f t="shared" si="47"/>
        <v>-312.3801379000007</v>
      </c>
      <c r="AJ226">
        <v>-122.00308200000001</v>
      </c>
      <c r="AK226">
        <v>-190.37705590000073</v>
      </c>
      <c r="AL226" s="70">
        <f t="shared" si="46"/>
        <v>-862.39309000727326</v>
      </c>
      <c r="AM226">
        <v>-92.084461726269183</v>
      </c>
      <c r="AN226">
        <v>-770.30862828100408</v>
      </c>
      <c r="AO226">
        <f t="shared" si="45"/>
        <v>-263.41000000000003</v>
      </c>
      <c r="AP226" s="71">
        <v>-286.49</v>
      </c>
      <c r="AQ226">
        <v>23.080000000000005</v>
      </c>
      <c r="AR226">
        <f t="shared" si="43"/>
        <v>-7.9881788800115103</v>
      </c>
      <c r="AS226">
        <v>-2.1364346211490584</v>
      </c>
      <c r="AT226">
        <v>-5.8517442588624515</v>
      </c>
      <c r="AX226">
        <f t="shared" si="44"/>
        <v>611</v>
      </c>
      <c r="AY226">
        <v>62</v>
      </c>
      <c r="AZ226">
        <v>549</v>
      </c>
      <c r="BA226">
        <f t="shared" si="42"/>
        <v>504.63542971686309</v>
      </c>
      <c r="BB226">
        <v>71.210223001753974</v>
      </c>
      <c r="BC226">
        <v>433.42520671510914</v>
      </c>
      <c r="BD226">
        <f t="shared" si="33"/>
        <v>1099.0599681817798</v>
      </c>
      <c r="BE226">
        <v>-5.9717409090906992</v>
      </c>
      <c r="BF226">
        <v>1105.0317090908704</v>
      </c>
      <c r="BG226">
        <f t="shared" si="34"/>
        <v>0.64910227272724974</v>
      </c>
      <c r="BH226">
        <v>3.7647931818180496</v>
      </c>
      <c r="BI226">
        <v>-3.1156909090907998</v>
      </c>
      <c r="BJ226">
        <f t="shared" si="35"/>
        <v>-1.2982045454544999</v>
      </c>
      <c r="BK226">
        <v>-3.8946136363634998</v>
      </c>
      <c r="BL226">
        <v>2.5964090909089999</v>
      </c>
      <c r="BM226">
        <f t="shared" si="55"/>
        <v>22.069477272726498</v>
      </c>
      <c r="BN226">
        <v>0</v>
      </c>
      <c r="BO226">
        <v>22.069477272726498</v>
      </c>
      <c r="BP226">
        <f t="shared" si="36"/>
        <v>694.79907272724836</v>
      </c>
      <c r="BQ226">
        <v>125.40655909090468</v>
      </c>
      <c r="BR226">
        <v>569.39251363634366</v>
      </c>
      <c r="BS226">
        <f t="shared" si="37"/>
        <v>-15.578454545454001</v>
      </c>
      <c r="BT226">
        <v>4.9331772727270993</v>
      </c>
      <c r="BU226">
        <v>-20.511631818181101</v>
      </c>
      <c r="BV226">
        <f t="shared" si="39"/>
        <v>11.341935999999999</v>
      </c>
      <c r="BW226">
        <v>0.205846</v>
      </c>
      <c r="BX226">
        <v>11.136089999999999</v>
      </c>
      <c r="BY226">
        <f t="shared" si="56"/>
        <v>3501.2576590907865</v>
      </c>
      <c r="BZ226">
        <v>8.6979704545451497</v>
      </c>
      <c r="CA226">
        <v>3492.5596886362414</v>
      </c>
      <c r="CB226">
        <f t="shared" si="59"/>
        <v>-118.65589545454129</v>
      </c>
      <c r="CC226">
        <v>-132.02740227272264</v>
      </c>
      <c r="CD226">
        <v>13.37150681818135</v>
      </c>
      <c r="CE226">
        <f t="shared" si="48"/>
        <v>9.7365340909087514</v>
      </c>
      <c r="CF226">
        <v>0.12982045454544999</v>
      </c>
      <c r="CG226">
        <v>9.6067136363633008</v>
      </c>
      <c r="CH226" s="59">
        <f t="shared" si="40"/>
        <v>783</v>
      </c>
      <c r="CI226">
        <v>255</v>
      </c>
      <c r="CJ226">
        <v>528</v>
      </c>
      <c r="CK226">
        <f t="shared" si="57"/>
        <v>170.45425681817585</v>
      </c>
      <c r="CL226">
        <v>33.883138636362453</v>
      </c>
      <c r="CM226">
        <v>136.5711181818134</v>
      </c>
    </row>
    <row r="227" spans="1:91" x14ac:dyDescent="0.25">
      <c r="A227" t="s">
        <v>876</v>
      </c>
      <c r="B227">
        <f t="shared" si="53"/>
        <v>-26089.282495531308</v>
      </c>
      <c r="C227">
        <f>SUMIF(E$5:CM$5,C$5,E227:CM227)</f>
        <v>-16513.006095294233</v>
      </c>
      <c r="D227">
        <f>SUMIF(E$5:CM$5,D$5,E227:CM227)</f>
        <v>-9576.276400237075</v>
      </c>
      <c r="E227">
        <f t="shared" si="49"/>
        <v>-880</v>
      </c>
      <c r="F227">
        <v>-1230</v>
      </c>
      <c r="G227">
        <v>350</v>
      </c>
      <c r="H227">
        <f t="shared" si="50"/>
        <v>-366.9689781161087</v>
      </c>
      <c r="I227">
        <v>688.2538594729956</v>
      </c>
      <c r="J227">
        <v>-1055.2228375891043</v>
      </c>
      <c r="K227">
        <f t="shared" si="51"/>
        <v>2896.63539292</v>
      </c>
      <c r="L227">
        <v>-3681.09652538</v>
      </c>
      <c r="M227">
        <v>6577.7319183</v>
      </c>
      <c r="N227">
        <f t="shared" si="38"/>
        <v>554.96378824712656</v>
      </c>
      <c r="O227">
        <v>437.79381212978456</v>
      </c>
      <c r="P227">
        <v>117.16997611734195</v>
      </c>
      <c r="Q227">
        <f t="shared" si="41"/>
        <v>-6387.2</v>
      </c>
      <c r="R227" s="72">
        <v>-3957</v>
      </c>
      <c r="S227" s="72">
        <v>-2430.1999999999998</v>
      </c>
      <c r="T227">
        <f t="shared" si="58"/>
        <v>-263.8</v>
      </c>
      <c r="U227">
        <v>89.75</v>
      </c>
      <c r="V227">
        <v>-353.55</v>
      </c>
      <c r="W227">
        <f t="shared" si="54"/>
        <v>123.45202319338031</v>
      </c>
      <c r="X227">
        <v>12.601641331666478</v>
      </c>
      <c r="Y227">
        <v>110.85038186171384</v>
      </c>
      <c r="Z227">
        <f t="shared" si="60"/>
        <v>-7562.3016817558128</v>
      </c>
      <c r="AA227">
        <v>-1888.2551076847678</v>
      </c>
      <c r="AB227">
        <v>-5674.0465740710451</v>
      </c>
      <c r="AC227">
        <f t="shared" si="52"/>
        <v>-5109.8999999999996</v>
      </c>
      <c r="AD227">
        <v>-5172.5</v>
      </c>
      <c r="AE227">
        <v>62.6</v>
      </c>
      <c r="AH227">
        <v>-3533.5820938017564</v>
      </c>
      <c r="AI227">
        <f t="shared" si="47"/>
        <v>21.828488799999946</v>
      </c>
      <c r="AJ227">
        <v>22.161348999999998</v>
      </c>
      <c r="AK227">
        <v>-0.33286020000005345</v>
      </c>
      <c r="AL227" s="70">
        <f t="shared" si="46"/>
        <v>4.5045020512729366</v>
      </c>
      <c r="AM227">
        <v>-264.97178025242778</v>
      </c>
      <c r="AN227">
        <v>269.47628230370071</v>
      </c>
      <c r="AO227">
        <f t="shared" si="45"/>
        <v>-1671.17</v>
      </c>
      <c r="AP227" s="71">
        <v>-1803.51</v>
      </c>
      <c r="AQ227">
        <v>132.34</v>
      </c>
      <c r="AR227">
        <f t="shared" si="43"/>
        <v>-25.238311998147033</v>
      </c>
      <c r="AS227">
        <v>-5.6179857765305394</v>
      </c>
      <c r="AT227">
        <v>-19.620326221616494</v>
      </c>
      <c r="AX227">
        <f t="shared" si="44"/>
        <v>-786</v>
      </c>
      <c r="AY227">
        <v>220</v>
      </c>
      <c r="AZ227">
        <v>-1006</v>
      </c>
      <c r="BA227">
        <f t="shared" si="42"/>
        <v>605.31435592873265</v>
      </c>
      <c r="BB227">
        <v>-80.022527134958054</v>
      </c>
      <c r="BC227">
        <v>685.33688306369072</v>
      </c>
      <c r="BD227">
        <f t="shared" ref="BD227:BD290" si="61">BE227+BF227</f>
        <v>575.68893750000007</v>
      </c>
      <c r="BE227">
        <v>-13.3206375</v>
      </c>
      <c r="BF227">
        <v>589.00957500000004</v>
      </c>
      <c r="BG227">
        <f t="shared" ref="BG227:BG290" si="62">BH227+BI227</f>
        <v>178.44378750000001</v>
      </c>
      <c r="BH227">
        <v>24.3991875</v>
      </c>
      <c r="BI227">
        <v>154.0446</v>
      </c>
      <c r="BJ227">
        <f t="shared" ref="BJ227:BJ290" si="63">BK227+BL227</f>
        <v>31.652999999999999</v>
      </c>
      <c r="BK227">
        <v>7.9132499999999997</v>
      </c>
      <c r="BL227">
        <v>23.739750000000001</v>
      </c>
      <c r="BM227">
        <f t="shared" si="55"/>
        <v>-91.002375000000001</v>
      </c>
      <c r="BN227">
        <v>1.318875</v>
      </c>
      <c r="BO227">
        <v>-92.321250000000006</v>
      </c>
      <c r="BP227">
        <f t="shared" ref="BP227:BP290" si="64">BQ227+BR227</f>
        <v>-615.25518749999992</v>
      </c>
      <c r="BQ227">
        <v>-158.39688749999999</v>
      </c>
      <c r="BR227">
        <v>-456.85829999999999</v>
      </c>
      <c r="BS227">
        <f t="shared" ref="BS227:BS290" si="65">BT227+BU227</f>
        <v>-287.778525</v>
      </c>
      <c r="BT227">
        <v>-36.664725000000004</v>
      </c>
      <c r="BU227">
        <v>-251.1138</v>
      </c>
      <c r="BV227">
        <f t="shared" si="39"/>
        <v>-31.133806</v>
      </c>
      <c r="BW227">
        <v>0.243094</v>
      </c>
      <c r="BX227">
        <v>-31.376899999999999</v>
      </c>
      <c r="BY227">
        <f t="shared" si="56"/>
        <v>-431.27212500000002</v>
      </c>
      <c r="BZ227">
        <v>10.6828875</v>
      </c>
      <c r="CA227">
        <v>-441.95501250000001</v>
      </c>
      <c r="CB227">
        <f t="shared" si="59"/>
        <v>-53.018774999999998</v>
      </c>
      <c r="CC227">
        <v>5.4073874999999996</v>
      </c>
      <c r="CD227">
        <v>-58.426162499999997</v>
      </c>
      <c r="CE227">
        <f t="shared" si="48"/>
        <v>-0.1318875000000001</v>
      </c>
      <c r="CF227">
        <v>-0.52755000000000007</v>
      </c>
      <c r="CG227">
        <v>0.39566249999999997</v>
      </c>
      <c r="CH227" s="59">
        <f t="shared" si="40"/>
        <v>-2598</v>
      </c>
      <c r="CI227">
        <v>254</v>
      </c>
      <c r="CJ227">
        <v>-2852</v>
      </c>
      <c r="CK227">
        <f t="shared" si="57"/>
        <v>-388.01302500000003</v>
      </c>
      <c r="CL227">
        <v>4.3522875000000001</v>
      </c>
      <c r="CM227">
        <v>-392.36531250000002</v>
      </c>
    </row>
    <row r="228" spans="1:91" x14ac:dyDescent="0.25">
      <c r="A228" t="s">
        <v>877</v>
      </c>
      <c r="B228">
        <f t="shared" si="53"/>
        <v>4891.5542891680298</v>
      </c>
      <c r="C228">
        <f>SUMIF(E$5:CM$5,C$5,E228:CM228)</f>
        <v>3513.9623008023459</v>
      </c>
      <c r="D228">
        <f>SUMIF(E$5:CM$5,D$5,E228:CM228)</f>
        <v>1377.5919883656841</v>
      </c>
      <c r="E228">
        <f t="shared" si="49"/>
        <v>-3148</v>
      </c>
      <c r="F228">
        <v>-605</v>
      </c>
      <c r="G228">
        <v>-2543</v>
      </c>
      <c r="H228">
        <f t="shared" si="50"/>
        <v>619.72879040561259</v>
      </c>
      <c r="I228">
        <v>-32.208127099933265</v>
      </c>
      <c r="J228">
        <v>651.93691750554581</v>
      </c>
      <c r="K228">
        <f t="shared" si="51"/>
        <v>6610.7360090000011</v>
      </c>
      <c r="L228">
        <v>268.73155978999955</v>
      </c>
      <c r="M228">
        <v>6342.0044492100014</v>
      </c>
      <c r="N228">
        <f t="shared" si="38"/>
        <v>782.19874786133391</v>
      </c>
      <c r="O228">
        <v>374.4500008335072</v>
      </c>
      <c r="P228">
        <v>407.74874702782671</v>
      </c>
      <c r="Q228">
        <f t="shared" si="41"/>
        <v>2504.5</v>
      </c>
      <c r="R228" s="72">
        <v>2068.1</v>
      </c>
      <c r="S228">
        <v>436.4</v>
      </c>
      <c r="T228">
        <f t="shared" si="58"/>
        <v>45.599999999999994</v>
      </c>
      <c r="U228">
        <v>-75.150000000000006</v>
      </c>
      <c r="V228">
        <v>120.75</v>
      </c>
      <c r="W228">
        <f t="shared" si="54"/>
        <v>216.28800742061526</v>
      </c>
      <c r="X228">
        <v>11.021666666666668</v>
      </c>
      <c r="Y228">
        <v>205.26634075394858</v>
      </c>
      <c r="Z228">
        <f t="shared" si="60"/>
        <v>-3031.9663272851444</v>
      </c>
      <c r="AA228">
        <v>-1018.1613171973779</v>
      </c>
      <c r="AB228">
        <v>-2013.8050100877665</v>
      </c>
      <c r="AC228">
        <f t="shared" si="52"/>
        <v>4241.7</v>
      </c>
      <c r="AD228">
        <v>1207.8</v>
      </c>
      <c r="AE228">
        <v>3033.9</v>
      </c>
      <c r="AH228">
        <v>-4068.8924279100397</v>
      </c>
      <c r="AI228">
        <f t="shared" si="47"/>
        <v>54.360514499999994</v>
      </c>
      <c r="AJ228">
        <v>15.414491999999999</v>
      </c>
      <c r="AK228">
        <v>38.946022499999991</v>
      </c>
      <c r="AL228" s="70">
        <f t="shared" si="46"/>
        <v>-66.02538675803882</v>
      </c>
      <c r="AM228">
        <v>92.919057171834595</v>
      </c>
      <c r="AN228">
        <v>-158.94444392987342</v>
      </c>
      <c r="AO228">
        <f t="shared" si="45"/>
        <v>216.95999999999992</v>
      </c>
      <c r="AP228" s="71">
        <v>660.53</v>
      </c>
      <c r="AQ228">
        <v>-443.57000000000005</v>
      </c>
      <c r="AR228">
        <f t="shared" si="43"/>
        <v>-6.2627144592859443</v>
      </c>
      <c r="AS228">
        <v>-1.359505818331886</v>
      </c>
      <c r="AT228">
        <v>-4.9032086409540581</v>
      </c>
      <c r="AX228">
        <f t="shared" si="44"/>
        <v>148</v>
      </c>
      <c r="AY228">
        <v>352</v>
      </c>
      <c r="AZ228">
        <v>-204</v>
      </c>
      <c r="BA228">
        <f t="shared" si="42"/>
        <v>72.422836392979605</v>
      </c>
      <c r="BB228">
        <v>-48.567682065765567</v>
      </c>
      <c r="BC228">
        <v>120.99051845874517</v>
      </c>
      <c r="BD228">
        <f t="shared" si="61"/>
        <v>13.21093173913083</v>
      </c>
      <c r="BE228">
        <v>-10.725706956522059</v>
      </c>
      <c r="BF228">
        <v>23.936638695652888</v>
      </c>
      <c r="BG228">
        <f t="shared" si="62"/>
        <v>0.91560913043480996</v>
      </c>
      <c r="BH228">
        <v>4.5780456521740494</v>
      </c>
      <c r="BI228">
        <v>-3.6624365217392394</v>
      </c>
      <c r="BJ228">
        <f t="shared" si="63"/>
        <v>151.7295130434828</v>
      </c>
      <c r="BK228">
        <v>0</v>
      </c>
      <c r="BL228">
        <v>151.7295130434828</v>
      </c>
      <c r="BM228">
        <f t="shared" si="55"/>
        <v>-51.0125086956537</v>
      </c>
      <c r="BN228">
        <v>1.3080130434782999</v>
      </c>
      <c r="BO228">
        <v>-52.320521739131998</v>
      </c>
      <c r="BP228">
        <f t="shared" si="64"/>
        <v>-415.03253869566458</v>
      </c>
      <c r="BQ228">
        <v>80.050398260871958</v>
      </c>
      <c r="BR228">
        <v>-495.08293695653651</v>
      </c>
      <c r="BS228">
        <f t="shared" si="65"/>
        <v>-22.890228260870252</v>
      </c>
      <c r="BT228">
        <v>0.13080130434782999</v>
      </c>
      <c r="BU228">
        <v>-23.021029565218083</v>
      </c>
      <c r="BV228">
        <f t="shared" si="39"/>
        <v>-5.5492900000000001</v>
      </c>
      <c r="BW228">
        <v>4.1599999999999996E-3</v>
      </c>
      <c r="BX228">
        <v>-5.5534499999999998</v>
      </c>
      <c r="BY228">
        <f t="shared" si="56"/>
        <v>-74.033538260871779</v>
      </c>
      <c r="BZ228">
        <v>39.894397826088145</v>
      </c>
      <c r="CA228">
        <v>-113.92793608695992</v>
      </c>
      <c r="CB228">
        <f t="shared" si="59"/>
        <v>-255.32414608696416</v>
      </c>
      <c r="CC228">
        <v>54.544143913045112</v>
      </c>
      <c r="CD228">
        <v>-309.86829000000927</v>
      </c>
      <c r="CE228">
        <f t="shared" si="48"/>
        <v>-0.13080130434782999</v>
      </c>
      <c r="CF228">
        <v>-0.26160260869565999</v>
      </c>
      <c r="CG228">
        <v>0.13080130434782999</v>
      </c>
      <c r="CH228" s="59">
        <f t="shared" si="40"/>
        <v>-207</v>
      </c>
      <c r="CI228">
        <v>-37</v>
      </c>
      <c r="CJ228">
        <v>-170</v>
      </c>
      <c r="CK228">
        <f t="shared" si="57"/>
        <v>565.32323739132119</v>
      </c>
      <c r="CL228">
        <v>110.91950608695983</v>
      </c>
      <c r="CM228">
        <v>454.40373130436137</v>
      </c>
    </row>
    <row r="229" spans="1:91" x14ac:dyDescent="0.25">
      <c r="A229" t="s">
        <v>878</v>
      </c>
      <c r="B229">
        <f t="shared" si="53"/>
        <v>2556.1513987775384</v>
      </c>
      <c r="C229">
        <f>SUMIF(E$5:CM$5,C$5,E229:CM229)</f>
        <v>1451.2265722731545</v>
      </c>
      <c r="D229">
        <f>SUMIF(E$5:CM$5,D$5,E229:CM229)</f>
        <v>1104.9248265043839</v>
      </c>
      <c r="E229">
        <f t="shared" si="49"/>
        <v>1708</v>
      </c>
      <c r="F229">
        <v>-258</v>
      </c>
      <c r="G229">
        <v>1966</v>
      </c>
      <c r="H229">
        <f t="shared" si="50"/>
        <v>132.16364060963059</v>
      </c>
      <c r="I229">
        <v>498.53631150499336</v>
      </c>
      <c r="J229">
        <v>-366.37267089536277</v>
      </c>
      <c r="K229">
        <f t="shared" si="51"/>
        <v>6299.6236727499991</v>
      </c>
      <c r="L229">
        <v>881.91794127000071</v>
      </c>
      <c r="M229">
        <v>5417.7057314799986</v>
      </c>
      <c r="N229">
        <f t="shared" si="38"/>
        <v>471.25498637187468</v>
      </c>
      <c r="O229">
        <v>451.6066387807839</v>
      </c>
      <c r="P229">
        <v>19.648347591090776</v>
      </c>
      <c r="Q229">
        <f t="shared" si="41"/>
        <v>-1757</v>
      </c>
      <c r="R229">
        <v>-48.1</v>
      </c>
      <c r="S229" s="72">
        <v>-1708.9</v>
      </c>
      <c r="T229">
        <f t="shared" si="58"/>
        <v>-245.31</v>
      </c>
      <c r="U229">
        <v>-74.53</v>
      </c>
      <c r="V229">
        <v>-170.78</v>
      </c>
      <c r="W229">
        <f t="shared" si="54"/>
        <v>251.35482058024911</v>
      </c>
      <c r="X229">
        <v>17.477947408237071</v>
      </c>
      <c r="Y229">
        <v>233.87687317201204</v>
      </c>
      <c r="Z229">
        <f t="shared" si="60"/>
        <v>-2483.1018506982737</v>
      </c>
      <c r="AA229">
        <v>-936.97329859452611</v>
      </c>
      <c r="AB229">
        <v>-1546.1285521037473</v>
      </c>
      <c r="AC229">
        <f t="shared" si="52"/>
        <v>2061.6999999999998</v>
      </c>
      <c r="AD229">
        <v>1444.2</v>
      </c>
      <c r="AE229">
        <v>617.5</v>
      </c>
      <c r="AH229">
        <v>-1058.0501120290071</v>
      </c>
      <c r="AI229">
        <f t="shared" si="47"/>
        <v>23.03162420000001</v>
      </c>
      <c r="AJ229">
        <v>23.094279</v>
      </c>
      <c r="AK229">
        <v>-6.2654799999989144E-2</v>
      </c>
      <c r="AL229" s="70">
        <f t="shared" si="46"/>
        <v>-527.94930047990181</v>
      </c>
      <c r="AM229">
        <v>-427.43207131406143</v>
      </c>
      <c r="AN229">
        <v>-100.51722916584035</v>
      </c>
      <c r="AO229">
        <f t="shared" si="45"/>
        <v>-1702.94</v>
      </c>
      <c r="AP229" s="71">
        <v>-973.76</v>
      </c>
      <c r="AQ229">
        <v>-729.18</v>
      </c>
      <c r="AR229">
        <f t="shared" si="43"/>
        <v>-9.5409401520461472</v>
      </c>
      <c r="AS229">
        <v>-14.95668222520507</v>
      </c>
      <c r="AT229">
        <v>5.4157420731589232</v>
      </c>
      <c r="AX229">
        <f t="shared" si="44"/>
        <v>268</v>
      </c>
      <c r="AY229">
        <v>264</v>
      </c>
      <c r="AZ229">
        <v>4</v>
      </c>
      <c r="BA229">
        <f t="shared" si="42"/>
        <v>-141.6125373749872</v>
      </c>
      <c r="BB229">
        <v>60.3154964429323</v>
      </c>
      <c r="BC229">
        <v>-201.9280338179195</v>
      </c>
      <c r="BD229">
        <f t="shared" si="61"/>
        <v>45.917775000000006</v>
      </c>
      <c r="BE229">
        <v>23.424720000000004</v>
      </c>
      <c r="BF229">
        <v>22.493054999999998</v>
      </c>
      <c r="BG229">
        <f t="shared" si="62"/>
        <v>6.9209399999999999</v>
      </c>
      <c r="BH229">
        <v>13.176405000000001</v>
      </c>
      <c r="BI229">
        <v>-6.2554650000000009</v>
      </c>
      <c r="BJ229">
        <f t="shared" si="63"/>
        <v>5.3238000000000003</v>
      </c>
      <c r="BK229">
        <v>1.3309500000000001</v>
      </c>
      <c r="BL229">
        <v>3.9928500000000002</v>
      </c>
      <c r="BM229">
        <f t="shared" si="55"/>
        <v>-27.949950000000001</v>
      </c>
      <c r="BN229">
        <v>-5.3238000000000003</v>
      </c>
      <c r="BO229">
        <v>-22.626150000000003</v>
      </c>
      <c r="BP229">
        <f t="shared" si="64"/>
        <v>-272.84475000000003</v>
      </c>
      <c r="BQ229">
        <v>17.036160000000002</v>
      </c>
      <c r="BR229">
        <v>-289.88091000000003</v>
      </c>
      <c r="BS229">
        <f t="shared" si="65"/>
        <v>-7.9857000000000014</v>
      </c>
      <c r="BT229">
        <v>29.813279999999999</v>
      </c>
      <c r="BU229">
        <v>-37.79898</v>
      </c>
      <c r="BV229">
        <f t="shared" si="39"/>
        <v>12.514209999999999</v>
      </c>
      <c r="BW229">
        <v>-0.32218999999999998</v>
      </c>
      <c r="BX229">
        <v>12.836399999999999</v>
      </c>
      <c r="BY229">
        <f t="shared" si="56"/>
        <v>-16.903065000000002</v>
      </c>
      <c r="BZ229">
        <v>2.3957100000000002</v>
      </c>
      <c r="CA229">
        <v>-19.298775000000003</v>
      </c>
      <c r="CB229">
        <f t="shared" si="59"/>
        <v>630.73720500000002</v>
      </c>
      <c r="CC229">
        <v>0.53238000000000008</v>
      </c>
      <c r="CD229">
        <v>630.20482500000003</v>
      </c>
      <c r="CE229">
        <f t="shared" si="48"/>
        <v>1.3309500000000001</v>
      </c>
      <c r="CF229">
        <v>1.0647600000000002</v>
      </c>
      <c r="CG229">
        <v>0.26619000000000004</v>
      </c>
      <c r="CH229" s="59">
        <f t="shared" si="40"/>
        <v>-962</v>
      </c>
      <c r="CI229">
        <v>443</v>
      </c>
      <c r="CJ229">
        <v>-1405</v>
      </c>
      <c r="CK229">
        <f t="shared" si="57"/>
        <v>-148.53402</v>
      </c>
      <c r="CL229">
        <v>17.701635000000003</v>
      </c>
      <c r="CM229">
        <v>-166.23565500000001</v>
      </c>
    </row>
    <row r="230" spans="1:91" x14ac:dyDescent="0.25">
      <c r="A230" t="s">
        <v>879</v>
      </c>
      <c r="B230">
        <f t="shared" si="53"/>
        <v>37535.796335026665</v>
      </c>
      <c r="C230">
        <f>SUMIF(E$5:CM$5,C$5,E230:CM230)</f>
        <v>16238.010597367276</v>
      </c>
      <c r="D230">
        <f>SUMIF(E$5:CM$5,D$5,E230:CM230)</f>
        <v>21297.785737659389</v>
      </c>
      <c r="E230">
        <f t="shared" si="49"/>
        <v>2176</v>
      </c>
      <c r="F230">
        <v>733</v>
      </c>
      <c r="G230">
        <v>1443</v>
      </c>
      <c r="H230">
        <f t="shared" si="50"/>
        <v>1158.3999746756326</v>
      </c>
      <c r="I230">
        <v>-44.10661031994448</v>
      </c>
      <c r="J230">
        <v>1202.5065849955772</v>
      </c>
      <c r="K230">
        <f t="shared" si="51"/>
        <v>8364.3003952499985</v>
      </c>
      <c r="L230">
        <v>2227.7517794799992</v>
      </c>
      <c r="M230">
        <v>6136.5486157699997</v>
      </c>
      <c r="N230">
        <f t="shared" si="38"/>
        <v>914.0956024417153</v>
      </c>
      <c r="O230">
        <v>772.14213457691335</v>
      </c>
      <c r="P230">
        <v>141.95346786480195</v>
      </c>
      <c r="Q230">
        <f t="shared" si="41"/>
        <v>5953.2</v>
      </c>
      <c r="R230" s="72">
        <v>1648.8</v>
      </c>
      <c r="S230" s="72">
        <v>4304.3999999999996</v>
      </c>
      <c r="T230">
        <f t="shared" si="58"/>
        <v>20.86</v>
      </c>
      <c r="U230">
        <v>-75.27</v>
      </c>
      <c r="V230">
        <v>96.13</v>
      </c>
      <c r="W230">
        <f t="shared" si="54"/>
        <v>40.7403435798483</v>
      </c>
      <c r="X230">
        <v>11.108782917444461</v>
      </c>
      <c r="Y230">
        <v>29.631560662403842</v>
      </c>
      <c r="Z230">
        <f t="shared" si="60"/>
        <v>1157.5304970346092</v>
      </c>
      <c r="AA230">
        <v>2048.2148823332909</v>
      </c>
      <c r="AB230">
        <v>-890.68438529868172</v>
      </c>
      <c r="AC230">
        <f t="shared" si="52"/>
        <v>7793.4</v>
      </c>
      <c r="AD230">
        <v>8426.5</v>
      </c>
      <c r="AE230">
        <v>-633.1</v>
      </c>
      <c r="AH230">
        <v>4953.9344709939814</v>
      </c>
      <c r="AI230">
        <f t="shared" si="47"/>
        <v>30.163230800000022</v>
      </c>
      <c r="AJ230">
        <v>6.6096000000000002E-2</v>
      </c>
      <c r="AK230">
        <v>30.097134800000021</v>
      </c>
      <c r="AL230" s="70">
        <f t="shared" si="46"/>
        <v>1096.4000278803169</v>
      </c>
      <c r="AM230">
        <v>557.3669244609099</v>
      </c>
      <c r="AN230">
        <v>539.0331034194071</v>
      </c>
      <c r="AO230">
        <f t="shared" si="45"/>
        <v>2038.93</v>
      </c>
      <c r="AP230" s="71">
        <v>443.49</v>
      </c>
      <c r="AQ230">
        <v>1595.44</v>
      </c>
      <c r="AR230">
        <f t="shared" si="43"/>
        <v>-25.329330292857922</v>
      </c>
      <c r="AS230">
        <v>-2.3530043884315286</v>
      </c>
      <c r="AT230">
        <v>-22.976325904426393</v>
      </c>
      <c r="AX230">
        <f t="shared" si="44"/>
        <v>124</v>
      </c>
      <c r="AY230">
        <v>39</v>
      </c>
      <c r="AZ230">
        <v>85</v>
      </c>
      <c r="BA230">
        <f t="shared" si="42"/>
        <v>59.986543139588996</v>
      </c>
      <c r="BB230">
        <v>52.637027068992239</v>
      </c>
      <c r="BC230">
        <v>7.3495160705967537</v>
      </c>
      <c r="BD230">
        <f t="shared" si="61"/>
        <v>151.23176095238364</v>
      </c>
      <c r="BE230">
        <v>1.6017485714285999</v>
      </c>
      <c r="BF230">
        <v>149.63001238095504</v>
      </c>
      <c r="BG230">
        <f t="shared" si="62"/>
        <v>-6.1400361904762999</v>
      </c>
      <c r="BH230">
        <v>-7.6083057142858506</v>
      </c>
      <c r="BI230">
        <v>1.4682695238095502</v>
      </c>
      <c r="BJ230">
        <f t="shared" si="63"/>
        <v>4.0043714285715</v>
      </c>
      <c r="BK230">
        <v>0</v>
      </c>
      <c r="BL230">
        <v>4.0043714285715</v>
      </c>
      <c r="BM230">
        <f t="shared" si="55"/>
        <v>-70.743895238096513</v>
      </c>
      <c r="BN230">
        <v>2.6695809523810001</v>
      </c>
      <c r="BO230">
        <v>-73.41347619047751</v>
      </c>
      <c r="BP230">
        <f t="shared" si="64"/>
        <v>-411.51590380953115</v>
      </c>
      <c r="BQ230">
        <v>67.940835238096454</v>
      </c>
      <c r="BR230">
        <v>-479.45673904762759</v>
      </c>
      <c r="BS230">
        <f t="shared" si="65"/>
        <v>-39.776756190476902</v>
      </c>
      <c r="BT230">
        <v>-3.7374133333334001</v>
      </c>
      <c r="BU230">
        <v>-36.039342857143502</v>
      </c>
      <c r="BV230">
        <f t="shared" si="39"/>
        <v>-17.52299</v>
      </c>
      <c r="BW230">
        <v>-0.32218999999999998</v>
      </c>
      <c r="BX230">
        <v>-17.200800000000001</v>
      </c>
      <c r="BY230">
        <f t="shared" si="56"/>
        <v>43.380690476191248</v>
      </c>
      <c r="BZ230">
        <v>7.4748266666668002</v>
      </c>
      <c r="CA230">
        <v>35.905863809524448</v>
      </c>
      <c r="CB230">
        <f t="shared" si="59"/>
        <v>-283.24253904762412</v>
      </c>
      <c r="CC230">
        <v>-2.4026228571429002</v>
      </c>
      <c r="CD230">
        <v>-280.83991619048123</v>
      </c>
      <c r="CE230">
        <f t="shared" si="48"/>
        <v>-0.93435333333335002</v>
      </c>
      <c r="CF230">
        <v>-0.13347904761905002</v>
      </c>
      <c r="CG230">
        <v>-0.80087428571429997</v>
      </c>
      <c r="CH230" s="59">
        <f t="shared" si="40"/>
        <v>560</v>
      </c>
      <c r="CI230">
        <v>-525</v>
      </c>
      <c r="CJ230">
        <v>1085</v>
      </c>
      <c r="CK230">
        <f t="shared" si="57"/>
        <v>1750.4442304762219</v>
      </c>
      <c r="CL230">
        <v>-140.82039523809775</v>
      </c>
      <c r="CM230">
        <v>1891.2646257143197</v>
      </c>
    </row>
    <row r="231" spans="1:91" x14ac:dyDescent="0.25">
      <c r="A231" t="s">
        <v>880</v>
      </c>
      <c r="B231">
        <f t="shared" si="53"/>
        <v>15471.038102571625</v>
      </c>
      <c r="C231">
        <f>SUMIF(E$5:CM$5,C$5,E231:CM231)</f>
        <v>10403.596400794524</v>
      </c>
      <c r="D231">
        <f>SUMIF(E$5:CM$5,D$5,E231:CM231)</f>
        <v>5067.4417017771011</v>
      </c>
      <c r="E231">
        <f t="shared" si="49"/>
        <v>3320</v>
      </c>
      <c r="F231">
        <v>641</v>
      </c>
      <c r="G231">
        <v>2679</v>
      </c>
      <c r="H231">
        <f t="shared" si="50"/>
        <v>-476.37333225746607</v>
      </c>
      <c r="I231">
        <v>-779.66670725179188</v>
      </c>
      <c r="J231">
        <v>303.2933749943258</v>
      </c>
      <c r="K231">
        <f t="shared" si="51"/>
        <v>-192.69050759000038</v>
      </c>
      <c r="L231">
        <v>-124.45172949000022</v>
      </c>
      <c r="M231">
        <v>-68.238778100000147</v>
      </c>
      <c r="N231">
        <f t="shared" ref="N231:N294" si="66">O231+P231</f>
        <v>2040.2656648841398</v>
      </c>
      <c r="O231">
        <v>213.60862881303728</v>
      </c>
      <c r="P231">
        <v>1826.6570360711025</v>
      </c>
      <c r="Q231">
        <f t="shared" si="41"/>
        <v>-715.6</v>
      </c>
      <c r="R231">
        <v>784.9</v>
      </c>
      <c r="S231" s="72">
        <v>-1500.5</v>
      </c>
      <c r="T231">
        <f t="shared" si="58"/>
        <v>296.02</v>
      </c>
      <c r="U231">
        <v>-84.8</v>
      </c>
      <c r="V231">
        <v>380.82</v>
      </c>
      <c r="W231">
        <f t="shared" si="54"/>
        <v>66.100408658776558</v>
      </c>
      <c r="X231">
        <v>24.557855046111008</v>
      </c>
      <c r="Y231">
        <v>41.54255361266555</v>
      </c>
      <c r="Z231">
        <f t="shared" si="60"/>
        <v>345.39954167451106</v>
      </c>
      <c r="AA231">
        <v>2549.0622504690368</v>
      </c>
      <c r="AB231">
        <v>-2203.6627087945258</v>
      </c>
      <c r="AC231">
        <f t="shared" si="52"/>
        <v>7273.2000000000007</v>
      </c>
      <c r="AD231">
        <v>5900.8</v>
      </c>
      <c r="AE231">
        <v>1372.4</v>
      </c>
      <c r="AH231">
        <v>2193.5398941263534</v>
      </c>
      <c r="AI231">
        <f t="shared" si="47"/>
        <v>33.566180700000011</v>
      </c>
      <c r="AJ231">
        <v>33.547035000000001</v>
      </c>
      <c r="AK231">
        <v>1.9145700000012294E-2</v>
      </c>
      <c r="AL231" s="70">
        <f t="shared" si="46"/>
        <v>132.20077982168831</v>
      </c>
      <c r="AM231">
        <v>-134.08514422963603</v>
      </c>
      <c r="AN231">
        <v>266.28592405132434</v>
      </c>
      <c r="AO231">
        <f t="shared" si="45"/>
        <v>1250.97</v>
      </c>
      <c r="AP231" s="71">
        <v>599.08000000000004</v>
      </c>
      <c r="AQ231">
        <v>651.89</v>
      </c>
      <c r="AR231">
        <f t="shared" si="43"/>
        <v>3.8876450039949937</v>
      </c>
      <c r="AS231">
        <v>-5.4763253043984079</v>
      </c>
      <c r="AT231">
        <v>9.3639703083934016</v>
      </c>
      <c r="AX231">
        <f t="shared" si="44"/>
        <v>-160</v>
      </c>
      <c r="AY231">
        <v>-88</v>
      </c>
      <c r="AZ231">
        <v>-72</v>
      </c>
      <c r="BA231">
        <f t="shared" si="42"/>
        <v>-587.6135337547139</v>
      </c>
      <c r="BB231">
        <v>-80.894460083922013</v>
      </c>
      <c r="BC231">
        <v>-506.71907367079183</v>
      </c>
      <c r="BD231">
        <f t="shared" si="61"/>
        <v>-552.89748695651645</v>
      </c>
      <c r="BE231">
        <v>-8.0446243478260104</v>
      </c>
      <c r="BF231">
        <v>-544.85286260869043</v>
      </c>
      <c r="BG231">
        <f t="shared" si="62"/>
        <v>-13.498606956521609</v>
      </c>
      <c r="BH231">
        <v>-7.6355756521738387</v>
      </c>
      <c r="BI231">
        <v>-5.8630313043477695</v>
      </c>
      <c r="BJ231">
        <f t="shared" si="63"/>
        <v>77.719252173912295</v>
      </c>
      <c r="BK231">
        <v>1.3634956521738999</v>
      </c>
      <c r="BL231">
        <v>76.3557565217384</v>
      </c>
      <c r="BM231">
        <f t="shared" si="55"/>
        <v>-17.725443478260701</v>
      </c>
      <c r="BN231">
        <v>-47.722347826086498</v>
      </c>
      <c r="BO231">
        <v>29.996904347825797</v>
      </c>
      <c r="BP231">
        <f t="shared" si="64"/>
        <v>998.07881739129471</v>
      </c>
      <c r="BQ231">
        <v>-35.723586086956175</v>
      </c>
      <c r="BR231">
        <v>1033.8024034782509</v>
      </c>
      <c r="BS231">
        <f t="shared" si="65"/>
        <v>10.36256695652164</v>
      </c>
      <c r="BT231">
        <v>7.3628765217390599</v>
      </c>
      <c r="BU231">
        <v>2.9996904347825799</v>
      </c>
      <c r="BV231">
        <f t="shared" si="39"/>
        <v>-137.03959</v>
      </c>
      <c r="BW231">
        <v>7.4410000000000004E-2</v>
      </c>
      <c r="BX231">
        <v>-137.114</v>
      </c>
      <c r="BY231">
        <f t="shared" si="56"/>
        <v>-22.224979130434569</v>
      </c>
      <c r="BZ231">
        <v>5.181283478260819</v>
      </c>
      <c r="CA231">
        <v>-27.406262608695389</v>
      </c>
      <c r="CB231">
        <f t="shared" si="59"/>
        <v>-19.361638260869377</v>
      </c>
      <c r="CC231">
        <v>-0.95444695652172984</v>
      </c>
      <c r="CD231">
        <v>-18.407191304347648</v>
      </c>
      <c r="CE231">
        <f t="shared" si="48"/>
        <v>0.81809739130433989</v>
      </c>
      <c r="CF231">
        <v>0</v>
      </c>
      <c r="CG231">
        <v>0.81809739130433989</v>
      </c>
      <c r="CH231" s="59">
        <f t="shared" si="40"/>
        <v>-312</v>
      </c>
      <c r="CI231">
        <v>731</v>
      </c>
      <c r="CJ231">
        <v>-1043</v>
      </c>
      <c r="CK231">
        <f t="shared" si="57"/>
        <v>635.93437217390692</v>
      </c>
      <c r="CL231">
        <v>309.51351304347526</v>
      </c>
      <c r="CM231">
        <v>326.42085913043167</v>
      </c>
    </row>
    <row r="232" spans="1:91" x14ac:dyDescent="0.25">
      <c r="A232" t="s">
        <v>881</v>
      </c>
      <c r="B232">
        <f t="shared" si="53"/>
        <v>9663.8455517625334</v>
      </c>
      <c r="C232">
        <f>SUMIF(E$5:CM$5,C$5,E232:CM232)</f>
        <v>84.109753916273149</v>
      </c>
      <c r="D232">
        <f>SUMIF(E$5:CM$5,D$5,E232:CM232)</f>
        <v>9579.7357978462605</v>
      </c>
      <c r="E232">
        <f t="shared" si="49"/>
        <v>1434</v>
      </c>
      <c r="F232">
        <v>772</v>
      </c>
      <c r="G232">
        <v>662</v>
      </c>
      <c r="H232">
        <f t="shared" si="50"/>
        <v>-3148.504729251214</v>
      </c>
      <c r="I232">
        <v>-1674.5113554126328</v>
      </c>
      <c r="J232">
        <v>-1473.9933738385812</v>
      </c>
      <c r="K232">
        <f t="shared" si="51"/>
        <v>622.04525631000081</v>
      </c>
      <c r="L232">
        <v>689.76259694000123</v>
      </c>
      <c r="M232">
        <v>-67.71734063000045</v>
      </c>
      <c r="N232">
        <f t="shared" si="66"/>
        <v>508.49728395899047</v>
      </c>
      <c r="O232">
        <v>417.64230143905274</v>
      </c>
      <c r="P232">
        <v>90.854982519937693</v>
      </c>
      <c r="Q232">
        <f t="shared" si="41"/>
        <v>2904.6</v>
      </c>
      <c r="R232">
        <v>-316.5</v>
      </c>
      <c r="S232" s="72">
        <v>3221.1</v>
      </c>
      <c r="T232">
        <f t="shared" si="58"/>
        <v>220.57999999999998</v>
      </c>
      <c r="U232">
        <v>-78</v>
      </c>
      <c r="V232">
        <v>298.58</v>
      </c>
      <c r="W232">
        <f t="shared" si="54"/>
        <v>155.96094507238865</v>
      </c>
      <c r="X232">
        <v>79.817518538852084</v>
      </c>
      <c r="Y232">
        <v>76.143426533536584</v>
      </c>
      <c r="Z232">
        <f t="shared" si="60"/>
        <v>340.49143422796328</v>
      </c>
      <c r="AA232">
        <v>1295.8184982357557</v>
      </c>
      <c r="AB232">
        <v>-955.32706400779239</v>
      </c>
      <c r="AC232">
        <f t="shared" si="52"/>
        <v>-722.09999999999991</v>
      </c>
      <c r="AD232">
        <v>-74.3</v>
      </c>
      <c r="AE232">
        <v>-647.79999999999995</v>
      </c>
      <c r="AH232">
        <v>-1103.1140237286427</v>
      </c>
      <c r="AI232">
        <f t="shared" si="47"/>
        <v>-81.814935000000006</v>
      </c>
      <c r="AJ232">
        <v>30.631024999999994</v>
      </c>
      <c r="AK232">
        <v>-112.44596</v>
      </c>
      <c r="AL232" s="70">
        <f t="shared" si="46"/>
        <v>-458.14993415432332</v>
      </c>
      <c r="AM232">
        <v>-158.62361084861789</v>
      </c>
      <c r="AN232">
        <v>-299.52632330570543</v>
      </c>
      <c r="AO232">
        <f t="shared" si="45"/>
        <v>-579.90000000000009</v>
      </c>
      <c r="AP232" s="71">
        <v>-731.72</v>
      </c>
      <c r="AQ232">
        <v>151.82</v>
      </c>
      <c r="AR232">
        <f t="shared" si="43"/>
        <v>1171.3544139419814</v>
      </c>
      <c r="AS232">
        <v>-1.7340962450048134</v>
      </c>
      <c r="AT232">
        <v>1173.0885101869862</v>
      </c>
      <c r="AX232">
        <f t="shared" si="44"/>
        <v>535</v>
      </c>
      <c r="AY232">
        <v>-164</v>
      </c>
      <c r="AZ232">
        <v>699</v>
      </c>
      <c r="BA232">
        <f t="shared" si="42"/>
        <v>1842.9967426710105</v>
      </c>
      <c r="BB232">
        <v>182.66098722124786</v>
      </c>
      <c r="BC232">
        <v>1660.3357554497625</v>
      </c>
      <c r="BD232">
        <f t="shared" si="61"/>
        <v>956.24216047620746</v>
      </c>
      <c r="BE232">
        <v>0</v>
      </c>
      <c r="BF232">
        <v>956.24216047620746</v>
      </c>
      <c r="BG232">
        <f t="shared" si="62"/>
        <v>4.8574457142858005</v>
      </c>
      <c r="BH232">
        <v>9.0402461904763509</v>
      </c>
      <c r="BI232">
        <v>-4.1828004761905504</v>
      </c>
      <c r="BJ232">
        <f t="shared" si="63"/>
        <v>4.0478714285714998</v>
      </c>
      <c r="BK232">
        <v>2.698580952381</v>
      </c>
      <c r="BL232">
        <v>1.3492904761905</v>
      </c>
      <c r="BM232">
        <f t="shared" si="55"/>
        <v>230.7286714285755</v>
      </c>
      <c r="BN232">
        <v>0</v>
      </c>
      <c r="BO232">
        <v>230.7286714285755</v>
      </c>
      <c r="BP232">
        <f t="shared" si="64"/>
        <v>852.07693571430082</v>
      </c>
      <c r="BQ232">
        <v>-291.04195571429085</v>
      </c>
      <c r="BR232">
        <v>1143.1188914285917</v>
      </c>
      <c r="BS232">
        <f t="shared" si="65"/>
        <v>-28.470029047619548</v>
      </c>
      <c r="BT232">
        <v>-0.53971619047620001</v>
      </c>
      <c r="BU232">
        <v>-27.930312857143349</v>
      </c>
      <c r="BV232">
        <f t="shared" si="39"/>
        <v>7.3861920000000012</v>
      </c>
      <c r="BW232">
        <v>-2.30308</v>
      </c>
      <c r="BX232">
        <v>9.6892720000000008</v>
      </c>
      <c r="BY232">
        <f t="shared" si="56"/>
        <v>2041.3415614286075</v>
      </c>
      <c r="BZ232">
        <v>7.6909557142858507</v>
      </c>
      <c r="CA232">
        <v>2033.6506057143217</v>
      </c>
      <c r="CB232">
        <f t="shared" si="59"/>
        <v>1657.6033500000292</v>
      </c>
      <c r="CC232">
        <v>6.4765942857144001</v>
      </c>
      <c r="CD232">
        <v>1651.1267557143149</v>
      </c>
      <c r="CE232">
        <f t="shared" si="48"/>
        <v>0.40478714285715001</v>
      </c>
      <c r="CF232">
        <v>-0.2698580952381</v>
      </c>
      <c r="CG232">
        <v>0.67464523809525001</v>
      </c>
      <c r="CH232" s="59">
        <f t="shared" si="40"/>
        <v>779</v>
      </c>
      <c r="CI232">
        <v>-194</v>
      </c>
      <c r="CJ232">
        <v>973</v>
      </c>
      <c r="CK232">
        <f t="shared" si="57"/>
        <v>-483.31584857143713</v>
      </c>
      <c r="CL232">
        <v>277.41412190476677</v>
      </c>
      <c r="CM232">
        <v>-760.7299704762039</v>
      </c>
    </row>
    <row r="233" spans="1:91" x14ac:dyDescent="0.25">
      <c r="A233" t="s">
        <v>882</v>
      </c>
      <c r="B233">
        <f t="shared" si="53"/>
        <v>18659.253033785022</v>
      </c>
      <c r="C233">
        <f>SUMIF(E$5:CM$5,C$5,E233:CM233)</f>
        <v>3729.7845912420407</v>
      </c>
      <c r="D233">
        <f>SUMIF(E$5:CM$5,D$5,E233:CM233)</f>
        <v>14929.468442542982</v>
      </c>
      <c r="E233">
        <f t="shared" si="49"/>
        <v>-112</v>
      </c>
      <c r="F233">
        <v>-245</v>
      </c>
      <c r="G233">
        <v>133</v>
      </c>
      <c r="H233">
        <f t="shared" si="50"/>
        <v>-649.74937946843306</v>
      </c>
      <c r="I233">
        <v>-228.17318113855885</v>
      </c>
      <c r="J233">
        <v>-421.57619832987422</v>
      </c>
      <c r="K233">
        <f t="shared" si="51"/>
        <v>-1112.9492676199995</v>
      </c>
      <c r="L233">
        <v>904.31874704000029</v>
      </c>
      <c r="M233">
        <v>-2017.2680146599998</v>
      </c>
      <c r="N233">
        <f t="shared" si="66"/>
        <v>1366.8698182650987</v>
      </c>
      <c r="O233">
        <v>429.96899098842755</v>
      </c>
      <c r="P233">
        <v>936.90082727667118</v>
      </c>
      <c r="Q233">
        <f t="shared" si="41"/>
        <v>8966.6</v>
      </c>
      <c r="R233" s="72">
        <v>2831.4</v>
      </c>
      <c r="S233" s="72">
        <v>6135.2</v>
      </c>
      <c r="T233">
        <f t="shared" si="58"/>
        <v>-140.58999999999997</v>
      </c>
      <c r="U233">
        <v>-75.319999999999993</v>
      </c>
      <c r="V233">
        <v>-65.27</v>
      </c>
      <c r="W233">
        <f t="shared" si="54"/>
        <v>31.505790846110699</v>
      </c>
      <c r="X233">
        <v>2.6886511455913222</v>
      </c>
      <c r="Y233">
        <v>28.817139700519377</v>
      </c>
      <c r="Z233">
        <f t="shared" si="60"/>
        <v>3452.7695714606557</v>
      </c>
      <c r="AA233">
        <v>2598.2429418045217</v>
      </c>
      <c r="AB233">
        <v>854.52662965613411</v>
      </c>
      <c r="AC233">
        <f t="shared" si="52"/>
        <v>-702</v>
      </c>
      <c r="AD233">
        <v>-1874.5</v>
      </c>
      <c r="AE233">
        <v>1172.5</v>
      </c>
      <c r="AH233">
        <v>435.04816971008904</v>
      </c>
      <c r="AI233">
        <f t="shared" si="47"/>
        <v>18.300376000000014</v>
      </c>
      <c r="AJ233">
        <v>18.295045999999999</v>
      </c>
      <c r="AK233">
        <v>5.3300000000149339E-3</v>
      </c>
      <c r="AL233" s="70">
        <f t="shared" si="46"/>
        <v>-873.27374424404206</v>
      </c>
      <c r="AM233">
        <v>-170.93223809110592</v>
      </c>
      <c r="AN233">
        <v>-702.34150615293618</v>
      </c>
      <c r="AO233">
        <f t="shared" si="45"/>
        <v>89.400000000000091</v>
      </c>
      <c r="AP233" s="71">
        <v>-547.83999999999992</v>
      </c>
      <c r="AQ233">
        <v>637.24</v>
      </c>
      <c r="AR233">
        <f t="shared" si="43"/>
        <v>21.836189425841752</v>
      </c>
      <c r="AS233">
        <v>0.83613392597716152</v>
      </c>
      <c r="AT233">
        <v>21.00005549986459</v>
      </c>
      <c r="AX233">
        <f t="shared" si="44"/>
        <v>3282</v>
      </c>
      <c r="AY233">
        <v>-504</v>
      </c>
      <c r="AZ233">
        <v>3786</v>
      </c>
      <c r="BA233">
        <f t="shared" si="42"/>
        <v>373.99143340970244</v>
      </c>
      <c r="BB233">
        <v>-35.860145432812054</v>
      </c>
      <c r="BC233">
        <v>409.85157884251447</v>
      </c>
      <c r="BD233">
        <f t="shared" si="61"/>
        <v>2186.8204879999998</v>
      </c>
      <c r="BE233">
        <v>-15.07396</v>
      </c>
      <c r="BF233">
        <v>2201.894448</v>
      </c>
      <c r="BG233">
        <f t="shared" si="62"/>
        <v>54.951436000000008</v>
      </c>
      <c r="BH233">
        <v>1.2333240000000001</v>
      </c>
      <c r="BI233">
        <v>53.718112000000005</v>
      </c>
      <c r="BJ233">
        <f t="shared" si="63"/>
        <v>-49.332960000000007</v>
      </c>
      <c r="BK233">
        <v>-2.74072</v>
      </c>
      <c r="BL233">
        <v>-46.592240000000004</v>
      </c>
      <c r="BM233">
        <f t="shared" si="55"/>
        <v>1059.28828</v>
      </c>
      <c r="BN233">
        <v>0</v>
      </c>
      <c r="BO233">
        <v>1059.28828</v>
      </c>
      <c r="BP233">
        <f t="shared" si="64"/>
        <v>-88.936364000000012</v>
      </c>
      <c r="BQ233">
        <v>49.33296</v>
      </c>
      <c r="BR233">
        <v>-138.26932400000001</v>
      </c>
      <c r="BS233">
        <f t="shared" si="65"/>
        <v>-100.31035199999999</v>
      </c>
      <c r="BT233">
        <v>1.2333240000000001</v>
      </c>
      <c r="BU233">
        <v>-101.54367599999999</v>
      </c>
      <c r="BV233">
        <f t="shared" si="39"/>
        <v>2.7093440000000002</v>
      </c>
      <c r="BW233">
        <v>0.39562900000000001</v>
      </c>
      <c r="BX233">
        <v>2.3137150000000002</v>
      </c>
      <c r="BY233">
        <f t="shared" si="56"/>
        <v>198.7022</v>
      </c>
      <c r="BZ233">
        <v>34.533071999999997</v>
      </c>
      <c r="CA233">
        <v>164.169128</v>
      </c>
      <c r="CB233">
        <f t="shared" si="59"/>
        <v>-81.810492000000011</v>
      </c>
      <c r="CC233">
        <v>-4.7962600000000002</v>
      </c>
      <c r="CD233">
        <v>-77.014232000000007</v>
      </c>
      <c r="CE233">
        <f t="shared" si="48"/>
        <v>-8.9073399999999996</v>
      </c>
      <c r="CF233">
        <v>-0.82221599999999995</v>
      </c>
      <c r="CG233">
        <v>-8.0851240000000004</v>
      </c>
      <c r="CH233" s="59">
        <f t="shared" si="40"/>
        <v>723</v>
      </c>
      <c r="CI233">
        <v>275</v>
      </c>
      <c r="CJ233">
        <v>448</v>
      </c>
      <c r="CK233">
        <f t="shared" si="57"/>
        <v>315.31983600000001</v>
      </c>
      <c r="CL233">
        <v>287.36449199999998</v>
      </c>
      <c r="CM233">
        <v>27.955344</v>
      </c>
    </row>
    <row r="234" spans="1:91" x14ac:dyDescent="0.25">
      <c r="A234" t="s">
        <v>883</v>
      </c>
      <c r="B234">
        <f t="shared" si="53"/>
        <v>10273.474084879665</v>
      </c>
      <c r="C234">
        <f>SUMIF(E$5:CM$5,C$5,E234:CM234)</f>
        <v>-1411.7193695784886</v>
      </c>
      <c r="D234">
        <f>SUMIF(E$5:CM$5,D$5,E234:CM234)</f>
        <v>11685.193454458153</v>
      </c>
      <c r="E234">
        <f t="shared" si="49"/>
        <v>-246</v>
      </c>
      <c r="F234">
        <v>-318</v>
      </c>
      <c r="G234">
        <v>72</v>
      </c>
      <c r="H234">
        <f t="shared" si="50"/>
        <v>-2612.089554602243</v>
      </c>
      <c r="I234">
        <v>-517.36906447858871</v>
      </c>
      <c r="J234">
        <v>-2094.7204901236541</v>
      </c>
      <c r="K234">
        <f t="shared" si="51"/>
        <v>6009.8611946299989</v>
      </c>
      <c r="L234">
        <v>195.08803758000067</v>
      </c>
      <c r="M234">
        <v>5814.7731570499982</v>
      </c>
      <c r="N234">
        <f t="shared" si="66"/>
        <v>-83.960234040971727</v>
      </c>
      <c r="O234">
        <v>528.24274733725679</v>
      </c>
      <c r="P234">
        <v>-612.20298137822851</v>
      </c>
      <c r="Q234">
        <f t="shared" si="41"/>
        <v>-341.7</v>
      </c>
      <c r="R234">
        <v>355.8</v>
      </c>
      <c r="S234">
        <v>-697.5</v>
      </c>
      <c r="T234">
        <f t="shared" si="58"/>
        <v>403.24</v>
      </c>
      <c r="U234">
        <v>-43.37</v>
      </c>
      <c r="V234">
        <v>446.61</v>
      </c>
      <c r="W234">
        <f t="shared" si="54"/>
        <v>1272.6604855164333</v>
      </c>
      <c r="X234">
        <v>12.176593416182762</v>
      </c>
      <c r="Y234">
        <v>1260.4838921002504</v>
      </c>
      <c r="Z234">
        <f t="shared" si="60"/>
        <v>2146.2239835040909</v>
      </c>
      <c r="AA234">
        <v>115.0686255557703</v>
      </c>
      <c r="AB234">
        <v>2031.1553579483204</v>
      </c>
      <c r="AC234">
        <f t="shared" si="52"/>
        <v>780.2</v>
      </c>
      <c r="AD234">
        <v>-736.2</v>
      </c>
      <c r="AE234">
        <v>1516.4</v>
      </c>
      <c r="AH234">
        <v>-124.33264442706739</v>
      </c>
      <c r="AI234">
        <f t="shared" si="47"/>
        <v>31.4925742</v>
      </c>
      <c r="AJ234">
        <v>31.440504000000001</v>
      </c>
      <c r="AK234">
        <v>5.2070199999999997E-2</v>
      </c>
      <c r="AL234" s="70">
        <f t="shared" si="46"/>
        <v>-1720.4720837805228</v>
      </c>
      <c r="AM234">
        <v>-108.6162092013796</v>
      </c>
      <c r="AN234">
        <v>-1611.8558745791431</v>
      </c>
      <c r="AO234">
        <f t="shared" si="45"/>
        <v>-1033.6399999999999</v>
      </c>
      <c r="AP234" s="71">
        <v>-226.48000000000002</v>
      </c>
      <c r="AQ234">
        <v>-807.15999999999985</v>
      </c>
      <c r="AR234">
        <f t="shared" si="43"/>
        <v>-41.83690428096574</v>
      </c>
      <c r="AS234">
        <v>-59.150831287240351</v>
      </c>
      <c r="AT234">
        <v>17.313927006274607</v>
      </c>
      <c r="AX234">
        <f t="shared" si="44"/>
        <v>-152</v>
      </c>
      <c r="AY234">
        <v>-173</v>
      </c>
      <c r="AZ234">
        <v>21</v>
      </c>
      <c r="BA234">
        <f t="shared" si="42"/>
        <v>-18.122400475341635</v>
      </c>
      <c r="BB234">
        <v>-74.024559318676907</v>
      </c>
      <c r="BC234">
        <v>55.902158843335272</v>
      </c>
      <c r="BD234">
        <f t="shared" si="61"/>
        <v>2081.6842613635945</v>
      </c>
      <c r="BE234">
        <v>0</v>
      </c>
      <c r="BF234">
        <v>2081.6842613635945</v>
      </c>
      <c r="BG234">
        <f t="shared" si="62"/>
        <v>160.05627272726952</v>
      </c>
      <c r="BH234">
        <v>7.4856249999998496</v>
      </c>
      <c r="BI234">
        <v>152.57064772726966</v>
      </c>
      <c r="BJ234">
        <f t="shared" si="63"/>
        <v>1264.3901136363384</v>
      </c>
      <c r="BK234">
        <v>0</v>
      </c>
      <c r="BL234">
        <v>1264.3901136363384</v>
      </c>
      <c r="BM234">
        <f t="shared" si="55"/>
        <v>0</v>
      </c>
      <c r="BN234">
        <v>0</v>
      </c>
      <c r="BO234">
        <v>0</v>
      </c>
      <c r="BP234">
        <f t="shared" si="64"/>
        <v>-199.25372727272327</v>
      </c>
      <c r="BQ234">
        <v>61.790431818180579</v>
      </c>
      <c r="BR234">
        <v>-261.04415909090386</v>
      </c>
      <c r="BS234">
        <f t="shared" si="65"/>
        <v>641.72221590907805</v>
      </c>
      <c r="BT234">
        <v>-6.1246022727271505</v>
      </c>
      <c r="BU234">
        <v>647.84681818180525</v>
      </c>
      <c r="BV234">
        <f t="shared" si="39"/>
        <v>405.52068000000003</v>
      </c>
      <c r="BW234">
        <v>-0.19352</v>
      </c>
      <c r="BX234">
        <v>405.71420000000001</v>
      </c>
      <c r="BY234">
        <f t="shared" si="56"/>
        <v>284.18154545453973</v>
      </c>
      <c r="BZ234">
        <v>6.3968068181816902</v>
      </c>
      <c r="CA234">
        <v>277.78473863635804</v>
      </c>
      <c r="CB234">
        <f t="shared" si="59"/>
        <v>-25.451124999999493</v>
      </c>
      <c r="CC234">
        <v>1.0888181818181601</v>
      </c>
      <c r="CD234">
        <v>-26.539943181817652</v>
      </c>
      <c r="CE234">
        <f t="shared" si="48"/>
        <v>10.479874999999792</v>
      </c>
      <c r="CF234">
        <v>-3.5386590909090203</v>
      </c>
      <c r="CG234">
        <v>14.018534090908812</v>
      </c>
      <c r="CH234" s="59">
        <f t="shared" si="40"/>
        <v>-72</v>
      </c>
      <c r="CI234">
        <v>-154</v>
      </c>
      <c r="CJ234">
        <v>82</v>
      </c>
      <c r="CK234">
        <f t="shared" si="57"/>
        <v>1452.6195568181529</v>
      </c>
      <c r="CL234">
        <v>-306.23011363635749</v>
      </c>
      <c r="CM234">
        <v>1758.8496704545103</v>
      </c>
    </row>
    <row r="235" spans="1:91" x14ac:dyDescent="0.25">
      <c r="A235" t="s">
        <v>884</v>
      </c>
      <c r="B235">
        <f t="shared" si="53"/>
        <v>16776.92363745184</v>
      </c>
      <c r="C235">
        <f>SUMIF(E$5:CM$5,C$5,E235:CM235)</f>
        <v>-4167.3559320847517</v>
      </c>
      <c r="D235">
        <f>SUMIF(E$5:CM$5,D$5,E235:CM235)</f>
        <v>20944.279569536593</v>
      </c>
      <c r="E235">
        <f t="shared" si="49"/>
        <v>-1182</v>
      </c>
      <c r="F235">
        <v>-85</v>
      </c>
      <c r="G235">
        <v>-1097</v>
      </c>
      <c r="H235">
        <f t="shared" si="50"/>
        <v>333.21055397614617</v>
      </c>
      <c r="I235">
        <v>505.68958902146477</v>
      </c>
      <c r="J235">
        <v>-172.4790350453186</v>
      </c>
      <c r="K235">
        <f t="shared" si="51"/>
        <v>1757.0986447900007</v>
      </c>
      <c r="L235">
        <v>-1178.9905319099987</v>
      </c>
      <c r="M235">
        <v>2936.0891766999994</v>
      </c>
      <c r="N235">
        <f t="shared" si="66"/>
        <v>107.89401184195663</v>
      </c>
      <c r="O235">
        <v>153.9649737441699</v>
      </c>
      <c r="P235">
        <v>-46.07096190221327</v>
      </c>
      <c r="Q235">
        <f t="shared" si="41"/>
        <v>5799.8</v>
      </c>
      <c r="R235">
        <v>-219.2</v>
      </c>
      <c r="S235" s="72">
        <v>6019</v>
      </c>
      <c r="T235">
        <f t="shared" si="58"/>
        <v>380.71999999999997</v>
      </c>
      <c r="U235">
        <v>-43.49</v>
      </c>
      <c r="V235">
        <v>424.21</v>
      </c>
      <c r="W235">
        <f t="shared" si="54"/>
        <v>81.776766194142709</v>
      </c>
      <c r="X235">
        <v>-38.753167298202591</v>
      </c>
      <c r="Y235">
        <v>120.52993349234531</v>
      </c>
      <c r="Z235">
        <f t="shared" si="60"/>
        <v>2046.5945963311603</v>
      </c>
      <c r="AA235">
        <v>225.55016545121615</v>
      </c>
      <c r="AB235">
        <v>1821.0444308799442</v>
      </c>
      <c r="AC235">
        <f t="shared" si="52"/>
        <v>-4441.3</v>
      </c>
      <c r="AD235">
        <v>-1282.9000000000001</v>
      </c>
      <c r="AE235">
        <v>-3158.4</v>
      </c>
      <c r="AH235">
        <v>636.46315180908709</v>
      </c>
      <c r="AI235">
        <f t="shared" si="47"/>
        <v>-5.5735229999999998</v>
      </c>
      <c r="AJ235">
        <v>-1.0025230000000001</v>
      </c>
      <c r="AK235">
        <v>-4.5709999999999997</v>
      </c>
      <c r="AL235" s="70">
        <f t="shared" si="46"/>
        <v>131.81393105845513</v>
      </c>
      <c r="AM235">
        <v>130.43217868215777</v>
      </c>
      <c r="AN235">
        <v>1.3817523762973423</v>
      </c>
      <c r="AO235">
        <f t="shared" si="45"/>
        <v>-885.24999999999989</v>
      </c>
      <c r="AP235" s="71">
        <v>-931.56999999999994</v>
      </c>
      <c r="AQ235">
        <v>46.320000000000007</v>
      </c>
      <c r="AR235">
        <f t="shared" si="43"/>
        <v>-13.713061776918027</v>
      </c>
      <c r="AS235">
        <v>-2.5399278670291796</v>
      </c>
      <c r="AT235">
        <v>-11.173133909888847</v>
      </c>
      <c r="AU235">
        <f>AV235+AW235</f>
        <v>6190.3004106203616</v>
      </c>
      <c r="AV235">
        <v>-1637.7566019970143</v>
      </c>
      <c r="AW235">
        <v>7828.0570126173761</v>
      </c>
      <c r="AX235">
        <f t="shared" si="44"/>
        <v>-96</v>
      </c>
      <c r="AY235">
        <v>-57</v>
      </c>
      <c r="AZ235">
        <v>-39</v>
      </c>
      <c r="BA235">
        <f t="shared" si="42"/>
        <v>1305.4145516074459</v>
      </c>
      <c r="BB235">
        <v>45.635513088484153</v>
      </c>
      <c r="BC235">
        <v>1259.7790385189617</v>
      </c>
      <c r="BD235">
        <f t="shared" si="61"/>
        <v>554.80826999999999</v>
      </c>
      <c r="BE235">
        <v>0</v>
      </c>
      <c r="BF235">
        <v>554.80826999999999</v>
      </c>
      <c r="BG235">
        <f t="shared" si="62"/>
        <v>24.175545</v>
      </c>
      <c r="BH235">
        <v>17.209710000000001</v>
      </c>
      <c r="BI235">
        <v>6.9658349999999993</v>
      </c>
      <c r="BJ235">
        <f t="shared" si="63"/>
        <v>73.755899999999997</v>
      </c>
      <c r="BK235">
        <v>-10.9268</v>
      </c>
      <c r="BL235">
        <v>84.682699999999997</v>
      </c>
      <c r="BM235">
        <f t="shared" si="55"/>
        <v>0</v>
      </c>
      <c r="BN235">
        <v>0</v>
      </c>
      <c r="BO235">
        <v>0</v>
      </c>
      <c r="BP235">
        <f t="shared" si="64"/>
        <v>28.273095000000001</v>
      </c>
      <c r="BQ235">
        <v>44.253540000000001</v>
      </c>
      <c r="BR235">
        <v>-15.980445</v>
      </c>
      <c r="BS235">
        <f t="shared" si="65"/>
        <v>-6.9658350000000002</v>
      </c>
      <c r="BT235">
        <v>7.6487599999999993</v>
      </c>
      <c r="BU235">
        <v>-14.614595</v>
      </c>
      <c r="BV235">
        <f t="shared" si="39"/>
        <v>0.45161899999999999</v>
      </c>
      <c r="BW235">
        <v>-0.70821000000000001</v>
      </c>
      <c r="BX235">
        <v>1.159829</v>
      </c>
      <c r="BY235">
        <f t="shared" si="56"/>
        <v>3928.3211849999998</v>
      </c>
      <c r="BZ235">
        <v>1.2292650000000001</v>
      </c>
      <c r="CA235">
        <v>3927.0919199999998</v>
      </c>
      <c r="CB235">
        <f t="shared" si="59"/>
        <v>60.507154999999997</v>
      </c>
      <c r="CC235">
        <v>11.063385</v>
      </c>
      <c r="CD235">
        <v>49.443770000000001</v>
      </c>
      <c r="CE235">
        <f t="shared" si="48"/>
        <v>0.682925</v>
      </c>
      <c r="CF235">
        <v>0</v>
      </c>
      <c r="CG235">
        <v>0.682925</v>
      </c>
      <c r="CH235" s="59">
        <f t="shared" si="40"/>
        <v>89</v>
      </c>
      <c r="CI235">
        <v>132</v>
      </c>
      <c r="CJ235">
        <v>-43</v>
      </c>
      <c r="CK235">
        <f t="shared" si="57"/>
        <v>-123.33625500000001</v>
      </c>
      <c r="CL235">
        <v>47.804749999999999</v>
      </c>
      <c r="CM235">
        <v>-171.14100500000001</v>
      </c>
    </row>
    <row r="236" spans="1:91" x14ac:dyDescent="0.25">
      <c r="A236" t="s">
        <v>885</v>
      </c>
      <c r="B236">
        <f t="shared" si="53"/>
        <v>20721.777924726885</v>
      </c>
      <c r="C236">
        <f>SUMIF(E$5:CM$5,C$5,E236:CM236)</f>
        <v>5440.3843229767917</v>
      </c>
      <c r="D236">
        <f>SUMIF(E$5:CM$5,D$5,E236:CM236)</f>
        <v>15281.393601750095</v>
      </c>
      <c r="E236">
        <f t="shared" si="49"/>
        <v>-524</v>
      </c>
      <c r="F236">
        <v>811</v>
      </c>
      <c r="G236">
        <v>-1335</v>
      </c>
      <c r="H236">
        <f t="shared" si="50"/>
        <v>768.76348391546128</v>
      </c>
      <c r="I236">
        <v>718.69754100945499</v>
      </c>
      <c r="J236">
        <v>50.065942906006313</v>
      </c>
      <c r="K236">
        <f t="shared" si="51"/>
        <v>7088.5878450600003</v>
      </c>
      <c r="L236">
        <v>1303.3222402900003</v>
      </c>
      <c r="M236">
        <v>5785.2656047700002</v>
      </c>
      <c r="N236">
        <f t="shared" si="66"/>
        <v>-103.15315902170045</v>
      </c>
      <c r="O236">
        <v>-101.67435328326133</v>
      </c>
      <c r="P236">
        <v>-1.4788057384391209</v>
      </c>
      <c r="Q236">
        <f t="shared" si="41"/>
        <v>-673.4</v>
      </c>
      <c r="R236">
        <v>145.1</v>
      </c>
      <c r="S236">
        <v>-818.5</v>
      </c>
      <c r="T236">
        <f t="shared" si="58"/>
        <v>109.88</v>
      </c>
      <c r="U236">
        <v>-43.62</v>
      </c>
      <c r="V236">
        <v>153.5</v>
      </c>
      <c r="W236">
        <f t="shared" si="54"/>
        <v>167.37258165407826</v>
      </c>
      <c r="X236">
        <v>-21.466943758325488</v>
      </c>
      <c r="Y236">
        <v>188.83952541240376</v>
      </c>
      <c r="Z236">
        <f t="shared" si="60"/>
        <v>5189.5171599960559</v>
      </c>
      <c r="AA236">
        <v>3290.5792113285406</v>
      </c>
      <c r="AB236">
        <v>1898.937948667515</v>
      </c>
      <c r="AC236">
        <f t="shared" si="52"/>
        <v>151.79999999999995</v>
      </c>
      <c r="AD236">
        <v>-1521.4</v>
      </c>
      <c r="AE236">
        <v>1673.2</v>
      </c>
      <c r="AH236">
        <v>-91.251574512710818</v>
      </c>
      <c r="AI236">
        <f t="shared" si="47"/>
        <v>-5.4353250000000015</v>
      </c>
      <c r="AJ236">
        <v>-3.6433249999999999</v>
      </c>
      <c r="AK236">
        <v>-1.7920000000000016</v>
      </c>
      <c r="AL236" s="70">
        <f t="shared" si="46"/>
        <v>16.93962671462964</v>
      </c>
      <c r="AM236">
        <v>329.28975245028585</v>
      </c>
      <c r="AN236">
        <v>-312.35012573565621</v>
      </c>
      <c r="AO236">
        <f t="shared" si="45"/>
        <v>113.18999999999994</v>
      </c>
      <c r="AP236" s="71">
        <v>447.64</v>
      </c>
      <c r="AQ236">
        <v>-334.45000000000005</v>
      </c>
      <c r="AR236">
        <f t="shared" si="43"/>
        <v>48.414937017446093</v>
      </c>
      <c r="AS236">
        <v>-6.1672813102494555</v>
      </c>
      <c r="AT236">
        <v>54.58221832769555</v>
      </c>
      <c r="AU236">
        <f t="shared" ref="AU236:AU299" si="67">AV236+AW236</f>
        <v>6613.6832702133743</v>
      </c>
      <c r="AV236">
        <v>-627.09984351097967</v>
      </c>
      <c r="AW236">
        <v>7240.7831137243538</v>
      </c>
      <c r="AX236">
        <f t="shared" si="44"/>
        <v>-150</v>
      </c>
      <c r="AY236">
        <v>-11</v>
      </c>
      <c r="AZ236">
        <v>-139</v>
      </c>
      <c r="BA236">
        <f t="shared" si="42"/>
        <v>269.50247249974757</v>
      </c>
      <c r="BB236">
        <v>282.67231809466131</v>
      </c>
      <c r="BC236">
        <v>-13.16984559491371</v>
      </c>
      <c r="BD236">
        <f t="shared" si="61"/>
        <v>761.06816095239139</v>
      </c>
      <c r="BE236">
        <v>-3.0409552380952807</v>
      </c>
      <c r="BF236">
        <v>764.1091161904867</v>
      </c>
      <c r="BG236">
        <f t="shared" si="62"/>
        <v>-10.090442380952522</v>
      </c>
      <c r="BH236">
        <v>-13.546073333333522</v>
      </c>
      <c r="BI236">
        <v>3.455630952381</v>
      </c>
      <c r="BJ236">
        <f t="shared" si="63"/>
        <v>4.1467571428572043</v>
      </c>
      <c r="BK236">
        <v>40.085319047619606</v>
      </c>
      <c r="BL236">
        <v>-35.938561904762402</v>
      </c>
      <c r="BM236">
        <f t="shared" si="55"/>
        <v>0</v>
      </c>
      <c r="BN236">
        <v>0</v>
      </c>
      <c r="BO236">
        <v>0</v>
      </c>
      <c r="BP236">
        <f t="shared" si="64"/>
        <v>1979.1089590476467</v>
      </c>
      <c r="BQ236">
        <v>-94.960738571429886</v>
      </c>
      <c r="BR236">
        <v>2074.0696976190766</v>
      </c>
      <c r="BS236">
        <f t="shared" si="65"/>
        <v>-61.78668142857228</v>
      </c>
      <c r="BT236">
        <v>-1.1058019047619201</v>
      </c>
      <c r="BU236">
        <v>-60.680879523810361</v>
      </c>
      <c r="BV236">
        <f t="shared" si="39"/>
        <v>-17.177479999999999</v>
      </c>
      <c r="BW236">
        <v>-1.0497799999999999</v>
      </c>
      <c r="BX236">
        <v>-16.127700000000001</v>
      </c>
      <c r="BY236">
        <f t="shared" si="56"/>
        <v>-95.375414285715607</v>
      </c>
      <c r="BZ236">
        <v>-1.1058019047619201</v>
      </c>
      <c r="CA236">
        <v>-94.269612380953689</v>
      </c>
      <c r="CB236">
        <f t="shared" si="59"/>
        <v>-63.445384285715164</v>
      </c>
      <c r="CC236">
        <v>2.2116038095238402</v>
      </c>
      <c r="CD236">
        <v>-65.656988095239001</v>
      </c>
      <c r="CE236">
        <f t="shared" si="48"/>
        <v>0.96757666666668007</v>
      </c>
      <c r="CF236">
        <v>0.13822523809524001</v>
      </c>
      <c r="CG236">
        <v>0.82935142857144006</v>
      </c>
      <c r="CH236" s="59">
        <f t="shared" si="40"/>
        <v>-435</v>
      </c>
      <c r="CI236">
        <v>515</v>
      </c>
      <c r="CJ236">
        <v>-950</v>
      </c>
      <c r="CK236">
        <f t="shared" si="57"/>
        <v>-331.04944523809985</v>
      </c>
      <c r="CL236">
        <v>5.5290095238096004</v>
      </c>
      <c r="CM236">
        <v>-336.57845476190943</v>
      </c>
    </row>
    <row r="237" spans="1:91" x14ac:dyDescent="0.25">
      <c r="A237" t="s">
        <v>886</v>
      </c>
      <c r="B237">
        <f t="shared" si="53"/>
        <v>27835.394082219158</v>
      </c>
      <c r="C237">
        <f>SUMIF(E$5:CM$5,C$5,E237:CM237)</f>
        <v>14576.295782162988</v>
      </c>
      <c r="D237">
        <f>SUMIF(E$5:CM$5,D$5,E237:CM237)</f>
        <v>13259.098300056168</v>
      </c>
      <c r="E237">
        <f t="shared" si="49"/>
        <v>4624</v>
      </c>
      <c r="F237">
        <v>579</v>
      </c>
      <c r="G237">
        <v>4045</v>
      </c>
      <c r="H237">
        <f t="shared" si="50"/>
        <v>800.46434964110961</v>
      </c>
      <c r="I237">
        <v>888.23581059642845</v>
      </c>
      <c r="J237">
        <v>-87.77146095531883</v>
      </c>
      <c r="K237">
        <f t="shared" si="51"/>
        <v>4269.2736253800022</v>
      </c>
      <c r="L237">
        <v>555.37351211000043</v>
      </c>
      <c r="M237">
        <v>3713.9001132700014</v>
      </c>
      <c r="N237">
        <f t="shared" si="66"/>
        <v>1159.6695781052908</v>
      </c>
      <c r="O237">
        <v>247.97404616519674</v>
      </c>
      <c r="P237">
        <v>911.69553194009404</v>
      </c>
      <c r="Q237">
        <f t="shared" si="41"/>
        <v>-2256.7999999999997</v>
      </c>
      <c r="R237" s="72">
        <v>1810.9</v>
      </c>
      <c r="S237" s="72">
        <v>-4067.7</v>
      </c>
      <c r="T237">
        <f t="shared" si="58"/>
        <v>-108.88</v>
      </c>
      <c r="U237">
        <v>-43.08</v>
      </c>
      <c r="V237">
        <v>-65.8</v>
      </c>
      <c r="W237">
        <f t="shared" si="54"/>
        <v>709.64578096901107</v>
      </c>
      <c r="X237">
        <v>-2.6365311845912132</v>
      </c>
      <c r="Y237">
        <v>712.28231215360233</v>
      </c>
      <c r="Z237">
        <f t="shared" si="60"/>
        <v>69.14568370389884</v>
      </c>
      <c r="AA237">
        <v>1590.9239845600073</v>
      </c>
      <c r="AB237">
        <v>-1521.7783008561084</v>
      </c>
      <c r="AC237">
        <f t="shared" si="52"/>
        <v>5921</v>
      </c>
      <c r="AD237">
        <v>4210.2</v>
      </c>
      <c r="AE237">
        <v>1710.8</v>
      </c>
      <c r="AH237">
        <v>334.47448117165925</v>
      </c>
      <c r="AI237">
        <f t="shared" si="47"/>
        <v>2115.2358209999998</v>
      </c>
      <c r="AJ237">
        <v>117.78182099999999</v>
      </c>
      <c r="AK237">
        <v>1997.454</v>
      </c>
      <c r="AL237" s="70">
        <f t="shared" si="46"/>
        <v>326.45077981892041</v>
      </c>
      <c r="AM237">
        <v>380.89655760296279</v>
      </c>
      <c r="AN237">
        <v>-54.445777784042363</v>
      </c>
      <c r="AO237">
        <f t="shared" si="45"/>
        <v>978.45999999999992</v>
      </c>
      <c r="AP237" s="71">
        <v>553.4</v>
      </c>
      <c r="AQ237">
        <v>425.05999999999995</v>
      </c>
      <c r="AR237">
        <f t="shared" si="43"/>
        <v>-11.250094342297771</v>
      </c>
      <c r="AS237">
        <v>0.15548604885713482</v>
      </c>
      <c r="AT237">
        <v>-11.405580391154906</v>
      </c>
      <c r="AU237">
        <f t="shared" si="67"/>
        <v>5492.5149538910155</v>
      </c>
      <c r="AV237">
        <v>2536.4345589021459</v>
      </c>
      <c r="AW237">
        <v>2956.0803949888696</v>
      </c>
      <c r="AX237">
        <f t="shared" si="44"/>
        <v>-92</v>
      </c>
      <c r="AY237">
        <v>-14</v>
      </c>
      <c r="AZ237">
        <v>-78</v>
      </c>
      <c r="BA237">
        <f t="shared" si="42"/>
        <v>-1101.3887491194532</v>
      </c>
      <c r="BB237">
        <v>-57.965180638019554</v>
      </c>
      <c r="BC237">
        <v>-1043.4235684814337</v>
      </c>
      <c r="BD237">
        <f t="shared" si="61"/>
        <v>309.26187500000003</v>
      </c>
      <c r="BE237">
        <v>15.47</v>
      </c>
      <c r="BF237">
        <v>293.791875</v>
      </c>
      <c r="BG237">
        <f t="shared" si="62"/>
        <v>37.708125000000003</v>
      </c>
      <c r="BH237">
        <v>29.282500000000002</v>
      </c>
      <c r="BI237">
        <v>8.4256250000000001</v>
      </c>
      <c r="BJ237">
        <f t="shared" si="63"/>
        <v>785.93125000000009</v>
      </c>
      <c r="BK237">
        <v>1.3812500000000001</v>
      </c>
      <c r="BL237">
        <v>784.55000000000007</v>
      </c>
      <c r="BM237">
        <f t="shared" si="55"/>
        <v>0</v>
      </c>
      <c r="BN237">
        <v>0</v>
      </c>
      <c r="BO237">
        <v>0</v>
      </c>
      <c r="BP237">
        <f t="shared" si="64"/>
        <v>688.82937500000014</v>
      </c>
      <c r="BQ237">
        <v>65.195000000000007</v>
      </c>
      <c r="BR237">
        <v>623.63437500000009</v>
      </c>
      <c r="BS237">
        <f t="shared" si="65"/>
        <v>-3.5912500000000005</v>
      </c>
      <c r="BT237">
        <v>-2.0718750000000004</v>
      </c>
      <c r="BU237">
        <v>-1.5193750000000001</v>
      </c>
      <c r="BV237">
        <f t="shared" si="39"/>
        <v>16.937871999999999</v>
      </c>
      <c r="BW237">
        <v>3.8460920000000001</v>
      </c>
      <c r="BX237">
        <v>13.09178</v>
      </c>
      <c r="BY237">
        <f t="shared" si="56"/>
        <v>1309.839375</v>
      </c>
      <c r="BZ237">
        <v>0.69062500000000004</v>
      </c>
      <c r="CA237">
        <v>1309.1487500000001</v>
      </c>
      <c r="CB237">
        <f t="shared" si="59"/>
        <v>-1372.6862500000002</v>
      </c>
      <c r="CC237">
        <v>4.69625</v>
      </c>
      <c r="CD237">
        <v>-1377.3825000000002</v>
      </c>
      <c r="CE237">
        <f t="shared" si="48"/>
        <v>0.69062499999999993</v>
      </c>
      <c r="CF237">
        <v>-0.13812500000000003</v>
      </c>
      <c r="CG237">
        <v>0.82874999999999999</v>
      </c>
      <c r="CH237" s="59">
        <f t="shared" si="40"/>
        <v>911</v>
      </c>
      <c r="CI237">
        <v>1248</v>
      </c>
      <c r="CJ237">
        <v>-337</v>
      </c>
      <c r="CK237">
        <f t="shared" si="57"/>
        <v>1921.4568749999999</v>
      </c>
      <c r="CL237">
        <v>-143.65</v>
      </c>
      <c r="CM237">
        <v>2065.1068749999999</v>
      </c>
    </row>
    <row r="238" spans="1:91" x14ac:dyDescent="0.25">
      <c r="A238" t="s">
        <v>887</v>
      </c>
      <c r="B238">
        <f t="shared" si="53"/>
        <v>29967.72797133337</v>
      </c>
      <c r="C238">
        <f>SUMIF(E$5:CM$5,C$5,E238:CM238)</f>
        <v>14147.06461173764</v>
      </c>
      <c r="D238">
        <f>SUMIF(E$5:CM$5,D$5,E238:CM238)</f>
        <v>15820.663359595728</v>
      </c>
      <c r="E238">
        <f t="shared" si="49"/>
        <v>1896</v>
      </c>
      <c r="F238">
        <v>643</v>
      </c>
      <c r="G238">
        <v>1253</v>
      </c>
      <c r="H238">
        <f t="shared" si="50"/>
        <v>857.84663629816396</v>
      </c>
      <c r="I238">
        <v>134.77702471739352</v>
      </c>
      <c r="J238">
        <v>723.06961158077047</v>
      </c>
      <c r="K238">
        <f t="shared" si="51"/>
        <v>6458.6730220300005</v>
      </c>
      <c r="L238">
        <v>6584.451259890001</v>
      </c>
      <c r="M238">
        <v>-125.77823786000057</v>
      </c>
      <c r="N238">
        <f t="shared" si="66"/>
        <v>1093.8362343690987</v>
      </c>
      <c r="O238">
        <v>566.27087469962385</v>
      </c>
      <c r="P238">
        <v>527.56535966947501</v>
      </c>
      <c r="Q238">
        <f t="shared" si="41"/>
        <v>6531.4000000000005</v>
      </c>
      <c r="R238">
        <v>909.1</v>
      </c>
      <c r="S238" s="72">
        <v>5622.3</v>
      </c>
      <c r="T238">
        <f t="shared" si="58"/>
        <v>591.18000000000006</v>
      </c>
      <c r="U238">
        <v>-43.01</v>
      </c>
      <c r="V238">
        <v>634.19000000000005</v>
      </c>
      <c r="W238">
        <f t="shared" si="54"/>
        <v>162.69579940953378</v>
      </c>
      <c r="X238">
        <v>69.911998174015309</v>
      </c>
      <c r="Y238">
        <v>92.783801235518467</v>
      </c>
      <c r="Z238">
        <f t="shared" si="60"/>
        <v>5695.6917629205072</v>
      </c>
      <c r="AA238">
        <v>2361.7148638394788</v>
      </c>
      <c r="AB238">
        <v>3333.9768990810289</v>
      </c>
      <c r="AC238">
        <f t="shared" si="52"/>
        <v>726.40000000000009</v>
      </c>
      <c r="AD238">
        <v>1613.4</v>
      </c>
      <c r="AE238">
        <v>-887</v>
      </c>
      <c r="AH238">
        <v>4196.4680336754918</v>
      </c>
      <c r="AI238">
        <f t="shared" si="47"/>
        <v>121.674808</v>
      </c>
      <c r="AJ238">
        <v>58.860807999999999</v>
      </c>
      <c r="AK238">
        <v>62.814</v>
      </c>
      <c r="AL238" s="70">
        <f t="shared" si="46"/>
        <v>170.28752650384047</v>
      </c>
      <c r="AM238">
        <v>349.52919393191905</v>
      </c>
      <c r="AN238">
        <v>-179.24166742807859</v>
      </c>
      <c r="AO238">
        <f t="shared" si="45"/>
        <v>-1835.65</v>
      </c>
      <c r="AP238" s="71">
        <v>-1089.76</v>
      </c>
      <c r="AQ238">
        <v>-745.89</v>
      </c>
      <c r="AR238">
        <f t="shared" si="43"/>
        <v>-77.878466723589398</v>
      </c>
      <c r="AS238">
        <v>4.0426671279730213</v>
      </c>
      <c r="AT238">
        <v>-81.921133851562416</v>
      </c>
      <c r="AU238">
        <f t="shared" si="67"/>
        <v>2913.9804579764459</v>
      </c>
      <c r="AV238">
        <v>1422.6330637643086</v>
      </c>
      <c r="AW238">
        <v>1491.3473942121375</v>
      </c>
      <c r="AX238">
        <f t="shared" si="44"/>
        <v>941</v>
      </c>
      <c r="AY238">
        <v>-5</v>
      </c>
      <c r="AZ238">
        <v>946</v>
      </c>
      <c r="BA238">
        <f t="shared" si="42"/>
        <v>-279.01395069753517</v>
      </c>
      <c r="BB238">
        <v>8.6004300215010847</v>
      </c>
      <c r="BC238">
        <v>-287.61438071903626</v>
      </c>
      <c r="BD238">
        <f t="shared" si="61"/>
        <v>-1117.3844642857259</v>
      </c>
      <c r="BE238">
        <v>0</v>
      </c>
      <c r="BF238">
        <v>-1117.3844642857259</v>
      </c>
      <c r="BG238">
        <f t="shared" si="62"/>
        <v>15.380000000000159</v>
      </c>
      <c r="BH238">
        <v>-4.6689285714286193</v>
      </c>
      <c r="BI238">
        <v>20.048928571428778</v>
      </c>
      <c r="BJ238">
        <f t="shared" si="63"/>
        <v>45.316071428571895</v>
      </c>
      <c r="BK238">
        <v>1.3732142857142999</v>
      </c>
      <c r="BL238">
        <v>43.942857142857598</v>
      </c>
      <c r="BM238">
        <f t="shared" si="55"/>
        <v>0</v>
      </c>
      <c r="BN238">
        <v>0</v>
      </c>
      <c r="BO238">
        <v>0</v>
      </c>
      <c r="BP238">
        <f t="shared" si="64"/>
        <v>-1229.5760714285841</v>
      </c>
      <c r="BQ238">
        <v>133.88839285714425</v>
      </c>
      <c r="BR238">
        <v>-1363.4644642857284</v>
      </c>
      <c r="BS238">
        <f t="shared" si="65"/>
        <v>264.61839285714558</v>
      </c>
      <c r="BT238">
        <v>-1.23589285714287</v>
      </c>
      <c r="BU238">
        <v>265.85428571428844</v>
      </c>
      <c r="BV238">
        <f t="shared" ref="BV238:BV301" si="68">BW238+BX238</f>
        <v>12.052178999999999</v>
      </c>
      <c r="BW238">
        <v>0.25974900000000001</v>
      </c>
      <c r="BX238">
        <v>11.79243</v>
      </c>
      <c r="BY238">
        <f t="shared" si="56"/>
        <v>-38.724642857143259</v>
      </c>
      <c r="BZ238">
        <v>-4.3942857142857603</v>
      </c>
      <c r="CA238">
        <v>-34.330357142857501</v>
      </c>
      <c r="CB238">
        <f t="shared" si="59"/>
        <v>1573.7035714285878</v>
      </c>
      <c r="CC238">
        <v>24.031250000000249</v>
      </c>
      <c r="CD238">
        <v>1549.6723214285876</v>
      </c>
      <c r="CE238">
        <f t="shared" si="48"/>
        <v>0.41196428571428995</v>
      </c>
      <c r="CF238">
        <v>-0.41196428571428995</v>
      </c>
      <c r="CG238">
        <v>0.82392857142857989</v>
      </c>
      <c r="CH238" s="59">
        <f t="shared" si="40"/>
        <v>1682</v>
      </c>
      <c r="CI238">
        <v>420</v>
      </c>
      <c r="CJ238">
        <v>1262</v>
      </c>
      <c r="CK238">
        <f t="shared" si="57"/>
        <v>-1404.6608928571575</v>
      </c>
      <c r="CL238">
        <v>-10.299107142857249</v>
      </c>
      <c r="CM238">
        <v>-1394.3617857143001</v>
      </c>
    </row>
    <row r="239" spans="1:91" x14ac:dyDescent="0.25">
      <c r="A239" t="s">
        <v>888</v>
      </c>
      <c r="B239">
        <f t="shared" si="53"/>
        <v>40226.22157847511</v>
      </c>
      <c r="C239">
        <f>SUMIF(E$5:CM$5,C$5,E239:CM239)</f>
        <v>13007.181698840743</v>
      </c>
      <c r="D239">
        <f>SUMIF(E$5:CM$5,D$5,E239:CM239)</f>
        <v>27219.039879634365</v>
      </c>
      <c r="E239">
        <f t="shared" si="49"/>
        <v>6947</v>
      </c>
      <c r="F239">
        <v>-152</v>
      </c>
      <c r="G239">
        <v>7099</v>
      </c>
      <c r="H239">
        <f t="shared" si="50"/>
        <v>42.169627325918526</v>
      </c>
      <c r="I239">
        <v>-196.22933248994084</v>
      </c>
      <c r="J239">
        <v>238.39895981585937</v>
      </c>
      <c r="K239">
        <f t="shared" si="51"/>
        <v>9138.7530307599991</v>
      </c>
      <c r="L239">
        <v>1579.8207061599978</v>
      </c>
      <c r="M239">
        <v>7558.9323246000004</v>
      </c>
      <c r="N239">
        <f t="shared" si="66"/>
        <v>771.96097060889224</v>
      </c>
      <c r="O239">
        <v>272.14800414536637</v>
      </c>
      <c r="P239">
        <v>499.81296646352581</v>
      </c>
      <c r="Q239">
        <f t="shared" si="41"/>
        <v>8329.2999999999993</v>
      </c>
      <c r="R239" s="72">
        <v>3544.1</v>
      </c>
      <c r="S239" s="72">
        <v>4785.2</v>
      </c>
      <c r="T239">
        <f t="shared" si="58"/>
        <v>170.14</v>
      </c>
      <c r="U239">
        <v>-43.03</v>
      </c>
      <c r="V239">
        <v>213.17</v>
      </c>
      <c r="W239">
        <f t="shared" si="54"/>
        <v>95.806503312764079</v>
      </c>
      <c r="X239">
        <v>28.800853234459744</v>
      </c>
      <c r="Y239">
        <v>67.005650078304328</v>
      </c>
      <c r="Z239">
        <f t="shared" si="60"/>
        <v>5140.6328738822722</v>
      </c>
      <c r="AA239">
        <v>2342.3047109777708</v>
      </c>
      <c r="AB239">
        <v>2798.3281629045018</v>
      </c>
      <c r="AC239">
        <f t="shared" si="52"/>
        <v>-250.20000000000005</v>
      </c>
      <c r="AD239">
        <v>868.2</v>
      </c>
      <c r="AE239">
        <v>-1118.4000000000001</v>
      </c>
      <c r="AH239">
        <v>-405.66756573883913</v>
      </c>
      <c r="AI239">
        <f t="shared" si="47"/>
        <v>402.98124000000001</v>
      </c>
      <c r="AJ239">
        <v>410.57432299999999</v>
      </c>
      <c r="AK239">
        <v>-7.593083</v>
      </c>
      <c r="AL239" s="70">
        <f t="shared" si="46"/>
        <v>684.05157494678065</v>
      </c>
      <c r="AM239">
        <v>50.458834142563546</v>
      </c>
      <c r="AN239">
        <v>633.5927408042171</v>
      </c>
      <c r="AO239">
        <f t="shared" si="45"/>
        <v>1181.46</v>
      </c>
      <c r="AP239" s="71">
        <v>164.12</v>
      </c>
      <c r="AQ239">
        <v>1017.34</v>
      </c>
      <c r="AR239">
        <f t="shared" si="43"/>
        <v>54.829291354751604</v>
      </c>
      <c r="AS239">
        <v>-1.6665157395147314</v>
      </c>
      <c r="AT239">
        <v>56.495807094266333</v>
      </c>
      <c r="AU239">
        <f t="shared" si="67"/>
        <v>6097.8045378740726</v>
      </c>
      <c r="AV239">
        <v>2918.0044704254565</v>
      </c>
      <c r="AW239">
        <v>3179.8000674486161</v>
      </c>
      <c r="AX239">
        <f t="shared" si="44"/>
        <v>-1023</v>
      </c>
      <c r="AY239">
        <v>-30</v>
      </c>
      <c r="AZ239">
        <v>-993</v>
      </c>
      <c r="BA239">
        <f t="shared" si="42"/>
        <v>-1542.4341453753207</v>
      </c>
      <c r="BB239">
        <v>273.66805307981758</v>
      </c>
      <c r="BC239">
        <v>-1816.1021984551383</v>
      </c>
      <c r="BD239">
        <f t="shared" si="61"/>
        <v>533.22910476190657</v>
      </c>
      <c r="BE239">
        <v>2.7184761904762</v>
      </c>
      <c r="BF239">
        <v>530.5106285714304</v>
      </c>
      <c r="BG239">
        <f t="shared" si="62"/>
        <v>-13.728304761904811</v>
      </c>
      <c r="BH239">
        <v>-9.3787428571428908</v>
      </c>
      <c r="BI239">
        <v>-4.3495619047619201</v>
      </c>
      <c r="BJ239">
        <f t="shared" si="63"/>
        <v>10.8739047619048</v>
      </c>
      <c r="BK239">
        <v>1.3592380952381</v>
      </c>
      <c r="BL239">
        <v>9.5146666666667006</v>
      </c>
      <c r="BM239">
        <f t="shared" si="55"/>
        <v>0</v>
      </c>
      <c r="BN239">
        <v>0</v>
      </c>
      <c r="BO239">
        <v>0</v>
      </c>
      <c r="BP239">
        <f t="shared" si="64"/>
        <v>352.85820952381073</v>
      </c>
      <c r="BQ239">
        <v>214.62369523809599</v>
      </c>
      <c r="BR239">
        <v>138.23451428571477</v>
      </c>
      <c r="BS239">
        <f t="shared" si="65"/>
        <v>-432.50956190476347</v>
      </c>
      <c r="BT239">
        <v>2.5825523809523898</v>
      </c>
      <c r="BU239">
        <v>-435.09211428571587</v>
      </c>
      <c r="BV239">
        <f t="shared" si="68"/>
        <v>-10.43417</v>
      </c>
      <c r="BW239">
        <v>-0.78276999999999997</v>
      </c>
      <c r="BX239">
        <v>-9.6514000000000006</v>
      </c>
      <c r="BY239">
        <f t="shared" si="56"/>
        <v>201.30316190476259</v>
      </c>
      <c r="BZ239">
        <v>-11.00982857142861</v>
      </c>
      <c r="CA239">
        <v>212.3129904761912</v>
      </c>
      <c r="CB239">
        <f t="shared" si="59"/>
        <v>-264.77958095238188</v>
      </c>
      <c r="CC239">
        <v>-99.224380952381296</v>
      </c>
      <c r="CD239">
        <v>-165.55520000000058</v>
      </c>
      <c r="CE239">
        <f t="shared" si="48"/>
        <v>-4.8932571428571601</v>
      </c>
      <c r="CF239">
        <v>-1.3592380952381</v>
      </c>
      <c r="CG239">
        <v>-3.53401904761906</v>
      </c>
      <c r="CH239" s="59">
        <f t="shared" si="40"/>
        <v>3523</v>
      </c>
      <c r="CI239">
        <v>883</v>
      </c>
      <c r="CJ239">
        <v>2640</v>
      </c>
      <c r="CK239">
        <f t="shared" si="57"/>
        <v>495.71413333333516</v>
      </c>
      <c r="CL239">
        <v>-4.6214095238095396</v>
      </c>
      <c r="CM239">
        <v>500.33554285714467</v>
      </c>
    </row>
    <row r="240" spans="1:91" x14ac:dyDescent="0.25">
      <c r="A240" t="s">
        <v>889</v>
      </c>
      <c r="B240">
        <f t="shared" si="53"/>
        <v>32100.731400313292</v>
      </c>
      <c r="C240">
        <f>SUMIF(E$5:CM$5,C$5,E240:CM240)</f>
        <v>10709.909750368663</v>
      </c>
      <c r="D240">
        <f>SUMIF(E$5:CM$5,D$5,E240:CM240)</f>
        <v>21390.821649944628</v>
      </c>
      <c r="E240">
        <f t="shared" si="49"/>
        <v>3361</v>
      </c>
      <c r="F240">
        <v>660</v>
      </c>
      <c r="G240">
        <v>2701</v>
      </c>
      <c r="H240">
        <f t="shared" si="50"/>
        <v>-401.99549705253122</v>
      </c>
      <c r="I240">
        <v>147.32672527349331</v>
      </c>
      <c r="J240">
        <v>-549.32222232602453</v>
      </c>
      <c r="K240">
        <f t="shared" si="51"/>
        <v>1071.8595750200011</v>
      </c>
      <c r="L240">
        <v>-5.315621189999888</v>
      </c>
      <c r="M240">
        <v>1077.1751962100011</v>
      </c>
      <c r="N240">
        <f t="shared" si="66"/>
        <v>4577.5073986117386</v>
      </c>
      <c r="O240">
        <v>508.25522070117461</v>
      </c>
      <c r="P240">
        <v>4069.2521779105637</v>
      </c>
      <c r="Q240">
        <f t="shared" si="41"/>
        <v>2725.2999999999997</v>
      </c>
      <c r="R240" s="72">
        <v>-1066.4000000000001</v>
      </c>
      <c r="S240" s="72">
        <v>3791.7</v>
      </c>
      <c r="T240">
        <f t="shared" si="58"/>
        <v>137.18</v>
      </c>
      <c r="U240">
        <v>83.56</v>
      </c>
      <c r="V240">
        <v>53.62</v>
      </c>
      <c r="W240">
        <f t="shared" si="54"/>
        <v>504.04206654144627</v>
      </c>
      <c r="X240">
        <v>36.272422508938114</v>
      </c>
      <c r="Y240">
        <v>467.76964403250815</v>
      </c>
      <c r="Z240">
        <f t="shared" si="60"/>
        <v>6001.7932485938763</v>
      </c>
      <c r="AA240">
        <v>2182.9413273036675</v>
      </c>
      <c r="AB240">
        <v>3818.8519212902088</v>
      </c>
      <c r="AC240">
        <f t="shared" si="52"/>
        <v>2378.3999999999996</v>
      </c>
      <c r="AD240">
        <v>3927.7</v>
      </c>
      <c r="AE240">
        <v>-1549.3</v>
      </c>
      <c r="AH240">
        <v>2847.8605341934021</v>
      </c>
      <c r="AI240">
        <f t="shared" si="47"/>
        <v>66.712926100000004</v>
      </c>
      <c r="AJ240">
        <v>69.222559000000004</v>
      </c>
      <c r="AK240">
        <v>-2.5096328999999984</v>
      </c>
      <c r="AL240" s="70">
        <f t="shared" si="46"/>
        <v>735.41996663445741</v>
      </c>
      <c r="AM240">
        <v>13.23591670319081</v>
      </c>
      <c r="AN240">
        <v>722.1840499312666</v>
      </c>
      <c r="AO240">
        <f t="shared" si="45"/>
        <v>550.27000000000021</v>
      </c>
      <c r="AP240" s="71">
        <v>-1256.56</v>
      </c>
      <c r="AQ240">
        <v>1806.8300000000002</v>
      </c>
      <c r="AR240">
        <f t="shared" si="43"/>
        <v>1745.5546293833913</v>
      </c>
      <c r="AS240">
        <v>2.5535499383228268</v>
      </c>
      <c r="AT240">
        <v>1743.0010794450684</v>
      </c>
      <c r="AU240">
        <f t="shared" si="67"/>
        <v>7533.585424171546</v>
      </c>
      <c r="AV240">
        <v>5904.5623191857248</v>
      </c>
      <c r="AW240">
        <v>1629.0231049858212</v>
      </c>
      <c r="AX240">
        <f t="shared" si="44"/>
        <v>-53</v>
      </c>
      <c r="AY240">
        <v>-61</v>
      </c>
      <c r="AZ240">
        <v>8</v>
      </c>
      <c r="BA240">
        <f t="shared" si="42"/>
        <v>-91.666666666666714</v>
      </c>
      <c r="BB240">
        <v>43.786982248520729</v>
      </c>
      <c r="BC240">
        <v>-135.45364891518744</v>
      </c>
      <c r="BD240">
        <f t="shared" si="61"/>
        <v>126.59127608695206</v>
      </c>
      <c r="BE240">
        <v>0</v>
      </c>
      <c r="BF240">
        <v>126.59127608695206</v>
      </c>
      <c r="BG240">
        <f t="shared" si="62"/>
        <v>-6.3634117391302114</v>
      </c>
      <c r="BH240">
        <v>-5.9572365217389214</v>
      </c>
      <c r="BI240">
        <v>-0.40617521739129003</v>
      </c>
      <c r="BJ240">
        <f t="shared" si="63"/>
        <v>55.510613043476305</v>
      </c>
      <c r="BK240">
        <v>-2.7078347826086002</v>
      </c>
      <c r="BL240">
        <v>58.218447826084905</v>
      </c>
      <c r="BM240">
        <f t="shared" si="55"/>
        <v>0</v>
      </c>
      <c r="BN240">
        <v>0</v>
      </c>
      <c r="BO240">
        <v>0</v>
      </c>
      <c r="BP240">
        <f t="shared" si="64"/>
        <v>-1402.6584173912549</v>
      </c>
      <c r="BQ240">
        <v>-105.06398956521367</v>
      </c>
      <c r="BR240">
        <v>-1297.5944278260413</v>
      </c>
      <c r="BS240">
        <f t="shared" si="65"/>
        <v>-15.976225217390741</v>
      </c>
      <c r="BT240">
        <v>-6.3634117391302105</v>
      </c>
      <c r="BU240">
        <v>-9.6128134782605308</v>
      </c>
      <c r="BV240">
        <f t="shared" si="68"/>
        <v>-3.11205</v>
      </c>
      <c r="BW240">
        <v>-0.71060999999999996</v>
      </c>
      <c r="BX240">
        <v>-2.40144</v>
      </c>
      <c r="BY240">
        <f t="shared" si="56"/>
        <v>357.97575826085699</v>
      </c>
      <c r="BZ240">
        <v>57.406097391302325</v>
      </c>
      <c r="CA240">
        <v>300.56966086955464</v>
      </c>
      <c r="CB240">
        <f t="shared" si="59"/>
        <v>-289.06136304346808</v>
      </c>
      <c r="CC240">
        <v>11.237514347825693</v>
      </c>
      <c r="CD240">
        <v>-300.29887739129379</v>
      </c>
      <c r="CE240">
        <f t="shared" si="48"/>
        <v>670.32450043475899</v>
      </c>
      <c r="CF240">
        <v>0.40617521739129003</v>
      </c>
      <c r="CG240">
        <v>669.91832521736774</v>
      </c>
      <c r="CH240" s="59">
        <f t="shared" si="40"/>
        <v>-969</v>
      </c>
      <c r="CI240">
        <v>-1103</v>
      </c>
      <c r="CJ240">
        <v>134</v>
      </c>
      <c r="CK240">
        <f t="shared" si="57"/>
        <v>-113.32288565216993</v>
      </c>
      <c r="CL240">
        <v>674.52164434780229</v>
      </c>
      <c r="CM240">
        <v>-787.84452999997222</v>
      </c>
    </row>
    <row r="241" spans="1:91" x14ac:dyDescent="0.25">
      <c r="A241" t="s">
        <v>890</v>
      </c>
      <c r="B241">
        <f t="shared" si="53"/>
        <v>13649.229782096705</v>
      </c>
      <c r="C241">
        <f>SUMIF(E$5:CM$5,C$5,E241:CM241)</f>
        <v>9914.3107419961689</v>
      </c>
      <c r="D241">
        <f>SUMIF(E$5:CM$5,D$5,E241:CM241)</f>
        <v>3734.9190401005362</v>
      </c>
      <c r="E241">
        <f t="shared" si="49"/>
        <v>-1740</v>
      </c>
      <c r="F241">
        <v>-124</v>
      </c>
      <c r="G241">
        <v>-1616</v>
      </c>
      <c r="H241">
        <f t="shared" si="50"/>
        <v>416.30381483436594</v>
      </c>
      <c r="I241">
        <v>861.58665169707592</v>
      </c>
      <c r="J241">
        <v>-445.28283686270998</v>
      </c>
      <c r="K241">
        <f t="shared" si="51"/>
        <v>6206.9172000799999</v>
      </c>
      <c r="L241">
        <v>1609.58588349</v>
      </c>
      <c r="M241">
        <v>4597.3313165899999</v>
      </c>
      <c r="N241">
        <f t="shared" si="66"/>
        <v>425.54408264102995</v>
      </c>
      <c r="O241">
        <v>397.57617416922528</v>
      </c>
      <c r="P241">
        <v>27.967908471804648</v>
      </c>
      <c r="Q241">
        <f t="shared" si="41"/>
        <v>-3213.6</v>
      </c>
      <c r="R241">
        <v>-16.600000000000001</v>
      </c>
      <c r="S241" s="72">
        <v>-3197</v>
      </c>
      <c r="T241">
        <f t="shared" si="58"/>
        <v>-199.25</v>
      </c>
      <c r="U241">
        <v>83.38</v>
      </c>
      <c r="V241">
        <v>-282.63</v>
      </c>
      <c r="W241">
        <f t="shared" si="54"/>
        <v>109.54989226237453</v>
      </c>
      <c r="X241">
        <v>-27.604013578433182</v>
      </c>
      <c r="Y241">
        <v>137.15390584080771</v>
      </c>
      <c r="Z241">
        <f t="shared" si="60"/>
        <v>3634.7150514326245</v>
      </c>
      <c r="AA241">
        <v>891.65648524021583</v>
      </c>
      <c r="AB241">
        <v>2743.0585661924088</v>
      </c>
      <c r="AC241">
        <f t="shared" si="52"/>
        <v>2599.1</v>
      </c>
      <c r="AD241">
        <v>2694.6</v>
      </c>
      <c r="AE241">
        <v>-95.5</v>
      </c>
      <c r="AH241">
        <v>-101.22812576845108</v>
      </c>
      <c r="AI241">
        <f t="shared" si="47"/>
        <v>10.249137400000009</v>
      </c>
      <c r="AJ241">
        <v>44.319344000000001</v>
      </c>
      <c r="AK241">
        <v>-34.070206599999992</v>
      </c>
      <c r="AL241" s="70">
        <f t="shared" si="46"/>
        <v>448.67833941419326</v>
      </c>
      <c r="AM241">
        <v>300.54636047900186</v>
      </c>
      <c r="AN241">
        <v>148.13197893519143</v>
      </c>
      <c r="AO241">
        <f t="shared" si="45"/>
        <v>476.51999999999992</v>
      </c>
      <c r="AP241" s="71">
        <v>151.07</v>
      </c>
      <c r="AQ241">
        <v>325.44999999999993</v>
      </c>
      <c r="AR241">
        <f t="shared" si="43"/>
        <v>54.26382596941648</v>
      </c>
      <c r="AS241">
        <v>-2.6748242631516925</v>
      </c>
      <c r="AT241">
        <v>56.938650232568172</v>
      </c>
      <c r="AU241">
        <f t="shared" si="67"/>
        <v>6031.1944996580423</v>
      </c>
      <c r="AV241">
        <v>1956.7631465693923</v>
      </c>
      <c r="AW241">
        <v>4074.4313530886498</v>
      </c>
      <c r="AX241">
        <f t="shared" si="44"/>
        <v>120</v>
      </c>
      <c r="AY241">
        <v>-18</v>
      </c>
      <c r="AZ241">
        <v>138</v>
      </c>
      <c r="BA241">
        <f t="shared" si="42"/>
        <v>-344.82263392215975</v>
      </c>
      <c r="BB241">
        <v>-375.79587342620493</v>
      </c>
      <c r="BC241">
        <v>30.973239504045171</v>
      </c>
      <c r="BD241">
        <f t="shared" si="61"/>
        <v>149.53974952380685</v>
      </c>
      <c r="BE241">
        <v>2.6632190476190001</v>
      </c>
      <c r="BF241">
        <v>146.87653047618784</v>
      </c>
      <c r="BG241">
        <f t="shared" si="62"/>
        <v>2.3968971428571</v>
      </c>
      <c r="BH241">
        <v>0.93212666666665001</v>
      </c>
      <c r="BI241">
        <v>1.4647704761904501</v>
      </c>
      <c r="BJ241">
        <f t="shared" si="63"/>
        <v>14.6477047619045</v>
      </c>
      <c r="BK241">
        <v>6.6580476190475002</v>
      </c>
      <c r="BL241">
        <v>7.9896571428570002</v>
      </c>
      <c r="BM241">
        <f t="shared" si="55"/>
        <v>0</v>
      </c>
      <c r="BN241">
        <v>0</v>
      </c>
      <c r="BO241">
        <v>0</v>
      </c>
      <c r="BP241">
        <f t="shared" si="64"/>
        <v>-1975.3095676190121</v>
      </c>
      <c r="BQ241">
        <v>34.488686666666048</v>
      </c>
      <c r="BR241">
        <v>-2009.7982542856782</v>
      </c>
      <c r="BS241">
        <f t="shared" si="65"/>
        <v>-5.5927599999998998</v>
      </c>
      <c r="BT241">
        <v>-0.79896571428569996</v>
      </c>
      <c r="BU241">
        <v>-4.7937942857142</v>
      </c>
      <c r="BV241">
        <f t="shared" si="68"/>
        <v>18.632459999999998</v>
      </c>
      <c r="BW241">
        <v>-0.96026</v>
      </c>
      <c r="BX241">
        <v>19.59272</v>
      </c>
      <c r="BY241">
        <f t="shared" si="56"/>
        <v>-60.4550723809513</v>
      </c>
      <c r="BZ241">
        <v>0.53264380952380008</v>
      </c>
      <c r="CA241">
        <v>-60.987716190475098</v>
      </c>
      <c r="CB241">
        <f t="shared" si="59"/>
        <v>-86.554619047617493</v>
      </c>
      <c r="CC241">
        <v>6.1254038095237</v>
      </c>
      <c r="CD241">
        <v>-92.680022857141196</v>
      </c>
      <c r="CE241">
        <f t="shared" si="48"/>
        <v>5.7259209523808501</v>
      </c>
      <c r="CF241">
        <v>0.53264380952380008</v>
      </c>
      <c r="CG241">
        <v>5.1932771428570499</v>
      </c>
      <c r="CH241" s="59">
        <f t="shared" si="40"/>
        <v>341</v>
      </c>
      <c r="CI241">
        <v>1485</v>
      </c>
      <c r="CJ241">
        <v>-1144</v>
      </c>
      <c r="CK241">
        <f t="shared" si="57"/>
        <v>311.06398476189923</v>
      </c>
      <c r="CL241">
        <v>-47.272138095237253</v>
      </c>
      <c r="CM241">
        <v>358.3361228571365</v>
      </c>
    </row>
    <row r="242" spans="1:91" x14ac:dyDescent="0.25">
      <c r="A242" t="s">
        <v>891</v>
      </c>
      <c r="B242">
        <f t="shared" si="53"/>
        <v>16304.756208291914</v>
      </c>
      <c r="C242">
        <f>SUMIF(E$5:CM$5,C$5,E242:CM242)</f>
        <v>798.08495767456668</v>
      </c>
      <c r="D242">
        <f>SUMIF(E$5:CM$5,D$5,E242:CM242)</f>
        <v>15506.671250617348</v>
      </c>
      <c r="E242">
        <f t="shared" si="49"/>
        <v>1363</v>
      </c>
      <c r="F242">
        <v>-406</v>
      </c>
      <c r="G242">
        <v>1769</v>
      </c>
      <c r="H242">
        <f t="shared" si="50"/>
        <v>-1084.8277156219199</v>
      </c>
      <c r="I242">
        <v>-1.9129550783491744</v>
      </c>
      <c r="J242">
        <v>-1082.9147605435708</v>
      </c>
      <c r="K242">
        <f t="shared" si="51"/>
        <v>5247.9987327700019</v>
      </c>
      <c r="L242">
        <v>660.40137768000136</v>
      </c>
      <c r="M242">
        <v>4587.5973550900007</v>
      </c>
      <c r="N242">
        <f t="shared" si="66"/>
        <v>550.23417212332572</v>
      </c>
      <c r="O242">
        <v>-160.93159599699183</v>
      </c>
      <c r="P242">
        <v>711.16576812031758</v>
      </c>
      <c r="Q242">
        <f t="shared" si="41"/>
        <v>2194.1999999999998</v>
      </c>
      <c r="R242">
        <v>424.7</v>
      </c>
      <c r="S242" s="72">
        <v>1769.5</v>
      </c>
      <c r="T242">
        <f t="shared" si="58"/>
        <v>306.69</v>
      </c>
      <c r="U242">
        <v>83.56</v>
      </c>
      <c r="V242">
        <v>223.13</v>
      </c>
      <c r="W242">
        <f t="shared" si="54"/>
        <v>54.018586045214569</v>
      </c>
      <c r="X242">
        <v>-9.5321129460007086</v>
      </c>
      <c r="Y242">
        <v>63.550698991215278</v>
      </c>
      <c r="Z242">
        <f t="shared" si="60"/>
        <v>3445.5868653361767</v>
      </c>
      <c r="AA242">
        <v>838.33539527708047</v>
      </c>
      <c r="AB242">
        <v>2607.2514700590964</v>
      </c>
      <c r="AC242">
        <f t="shared" si="52"/>
        <v>-475.2</v>
      </c>
      <c r="AD242">
        <v>-471.7</v>
      </c>
      <c r="AE242">
        <v>-3.5</v>
      </c>
      <c r="AH242">
        <v>-2585.5648735049554</v>
      </c>
      <c r="AI242">
        <f t="shared" si="47"/>
        <v>55.917623599999999</v>
      </c>
      <c r="AJ242">
        <v>56.440891999999998</v>
      </c>
      <c r="AK242">
        <v>-0.52326840000000008</v>
      </c>
      <c r="AL242" s="70">
        <f t="shared" si="46"/>
        <v>-525.26876373585969</v>
      </c>
      <c r="AM242">
        <v>-1.3485735567014672</v>
      </c>
      <c r="AN242">
        <v>-523.92019017915823</v>
      </c>
      <c r="AO242">
        <f t="shared" si="45"/>
        <v>-110.78000000000009</v>
      </c>
      <c r="AP242" s="71">
        <v>-825.87</v>
      </c>
      <c r="AQ242">
        <v>715.08999999999992</v>
      </c>
      <c r="AR242">
        <f t="shared" si="43"/>
        <v>59.949222588323863</v>
      </c>
      <c r="AS242">
        <v>-2.7046351443056889</v>
      </c>
      <c r="AT242">
        <v>62.653857732629554</v>
      </c>
      <c r="AU242">
        <f t="shared" si="67"/>
        <v>4861.9556126071566</v>
      </c>
      <c r="AV242">
        <v>-1588.3883770223563</v>
      </c>
      <c r="AW242">
        <v>6450.3439896295131</v>
      </c>
      <c r="AX242">
        <f t="shared" si="44"/>
        <v>-5</v>
      </c>
      <c r="AY242">
        <v>-5</v>
      </c>
      <c r="AZ242">
        <v>0</v>
      </c>
      <c r="BA242">
        <f t="shared" si="42"/>
        <v>676.06226335717292</v>
      </c>
      <c r="BB242">
        <v>144.48651428037209</v>
      </c>
      <c r="BC242">
        <v>531.57574907680089</v>
      </c>
      <c r="BD242">
        <f t="shared" si="61"/>
        <v>323.69521363637278</v>
      </c>
      <c r="BE242">
        <v>0</v>
      </c>
      <c r="BF242">
        <v>323.69521363637278</v>
      </c>
      <c r="BG242">
        <f t="shared" si="62"/>
        <v>-17.28782727272776</v>
      </c>
      <c r="BH242">
        <v>-17.416840909091402</v>
      </c>
      <c r="BI242">
        <v>0.12901363636364002</v>
      </c>
      <c r="BJ242">
        <f t="shared" si="63"/>
        <v>-98.050363636366399</v>
      </c>
      <c r="BK242">
        <v>5.1605454545456002</v>
      </c>
      <c r="BL242">
        <v>-103.210909090912</v>
      </c>
      <c r="BM242">
        <f t="shared" si="55"/>
        <v>0</v>
      </c>
      <c r="BN242">
        <v>0</v>
      </c>
      <c r="BO242">
        <v>0</v>
      </c>
      <c r="BP242">
        <f t="shared" si="64"/>
        <v>181.26415909091421</v>
      </c>
      <c r="BQ242">
        <v>46.702936363637683</v>
      </c>
      <c r="BR242">
        <v>134.56122272727652</v>
      </c>
      <c r="BS242">
        <f t="shared" si="65"/>
        <v>53.540659090910601</v>
      </c>
      <c r="BT242">
        <v>15.868677272727721</v>
      </c>
      <c r="BU242">
        <v>37.671981818182878</v>
      </c>
      <c r="BV242">
        <f t="shared" si="68"/>
        <v>-20.38739</v>
      </c>
      <c r="BW242">
        <v>-0.83858999999999995</v>
      </c>
      <c r="BX242">
        <v>-19.5488</v>
      </c>
      <c r="BY242">
        <f t="shared" si="56"/>
        <v>-216.22685454546064</v>
      </c>
      <c r="BZ242">
        <v>5.8056136363638</v>
      </c>
      <c r="CA242">
        <v>-222.03246818182444</v>
      </c>
      <c r="CB242">
        <f t="shared" si="59"/>
        <v>-8.7729272727275198</v>
      </c>
      <c r="CC242">
        <v>11.48221363636396</v>
      </c>
      <c r="CD242">
        <v>-20.25514090909148</v>
      </c>
      <c r="CE242">
        <f t="shared" si="48"/>
        <v>6.0636409090910801</v>
      </c>
      <c r="CF242">
        <v>0.51605454545456009</v>
      </c>
      <c r="CG242">
        <v>5.5475863636365199</v>
      </c>
      <c r="CH242" s="59">
        <f t="shared" si="40"/>
        <v>2146</v>
      </c>
      <c r="CI242">
        <v>2068</v>
      </c>
      <c r="CJ242">
        <v>78</v>
      </c>
      <c r="CK242">
        <f t="shared" si="57"/>
        <v>-74.053827272729364</v>
      </c>
      <c r="CL242">
        <v>-71.731581818183841</v>
      </c>
      <c r="CM242">
        <v>-2.32224545454552</v>
      </c>
    </row>
    <row r="243" spans="1:91" x14ac:dyDescent="0.25">
      <c r="A243" t="s">
        <v>892</v>
      </c>
      <c r="B243">
        <f t="shared" si="53"/>
        <v>10926.395506866706</v>
      </c>
      <c r="C243">
        <f>SUMIF(E$5:CM$5,C$5,E243:CM243)</f>
        <v>-4704.3903818090648</v>
      </c>
      <c r="D243">
        <f>SUMIF(E$5:CM$5,D$5,E243:CM243)</f>
        <v>15630.785888675771</v>
      </c>
      <c r="E243">
        <f t="shared" si="49"/>
        <v>3252</v>
      </c>
      <c r="F243">
        <v>431</v>
      </c>
      <c r="G243">
        <v>2821</v>
      </c>
      <c r="H243">
        <f t="shared" si="50"/>
        <v>234.14422633941894</v>
      </c>
      <c r="I243">
        <v>515.98449878501572</v>
      </c>
      <c r="J243">
        <v>-281.84027244559678</v>
      </c>
      <c r="K243">
        <f t="shared" si="51"/>
        <v>5155.5018866899982</v>
      </c>
      <c r="L243">
        <v>1023.5292353799985</v>
      </c>
      <c r="M243">
        <v>4131.9726513099995</v>
      </c>
      <c r="N243">
        <f t="shared" si="66"/>
        <v>869.11606702370091</v>
      </c>
      <c r="O243">
        <v>-240.00043105396168</v>
      </c>
      <c r="P243">
        <v>1109.1164980776625</v>
      </c>
      <c r="Q243">
        <f t="shared" si="41"/>
        <v>-10.399999999999977</v>
      </c>
      <c r="R243">
        <v>-912.6</v>
      </c>
      <c r="S243">
        <v>902.2</v>
      </c>
      <c r="T243">
        <f t="shared" si="58"/>
        <v>160.32</v>
      </c>
      <c r="U243">
        <v>61.75</v>
      </c>
      <c r="V243">
        <v>98.57</v>
      </c>
      <c r="W243">
        <f t="shared" si="54"/>
        <v>86.386664955422802</v>
      </c>
      <c r="X243">
        <v>59.723366164619478</v>
      </c>
      <c r="Y243">
        <v>26.663298790803321</v>
      </c>
      <c r="Z243">
        <f t="shared" si="60"/>
        <v>2727.6140327997209</v>
      </c>
      <c r="AA243">
        <v>-190.98007890189484</v>
      </c>
      <c r="AB243">
        <v>2918.5941117016159</v>
      </c>
      <c r="AC243">
        <f t="shared" si="52"/>
        <v>941.30000000000018</v>
      </c>
      <c r="AD243">
        <v>-2188.1999999999998</v>
      </c>
      <c r="AE243">
        <v>3129.5</v>
      </c>
      <c r="AH243">
        <v>545.40886348588504</v>
      </c>
      <c r="AI243">
        <f t="shared" si="47"/>
        <v>5.0173388999999906</v>
      </c>
      <c r="AJ243">
        <v>-2.2443360000000006</v>
      </c>
      <c r="AK243">
        <v>7.2616748999999912</v>
      </c>
      <c r="AL243" s="70">
        <f t="shared" si="46"/>
        <v>-1023.4594834887589</v>
      </c>
      <c r="AM243">
        <v>-538.84726450911319</v>
      </c>
      <c r="AN243">
        <v>-484.61221897964572</v>
      </c>
      <c r="AO243">
        <f t="shared" si="45"/>
        <v>-798.19999999999993</v>
      </c>
      <c r="AP243" s="71">
        <v>-1231.25</v>
      </c>
      <c r="AQ243">
        <v>433.05000000000007</v>
      </c>
      <c r="AR243">
        <f t="shared" si="43"/>
        <v>137.20940628402508</v>
      </c>
      <c r="AS243">
        <v>-6.0272615723369656</v>
      </c>
      <c r="AT243">
        <v>143.23666785636203</v>
      </c>
      <c r="AU243">
        <f t="shared" si="67"/>
        <v>218.18506584158223</v>
      </c>
      <c r="AV243">
        <v>-360.26157830046822</v>
      </c>
      <c r="AW243">
        <v>578.44664414205045</v>
      </c>
      <c r="AX243">
        <f t="shared" si="44"/>
        <v>-1661</v>
      </c>
      <c r="AY243">
        <v>-6</v>
      </c>
      <c r="AZ243">
        <v>-1655</v>
      </c>
      <c r="BA243">
        <f t="shared" si="42"/>
        <v>331.93991455739808</v>
      </c>
      <c r="BB243">
        <v>-17.8235104965777</v>
      </c>
      <c r="BC243">
        <v>349.76342505397577</v>
      </c>
      <c r="BD243">
        <f t="shared" si="61"/>
        <v>98.720637826088662</v>
      </c>
      <c r="BE243">
        <v>0</v>
      </c>
      <c r="BF243">
        <v>98.720637826088662</v>
      </c>
      <c r="BG243">
        <f t="shared" si="62"/>
        <v>-20.783292173913402</v>
      </c>
      <c r="BH243">
        <v>-8.7441900000001507</v>
      </c>
      <c r="BI243">
        <v>-12.03910217391325</v>
      </c>
      <c r="BJ243">
        <f t="shared" si="63"/>
        <v>95.045543478262502</v>
      </c>
      <c r="BK243">
        <v>11.4054652173915</v>
      </c>
      <c r="BL243">
        <v>83.640078260871007</v>
      </c>
      <c r="BM243">
        <f t="shared" si="55"/>
        <v>34.216395652174498</v>
      </c>
      <c r="BN243">
        <v>0</v>
      </c>
      <c r="BO243">
        <v>34.216395652174498</v>
      </c>
      <c r="BP243">
        <f t="shared" si="64"/>
        <v>713.34848565218624</v>
      </c>
      <c r="BQ243">
        <v>-103.02936913043655</v>
      </c>
      <c r="BR243">
        <v>816.37785478262276</v>
      </c>
      <c r="BS243">
        <f t="shared" si="65"/>
        <v>1297.0548500000223</v>
      </c>
      <c r="BT243">
        <v>-4.8156408695652999</v>
      </c>
      <c r="BU243">
        <v>1301.8704908695875</v>
      </c>
      <c r="BV243">
        <f t="shared" si="68"/>
        <v>-101.79741</v>
      </c>
      <c r="BW243">
        <v>-8.2409999999999997E-2</v>
      </c>
      <c r="BX243">
        <v>-101.715</v>
      </c>
      <c r="BY243">
        <f t="shared" si="56"/>
        <v>-467.24389173913846</v>
      </c>
      <c r="BZ243">
        <v>87.188445217392797</v>
      </c>
      <c r="CA243">
        <v>-554.43233695653123</v>
      </c>
      <c r="CB243">
        <f t="shared" si="59"/>
        <v>15.7141965217394</v>
      </c>
      <c r="CC243">
        <v>3.2949121739131</v>
      </c>
      <c r="CD243">
        <v>12.4192843478263</v>
      </c>
      <c r="CE243">
        <f t="shared" si="48"/>
        <v>13.1796486956524</v>
      </c>
      <c r="CF243">
        <v>0</v>
      </c>
      <c r="CG243">
        <v>13.1796486956524</v>
      </c>
      <c r="CH243" s="59">
        <f t="shared" ref="CH243:CH306" si="69">CI243+CJ243</f>
        <v>-3278</v>
      </c>
      <c r="CI243">
        <v>-1226</v>
      </c>
      <c r="CJ243">
        <v>-2052</v>
      </c>
      <c r="CK243">
        <f t="shared" si="57"/>
        <v>1355.8563595652406</v>
      </c>
      <c r="CL243">
        <v>138.6397660869589</v>
      </c>
      <c r="CM243">
        <v>1217.2165934782818</v>
      </c>
    </row>
    <row r="244" spans="1:91" x14ac:dyDescent="0.25">
      <c r="A244" t="s">
        <v>893</v>
      </c>
      <c r="B244">
        <f t="shared" si="53"/>
        <v>21405.73529104545</v>
      </c>
      <c r="C244">
        <f>SUMIF(E$5:CM$5,C$5,E244:CM244)</f>
        <v>1440.9256013066392</v>
      </c>
      <c r="D244">
        <f>SUMIF(E$5:CM$5,D$5,E244:CM244)</f>
        <v>19964.80968973881</v>
      </c>
      <c r="E244">
        <f t="shared" si="49"/>
        <v>2882</v>
      </c>
      <c r="F244">
        <v>524</v>
      </c>
      <c r="G244">
        <v>2358</v>
      </c>
      <c r="H244">
        <f t="shared" si="50"/>
        <v>-713.73755181636284</v>
      </c>
      <c r="I244">
        <v>-1015.2254805926917</v>
      </c>
      <c r="J244">
        <v>301.48792877632889</v>
      </c>
      <c r="K244">
        <f t="shared" si="51"/>
        <v>1216.1795980699987</v>
      </c>
      <c r="L244">
        <v>-336.95404116000054</v>
      </c>
      <c r="M244">
        <v>1553.1336392299993</v>
      </c>
      <c r="N244">
        <f t="shared" si="66"/>
        <v>1819.0667132235844</v>
      </c>
      <c r="O244">
        <v>60.071118891668107</v>
      </c>
      <c r="P244">
        <v>1758.9955943319162</v>
      </c>
      <c r="Q244">
        <f t="shared" ref="Q244:Q307" si="70">R244+S244</f>
        <v>9514.0999999999985</v>
      </c>
      <c r="R244">
        <v>598.79999999999995</v>
      </c>
      <c r="S244" s="72">
        <v>8915.2999999999993</v>
      </c>
      <c r="T244">
        <f t="shared" si="58"/>
        <v>503.53999999999996</v>
      </c>
      <c r="U244">
        <v>83.39</v>
      </c>
      <c r="V244">
        <v>420.15</v>
      </c>
      <c r="W244">
        <f t="shared" si="54"/>
        <v>117.51316371008508</v>
      </c>
      <c r="X244">
        <v>43.330000000000005</v>
      </c>
      <c r="Y244">
        <v>74.183163710085083</v>
      </c>
      <c r="Z244">
        <f t="shared" si="60"/>
        <v>4128.7529860203995</v>
      </c>
      <c r="AA244">
        <v>2228.9066222396527</v>
      </c>
      <c r="AB244">
        <v>1899.8463637807467</v>
      </c>
      <c r="AC244">
        <f t="shared" si="52"/>
        <v>3700.6</v>
      </c>
      <c r="AD244">
        <v>1854.1</v>
      </c>
      <c r="AE244">
        <v>1846.5</v>
      </c>
      <c r="AH244">
        <v>-4376.74406782197</v>
      </c>
      <c r="AI244">
        <f t="shared" si="47"/>
        <v>35.816083199999994</v>
      </c>
      <c r="AJ244">
        <v>30.935282000000001</v>
      </c>
      <c r="AK244">
        <v>4.8808011999999952</v>
      </c>
      <c r="AL244" s="70">
        <f t="shared" si="46"/>
        <v>516.1160066745158</v>
      </c>
      <c r="AM244">
        <v>594.21101934034118</v>
      </c>
      <c r="AN244">
        <v>-78.095012665825422</v>
      </c>
      <c r="AO244">
        <f t="shared" si="45"/>
        <v>22.11999999999999</v>
      </c>
      <c r="AP244" s="71">
        <v>88.7</v>
      </c>
      <c r="AQ244">
        <v>-66.580000000000013</v>
      </c>
      <c r="AR244">
        <f t="shared" si="43"/>
        <v>112.92911244479028</v>
      </c>
      <c r="AS244">
        <v>-1.2683236760427512</v>
      </c>
      <c r="AT244">
        <v>114.19743612083303</v>
      </c>
      <c r="AU244">
        <f t="shared" si="67"/>
        <v>-784.65547167464956</v>
      </c>
      <c r="AV244">
        <v>-2919.9620829332935</v>
      </c>
      <c r="AW244">
        <v>2135.3066112586439</v>
      </c>
      <c r="AX244">
        <f t="shared" si="44"/>
        <v>-350</v>
      </c>
      <c r="AY244">
        <v>-7</v>
      </c>
      <c r="AZ244">
        <v>-343</v>
      </c>
      <c r="BA244">
        <f t="shared" si="42"/>
        <v>316.11216301505726</v>
      </c>
      <c r="BB244">
        <v>-7.7540348029934183</v>
      </c>
      <c r="BC244">
        <v>323.86619781805069</v>
      </c>
      <c r="BD244">
        <f t="shared" si="61"/>
        <v>728.251758</v>
      </c>
      <c r="BE244">
        <v>0</v>
      </c>
      <c r="BF244">
        <v>728.251758</v>
      </c>
      <c r="BG244">
        <f t="shared" si="62"/>
        <v>-45.149364000000006</v>
      </c>
      <c r="BH244">
        <v>-36.917712000000002</v>
      </c>
      <c r="BI244">
        <v>-8.2316520000000004</v>
      </c>
      <c r="BJ244">
        <f t="shared" si="63"/>
        <v>11.224979999999999</v>
      </c>
      <c r="BK244">
        <v>2.49444</v>
      </c>
      <c r="BL244">
        <v>8.7305399999999995</v>
      </c>
      <c r="BM244">
        <f t="shared" si="55"/>
        <v>148.41918000000001</v>
      </c>
      <c r="BN244">
        <v>-1.24722</v>
      </c>
      <c r="BO244">
        <v>149.66640000000001</v>
      </c>
      <c r="BP244">
        <f t="shared" si="64"/>
        <v>-439.02144000000004</v>
      </c>
      <c r="BQ244">
        <v>-572.09981400000004</v>
      </c>
      <c r="BR244">
        <v>133.078374</v>
      </c>
      <c r="BS244">
        <f t="shared" si="65"/>
        <v>-10.975535999999998</v>
      </c>
      <c r="BT244">
        <v>7.982208</v>
      </c>
      <c r="BU244">
        <v>-18.957743999999998</v>
      </c>
      <c r="BV244">
        <f t="shared" si="68"/>
        <v>22.232140000000001</v>
      </c>
      <c r="BW244">
        <v>-2.1857199999999999</v>
      </c>
      <c r="BX244">
        <v>24.417860000000001</v>
      </c>
      <c r="BY244">
        <f t="shared" si="56"/>
        <v>1046.2928580000003</v>
      </c>
      <c r="BZ244">
        <v>-6.6102660000000002</v>
      </c>
      <c r="CA244">
        <v>1052.9031240000002</v>
      </c>
      <c r="CB244">
        <f t="shared" si="59"/>
        <v>40.035761999999998</v>
      </c>
      <c r="CC244">
        <v>7.3585980000000006</v>
      </c>
      <c r="CD244">
        <v>32.677163999999998</v>
      </c>
      <c r="CE244">
        <f t="shared" si="48"/>
        <v>-2.3697179999999998</v>
      </c>
      <c r="CF244">
        <v>-0.997776</v>
      </c>
      <c r="CG244">
        <v>-1.371942</v>
      </c>
      <c r="CH244" s="59">
        <f t="shared" si="69"/>
        <v>837</v>
      </c>
      <c r="CI244">
        <v>166</v>
      </c>
      <c r="CJ244">
        <v>671</v>
      </c>
      <c r="CK244">
        <f t="shared" si="57"/>
        <v>410.085936</v>
      </c>
      <c r="CL244">
        <v>58.868784000000005</v>
      </c>
      <c r="CM244">
        <v>351.217152</v>
      </c>
    </row>
    <row r="245" spans="1:91" x14ac:dyDescent="0.25">
      <c r="A245" t="s">
        <v>894</v>
      </c>
      <c r="B245">
        <f t="shared" si="53"/>
        <v>-22699.76777398201</v>
      </c>
      <c r="C245">
        <f>SUMIF(E$5:CM$5,C$5,E245:CM245)</f>
        <v>-15613.604874669832</v>
      </c>
      <c r="D245">
        <f>SUMIF(E$5:CM$5,D$5,E245:CM245)</f>
        <v>-7086.1628993121767</v>
      </c>
      <c r="E245">
        <f t="shared" si="49"/>
        <v>329</v>
      </c>
      <c r="F245">
        <v>-4</v>
      </c>
      <c r="G245">
        <v>333</v>
      </c>
      <c r="H245">
        <f t="shared" si="50"/>
        <v>-2269.6160115692337</v>
      </c>
      <c r="I245">
        <v>-712.35804538276966</v>
      </c>
      <c r="J245">
        <v>-1557.2579661864638</v>
      </c>
      <c r="K245">
        <f t="shared" si="51"/>
        <v>-9382.456099949999</v>
      </c>
      <c r="L245">
        <v>-497.3904125199997</v>
      </c>
      <c r="M245">
        <v>-8885.0656874300003</v>
      </c>
      <c r="N245">
        <f t="shared" si="66"/>
        <v>872.23397462111416</v>
      </c>
      <c r="O245">
        <v>-47.191411371054912</v>
      </c>
      <c r="P245">
        <v>919.42538599216903</v>
      </c>
      <c r="Q245">
        <f t="shared" si="70"/>
        <v>-702</v>
      </c>
      <c r="R245">
        <v>-740.3</v>
      </c>
      <c r="S245">
        <v>38.299999999999997</v>
      </c>
      <c r="T245">
        <f t="shared" si="58"/>
        <v>362.83000000000004</v>
      </c>
      <c r="U245">
        <v>83.53</v>
      </c>
      <c r="V245">
        <v>279.3</v>
      </c>
      <c r="W245">
        <f t="shared" si="54"/>
        <v>76.626209447877713</v>
      </c>
      <c r="X245">
        <v>12.397221181324383</v>
      </c>
      <c r="Y245">
        <v>64.22898826655333</v>
      </c>
      <c r="Z245">
        <f t="shared" si="60"/>
        <v>1948.0773413839524</v>
      </c>
      <c r="AA245">
        <v>165.13805327080252</v>
      </c>
      <c r="AB245">
        <v>1782.9392881131498</v>
      </c>
      <c r="AC245">
        <f t="shared" si="52"/>
        <v>-2824.2</v>
      </c>
      <c r="AD245">
        <v>-2214.6</v>
      </c>
      <c r="AE245">
        <v>-609.6</v>
      </c>
      <c r="AH245">
        <v>-3049.3755511616109</v>
      </c>
      <c r="AI245">
        <f t="shared" si="47"/>
        <v>950.4608659999999</v>
      </c>
      <c r="AJ245">
        <v>-49.728591999999999</v>
      </c>
      <c r="AK245">
        <v>1000.1894579999999</v>
      </c>
      <c r="AL245" s="70">
        <f t="shared" si="46"/>
        <v>236.023092232534</v>
      </c>
      <c r="AM245">
        <v>-304.28343276694449</v>
      </c>
      <c r="AN245">
        <v>540.30652499947848</v>
      </c>
      <c r="AO245">
        <f t="shared" si="45"/>
        <v>-1506.56</v>
      </c>
      <c r="AP245" s="71">
        <v>-1654.9099999999999</v>
      </c>
      <c r="AQ245">
        <v>148.35000000000002</v>
      </c>
      <c r="AR245">
        <f t="shared" si="43"/>
        <v>-4.1231744038389779</v>
      </c>
      <c r="AS245">
        <v>-1.1717322320572807</v>
      </c>
      <c r="AT245">
        <v>-2.9514421717816974</v>
      </c>
      <c r="AU245">
        <f t="shared" si="67"/>
        <v>-5218.6977384399743</v>
      </c>
      <c r="AV245">
        <v>-8609.1708483253224</v>
      </c>
      <c r="AW245">
        <v>3390.4731098853481</v>
      </c>
      <c r="AX245">
        <f t="shared" si="44"/>
        <v>-180</v>
      </c>
      <c r="AY245">
        <v>-4</v>
      </c>
      <c r="AZ245">
        <v>-176</v>
      </c>
      <c r="BA245">
        <f t="shared" ref="BA245:BA308" si="71">BB245+BC245</f>
        <v>-264.95535714285688</v>
      </c>
      <c r="BB245">
        <v>3.3928571428571397</v>
      </c>
      <c r="BC245">
        <v>-268.34821428571405</v>
      </c>
      <c r="BD245">
        <f t="shared" si="61"/>
        <v>-159.69076666666237</v>
      </c>
      <c r="BE245">
        <v>0</v>
      </c>
      <c r="BF245">
        <v>-159.69076666666237</v>
      </c>
      <c r="BG245">
        <f t="shared" si="62"/>
        <v>-26.512366666665951</v>
      </c>
      <c r="BH245">
        <v>-15.784106666666242</v>
      </c>
      <c r="BI245">
        <v>-10.728259999999709</v>
      </c>
      <c r="BJ245">
        <f t="shared" si="63"/>
        <v>-4.9325333333332004</v>
      </c>
      <c r="BK245">
        <v>0</v>
      </c>
      <c r="BL245">
        <v>-4.9325333333332004</v>
      </c>
      <c r="BM245">
        <f t="shared" si="55"/>
        <v>-2.4662666666666002</v>
      </c>
      <c r="BN245">
        <v>-1.2331333333333001</v>
      </c>
      <c r="BO245">
        <v>-1.2331333333333001</v>
      </c>
      <c r="BP245">
        <f t="shared" si="64"/>
        <v>-450.83354666665446</v>
      </c>
      <c r="BQ245">
        <v>-57.83395333333177</v>
      </c>
      <c r="BR245">
        <v>-392.99959333332271</v>
      </c>
      <c r="BS245">
        <f t="shared" si="65"/>
        <v>-54.13455333333188</v>
      </c>
      <c r="BT245">
        <v>4.0693399999998903</v>
      </c>
      <c r="BU245">
        <v>-58.20389333333177</v>
      </c>
      <c r="BV245">
        <f t="shared" si="68"/>
        <v>-11.596125000000001</v>
      </c>
      <c r="BW245">
        <v>0.19627500000000001</v>
      </c>
      <c r="BX245">
        <v>-11.792400000000001</v>
      </c>
      <c r="BY245">
        <f t="shared" si="56"/>
        <v>-266.85005333332617</v>
      </c>
      <c r="BZ245">
        <v>-11.22151333333303</v>
      </c>
      <c r="CA245">
        <v>-255.62853999999314</v>
      </c>
      <c r="CB245">
        <f t="shared" si="59"/>
        <v>-25.649173333332641</v>
      </c>
      <c r="CC245">
        <v>-19.730133333332802</v>
      </c>
      <c r="CD245">
        <v>-5.91903999999984</v>
      </c>
      <c r="CE245">
        <f t="shared" si="48"/>
        <v>-3.6993999999999003</v>
      </c>
      <c r="CF245">
        <v>0.86319333333331005</v>
      </c>
      <c r="CG245">
        <v>-4.5625933333332105</v>
      </c>
      <c r="CH245" s="59">
        <f t="shared" si="69"/>
        <v>-1070</v>
      </c>
      <c r="CI245">
        <v>-1151</v>
      </c>
      <c r="CJ245">
        <v>81</v>
      </c>
      <c r="CK245">
        <f t="shared" si="57"/>
        <v>3.3294599999998979</v>
      </c>
      <c r="CL245">
        <v>212.71549999999428</v>
      </c>
      <c r="CM245">
        <v>-209.38603999999438</v>
      </c>
    </row>
    <row r="246" spans="1:91" x14ac:dyDescent="0.25">
      <c r="A246" t="s">
        <v>895</v>
      </c>
      <c r="B246">
        <f t="shared" si="53"/>
        <v>33996.351982670618</v>
      </c>
      <c r="C246">
        <f>SUMIF(E$5:CM$5,C$5,E246:CM246)</f>
        <v>10212.984974629271</v>
      </c>
      <c r="D246">
        <f>SUMIF(E$5:CM$5,D$5,E246:CM246)</f>
        <v>23783.367008041343</v>
      </c>
      <c r="E246">
        <f t="shared" si="49"/>
        <v>1878</v>
      </c>
      <c r="F246">
        <v>506</v>
      </c>
      <c r="G246">
        <v>1372</v>
      </c>
      <c r="H246">
        <f t="shared" si="50"/>
        <v>520.09459490188044</v>
      </c>
      <c r="I246">
        <v>-270.02751438251812</v>
      </c>
      <c r="J246">
        <v>790.12210928439856</v>
      </c>
      <c r="K246">
        <f t="shared" si="51"/>
        <v>12054.811428349998</v>
      </c>
      <c r="L246">
        <v>1623.2354932399999</v>
      </c>
      <c r="M246">
        <v>10431.575935109999</v>
      </c>
      <c r="N246">
        <f t="shared" si="66"/>
        <v>238.34947175602002</v>
      </c>
      <c r="O246">
        <v>143.97327499510754</v>
      </c>
      <c r="P246">
        <v>94.376196760912492</v>
      </c>
      <c r="Q246">
        <f t="shared" si="70"/>
        <v>2835.3999999999996</v>
      </c>
      <c r="R246">
        <v>-785.3</v>
      </c>
      <c r="S246" s="72">
        <v>3620.7</v>
      </c>
      <c r="T246">
        <f t="shared" si="58"/>
        <v>-168.01</v>
      </c>
      <c r="U246">
        <v>-78.94</v>
      </c>
      <c r="V246">
        <v>-89.07</v>
      </c>
      <c r="W246">
        <f t="shared" si="54"/>
        <v>82.144151227773278</v>
      </c>
      <c r="X246">
        <v>0.90487155805257657</v>
      </c>
      <c r="Y246">
        <v>81.239279669720702</v>
      </c>
      <c r="Z246">
        <f t="shared" si="60"/>
        <v>5413.8509096460803</v>
      </c>
      <c r="AA246">
        <v>2076.1393677187889</v>
      </c>
      <c r="AB246">
        <v>3337.7115419272918</v>
      </c>
      <c r="AC246">
        <f t="shared" si="52"/>
        <v>-951.8</v>
      </c>
      <c r="AD246">
        <v>-641.5</v>
      </c>
      <c r="AE246">
        <v>-310.3</v>
      </c>
      <c r="AH246">
        <v>-1974.2244700230901</v>
      </c>
      <c r="AI246">
        <f t="shared" si="47"/>
        <v>15.197421</v>
      </c>
      <c r="AJ246">
        <v>16.494008000000001</v>
      </c>
      <c r="AK246">
        <v>-1.2965869999999999</v>
      </c>
      <c r="AL246" s="70">
        <f t="shared" si="46"/>
        <v>957.8849892608356</v>
      </c>
      <c r="AM246">
        <v>524.60967948539235</v>
      </c>
      <c r="AN246">
        <v>433.27530977544325</v>
      </c>
      <c r="AO246">
        <f t="shared" si="45"/>
        <v>-1744.93</v>
      </c>
      <c r="AP246" s="71">
        <v>-1603.89</v>
      </c>
      <c r="AQ246">
        <v>-141.04</v>
      </c>
      <c r="AR246">
        <f t="shared" si="43"/>
        <v>-656.63293793214802</v>
      </c>
      <c r="AS246">
        <v>1.4651209769799476</v>
      </c>
      <c r="AT246">
        <v>-658.09805890912799</v>
      </c>
      <c r="AU246">
        <f t="shared" si="67"/>
        <v>14924.772021363178</v>
      </c>
      <c r="AV246">
        <v>9346.2088326409521</v>
      </c>
      <c r="AW246">
        <v>5578.5631887222262</v>
      </c>
      <c r="AX246">
        <f t="shared" si="44"/>
        <v>-66</v>
      </c>
      <c r="AY246">
        <v>-11</v>
      </c>
      <c r="AZ246">
        <v>-55</v>
      </c>
      <c r="BA246">
        <f t="shared" si="71"/>
        <v>1359.8883937866985</v>
      </c>
      <c r="BB246">
        <v>-29.275808936825879</v>
      </c>
      <c r="BC246">
        <v>1389.1642027235243</v>
      </c>
      <c r="BD246">
        <f t="shared" si="61"/>
        <v>411.16277333332152</v>
      </c>
      <c r="BE246">
        <v>0</v>
      </c>
      <c r="BF246">
        <v>411.16277333332152</v>
      </c>
      <c r="BG246">
        <f t="shared" si="62"/>
        <v>-5.4620266666665094</v>
      </c>
      <c r="BH246">
        <v>-8.7159999999997488</v>
      </c>
      <c r="BI246">
        <v>3.2539733333332395</v>
      </c>
      <c r="BJ246">
        <f t="shared" si="63"/>
        <v>-54.620266666665096</v>
      </c>
      <c r="BK246">
        <v>2.3242666666665999</v>
      </c>
      <c r="BL246">
        <v>-56.944533333331698</v>
      </c>
      <c r="BM246">
        <f t="shared" si="55"/>
        <v>-56.944533333331691</v>
      </c>
      <c r="BN246">
        <v>-3.4863999999998998</v>
      </c>
      <c r="BO246">
        <v>-53.458133333331794</v>
      </c>
      <c r="BP246">
        <f t="shared" si="64"/>
        <v>613.14154666664911</v>
      </c>
      <c r="BQ246">
        <v>-118.07274666666326</v>
      </c>
      <c r="BR246">
        <v>731.21429333331241</v>
      </c>
      <c r="BS246">
        <f t="shared" si="65"/>
        <v>-1291.4787733332962</v>
      </c>
      <c r="BT246">
        <v>-4.4161066666665398</v>
      </c>
      <c r="BU246">
        <v>-1287.0626666666296</v>
      </c>
      <c r="BV246">
        <f t="shared" si="68"/>
        <v>-2.9755640000000003</v>
      </c>
      <c r="BW246">
        <v>0.115436</v>
      </c>
      <c r="BX246">
        <v>-3.0910000000000002</v>
      </c>
      <c r="BY246">
        <f t="shared" si="56"/>
        <v>-214.29738666666051</v>
      </c>
      <c r="BZ246">
        <v>5.3458133333331794</v>
      </c>
      <c r="CA246">
        <v>-219.6431999999937</v>
      </c>
      <c r="CB246">
        <f t="shared" si="59"/>
        <v>-739.0005866666454</v>
      </c>
      <c r="CC246">
        <v>4.4161066666665398</v>
      </c>
      <c r="CD246">
        <v>-743.41669333331197</v>
      </c>
      <c r="CE246">
        <f t="shared" si="48"/>
        <v>2.3242666666665999</v>
      </c>
      <c r="CF246">
        <v>-0.34863999999998996</v>
      </c>
      <c r="CG246">
        <v>2.6729066666665897</v>
      </c>
      <c r="CH246" s="59">
        <f t="shared" si="69"/>
        <v>1207</v>
      </c>
      <c r="CI246">
        <v>-310</v>
      </c>
      <c r="CJ246">
        <v>1517</v>
      </c>
      <c r="CK246">
        <f t="shared" si="57"/>
        <v>-591.29343999998298</v>
      </c>
      <c r="CL246">
        <v>-173.27407999999502</v>
      </c>
      <c r="CM246">
        <v>-418.01935999998796</v>
      </c>
    </row>
    <row r="247" spans="1:91" x14ac:dyDescent="0.25">
      <c r="A247" t="s">
        <v>896</v>
      </c>
      <c r="B247">
        <f t="shared" si="53"/>
        <v>12825.965322260772</v>
      </c>
      <c r="C247">
        <f>SUMIF(E$5:CM$5,C$5,E247:CM247)</f>
        <v>11407.456842828798</v>
      </c>
      <c r="D247">
        <f>SUMIF(E$5:CM$5,D$5,E247:CM247)</f>
        <v>1418.5084794319735</v>
      </c>
      <c r="E247">
        <f t="shared" si="49"/>
        <v>-551</v>
      </c>
      <c r="F247">
        <v>-617</v>
      </c>
      <c r="G247">
        <v>66</v>
      </c>
      <c r="H247">
        <f t="shared" si="50"/>
        <v>-1277.0960090749695</v>
      </c>
      <c r="I247">
        <v>-180.70321437222222</v>
      </c>
      <c r="J247">
        <v>-1096.3927947027473</v>
      </c>
      <c r="K247">
        <f t="shared" si="51"/>
        <v>2656.7010879600002</v>
      </c>
      <c r="L247">
        <v>1199.2782613300003</v>
      </c>
      <c r="M247">
        <v>1457.4228266299999</v>
      </c>
      <c r="N247">
        <f t="shared" si="66"/>
        <v>950.14801244646196</v>
      </c>
      <c r="O247">
        <v>123.52534071639363</v>
      </c>
      <c r="P247">
        <v>826.6226717300683</v>
      </c>
      <c r="Q247">
        <f t="shared" si="70"/>
        <v>-601.90000000000009</v>
      </c>
      <c r="R247" s="72">
        <v>1453.5</v>
      </c>
      <c r="S247" s="72">
        <v>-2055.4</v>
      </c>
      <c r="T247">
        <f t="shared" si="58"/>
        <v>-8.61</v>
      </c>
      <c r="U247">
        <v>-79.11</v>
      </c>
      <c r="V247">
        <v>70.5</v>
      </c>
      <c r="W247">
        <f t="shared" si="54"/>
        <v>136.31488359545438</v>
      </c>
      <c r="X247">
        <v>27.157818525356724</v>
      </c>
      <c r="Y247">
        <v>109.15706507009766</v>
      </c>
      <c r="Z247">
        <f t="shared" si="60"/>
        <v>3959.4738675552535</v>
      </c>
      <c r="AA247">
        <v>1849.7698081002825</v>
      </c>
      <c r="AB247">
        <v>2109.7040594549712</v>
      </c>
      <c r="AC247">
        <f t="shared" si="52"/>
        <v>290.10000000000002</v>
      </c>
      <c r="AD247">
        <v>593</v>
      </c>
      <c r="AE247">
        <v>-302.89999999999998</v>
      </c>
      <c r="AH247">
        <v>-44.881750453394432</v>
      </c>
      <c r="AI247">
        <f t="shared" si="47"/>
        <v>8.4679722999999978</v>
      </c>
      <c r="AJ247">
        <v>16.720939000000001</v>
      </c>
      <c r="AK247">
        <v>-8.2529667000000035</v>
      </c>
      <c r="AL247" s="70">
        <f t="shared" si="46"/>
        <v>730.86631367974371</v>
      </c>
      <c r="AM247">
        <v>398.80223424364135</v>
      </c>
      <c r="AN247">
        <v>332.06407943610236</v>
      </c>
      <c r="AO247">
        <f t="shared" si="45"/>
        <v>172.37000000000003</v>
      </c>
      <c r="AP247" s="71">
        <v>152.22000000000003</v>
      </c>
      <c r="AQ247">
        <v>20.149999999999999</v>
      </c>
      <c r="AR247">
        <f t="shared" ref="AR247:AR310" si="72">AS247+AT247</f>
        <v>-70.12444064090576</v>
      </c>
      <c r="AS247">
        <v>-4.7239094617829256</v>
      </c>
      <c r="AT247">
        <v>-65.400531179122837</v>
      </c>
      <c r="AU247">
        <f t="shared" si="67"/>
        <v>7792.0236932767784</v>
      </c>
      <c r="AV247">
        <v>6116.3775367972803</v>
      </c>
      <c r="AW247">
        <v>1675.6461564794977</v>
      </c>
      <c r="AX247">
        <f t="shared" si="44"/>
        <v>-86</v>
      </c>
      <c r="AY247">
        <v>119</v>
      </c>
      <c r="AZ247">
        <v>-205</v>
      </c>
      <c r="BA247">
        <f t="shared" si="71"/>
        <v>-616.38710738365398</v>
      </c>
      <c r="BB247">
        <v>9.5379049498437762</v>
      </c>
      <c r="BC247">
        <v>-625.92501233349776</v>
      </c>
      <c r="BD247">
        <f t="shared" si="61"/>
        <v>-29.168600500000007</v>
      </c>
      <c r="BE247">
        <v>23.834264999999998</v>
      </c>
      <c r="BF247">
        <v>-53.002865500000006</v>
      </c>
      <c r="BG247">
        <f t="shared" si="62"/>
        <v>-7.6042654999999995</v>
      </c>
      <c r="BH247">
        <v>-6.9232864999999997</v>
      </c>
      <c r="BI247">
        <v>-0.680979</v>
      </c>
      <c r="BJ247">
        <f t="shared" si="63"/>
        <v>3.4048949999999998</v>
      </c>
      <c r="BK247">
        <v>4.53986</v>
      </c>
      <c r="BL247">
        <v>-1.134965</v>
      </c>
      <c r="BM247">
        <f t="shared" si="55"/>
        <v>282.60628500000001</v>
      </c>
      <c r="BN247">
        <v>0</v>
      </c>
      <c r="BO247">
        <v>282.60628500000001</v>
      </c>
      <c r="BP247">
        <f t="shared" si="64"/>
        <v>-1581.1197414999999</v>
      </c>
      <c r="BQ247">
        <v>159.91656850000001</v>
      </c>
      <c r="BR247">
        <v>-1741.03631</v>
      </c>
      <c r="BS247">
        <f t="shared" si="65"/>
        <v>6.1288109999999998</v>
      </c>
      <c r="BT247">
        <v>0.5674825</v>
      </c>
      <c r="BU247">
        <v>5.5613285000000001</v>
      </c>
      <c r="BV247">
        <f t="shared" si="68"/>
        <v>11.947850000000001</v>
      </c>
      <c r="BW247">
        <v>-6.6919999999999993E-2</v>
      </c>
      <c r="BX247">
        <v>12.01477</v>
      </c>
      <c r="BY247">
        <f t="shared" si="56"/>
        <v>-143.23258300000001</v>
      </c>
      <c r="BZ247">
        <v>3.5183914999999999</v>
      </c>
      <c r="CA247">
        <v>-146.75097450000001</v>
      </c>
      <c r="CB247">
        <f t="shared" si="59"/>
        <v>20.542866500000002</v>
      </c>
      <c r="CC247">
        <v>7.6042655000000003</v>
      </c>
      <c r="CD247">
        <v>12.938601</v>
      </c>
      <c r="CE247">
        <f t="shared" si="48"/>
        <v>2.26993</v>
      </c>
      <c r="CF247">
        <v>-0.1134965</v>
      </c>
      <c r="CG247">
        <v>2.3834265000000001</v>
      </c>
      <c r="CH247" s="59">
        <f t="shared" si="69"/>
        <v>669</v>
      </c>
      <c r="CI247">
        <v>37</v>
      </c>
      <c r="CJ247">
        <v>632</v>
      </c>
      <c r="CK247">
        <f t="shared" si="57"/>
        <v>150.72335199999998</v>
      </c>
      <c r="CL247">
        <v>0.226993</v>
      </c>
      <c r="CM247">
        <v>150.49635899999998</v>
      </c>
    </row>
    <row r="248" spans="1:91" x14ac:dyDescent="0.25">
      <c r="A248" t="s">
        <v>897</v>
      </c>
      <c r="B248">
        <f t="shared" si="53"/>
        <v>5233.4874352110146</v>
      </c>
      <c r="C248">
        <f>SUMIF(E$5:CM$5,C$5,E248:CM248)</f>
        <v>5490.8612805010107</v>
      </c>
      <c r="D248">
        <f>SUMIF(E$5:CM$5,D$5,E248:CM248)</f>
        <v>-257.37384528999655</v>
      </c>
      <c r="E248">
        <f t="shared" si="49"/>
        <v>-2350</v>
      </c>
      <c r="F248">
        <v>-683</v>
      </c>
      <c r="G248">
        <v>-1667</v>
      </c>
      <c r="H248">
        <f t="shared" si="50"/>
        <v>1210.1245216807054</v>
      </c>
      <c r="I248">
        <v>1462.1923657612795</v>
      </c>
      <c r="J248">
        <v>-252.06784408057419</v>
      </c>
      <c r="K248">
        <f t="shared" si="51"/>
        <v>2918.0458587399989</v>
      </c>
      <c r="L248">
        <v>1354.0752523499984</v>
      </c>
      <c r="M248">
        <v>1563.9706063900003</v>
      </c>
      <c r="N248">
        <f t="shared" si="66"/>
        <v>-469.62088582136687</v>
      </c>
      <c r="O248">
        <v>-219.62175684625905</v>
      </c>
      <c r="P248">
        <v>-249.99912897510779</v>
      </c>
      <c r="Q248">
        <f t="shared" si="70"/>
        <v>-1216.3999999999999</v>
      </c>
      <c r="R248">
        <v>674.7</v>
      </c>
      <c r="S248" s="72">
        <v>-1891.1</v>
      </c>
      <c r="T248">
        <f t="shared" si="58"/>
        <v>18.14</v>
      </c>
      <c r="U248">
        <v>-78.709999999999994</v>
      </c>
      <c r="V248">
        <v>96.85</v>
      </c>
      <c r="W248">
        <f t="shared" si="54"/>
        <v>168.89033624597647</v>
      </c>
      <c r="X248">
        <v>10.544939926328809</v>
      </c>
      <c r="Y248">
        <v>158.34539631964765</v>
      </c>
      <c r="Z248">
        <f t="shared" si="60"/>
        <v>3318.3592835575637</v>
      </c>
      <c r="AA248">
        <v>1934.0514512752575</v>
      </c>
      <c r="AB248">
        <v>1384.3078322823064</v>
      </c>
      <c r="AC248">
        <f t="shared" si="52"/>
        <v>3372.8999999999996</v>
      </c>
      <c r="AD248">
        <v>2886.7</v>
      </c>
      <c r="AE248">
        <v>486.2</v>
      </c>
      <c r="AH248">
        <v>-1432.5886898577207</v>
      </c>
      <c r="AI248">
        <f t="shared" si="47"/>
        <v>-107.3635307</v>
      </c>
      <c r="AJ248">
        <v>-96.136190999999997</v>
      </c>
      <c r="AK248">
        <v>-11.227339700000002</v>
      </c>
      <c r="AL248" s="70">
        <f t="shared" si="46"/>
        <v>-343.52787400885262</v>
      </c>
      <c r="AM248">
        <v>187.41817898857988</v>
      </c>
      <c r="AN248">
        <v>-530.9460529974325</v>
      </c>
      <c r="AO248">
        <f t="shared" si="45"/>
        <v>321.34999999999991</v>
      </c>
      <c r="AP248" s="71">
        <v>3.4600000000000009</v>
      </c>
      <c r="AQ248">
        <v>317.88999999999993</v>
      </c>
      <c r="AR248">
        <f t="shared" si="72"/>
        <v>2017.8181414511914</v>
      </c>
      <c r="AS248">
        <v>-0.36326005297849628</v>
      </c>
      <c r="AT248">
        <v>2018.18140150417</v>
      </c>
      <c r="AU248">
        <f t="shared" si="67"/>
        <v>-2902.8268327810601</v>
      </c>
      <c r="AV248">
        <v>-2375.0689482721314</v>
      </c>
      <c r="AW248">
        <v>-527.75788450892867</v>
      </c>
      <c r="AX248">
        <f t="shared" si="44"/>
        <v>-178</v>
      </c>
      <c r="AY248">
        <v>33</v>
      </c>
      <c r="AZ248">
        <v>-211</v>
      </c>
      <c r="BA248">
        <f t="shared" si="71"/>
        <v>457.2186164318511</v>
      </c>
      <c r="BB248">
        <v>26.594902643659996</v>
      </c>
      <c r="BC248">
        <v>430.62371378819108</v>
      </c>
      <c r="BD248">
        <f t="shared" si="61"/>
        <v>-263.89755227273167</v>
      </c>
      <c r="BE248">
        <v>6.5026090909091998</v>
      </c>
      <c r="BF248">
        <v>-270.40016136364085</v>
      </c>
      <c r="BG248">
        <f t="shared" si="62"/>
        <v>-11.704696363636558</v>
      </c>
      <c r="BH248">
        <v>-13.763855909091138</v>
      </c>
      <c r="BI248">
        <v>2.0591595454545799</v>
      </c>
      <c r="BJ248">
        <f t="shared" si="63"/>
        <v>-43.350727272727994</v>
      </c>
      <c r="BK248">
        <v>18.424059090909399</v>
      </c>
      <c r="BL248">
        <v>-61.774786363637396</v>
      </c>
      <c r="BM248">
        <f t="shared" si="55"/>
        <v>289.36610454545939</v>
      </c>
      <c r="BN248">
        <v>-1.0837681818181999</v>
      </c>
      <c r="BO248">
        <v>290.44987272727758</v>
      </c>
      <c r="BP248">
        <f t="shared" si="64"/>
        <v>-400.99422727273395</v>
      </c>
      <c r="BQ248">
        <v>118.56423909091107</v>
      </c>
      <c r="BR248">
        <v>-519.55846636364504</v>
      </c>
      <c r="BS248">
        <f t="shared" si="65"/>
        <v>-18.098928636363937</v>
      </c>
      <c r="BT248">
        <v>-8.6701454545455992</v>
      </c>
      <c r="BU248">
        <v>-9.4287831818183392</v>
      </c>
      <c r="BV248">
        <f t="shared" si="68"/>
        <v>-16.010637000000003</v>
      </c>
      <c r="BW248">
        <v>1.8590629999999999</v>
      </c>
      <c r="BX248">
        <v>-17.869700000000002</v>
      </c>
      <c r="BY248">
        <f t="shared" si="56"/>
        <v>-44.651249090909836</v>
      </c>
      <c r="BZ248">
        <v>6.8277395454546594</v>
      </c>
      <c r="CA248">
        <v>-51.478988636364498</v>
      </c>
      <c r="CB248">
        <f t="shared" si="59"/>
        <v>1167.7602159091105</v>
      </c>
      <c r="CC248">
        <v>-0.9753913636363799</v>
      </c>
      <c r="CD248">
        <v>1168.7356072727468</v>
      </c>
      <c r="CE248">
        <f t="shared" si="48"/>
        <v>1.6256522727272997</v>
      </c>
      <c r="CF248">
        <v>-1.5172754545454799</v>
      </c>
      <c r="CG248">
        <v>3.1429277272727796</v>
      </c>
      <c r="CH248" s="59">
        <f t="shared" si="69"/>
        <v>499</v>
      </c>
      <c r="CI248">
        <v>248</v>
      </c>
      <c r="CJ248">
        <v>251</v>
      </c>
      <c r="CK248">
        <f t="shared" si="57"/>
        <v>-728.07546454546662</v>
      </c>
      <c r="CL248">
        <v>-3.1429277272727796</v>
      </c>
      <c r="CM248">
        <v>-724.93253681819385</v>
      </c>
    </row>
    <row r="249" spans="1:91" x14ac:dyDescent="0.25">
      <c r="A249" t="s">
        <v>898</v>
      </c>
      <c r="B249">
        <f t="shared" si="53"/>
        <v>6481.8164741529363</v>
      </c>
      <c r="C249">
        <f>SUMIF(E$5:CM$5,C$5,E249:CM249)</f>
        <v>-287.17138714989687</v>
      </c>
      <c r="D249">
        <f>SUMIF(E$5:CM$5,D$5,E249:CM249)</f>
        <v>6768.9878613028332</v>
      </c>
      <c r="E249">
        <f t="shared" si="49"/>
        <v>1529</v>
      </c>
      <c r="F249">
        <v>652</v>
      </c>
      <c r="G249">
        <v>877</v>
      </c>
      <c r="H249">
        <f t="shared" si="50"/>
        <v>939.88029454223749</v>
      </c>
      <c r="I249">
        <v>132.93592255312043</v>
      </c>
      <c r="J249">
        <v>806.94437198911703</v>
      </c>
      <c r="K249">
        <f t="shared" si="51"/>
        <v>6611.191582720001</v>
      </c>
      <c r="L249">
        <v>3764.9989525199994</v>
      </c>
      <c r="M249">
        <v>2846.1926302000011</v>
      </c>
      <c r="N249">
        <f t="shared" si="66"/>
        <v>834.47223756997801</v>
      </c>
      <c r="O249">
        <v>237.57157364891009</v>
      </c>
      <c r="P249">
        <v>596.90066392106792</v>
      </c>
      <c r="Q249">
        <f t="shared" si="70"/>
        <v>1199.0999999999999</v>
      </c>
      <c r="R249">
        <v>991.5</v>
      </c>
      <c r="S249">
        <v>207.6</v>
      </c>
      <c r="T249">
        <f t="shared" si="58"/>
        <v>166.82</v>
      </c>
      <c r="U249">
        <v>-130.74</v>
      </c>
      <c r="V249">
        <v>297.56</v>
      </c>
      <c r="W249">
        <f t="shared" si="54"/>
        <v>173.49203308967847</v>
      </c>
      <c r="X249">
        <v>6.2756059521261705</v>
      </c>
      <c r="Y249">
        <v>167.2164271375523</v>
      </c>
      <c r="Z249">
        <f t="shared" si="60"/>
        <v>2443.368545666006</v>
      </c>
      <c r="AA249">
        <v>1867.7831988809078</v>
      </c>
      <c r="AB249">
        <v>575.58534678509818</v>
      </c>
      <c r="AC249">
        <f t="shared" si="52"/>
        <v>5326.6</v>
      </c>
      <c r="AD249">
        <v>4607.8</v>
      </c>
      <c r="AE249">
        <v>718.8</v>
      </c>
      <c r="AH249">
        <v>817.99222094436402</v>
      </c>
      <c r="AI249">
        <f t="shared" si="47"/>
        <v>733.18299810000008</v>
      </c>
      <c r="AJ249">
        <v>750.76718900000003</v>
      </c>
      <c r="AK249">
        <v>-17.584190899999999</v>
      </c>
      <c r="AL249" s="70">
        <f t="shared" si="46"/>
        <v>-457.52123721563271</v>
      </c>
      <c r="AM249">
        <v>-226.60580549569295</v>
      </c>
      <c r="AN249">
        <v>-230.91543171993976</v>
      </c>
      <c r="AO249">
        <f t="shared" si="45"/>
        <v>-708.29</v>
      </c>
      <c r="AP249" s="71">
        <v>-876.79</v>
      </c>
      <c r="AQ249">
        <v>168.5</v>
      </c>
      <c r="AR249">
        <f t="shared" si="72"/>
        <v>-177.35786927150724</v>
      </c>
      <c r="AS249">
        <v>-0.90930733457370849</v>
      </c>
      <c r="AT249">
        <v>-176.44856193693354</v>
      </c>
      <c r="AU249">
        <f t="shared" si="67"/>
        <v>-8948.6328027043637</v>
      </c>
      <c r="AV249">
        <v>-12611.733901911161</v>
      </c>
      <c r="AW249">
        <v>3663.1010992067972</v>
      </c>
      <c r="AX249">
        <f t="shared" si="44"/>
        <v>-410</v>
      </c>
      <c r="AY249">
        <v>5</v>
      </c>
      <c r="AZ249">
        <v>-415</v>
      </c>
      <c r="BA249">
        <f t="shared" si="71"/>
        <v>-1417.0400062878261</v>
      </c>
      <c r="BB249">
        <v>34.818832036469416</v>
      </c>
      <c r="BC249">
        <v>-1451.8588383242957</v>
      </c>
      <c r="BD249">
        <f t="shared" si="61"/>
        <v>-366.38840699999997</v>
      </c>
      <c r="BE249">
        <v>2.1558600000000001</v>
      </c>
      <c r="BF249">
        <v>-368.54426699999999</v>
      </c>
      <c r="BG249">
        <f t="shared" si="62"/>
        <v>2.9104110000000007</v>
      </c>
      <c r="BH249">
        <v>-3.0182039999999999</v>
      </c>
      <c r="BI249">
        <v>5.9286150000000006</v>
      </c>
      <c r="BJ249">
        <f t="shared" si="63"/>
        <v>-146.59848</v>
      </c>
      <c r="BK249">
        <v>64.67580000000001</v>
      </c>
      <c r="BL249">
        <v>-211.27428</v>
      </c>
      <c r="BM249">
        <f t="shared" si="55"/>
        <v>-142.28676000000002</v>
      </c>
      <c r="BN249">
        <v>-1.0779300000000001</v>
      </c>
      <c r="BO249">
        <v>-141.20883000000001</v>
      </c>
      <c r="BP249">
        <f t="shared" si="64"/>
        <v>-3.8805480000000045</v>
      </c>
      <c r="BQ249">
        <v>203.18980500000001</v>
      </c>
      <c r="BR249">
        <v>-207.07035300000001</v>
      </c>
      <c r="BS249">
        <f t="shared" si="65"/>
        <v>-6.898752</v>
      </c>
      <c r="BT249">
        <v>2.3714460000000002</v>
      </c>
      <c r="BU249">
        <v>-9.2701980000000006</v>
      </c>
      <c r="BV249">
        <f t="shared" si="68"/>
        <v>-2.0711780000000002</v>
      </c>
      <c r="BW249">
        <v>1.038942</v>
      </c>
      <c r="BX249">
        <v>-3.1101200000000002</v>
      </c>
      <c r="BY249">
        <f t="shared" si="56"/>
        <v>-895.22086500000012</v>
      </c>
      <c r="BZ249">
        <v>2.0480670000000001</v>
      </c>
      <c r="CA249">
        <v>-897.26893200000006</v>
      </c>
      <c r="CB249">
        <f t="shared" si="59"/>
        <v>-133.447734</v>
      </c>
      <c r="CC249">
        <v>6.1442010000000007</v>
      </c>
      <c r="CD249">
        <v>-139.59193500000001</v>
      </c>
      <c r="CE249">
        <f t="shared" si="48"/>
        <v>1.616895</v>
      </c>
      <c r="CF249">
        <v>-0.32337900000000003</v>
      </c>
      <c r="CG249">
        <v>1.9402740000000001</v>
      </c>
      <c r="CH249" s="59">
        <f t="shared" si="69"/>
        <v>-376</v>
      </c>
      <c r="CI249">
        <v>612</v>
      </c>
      <c r="CJ249">
        <v>-988</v>
      </c>
      <c r="CK249">
        <f t="shared" si="57"/>
        <v>-106.17610500000001</v>
      </c>
      <c r="CL249">
        <v>-381.04825500000004</v>
      </c>
      <c r="CM249">
        <v>274.87215000000003</v>
      </c>
    </row>
    <row r="250" spans="1:91" x14ac:dyDescent="0.25">
      <c r="A250" t="s">
        <v>899</v>
      </c>
      <c r="B250">
        <f t="shared" si="53"/>
        <v>7244.9493299776077</v>
      </c>
      <c r="C250">
        <f>SUMIF(E$5:CM$5,C$5,E250:CM250)</f>
        <v>8391.1205749196597</v>
      </c>
      <c r="D250">
        <f>SUMIF(E$5:CM$5,D$5,E250:CM250)</f>
        <v>-1146.171244942052</v>
      </c>
      <c r="E250">
        <f t="shared" si="49"/>
        <v>-1274</v>
      </c>
      <c r="F250">
        <v>74</v>
      </c>
      <c r="G250">
        <v>-1348</v>
      </c>
      <c r="H250">
        <f t="shared" si="50"/>
        <v>33.337987429542693</v>
      </c>
      <c r="I250">
        <v>418.27058915361124</v>
      </c>
      <c r="J250">
        <v>-384.93260172406855</v>
      </c>
      <c r="K250">
        <f t="shared" si="51"/>
        <v>3531.9807256699987</v>
      </c>
      <c r="L250">
        <v>2053.6794886499993</v>
      </c>
      <c r="M250">
        <v>1478.3012370199997</v>
      </c>
      <c r="N250">
        <f t="shared" si="66"/>
        <v>1889.2597788009305</v>
      </c>
      <c r="O250">
        <v>63.380594328467524</v>
      </c>
      <c r="P250">
        <v>1825.8791844724628</v>
      </c>
      <c r="Q250">
        <f t="shared" si="70"/>
        <v>243.30000000000007</v>
      </c>
      <c r="R250" s="72">
        <v>1176.9000000000001</v>
      </c>
      <c r="S250">
        <v>-933.6</v>
      </c>
      <c r="T250">
        <f t="shared" si="58"/>
        <v>214.59999999999997</v>
      </c>
      <c r="U250">
        <v>-79.73</v>
      </c>
      <c r="V250">
        <v>294.33</v>
      </c>
      <c r="W250">
        <f t="shared" si="54"/>
        <v>23.434612197248896</v>
      </c>
      <c r="X250">
        <v>13.285780092106933</v>
      </c>
      <c r="Y250">
        <v>10.148832105141963</v>
      </c>
      <c r="Z250">
        <f t="shared" si="60"/>
        <v>-2237.0543889315236</v>
      </c>
      <c r="AA250">
        <v>-904.14584581402221</v>
      </c>
      <c r="AB250">
        <v>-1332.9085431175015</v>
      </c>
      <c r="AC250">
        <f t="shared" si="52"/>
        <v>3890.2</v>
      </c>
      <c r="AD250">
        <v>1489.2</v>
      </c>
      <c r="AE250">
        <v>2401</v>
      </c>
      <c r="AH250">
        <v>-2199.4727992352587</v>
      </c>
      <c r="AI250">
        <f t="shared" si="47"/>
        <v>45.275345799999997</v>
      </c>
      <c r="AJ250">
        <v>38.069026999999998</v>
      </c>
      <c r="AK250">
        <v>7.2063187999999991</v>
      </c>
      <c r="AL250" s="70">
        <f t="shared" si="46"/>
        <v>-1049.2290118566907</v>
      </c>
      <c r="AM250">
        <v>-208.62058084265408</v>
      </c>
      <c r="AN250">
        <v>-840.60843101403657</v>
      </c>
      <c r="AO250">
        <f t="shared" si="45"/>
        <v>-827.96</v>
      </c>
      <c r="AP250" s="71">
        <v>-80.06</v>
      </c>
      <c r="AQ250">
        <v>-747.90000000000009</v>
      </c>
      <c r="AR250">
        <f t="shared" si="72"/>
        <v>-113.84763171734886</v>
      </c>
      <c r="AS250">
        <v>-11.085136791552749</v>
      </c>
      <c r="AT250">
        <v>-102.7624949257961</v>
      </c>
      <c r="AU250">
        <f t="shared" si="67"/>
        <v>5768.308239445656</v>
      </c>
      <c r="AV250">
        <v>3600.2236660357257</v>
      </c>
      <c r="AW250">
        <v>2168.0845734099303</v>
      </c>
      <c r="AX250">
        <f t="shared" si="44"/>
        <v>918</v>
      </c>
      <c r="AY250">
        <v>4</v>
      </c>
      <c r="AZ250">
        <v>914</v>
      </c>
      <c r="BA250">
        <f t="shared" si="71"/>
        <v>446.20266037505564</v>
      </c>
      <c r="BB250">
        <v>-40.02766139201885</v>
      </c>
      <c r="BC250">
        <v>486.23032176707449</v>
      </c>
      <c r="BD250">
        <f t="shared" si="61"/>
        <v>-86.520507999999992</v>
      </c>
      <c r="BE250">
        <v>1.1149549999999999</v>
      </c>
      <c r="BF250">
        <v>-87.635462999999987</v>
      </c>
      <c r="BG250">
        <f t="shared" si="62"/>
        <v>7.9161804999999994</v>
      </c>
      <c r="BH250">
        <v>1.5609369999999998</v>
      </c>
      <c r="BI250">
        <v>6.3552434999999994</v>
      </c>
      <c r="BJ250">
        <f t="shared" si="63"/>
        <v>-131.56468999999998</v>
      </c>
      <c r="BK250">
        <v>10.034594999999999</v>
      </c>
      <c r="BL250">
        <v>-141.59928499999998</v>
      </c>
      <c r="BM250">
        <f t="shared" si="55"/>
        <v>-46.828109999999995</v>
      </c>
      <c r="BN250">
        <v>-2.2299099999999998</v>
      </c>
      <c r="BO250">
        <v>-44.598199999999999</v>
      </c>
      <c r="BP250">
        <f t="shared" si="64"/>
        <v>-1156.7658124999998</v>
      </c>
      <c r="BQ250">
        <v>11.707027499999999</v>
      </c>
      <c r="BR250">
        <v>-1168.4728399999999</v>
      </c>
      <c r="BS250">
        <f t="shared" si="65"/>
        <v>-30.8842535</v>
      </c>
      <c r="BT250">
        <v>1.6724324999999998</v>
      </c>
      <c r="BU250">
        <v>-32.556685999999999</v>
      </c>
      <c r="BV250">
        <f t="shared" si="68"/>
        <v>490.03364800000003</v>
      </c>
      <c r="BW250">
        <v>0.68724799999999997</v>
      </c>
      <c r="BX250">
        <v>489.34640000000002</v>
      </c>
      <c r="BY250">
        <f t="shared" si="56"/>
        <v>-168.24670949999998</v>
      </c>
      <c r="BZ250">
        <v>3.5678559999999999</v>
      </c>
      <c r="CA250">
        <v>-171.81456549999999</v>
      </c>
      <c r="CB250">
        <f t="shared" si="59"/>
        <v>42.591280999999995</v>
      </c>
      <c r="CC250">
        <v>6.9127209999999994</v>
      </c>
      <c r="CD250">
        <v>35.678559999999997</v>
      </c>
      <c r="CE250">
        <f t="shared" si="48"/>
        <v>2.5643964999999995</v>
      </c>
      <c r="CF250">
        <v>0</v>
      </c>
      <c r="CG250">
        <v>2.5643964999999995</v>
      </c>
      <c r="CH250" s="59">
        <f t="shared" si="69"/>
        <v>-363</v>
      </c>
      <c r="CI250">
        <v>756</v>
      </c>
      <c r="CJ250">
        <v>-1119</v>
      </c>
      <c r="CK250">
        <f t="shared" si="57"/>
        <v>-616.68161049999992</v>
      </c>
      <c r="CL250">
        <v>-7.2472074999999991</v>
      </c>
      <c r="CM250">
        <v>-609.43440299999997</v>
      </c>
    </row>
    <row r="251" spans="1:91" x14ac:dyDescent="0.25">
      <c r="A251" t="s">
        <v>900</v>
      </c>
      <c r="B251">
        <f t="shared" si="53"/>
        <v>3948.936461301128</v>
      </c>
      <c r="C251">
        <f>SUMIF(E$5:CM$5,C$5,E251:CM251)</f>
        <v>446.51005510607729</v>
      </c>
      <c r="D251">
        <f>SUMIF(E$5:CM$5,D$5,E251:CM251)</f>
        <v>3502.4264061950507</v>
      </c>
      <c r="E251">
        <f t="shared" si="49"/>
        <v>-337</v>
      </c>
      <c r="F251">
        <v>1</v>
      </c>
      <c r="G251">
        <v>-338</v>
      </c>
      <c r="H251">
        <f t="shared" si="50"/>
        <v>438.66165535198036</v>
      </c>
      <c r="I251">
        <v>1086.8988754736802</v>
      </c>
      <c r="J251">
        <v>-648.23722012169981</v>
      </c>
      <c r="K251">
        <f t="shared" si="51"/>
        <v>-107.02366241999994</v>
      </c>
      <c r="L251">
        <v>790.8066861200009</v>
      </c>
      <c r="M251">
        <v>-897.83034854000084</v>
      </c>
      <c r="N251">
        <f t="shared" si="66"/>
        <v>-44.645902981726067</v>
      </c>
      <c r="O251">
        <v>-191.72104770272864</v>
      </c>
      <c r="P251">
        <v>147.07514472100257</v>
      </c>
      <c r="Q251">
        <f t="shared" si="70"/>
        <v>1807.5</v>
      </c>
      <c r="R251">
        <v>-122.3</v>
      </c>
      <c r="S251" s="72">
        <v>1929.8</v>
      </c>
      <c r="T251">
        <f t="shared" si="58"/>
        <v>-276.69</v>
      </c>
      <c r="U251">
        <v>-30.14</v>
      </c>
      <c r="V251">
        <v>-246.55</v>
      </c>
      <c r="W251">
        <f t="shared" si="54"/>
        <v>657.99242907594498</v>
      </c>
      <c r="X251">
        <v>-13.343004924055002</v>
      </c>
      <c r="Y251">
        <v>671.33543399999996</v>
      </c>
      <c r="Z251">
        <f t="shared" si="60"/>
        <v>-251.77598811960257</v>
      </c>
      <c r="AA251">
        <v>-523.70833636431246</v>
      </c>
      <c r="AB251">
        <v>271.93234824470989</v>
      </c>
      <c r="AC251">
        <f t="shared" si="52"/>
        <v>-65.099999999999994</v>
      </c>
      <c r="AD251">
        <v>-132.5</v>
      </c>
      <c r="AE251">
        <v>67.400000000000006</v>
      </c>
      <c r="AH251">
        <v>922.71057164179581</v>
      </c>
      <c r="AI251">
        <f t="shared" si="47"/>
        <v>25.431470900000001</v>
      </c>
      <c r="AJ251">
        <v>42.446136000000003</v>
      </c>
      <c r="AK251">
        <v>-17.014665100000002</v>
      </c>
      <c r="AL251" s="70">
        <f t="shared" si="46"/>
        <v>-741.48366754524977</v>
      </c>
      <c r="AM251">
        <v>-288.20919773793145</v>
      </c>
      <c r="AN251">
        <v>-453.27446980731827</v>
      </c>
      <c r="AO251">
        <f t="shared" si="45"/>
        <v>-924.97</v>
      </c>
      <c r="AP251" s="71">
        <v>-433.93</v>
      </c>
      <c r="AQ251">
        <v>-491.04000000000008</v>
      </c>
      <c r="AR251">
        <f t="shared" si="72"/>
        <v>-82.148396285680775</v>
      </c>
      <c r="AS251">
        <v>-7.1927429765212292</v>
      </c>
      <c r="AT251">
        <v>-74.955653309159544</v>
      </c>
      <c r="AU251">
        <f t="shared" si="67"/>
        <v>1848.5578282353422</v>
      </c>
      <c r="AV251">
        <v>-698.31076064231718</v>
      </c>
      <c r="AW251">
        <v>2546.8685888776595</v>
      </c>
      <c r="AX251">
        <f t="shared" ref="AX251:AX314" si="73">AY251+AZ251</f>
        <v>-44</v>
      </c>
      <c r="AY251">
        <v>1</v>
      </c>
      <c r="AZ251">
        <v>-45</v>
      </c>
      <c r="BA251">
        <f t="shared" si="71"/>
        <v>561.38117917556224</v>
      </c>
      <c r="BB251">
        <v>26.769584496633261</v>
      </c>
      <c r="BC251">
        <v>534.61159467892901</v>
      </c>
      <c r="BD251">
        <f t="shared" si="61"/>
        <v>-242.20570909090321</v>
      </c>
      <c r="BE251">
        <v>10.0919045454543</v>
      </c>
      <c r="BF251">
        <v>-252.29761363635751</v>
      </c>
      <c r="BG251">
        <f t="shared" si="62"/>
        <v>34.200343181817352</v>
      </c>
      <c r="BH251">
        <v>-11.998153181817889</v>
      </c>
      <c r="BI251">
        <v>46.198496363635243</v>
      </c>
      <c r="BJ251">
        <f t="shared" si="63"/>
        <v>-59.430104545453098</v>
      </c>
      <c r="BK251">
        <v>3.3639681818181</v>
      </c>
      <c r="BL251">
        <v>-62.7940727272712</v>
      </c>
      <c r="BM251">
        <f t="shared" si="55"/>
        <v>-90.827140909088698</v>
      </c>
      <c r="BN251">
        <v>0</v>
      </c>
      <c r="BO251">
        <v>-90.827140909088698</v>
      </c>
      <c r="BP251">
        <f t="shared" si="64"/>
        <v>-545.18710999998677</v>
      </c>
      <c r="BQ251">
        <v>-33.527549545453731</v>
      </c>
      <c r="BR251">
        <v>-511.65956045453299</v>
      </c>
      <c r="BS251">
        <f t="shared" si="65"/>
        <v>-59.878633636362188</v>
      </c>
      <c r="BT251">
        <v>27.80880363636296</v>
      </c>
      <c r="BU251">
        <v>-87.687437272725148</v>
      </c>
      <c r="BV251">
        <f t="shared" si="68"/>
        <v>159.23096200000001</v>
      </c>
      <c r="BW251">
        <v>0.48636200000000002</v>
      </c>
      <c r="BX251">
        <v>158.74459999999999</v>
      </c>
      <c r="BY251">
        <f t="shared" si="56"/>
        <v>-393.2478804545359</v>
      </c>
      <c r="BZ251">
        <v>7.40072999999982</v>
      </c>
      <c r="CA251">
        <v>-400.64861045453574</v>
      </c>
      <c r="CB251">
        <f t="shared" si="59"/>
        <v>218.99432863635829</v>
      </c>
      <c r="CC251">
        <v>8.7463172727270599</v>
      </c>
      <c r="CD251">
        <v>210.24801136363124</v>
      </c>
      <c r="CE251">
        <f t="shared" si="48"/>
        <v>-1.56985181818178</v>
      </c>
      <c r="CF251">
        <v>-0.67279363636362</v>
      </c>
      <c r="CG251">
        <v>-0.89705818181815999</v>
      </c>
      <c r="CH251" s="59">
        <f t="shared" si="69"/>
        <v>1796</v>
      </c>
      <c r="CI251">
        <v>632</v>
      </c>
      <c r="CJ251">
        <v>1164</v>
      </c>
      <c r="CK251">
        <f t="shared" si="57"/>
        <v>-254.54025909090291</v>
      </c>
      <c r="CL251">
        <v>295.24427409090191</v>
      </c>
      <c r="CM251">
        <v>-549.78453318180482</v>
      </c>
    </row>
    <row r="252" spans="1:91" x14ac:dyDescent="0.25">
      <c r="A252" t="s">
        <v>901</v>
      </c>
      <c r="B252">
        <f t="shared" si="53"/>
        <v>-18658.849891607097</v>
      </c>
      <c r="C252">
        <f>SUMIF(E$5:CM$5,C$5,E252:CM252)</f>
        <v>-14618.093661349081</v>
      </c>
      <c r="D252">
        <f>SUMIF(E$5:CM$5,D$5,E252:CM252)</f>
        <v>-4040.7562302580154</v>
      </c>
      <c r="E252">
        <f t="shared" si="49"/>
        <v>-2464</v>
      </c>
      <c r="F252">
        <v>-474</v>
      </c>
      <c r="G252">
        <v>-1990</v>
      </c>
      <c r="H252">
        <f t="shared" si="50"/>
        <v>715.40108889015642</v>
      </c>
      <c r="I252">
        <v>428.3257360788383</v>
      </c>
      <c r="J252">
        <v>287.07535281131806</v>
      </c>
      <c r="K252">
        <f t="shared" si="51"/>
        <v>-4355.4876457299997</v>
      </c>
      <c r="L252">
        <v>15.066569440000478</v>
      </c>
      <c r="M252">
        <v>-4370.5542151700001</v>
      </c>
      <c r="N252">
        <f t="shared" si="66"/>
        <v>-210.77649296937284</v>
      </c>
      <c r="O252">
        <v>44.157434044943372</v>
      </c>
      <c r="P252">
        <v>-254.93392701431623</v>
      </c>
      <c r="Q252">
        <f t="shared" si="70"/>
        <v>1603.9</v>
      </c>
      <c r="R252">
        <v>674.2</v>
      </c>
      <c r="S252">
        <v>929.7</v>
      </c>
      <c r="T252">
        <f t="shared" si="58"/>
        <v>-46.42</v>
      </c>
      <c r="U252">
        <v>-127.09</v>
      </c>
      <c r="V252">
        <v>80.67</v>
      </c>
      <c r="W252">
        <f t="shared" si="54"/>
        <v>78.996263773043268</v>
      </c>
      <c r="X252">
        <v>-4.8307281681702818</v>
      </c>
      <c r="Y252">
        <v>83.826991941213549</v>
      </c>
      <c r="Z252">
        <f t="shared" si="60"/>
        <v>836.48178179282456</v>
      </c>
      <c r="AA252">
        <v>835.85948253096797</v>
      </c>
      <c r="AB252">
        <v>0.62229926185659945</v>
      </c>
      <c r="AC252">
        <f t="shared" si="52"/>
        <v>-4820.3999999999996</v>
      </c>
      <c r="AD252">
        <v>-2164</v>
      </c>
      <c r="AE252">
        <v>-2656.4</v>
      </c>
      <c r="AH252">
        <v>-1358.487980316417</v>
      </c>
      <c r="AI252">
        <f t="shared" si="47"/>
        <v>-24.663856399999997</v>
      </c>
      <c r="AJ252">
        <v>-4.4971100000000002</v>
      </c>
      <c r="AK252">
        <v>-20.166746399999997</v>
      </c>
      <c r="AL252" s="70">
        <f t="shared" si="46"/>
        <v>-459.03206933133322</v>
      </c>
      <c r="AM252">
        <v>-201.96663639742579</v>
      </c>
      <c r="AN252">
        <v>-257.06543293390746</v>
      </c>
      <c r="AO252">
        <f t="shared" si="45"/>
        <v>-685.55000000000007</v>
      </c>
      <c r="AP252" s="71">
        <v>-1138.71</v>
      </c>
      <c r="AQ252">
        <v>453.15999999999997</v>
      </c>
      <c r="AR252">
        <f t="shared" si="72"/>
        <v>-53.435919589970801</v>
      </c>
      <c r="AS252">
        <v>-3.8028061579322352</v>
      </c>
      <c r="AT252">
        <v>-49.633113432038563</v>
      </c>
      <c r="AU252">
        <f t="shared" si="67"/>
        <v>-6173.4135755964608</v>
      </c>
      <c r="AV252">
        <v>-11627.661781328308</v>
      </c>
      <c r="AW252">
        <v>5454.2482057318475</v>
      </c>
      <c r="AX252">
        <f t="shared" si="73"/>
        <v>-147</v>
      </c>
      <c r="AY252">
        <v>9</v>
      </c>
      <c r="AZ252">
        <v>-156</v>
      </c>
      <c r="BA252">
        <f t="shared" si="71"/>
        <v>188.84694995738462</v>
      </c>
      <c r="BB252">
        <v>28.572588173221313</v>
      </c>
      <c r="BC252">
        <v>160.27436178416332</v>
      </c>
      <c r="BD252">
        <f t="shared" si="61"/>
        <v>-260.16021652174737</v>
      </c>
      <c r="BE252">
        <v>0</v>
      </c>
      <c r="BF252">
        <v>-260.16021652174737</v>
      </c>
      <c r="BG252">
        <f t="shared" si="62"/>
        <v>-25.730131304348639</v>
      </c>
      <c r="BH252">
        <v>0</v>
      </c>
      <c r="BI252">
        <v>-25.730131304348639</v>
      </c>
      <c r="BJ252">
        <f t="shared" si="63"/>
        <v>65.97469565217601</v>
      </c>
      <c r="BK252">
        <v>3.2987347826088005</v>
      </c>
      <c r="BL252">
        <v>62.675960869567206</v>
      </c>
      <c r="BM252">
        <f t="shared" si="55"/>
        <v>-42.883552173914403</v>
      </c>
      <c r="BN252">
        <v>1.0995782608696001</v>
      </c>
      <c r="BO252">
        <v>-43.983130434784002</v>
      </c>
      <c r="BP252">
        <f t="shared" si="64"/>
        <v>-456.98472521740581</v>
      </c>
      <c r="BQ252">
        <v>-10.00616217391336</v>
      </c>
      <c r="BR252">
        <v>-446.97856304349244</v>
      </c>
      <c r="BS252">
        <f t="shared" si="65"/>
        <v>-44.203046086957926</v>
      </c>
      <c r="BT252">
        <v>-9.4563730434785604</v>
      </c>
      <c r="BU252">
        <v>-34.746673043479362</v>
      </c>
      <c r="BV252">
        <f t="shared" si="68"/>
        <v>-9.0633799999999987</v>
      </c>
      <c r="BW252">
        <v>-0.29960999999999999</v>
      </c>
      <c r="BX252">
        <v>-8.7637699999999992</v>
      </c>
      <c r="BY252">
        <f t="shared" si="56"/>
        <v>1059.1137808695987</v>
      </c>
      <c r="BZ252">
        <v>1.9792408695652801</v>
      </c>
      <c r="CA252">
        <v>1057.1345400000334</v>
      </c>
      <c r="CB252">
        <f t="shared" si="59"/>
        <v>-216.61691739131123</v>
      </c>
      <c r="CC252">
        <v>0.54978913043480004</v>
      </c>
      <c r="CD252">
        <v>-217.16670652174602</v>
      </c>
      <c r="CE252">
        <f t="shared" si="48"/>
        <v>-20.23224000000064</v>
      </c>
      <c r="CF252">
        <v>-0.32987347826088004</v>
      </c>
      <c r="CG252">
        <v>-19.902366521739761</v>
      </c>
      <c r="CH252" s="59">
        <f t="shared" si="69"/>
        <v>-1314</v>
      </c>
      <c r="CI252">
        <v>-872</v>
      </c>
      <c r="CJ252">
        <v>-442</v>
      </c>
      <c r="CK252">
        <f t="shared" si="57"/>
        <v>-19.022703913044083</v>
      </c>
      <c r="CL252">
        <v>-21.551733913044163</v>
      </c>
      <c r="CM252">
        <v>2.52903000000008</v>
      </c>
    </row>
    <row r="253" spans="1:91" x14ac:dyDescent="0.25">
      <c r="A253" t="s">
        <v>902</v>
      </c>
      <c r="B253">
        <f t="shared" si="53"/>
        <v>-13271.108277181847</v>
      </c>
      <c r="C253">
        <f>SUMIF(E$5:CM$5,C$5,E253:CM253)</f>
        <v>-6743.7868141863337</v>
      </c>
      <c r="D253">
        <f>SUMIF(E$5:CM$5,D$5,E253:CM253)</f>
        <v>-6527.3214629955146</v>
      </c>
      <c r="E253">
        <f t="shared" si="49"/>
        <v>-1023</v>
      </c>
      <c r="F253">
        <v>-347</v>
      </c>
      <c r="G253">
        <v>-676</v>
      </c>
      <c r="H253">
        <f t="shared" si="50"/>
        <v>-54.488826694571515</v>
      </c>
      <c r="I253">
        <v>176.70169224958352</v>
      </c>
      <c r="J253">
        <v>-231.19051894415503</v>
      </c>
      <c r="K253">
        <f t="shared" si="51"/>
        <v>-1706.3011210100008</v>
      </c>
      <c r="L253">
        <v>-917.13632258000086</v>
      </c>
      <c r="M253">
        <v>-789.16479843000002</v>
      </c>
      <c r="N253">
        <f t="shared" si="66"/>
        <v>-631.14998180864472</v>
      </c>
      <c r="O253">
        <v>-230.95370015516147</v>
      </c>
      <c r="P253">
        <v>-400.19628165348331</v>
      </c>
      <c r="Q253">
        <f t="shared" si="70"/>
        <v>1178.5</v>
      </c>
      <c r="R253">
        <v>169.7</v>
      </c>
      <c r="S253" s="72">
        <v>1008.8</v>
      </c>
      <c r="T253">
        <f t="shared" si="58"/>
        <v>-376.83000000000004</v>
      </c>
      <c r="U253">
        <v>-78.790000000000006</v>
      </c>
      <c r="V253">
        <v>-298.04000000000002</v>
      </c>
      <c r="W253">
        <f t="shared" si="54"/>
        <v>339.99000769900988</v>
      </c>
      <c r="X253">
        <v>-32.159688046318919</v>
      </c>
      <c r="Y253">
        <v>372.14969574532881</v>
      </c>
      <c r="Z253">
        <f t="shared" si="60"/>
        <v>-2693.0294335549456</v>
      </c>
      <c r="AA253">
        <v>-2593.6169797516159</v>
      </c>
      <c r="AB253">
        <v>-99.412453803329569</v>
      </c>
      <c r="AC253">
        <f t="shared" si="52"/>
        <v>-3763.7999999999997</v>
      </c>
      <c r="AD253">
        <v>-3875.7</v>
      </c>
      <c r="AE253">
        <v>111.9</v>
      </c>
      <c r="AH253">
        <v>-2215.5356902539406</v>
      </c>
      <c r="AI253">
        <f t="shared" si="47"/>
        <v>-56.925200399999994</v>
      </c>
      <c r="AJ253">
        <v>-67.842585999999997</v>
      </c>
      <c r="AK253">
        <v>10.917385600000001</v>
      </c>
      <c r="AL253" s="70">
        <f t="shared" si="46"/>
        <v>-855.72407383940879</v>
      </c>
      <c r="AM253">
        <v>-413.62104593153481</v>
      </c>
      <c r="AN253">
        <v>-442.10302790787398</v>
      </c>
      <c r="AO253">
        <f t="shared" si="45"/>
        <v>-1415.57</v>
      </c>
      <c r="AP253" s="71">
        <v>-1436.08</v>
      </c>
      <c r="AQ253">
        <v>20.510000000000048</v>
      </c>
      <c r="AR253">
        <f t="shared" si="72"/>
        <v>-127.34082445127761</v>
      </c>
      <c r="AS253">
        <v>-2.6938743123335724</v>
      </c>
      <c r="AT253">
        <v>-124.64695013894404</v>
      </c>
      <c r="AU253">
        <f t="shared" si="67"/>
        <v>642.76108002786214</v>
      </c>
      <c r="AV253">
        <v>3684.9890098043065</v>
      </c>
      <c r="AW253">
        <v>-3042.2279297764444</v>
      </c>
      <c r="AX253">
        <f t="shared" si="73"/>
        <v>-15</v>
      </c>
      <c r="AY253">
        <v>2</v>
      </c>
      <c r="AZ253">
        <v>-17</v>
      </c>
      <c r="BA253">
        <f t="shared" si="71"/>
        <v>804.38274910409007</v>
      </c>
      <c r="BB253">
        <v>-198.95374222515133</v>
      </c>
      <c r="BC253">
        <v>1003.3364913292414</v>
      </c>
      <c r="BD253">
        <f t="shared" si="61"/>
        <v>-188.02712380953025</v>
      </c>
      <c r="BE253">
        <v>7.797333333333599</v>
      </c>
      <c r="BF253">
        <v>-195.82445714286385</v>
      </c>
      <c r="BG253">
        <f t="shared" si="62"/>
        <v>-5.7923047619049584</v>
      </c>
      <c r="BH253">
        <v>4.4556190476191997</v>
      </c>
      <c r="BI253">
        <v>-10.247923809524158</v>
      </c>
      <c r="BJ253">
        <f t="shared" si="63"/>
        <v>20.050285714286399</v>
      </c>
      <c r="BK253">
        <v>6.6834285714287995</v>
      </c>
      <c r="BL253">
        <v>13.366857142857599</v>
      </c>
      <c r="BM253">
        <f t="shared" si="55"/>
        <v>-101.36533333333679</v>
      </c>
      <c r="BN253">
        <v>-79.087238095240792</v>
      </c>
      <c r="BO253">
        <v>-22.278095238096</v>
      </c>
      <c r="BP253">
        <f t="shared" si="64"/>
        <v>-491.12060952382632</v>
      </c>
      <c r="BQ253">
        <v>-53.244647619049431</v>
      </c>
      <c r="BR253">
        <v>-437.87596190477689</v>
      </c>
      <c r="BS253">
        <f t="shared" si="65"/>
        <v>-38.652495238096556</v>
      </c>
      <c r="BT253">
        <v>-16.597180952381517</v>
      </c>
      <c r="BU253">
        <v>-22.055314285715038</v>
      </c>
      <c r="BV253">
        <f t="shared" si="68"/>
        <v>18.572237999999999</v>
      </c>
      <c r="BW253">
        <v>0.52851800000000004</v>
      </c>
      <c r="BX253">
        <v>18.04372</v>
      </c>
      <c r="BY253">
        <f t="shared" si="56"/>
        <v>400.67154285715651</v>
      </c>
      <c r="BZ253">
        <v>0.89112380952383996</v>
      </c>
      <c r="CA253">
        <v>399.78041904763268</v>
      </c>
      <c r="CB253">
        <f t="shared" si="59"/>
        <v>-127.98765714286151</v>
      </c>
      <c r="CC253">
        <v>-7.1289904761907197</v>
      </c>
      <c r="CD253">
        <v>-120.85866666667079</v>
      </c>
      <c r="CE253">
        <f t="shared" si="48"/>
        <v>1.6708571428571997</v>
      </c>
      <c r="CF253">
        <v>-1.0025142857143199</v>
      </c>
      <c r="CG253">
        <v>2.6733714285715195</v>
      </c>
      <c r="CH253" s="59">
        <f t="shared" si="69"/>
        <v>-675</v>
      </c>
      <c r="CI253">
        <v>-210</v>
      </c>
      <c r="CJ253">
        <v>-465</v>
      </c>
      <c r="CK253">
        <f t="shared" si="57"/>
        <v>-115.06636190476584</v>
      </c>
      <c r="CL253">
        <v>-235.92502857143663</v>
      </c>
      <c r="CM253">
        <v>120.85866666667079</v>
      </c>
    </row>
    <row r="254" spans="1:91" x14ac:dyDescent="0.25">
      <c r="A254" t="s">
        <v>903</v>
      </c>
      <c r="B254">
        <f t="shared" si="53"/>
        <v>-6467.3381457076748</v>
      </c>
      <c r="C254">
        <f>SUMIF(E$5:CM$5,C$5,E254:CM254)</f>
        <v>-1605.8418802536773</v>
      </c>
      <c r="D254">
        <f>SUMIF(E$5:CM$5,D$5,E254:CM254)</f>
        <v>-4861.4962654539977</v>
      </c>
      <c r="E254">
        <f t="shared" si="49"/>
        <v>-1498</v>
      </c>
      <c r="F254">
        <v>-237</v>
      </c>
      <c r="G254">
        <v>-1261</v>
      </c>
      <c r="H254">
        <f t="shared" si="50"/>
        <v>-990.29883980919033</v>
      </c>
      <c r="I254">
        <v>-326.59807445973297</v>
      </c>
      <c r="J254">
        <v>-663.70076534945736</v>
      </c>
      <c r="K254">
        <f t="shared" si="51"/>
        <v>-3881.4452986599986</v>
      </c>
      <c r="L254">
        <v>275.65340138000062</v>
      </c>
      <c r="M254">
        <v>-4157.0987000399991</v>
      </c>
      <c r="N254">
        <f t="shared" si="66"/>
        <v>855.616855090473</v>
      </c>
      <c r="O254">
        <v>-12.802042606549463</v>
      </c>
      <c r="P254">
        <v>868.41889769702243</v>
      </c>
      <c r="Q254">
        <f t="shared" si="70"/>
        <v>41.600000000000023</v>
      </c>
      <c r="R254">
        <v>327.8</v>
      </c>
      <c r="S254">
        <v>-286.2</v>
      </c>
      <c r="T254">
        <f t="shared" si="58"/>
        <v>26.839999999999989</v>
      </c>
      <c r="U254">
        <v>-78.790000000000006</v>
      </c>
      <c r="V254">
        <v>105.63</v>
      </c>
      <c r="W254">
        <f t="shared" si="54"/>
        <v>89.664395966653856</v>
      </c>
      <c r="X254">
        <v>1.3363103368508007</v>
      </c>
      <c r="Y254">
        <v>88.328085629803056</v>
      </c>
      <c r="Z254">
        <f t="shared" si="60"/>
        <v>-873.42514045692735</v>
      </c>
      <c r="AA254">
        <v>-977.85625951689042</v>
      </c>
      <c r="AB254">
        <v>104.43111905996311</v>
      </c>
      <c r="AC254">
        <f t="shared" si="52"/>
        <v>-2615.4</v>
      </c>
      <c r="AD254">
        <v>-1589.4</v>
      </c>
      <c r="AE254">
        <v>-1026</v>
      </c>
      <c r="AH254">
        <v>946.75232506899772</v>
      </c>
      <c r="AI254">
        <f t="shared" si="47"/>
        <v>471.40967690000002</v>
      </c>
      <c r="AJ254">
        <v>-19.187443999999999</v>
      </c>
      <c r="AK254">
        <v>490.59712089999999</v>
      </c>
      <c r="AL254" s="70">
        <f t="shared" si="46"/>
        <v>-164.51036580940553</v>
      </c>
      <c r="AM254">
        <v>-187.5641478867345</v>
      </c>
      <c r="AN254">
        <v>23.053782077328989</v>
      </c>
      <c r="AO254">
        <f t="shared" ref="AO254:AO308" si="74">AP254+AQ254</f>
        <v>-1383.42</v>
      </c>
      <c r="AP254" s="71">
        <v>-706.76</v>
      </c>
      <c r="AQ254">
        <v>-676.66000000000008</v>
      </c>
      <c r="AR254">
        <f t="shared" si="72"/>
        <v>-197.90450724850044</v>
      </c>
      <c r="AS254">
        <v>-2.7154018988584383</v>
      </c>
      <c r="AT254">
        <v>-195.18910534964201</v>
      </c>
      <c r="AU254">
        <f t="shared" si="67"/>
        <v>-1237.2537633328384</v>
      </c>
      <c r="AV254">
        <v>911.01492804135466</v>
      </c>
      <c r="AW254">
        <v>-2148.2686913741932</v>
      </c>
      <c r="AX254">
        <f t="shared" si="73"/>
        <v>66</v>
      </c>
      <c r="AY254">
        <v>2</v>
      </c>
      <c r="AZ254">
        <v>64</v>
      </c>
      <c r="BA254">
        <f t="shared" si="71"/>
        <v>1751.6163793103465</v>
      </c>
      <c r="BB254">
        <v>39.373342175066348</v>
      </c>
      <c r="BC254">
        <v>1712.24303713528</v>
      </c>
      <c r="BD254">
        <f t="shared" si="61"/>
        <v>-766.63114181819435</v>
      </c>
      <c r="BE254">
        <v>4.4884727272728</v>
      </c>
      <c r="BF254">
        <v>-771.11961454546713</v>
      </c>
      <c r="BG254">
        <f t="shared" si="62"/>
        <v>5.610590909091</v>
      </c>
      <c r="BH254">
        <v>-1.34654181818184</v>
      </c>
      <c r="BI254">
        <v>6.9571327272728398</v>
      </c>
      <c r="BJ254">
        <f t="shared" si="63"/>
        <v>516.17436363637205</v>
      </c>
      <c r="BK254">
        <v>-3.3663545454546</v>
      </c>
      <c r="BL254">
        <v>519.54071818182661</v>
      </c>
      <c r="BM254">
        <f t="shared" si="55"/>
        <v>23.564481818182198</v>
      </c>
      <c r="BN254">
        <v>-2.2442363636364</v>
      </c>
      <c r="BO254">
        <v>25.808718181818598</v>
      </c>
      <c r="BP254">
        <f t="shared" si="64"/>
        <v>-484.75505454546237</v>
      </c>
      <c r="BQ254">
        <v>-65.082854545455604</v>
      </c>
      <c r="BR254">
        <v>-419.6722000000068</v>
      </c>
      <c r="BS254">
        <f t="shared" si="65"/>
        <v>-86.178676363637763</v>
      </c>
      <c r="BT254">
        <v>-8.4158863636364991</v>
      </c>
      <c r="BU254">
        <v>-77.76279000000126</v>
      </c>
      <c r="BV254">
        <f t="shared" si="68"/>
        <v>-320.37689</v>
      </c>
      <c r="BW254">
        <v>-6.7848899999999999</v>
      </c>
      <c r="BX254">
        <v>-313.59199999999998</v>
      </c>
      <c r="BY254">
        <f t="shared" si="56"/>
        <v>27.60410727272772</v>
      </c>
      <c r="BZ254">
        <v>11.333393636363819</v>
      </c>
      <c r="CA254">
        <v>16.270713636363901</v>
      </c>
      <c r="CB254">
        <f t="shared" si="59"/>
        <v>15.485230909091161</v>
      </c>
      <c r="CC254">
        <v>-3.1419309090909597</v>
      </c>
      <c r="CD254">
        <v>18.62716181818212</v>
      </c>
      <c r="CE254">
        <f t="shared" si="48"/>
        <v>1.9076009090909403</v>
      </c>
      <c r="CF254">
        <v>-0.5610590909091</v>
      </c>
      <c r="CG254">
        <v>2.4686600000000403</v>
      </c>
      <c r="CH254" s="59">
        <f t="shared" si="69"/>
        <v>3252</v>
      </c>
      <c r="CI254">
        <v>1085</v>
      </c>
      <c r="CJ254">
        <v>2167</v>
      </c>
      <c r="CK254">
        <f t="shared" si="57"/>
        <v>-59.584475454546421</v>
      </c>
      <c r="CL254">
        <v>-34.224604545455101</v>
      </c>
      <c r="CM254">
        <v>-25.35987090909132</v>
      </c>
    </row>
    <row r="255" spans="1:91" x14ac:dyDescent="0.25">
      <c r="A255" t="s">
        <v>904</v>
      </c>
      <c r="B255">
        <f t="shared" si="53"/>
        <v>-653.97963834910684</v>
      </c>
      <c r="C255">
        <f>SUMIF(E$5:CM$5,C$5,E255:CM255)</f>
        <v>2035.9704995614754</v>
      </c>
      <c r="D255">
        <f>SUMIF(E$5:CM$5,D$5,E255:CM255)</f>
        <v>-2689.9501379105823</v>
      </c>
      <c r="E255">
        <f t="shared" si="49"/>
        <v>247</v>
      </c>
      <c r="F255">
        <v>204</v>
      </c>
      <c r="G255">
        <v>43</v>
      </c>
      <c r="H255">
        <f t="shared" si="50"/>
        <v>-745.1031951675759</v>
      </c>
      <c r="I255">
        <v>-1494.499653331349</v>
      </c>
      <c r="J255">
        <v>749.3964581637731</v>
      </c>
      <c r="K255">
        <f t="shared" si="51"/>
        <v>-3184.2548183600006</v>
      </c>
      <c r="L255">
        <v>118.5968630499998</v>
      </c>
      <c r="M255">
        <v>-3302.8516814100003</v>
      </c>
      <c r="N255">
        <f t="shared" si="66"/>
        <v>66.0581314521026</v>
      </c>
      <c r="O255">
        <v>216.43019913155177</v>
      </c>
      <c r="P255">
        <v>-150.37206767944917</v>
      </c>
      <c r="Q255">
        <f t="shared" si="70"/>
        <v>-2387.8000000000002</v>
      </c>
      <c r="R255">
        <v>496.7</v>
      </c>
      <c r="S255" s="72">
        <v>-2884.5</v>
      </c>
      <c r="T255">
        <f t="shared" si="58"/>
        <v>-108.04</v>
      </c>
      <c r="U255">
        <v>-77.62</v>
      </c>
      <c r="V255">
        <v>-30.42</v>
      </c>
      <c r="W255">
        <f t="shared" si="54"/>
        <v>41.940995284509853</v>
      </c>
      <c r="X255">
        <v>-1.2728683657532258</v>
      </c>
      <c r="Y255">
        <v>43.213863650263079</v>
      </c>
      <c r="Z255">
        <f t="shared" si="60"/>
        <v>3435.4680872861054</v>
      </c>
      <c r="AA255">
        <v>1022.1002011973771</v>
      </c>
      <c r="AB255">
        <v>2413.367886088728</v>
      </c>
      <c r="AC255">
        <f t="shared" si="52"/>
        <v>-2152.4</v>
      </c>
      <c r="AD255">
        <v>603.6</v>
      </c>
      <c r="AE255">
        <v>-2756</v>
      </c>
      <c r="AH255">
        <v>1810.1487781448434</v>
      </c>
      <c r="AI255">
        <f t="shared" si="47"/>
        <v>-45.0630126</v>
      </c>
      <c r="AJ255">
        <v>-44.678094000000002</v>
      </c>
      <c r="AK255">
        <v>-0.3849186</v>
      </c>
      <c r="AL255" s="70">
        <f t="shared" ref="AL255:AL318" si="75">AM255+AN255</f>
        <v>265.59491227308291</v>
      </c>
      <c r="AM255">
        <v>-68.923702746841343</v>
      </c>
      <c r="AN255">
        <v>334.51861501992425</v>
      </c>
      <c r="AO255">
        <f t="shared" si="74"/>
        <v>830.39</v>
      </c>
      <c r="AP255" s="71">
        <v>493.95000000000005</v>
      </c>
      <c r="AQ255">
        <v>336.43999999999994</v>
      </c>
      <c r="AR255">
        <f t="shared" si="72"/>
        <v>-85.032703767315198</v>
      </c>
      <c r="AS255">
        <v>-0.92798516427577737</v>
      </c>
      <c r="AT255">
        <v>-84.104718603039416</v>
      </c>
      <c r="AU255">
        <f t="shared" si="67"/>
        <v>-4.1604086689919768</v>
      </c>
      <c r="AV255">
        <v>1097.8909748508238</v>
      </c>
      <c r="AW255">
        <v>-1102.0513835198158</v>
      </c>
      <c r="AX255">
        <f t="shared" si="73"/>
        <v>168</v>
      </c>
      <c r="AY255">
        <v>7</v>
      </c>
      <c r="AZ255">
        <v>161</v>
      </c>
      <c r="BA255">
        <f t="shared" si="71"/>
        <v>799.7760544104832</v>
      </c>
      <c r="BB255">
        <v>231.57632812175981</v>
      </c>
      <c r="BC255">
        <v>568.19972628872335</v>
      </c>
      <c r="BD255">
        <f t="shared" si="61"/>
        <v>-580.18009454545916</v>
      </c>
      <c r="BE255">
        <v>5.6175454545454997</v>
      </c>
      <c r="BF255">
        <v>-585.79764000000466</v>
      </c>
      <c r="BG255">
        <f t="shared" si="62"/>
        <v>-8.6510200000000701</v>
      </c>
      <c r="BH255">
        <v>3.8199309090909397</v>
      </c>
      <c r="BI255">
        <v>-12.470950909091009</v>
      </c>
      <c r="BJ255">
        <f t="shared" si="63"/>
        <v>0</v>
      </c>
      <c r="BK255">
        <v>-10.111581818181898</v>
      </c>
      <c r="BL255">
        <v>10.111581818181898</v>
      </c>
      <c r="BM255">
        <f t="shared" si="55"/>
        <v>-91.004236363637091</v>
      </c>
      <c r="BN255">
        <v>0</v>
      </c>
      <c r="BO255">
        <v>-91.004236363637091</v>
      </c>
      <c r="BP255">
        <f t="shared" si="64"/>
        <v>-1315.516794545465</v>
      </c>
      <c r="BQ255">
        <v>49.322049090909481</v>
      </c>
      <c r="BR255">
        <v>-1364.8388436363746</v>
      </c>
      <c r="BS255">
        <f t="shared" si="65"/>
        <v>1658.2994181818312</v>
      </c>
      <c r="BT255">
        <v>0.22470181818182</v>
      </c>
      <c r="BU255">
        <v>1658.0747163636495</v>
      </c>
      <c r="BV255">
        <f t="shared" si="68"/>
        <v>17.857225</v>
      </c>
      <c r="BW255">
        <v>2.2471549999999998</v>
      </c>
      <c r="BX255">
        <v>15.61007</v>
      </c>
      <c r="BY255">
        <f t="shared" si="56"/>
        <v>-133.24817818181924</v>
      </c>
      <c r="BZ255">
        <v>13.369758181818289</v>
      </c>
      <c r="CA255">
        <v>-146.61793636363754</v>
      </c>
      <c r="CB255">
        <f t="shared" si="59"/>
        <v>144.37091818181932</v>
      </c>
      <c r="CC255">
        <v>1.3482109090909198</v>
      </c>
      <c r="CD255">
        <v>143.02270727272841</v>
      </c>
      <c r="CE255">
        <f t="shared" si="48"/>
        <v>1.6852636363636502</v>
      </c>
      <c r="CF255">
        <v>-0.67410545454545989</v>
      </c>
      <c r="CG255">
        <v>2.3593690909091101</v>
      </c>
      <c r="CH255" s="59">
        <f t="shared" si="69"/>
        <v>-1233</v>
      </c>
      <c r="CI255">
        <v>-873</v>
      </c>
      <c r="CJ255">
        <v>-360</v>
      </c>
      <c r="CK255">
        <f t="shared" si="57"/>
        <v>1932.8850400000156</v>
      </c>
      <c r="CL255">
        <v>39.884572727273046</v>
      </c>
      <c r="CM255">
        <v>1893.0004672727425</v>
      </c>
    </row>
    <row r="256" spans="1:91" x14ac:dyDescent="0.25">
      <c r="A256" t="s">
        <v>905</v>
      </c>
      <c r="B256">
        <f t="shared" si="53"/>
        <v>-25744.16513767634</v>
      </c>
      <c r="C256">
        <f>SUMIF(E$5:CM$5,C$5,E256:CM256)</f>
        <v>-26929.959883951822</v>
      </c>
      <c r="D256">
        <f>SUMIF(E$5:CM$5,D$5,E256:CM256)</f>
        <v>1185.7947462754819</v>
      </c>
      <c r="E256">
        <f t="shared" si="49"/>
        <v>-1648</v>
      </c>
      <c r="F256">
        <v>-1057</v>
      </c>
      <c r="G256">
        <v>-591</v>
      </c>
      <c r="H256">
        <f t="shared" si="50"/>
        <v>-1558.0387596855828</v>
      </c>
      <c r="I256">
        <v>-724.25564933911028</v>
      </c>
      <c r="J256">
        <v>-833.78311034647254</v>
      </c>
      <c r="K256">
        <f t="shared" si="51"/>
        <v>4162.43220139</v>
      </c>
      <c r="L256">
        <v>898.1455964700001</v>
      </c>
      <c r="M256">
        <v>3264.2866049199997</v>
      </c>
      <c r="N256">
        <f t="shared" si="66"/>
        <v>-69.591694052864241</v>
      </c>
      <c r="O256">
        <v>64.415050330622549</v>
      </c>
      <c r="P256">
        <v>-134.00674438348679</v>
      </c>
      <c r="Q256">
        <f t="shared" si="70"/>
        <v>-3879.3</v>
      </c>
      <c r="R256" s="72">
        <v>-1442.5</v>
      </c>
      <c r="S256" s="72">
        <v>-2436.8000000000002</v>
      </c>
      <c r="T256">
        <f t="shared" si="58"/>
        <v>-10.689999999999998</v>
      </c>
      <c r="U256">
        <v>-83.99</v>
      </c>
      <c r="V256">
        <v>73.3</v>
      </c>
      <c r="W256">
        <f t="shared" si="54"/>
        <v>1569.6137844180698</v>
      </c>
      <c r="X256">
        <v>-0.44287107743562615</v>
      </c>
      <c r="Y256">
        <v>1570.0566554955055</v>
      </c>
      <c r="Z256">
        <f t="shared" si="60"/>
        <v>-1637.4660881531945</v>
      </c>
      <c r="AA256">
        <v>-1069.945686428209</v>
      </c>
      <c r="AB256">
        <v>-567.5204017249855</v>
      </c>
      <c r="AC256">
        <f t="shared" si="52"/>
        <v>-1996.2</v>
      </c>
      <c r="AD256">
        <v>-846</v>
      </c>
      <c r="AE256">
        <v>-1150.2</v>
      </c>
      <c r="AH256">
        <v>892.36225223970359</v>
      </c>
      <c r="AI256">
        <f t="shared" si="47"/>
        <v>-82.444149799999991</v>
      </c>
      <c r="AJ256">
        <v>-56.209367</v>
      </c>
      <c r="AK256">
        <v>-26.234782799999998</v>
      </c>
      <c r="AL256" s="70">
        <f t="shared" si="75"/>
        <v>45.193582239387865</v>
      </c>
      <c r="AM256">
        <v>-178.6421136178179</v>
      </c>
      <c r="AN256">
        <v>223.83569585720576</v>
      </c>
      <c r="AO256">
        <f t="shared" si="74"/>
        <v>-2382.09</v>
      </c>
      <c r="AP256" s="71">
        <v>-1653.12</v>
      </c>
      <c r="AQ256">
        <v>-728.97</v>
      </c>
      <c r="AR256">
        <f t="shared" si="72"/>
        <v>-4.1064508722979589</v>
      </c>
      <c r="AS256">
        <v>7.3322485267317727</v>
      </c>
      <c r="AT256">
        <v>-11.438699399029732</v>
      </c>
      <c r="AU256">
        <f t="shared" si="67"/>
        <v>-21757.557814297183</v>
      </c>
      <c r="AV256">
        <v>-22542.422711348012</v>
      </c>
      <c r="AW256">
        <v>784.86489705082874</v>
      </c>
      <c r="AX256">
        <f t="shared" si="73"/>
        <v>108</v>
      </c>
      <c r="AY256">
        <v>0</v>
      </c>
      <c r="AZ256">
        <v>108</v>
      </c>
      <c r="BA256">
        <f t="shared" si="71"/>
        <v>783.97267889762497</v>
      </c>
      <c r="BB256">
        <v>36.414899531411308</v>
      </c>
      <c r="BC256">
        <v>747.55777936621371</v>
      </c>
      <c r="BD256">
        <f t="shared" si="61"/>
        <v>-11.380160000000002</v>
      </c>
      <c r="BE256">
        <v>2.1472000000000002</v>
      </c>
      <c r="BF256">
        <v>-13.527360000000002</v>
      </c>
      <c r="BG256">
        <f t="shared" si="62"/>
        <v>-15.137760000000002</v>
      </c>
      <c r="BH256">
        <v>1.0736000000000001</v>
      </c>
      <c r="BI256">
        <v>-16.211360000000003</v>
      </c>
      <c r="BJ256">
        <f t="shared" si="63"/>
        <v>-3.2208000000000006</v>
      </c>
      <c r="BK256">
        <v>-7.515200000000001</v>
      </c>
      <c r="BL256">
        <v>4.2944000000000004</v>
      </c>
      <c r="BM256">
        <f t="shared" si="55"/>
        <v>-120.24320000000002</v>
      </c>
      <c r="BN256">
        <v>0</v>
      </c>
      <c r="BO256">
        <v>-120.24320000000002</v>
      </c>
      <c r="BP256">
        <f t="shared" si="64"/>
        <v>-416.87888000000009</v>
      </c>
      <c r="BQ256">
        <v>325.51552000000004</v>
      </c>
      <c r="BR256">
        <v>-742.39440000000013</v>
      </c>
      <c r="BS256">
        <f t="shared" si="65"/>
        <v>-93.188480000000013</v>
      </c>
      <c r="BT256">
        <v>5.2606400000000013</v>
      </c>
      <c r="BU256">
        <v>-98.449120000000008</v>
      </c>
      <c r="BV256">
        <f t="shared" si="68"/>
        <v>-55.845399999999998</v>
      </c>
      <c r="BW256">
        <v>4.8399999999999999E-2</v>
      </c>
      <c r="BX256">
        <v>-55.893799999999999</v>
      </c>
      <c r="BY256">
        <f t="shared" si="56"/>
        <v>-211.49920000000003</v>
      </c>
      <c r="BZ256">
        <v>3.5428800000000003</v>
      </c>
      <c r="CA256">
        <v>-215.04208000000003</v>
      </c>
      <c r="CB256">
        <f t="shared" si="59"/>
        <v>-56.793440000000011</v>
      </c>
      <c r="CC256">
        <v>-4.1870400000000005</v>
      </c>
      <c r="CD256">
        <v>-52.606400000000008</v>
      </c>
      <c r="CE256">
        <f t="shared" si="48"/>
        <v>2.0398400000000003</v>
      </c>
      <c r="CF256">
        <v>-0.32208000000000003</v>
      </c>
      <c r="CG256">
        <v>2.3619200000000005</v>
      </c>
      <c r="CH256" s="59">
        <f t="shared" si="69"/>
        <v>2543</v>
      </c>
      <c r="CI256">
        <v>1419</v>
      </c>
      <c r="CJ256">
        <v>1124</v>
      </c>
      <c r="CK256">
        <f t="shared" si="57"/>
        <v>158.89280000000002</v>
      </c>
      <c r="CL256">
        <v>-26.303200000000004</v>
      </c>
      <c r="CM256">
        <v>185.19600000000003</v>
      </c>
    </row>
    <row r="257" spans="1:91" x14ac:dyDescent="0.25">
      <c r="A257" t="s">
        <v>906</v>
      </c>
      <c r="B257">
        <f t="shared" si="53"/>
        <v>12189.109069183425</v>
      </c>
      <c r="C257">
        <f>SUMIF(E$5:CM$5,C$5,E257:CM257)</f>
        <v>14541.99258715872</v>
      </c>
      <c r="D257">
        <f>SUMIF(E$5:CM$5,D$5,E257:CM257)</f>
        <v>-2352.883517975295</v>
      </c>
      <c r="E257">
        <f t="shared" si="49"/>
        <v>-1729</v>
      </c>
      <c r="F257">
        <v>-417</v>
      </c>
      <c r="G257">
        <v>-1312</v>
      </c>
      <c r="H257">
        <f t="shared" si="50"/>
        <v>-1327.2496504508381</v>
      </c>
      <c r="I257">
        <v>-636.94107672419591</v>
      </c>
      <c r="J257">
        <v>-690.30857372664207</v>
      </c>
      <c r="K257">
        <f t="shared" si="51"/>
        <v>-4430.6554589200005</v>
      </c>
      <c r="L257">
        <v>-1389.5258556000003</v>
      </c>
      <c r="M257">
        <v>-3041.1296033199997</v>
      </c>
      <c r="N257">
        <f t="shared" si="66"/>
        <v>-761.10353295184541</v>
      </c>
      <c r="O257">
        <v>-244.53023693527021</v>
      </c>
      <c r="P257">
        <v>-516.57329601657523</v>
      </c>
      <c r="Q257">
        <f t="shared" si="70"/>
        <v>4036.8999999999996</v>
      </c>
      <c r="R257">
        <v>-13.8</v>
      </c>
      <c r="S257" s="72">
        <v>4050.7</v>
      </c>
      <c r="T257">
        <f t="shared" si="58"/>
        <v>-154.1</v>
      </c>
      <c r="U257">
        <v>-78.739999999999995</v>
      </c>
      <c r="V257">
        <v>-75.36</v>
      </c>
      <c r="W257">
        <f t="shared" si="54"/>
        <v>2.4059685100311885</v>
      </c>
      <c r="X257">
        <v>-3.4408176158319321</v>
      </c>
      <c r="Y257">
        <v>5.8467861258631206</v>
      </c>
      <c r="Z257">
        <f t="shared" si="60"/>
        <v>-1246.9984035818829</v>
      </c>
      <c r="AA257">
        <v>-422.94890732666346</v>
      </c>
      <c r="AB257">
        <v>-824.04949625521942</v>
      </c>
      <c r="AC257">
        <f t="shared" si="52"/>
        <v>-4165.6000000000004</v>
      </c>
      <c r="AD257">
        <v>-2690</v>
      </c>
      <c r="AE257">
        <v>-1475.6</v>
      </c>
      <c r="AH257">
        <v>291.29503011720158</v>
      </c>
      <c r="AI257">
        <f t="shared" si="47"/>
        <v>-44.532862399999999</v>
      </c>
      <c r="AJ257">
        <v>-44.481507000000001</v>
      </c>
      <c r="AK257">
        <v>-5.1355399999999995E-2</v>
      </c>
      <c r="AL257" s="70">
        <f t="shared" si="75"/>
        <v>-56.712714597177296</v>
      </c>
      <c r="AM257">
        <v>-79.439349707867194</v>
      </c>
      <c r="AN257">
        <v>22.726635110689898</v>
      </c>
      <c r="AO257">
        <f t="shared" si="74"/>
        <v>-2682.4700000000003</v>
      </c>
      <c r="AP257" s="71">
        <v>-1689.66</v>
      </c>
      <c r="AQ257">
        <v>-992.81</v>
      </c>
      <c r="AR257">
        <f t="shared" si="72"/>
        <v>-71.193573100544427</v>
      </c>
      <c r="AS257">
        <v>-2.973000926084687</v>
      </c>
      <c r="AT257">
        <v>-68.220572174459733</v>
      </c>
      <c r="AU257">
        <f t="shared" si="67"/>
        <v>17845.760926749459</v>
      </c>
      <c r="AV257">
        <v>19530.327077353075</v>
      </c>
      <c r="AW257">
        <v>-1684.5661506036167</v>
      </c>
      <c r="AX257">
        <f t="shared" si="73"/>
        <v>56</v>
      </c>
      <c r="AY257">
        <v>6</v>
      </c>
      <c r="AZ257">
        <v>50</v>
      </c>
      <c r="BA257">
        <f t="shared" si="71"/>
        <v>4550.0482780817456</v>
      </c>
      <c r="BB257">
        <v>18.023817186997082</v>
      </c>
      <c r="BC257">
        <v>4532.0244608947487</v>
      </c>
      <c r="BD257">
        <f t="shared" si="61"/>
        <v>-240.05940272727673</v>
      </c>
      <c r="BE257">
        <v>4.3508727272728001</v>
      </c>
      <c r="BF257">
        <v>-244.41027545454952</v>
      </c>
      <c r="BG257">
        <f t="shared" si="62"/>
        <v>-13.161390000000221</v>
      </c>
      <c r="BH257">
        <v>-5.3298190909091803</v>
      </c>
      <c r="BI257">
        <v>-7.8315709090910399</v>
      </c>
      <c r="BJ257">
        <f t="shared" si="63"/>
        <v>-81.578863636365</v>
      </c>
      <c r="BK257">
        <v>-5.4385909090910003</v>
      </c>
      <c r="BL257">
        <v>-76.140272727273995</v>
      </c>
      <c r="BM257">
        <f t="shared" si="55"/>
        <v>-100.07007272727439</v>
      </c>
      <c r="BN257">
        <v>-2.1754363636364</v>
      </c>
      <c r="BO257">
        <v>-97.894636363638</v>
      </c>
      <c r="BP257">
        <f t="shared" si="64"/>
        <v>374.39259818182444</v>
      </c>
      <c r="BQ257">
        <v>177.40683545454843</v>
      </c>
      <c r="BR257">
        <v>196.98576272727601</v>
      </c>
      <c r="BS257">
        <f t="shared" si="65"/>
        <v>-156.19633090909352</v>
      </c>
      <c r="BT257">
        <v>-33.828035454546018</v>
      </c>
      <c r="BU257">
        <v>-122.36829545454751</v>
      </c>
      <c r="BV257">
        <f t="shared" si="68"/>
        <v>-13.990041</v>
      </c>
      <c r="BW257">
        <v>0.19015899999999999</v>
      </c>
      <c r="BX257">
        <v>-14.180199999999999</v>
      </c>
      <c r="BY257">
        <f t="shared" si="56"/>
        <v>-284.32953272727752</v>
      </c>
      <c r="BZ257">
        <v>-0.97894636363637999</v>
      </c>
      <c r="CA257">
        <v>-283.35058636364113</v>
      </c>
      <c r="CB257">
        <f t="shared" si="59"/>
        <v>-46.554338181818956</v>
      </c>
      <c r="CC257">
        <v>-10.550866363636539</v>
      </c>
      <c r="CD257">
        <v>-36.003471818182419</v>
      </c>
      <c r="CE257">
        <f t="shared" si="48"/>
        <v>119.54022818182017</v>
      </c>
      <c r="CF257">
        <v>-3.6982418181818799</v>
      </c>
      <c r="CG257">
        <v>123.23847000000205</v>
      </c>
      <c r="CH257" s="59">
        <f t="shared" si="69"/>
        <v>1934</v>
      </c>
      <c r="CI257">
        <v>1680</v>
      </c>
      <c r="CJ257">
        <v>254</v>
      </c>
      <c r="CK257">
        <f t="shared" si="57"/>
        <v>584.32220727273705</v>
      </c>
      <c r="CL257">
        <v>901.17451363637872</v>
      </c>
      <c r="CM257">
        <v>-316.85230636364167</v>
      </c>
    </row>
    <row r="258" spans="1:91" x14ac:dyDescent="0.25">
      <c r="A258" t="s">
        <v>907</v>
      </c>
      <c r="B258">
        <f t="shared" si="53"/>
        <v>-23209.219526729365</v>
      </c>
      <c r="C258">
        <f>SUMIF(E$5:CM$5,C$5,E258:CM258)</f>
        <v>-2363.8825871792537</v>
      </c>
      <c r="D258">
        <f>SUMIF(E$5:CM$5,D$5,E258:CM258)</f>
        <v>-20845.33693955011</v>
      </c>
      <c r="E258">
        <f t="shared" si="49"/>
        <v>-777</v>
      </c>
      <c r="F258">
        <v>-261</v>
      </c>
      <c r="G258">
        <v>-516</v>
      </c>
      <c r="H258">
        <f t="shared" si="50"/>
        <v>-523.86092228160476</v>
      </c>
      <c r="I258">
        <v>-418.39213050999041</v>
      </c>
      <c r="J258">
        <v>-105.46879177161435</v>
      </c>
      <c r="K258">
        <f t="shared" si="51"/>
        <v>-2320.6258638200006</v>
      </c>
      <c r="L258">
        <v>3.5821687499996879</v>
      </c>
      <c r="M258">
        <v>-2324.2080325700003</v>
      </c>
      <c r="N258">
        <f t="shared" si="66"/>
        <v>1122.8576115505873</v>
      </c>
      <c r="O258">
        <v>-133.24319238098002</v>
      </c>
      <c r="P258">
        <v>1256.1008039315673</v>
      </c>
      <c r="Q258">
        <f t="shared" si="70"/>
        <v>-475.4</v>
      </c>
      <c r="R258">
        <v>-243.6</v>
      </c>
      <c r="S258">
        <v>-231.8</v>
      </c>
      <c r="T258">
        <f t="shared" si="58"/>
        <v>-491.26</v>
      </c>
      <c r="U258">
        <v>-6.7</v>
      </c>
      <c r="V258">
        <v>-484.56</v>
      </c>
      <c r="W258">
        <f t="shared" si="54"/>
        <v>-5.6533649101459691</v>
      </c>
      <c r="X258">
        <v>-18.880474781374861</v>
      </c>
      <c r="Y258">
        <v>13.227109871228892</v>
      </c>
      <c r="Z258">
        <f t="shared" si="60"/>
        <v>-1310.5434413945188</v>
      </c>
      <c r="AA258">
        <v>-1654.4318984933279</v>
      </c>
      <c r="AB258">
        <v>343.88845709880911</v>
      </c>
      <c r="AC258">
        <f t="shared" si="52"/>
        <v>-4381.6000000000004</v>
      </c>
      <c r="AD258">
        <v>-2507.1999999999998</v>
      </c>
      <c r="AE258">
        <v>-1874.4</v>
      </c>
      <c r="AH258">
        <v>390.12557208895095</v>
      </c>
      <c r="AI258">
        <f t="shared" si="47"/>
        <v>-75.761407599999998</v>
      </c>
      <c r="AJ258">
        <v>-76.793891000000002</v>
      </c>
      <c r="AK258">
        <v>1.0324834000000001</v>
      </c>
      <c r="AL258" s="70">
        <f t="shared" si="75"/>
        <v>-1109.9936487231048</v>
      </c>
      <c r="AM258">
        <v>-45.478014019002387</v>
      </c>
      <c r="AN258">
        <v>-1064.5156347041025</v>
      </c>
      <c r="AO258">
        <f t="shared" si="74"/>
        <v>129.82</v>
      </c>
      <c r="AP258" s="71">
        <v>-144.07999999999998</v>
      </c>
      <c r="AQ258">
        <v>273.89999999999998</v>
      </c>
      <c r="AR258">
        <f t="shared" si="72"/>
        <v>-85.923225951941973</v>
      </c>
      <c r="AS258">
        <v>0.82002616847783771</v>
      </c>
      <c r="AT258">
        <v>-86.743252120419811</v>
      </c>
      <c r="AU258">
        <f t="shared" si="67"/>
        <v>-7975.6246751870985</v>
      </c>
      <c r="AV258">
        <v>3747.3093227489503</v>
      </c>
      <c r="AW258">
        <v>-11722.933997936048</v>
      </c>
      <c r="AX258">
        <f t="shared" si="73"/>
        <v>-50</v>
      </c>
      <c r="AY258">
        <v>1</v>
      </c>
      <c r="AZ258">
        <v>-51</v>
      </c>
      <c r="BA258">
        <f t="shared" si="71"/>
        <v>-959.37801350048153</v>
      </c>
      <c r="BB258">
        <v>-101.01253616200572</v>
      </c>
      <c r="BC258">
        <v>-858.36547733847578</v>
      </c>
      <c r="BD258">
        <f t="shared" si="61"/>
        <v>891.90305449999994</v>
      </c>
      <c r="BE258">
        <v>1.0859650000000001</v>
      </c>
      <c r="BF258">
        <v>890.81708949999995</v>
      </c>
      <c r="BG258">
        <f t="shared" si="62"/>
        <v>-6.7329829999999999</v>
      </c>
      <c r="BH258">
        <v>-3.040702</v>
      </c>
      <c r="BI258">
        <v>-3.6922809999999999</v>
      </c>
      <c r="BJ258">
        <f t="shared" si="63"/>
        <v>-61.900005000000007</v>
      </c>
      <c r="BK258">
        <v>-2.1719300000000001</v>
      </c>
      <c r="BL258">
        <v>-59.728075000000004</v>
      </c>
      <c r="BM258">
        <f t="shared" si="55"/>
        <v>-43.438600000000001</v>
      </c>
      <c r="BN258">
        <v>-5.4298250000000001</v>
      </c>
      <c r="BO258">
        <v>-38.008775</v>
      </c>
      <c r="BP258">
        <f t="shared" si="64"/>
        <v>-272.36002200000001</v>
      </c>
      <c r="BQ258">
        <v>-47.673863500000003</v>
      </c>
      <c r="BR258">
        <v>-224.68615850000003</v>
      </c>
      <c r="BS258">
        <f t="shared" si="65"/>
        <v>4.8868425000000002</v>
      </c>
      <c r="BT258">
        <v>39.311933000000003</v>
      </c>
      <c r="BU258">
        <v>-34.425090500000003</v>
      </c>
      <c r="BV258">
        <f t="shared" si="68"/>
        <v>-9.8408999999999969E-2</v>
      </c>
      <c r="BW258">
        <v>0.31825100000000001</v>
      </c>
      <c r="BX258">
        <v>-0.41665999999999997</v>
      </c>
      <c r="BY258">
        <f t="shared" si="56"/>
        <v>-457.51705450000003</v>
      </c>
      <c r="BZ258">
        <v>3.8008775000000004</v>
      </c>
      <c r="CA258">
        <v>-461.31793200000004</v>
      </c>
      <c r="CB258">
        <f t="shared" si="59"/>
        <v>-174.405979</v>
      </c>
      <c r="CC258">
        <v>3.5836844999999999</v>
      </c>
      <c r="CD258">
        <v>-177.98966350000001</v>
      </c>
      <c r="CE258">
        <f t="shared" si="48"/>
        <v>1.4117545000000005</v>
      </c>
      <c r="CF258">
        <v>-1.520351</v>
      </c>
      <c r="CG258">
        <v>2.9321055000000005</v>
      </c>
      <c r="CH258" s="59">
        <f t="shared" si="69"/>
        <v>-3209</v>
      </c>
      <c r="CI258">
        <v>27</v>
      </c>
      <c r="CJ258">
        <v>-3236</v>
      </c>
      <c r="CK258">
        <f t="shared" si="57"/>
        <v>-982.14674600000012</v>
      </c>
      <c r="CL258">
        <v>-521.04600700000003</v>
      </c>
      <c r="CM258">
        <v>-461.10073900000003</v>
      </c>
    </row>
    <row r="259" spans="1:91" x14ac:dyDescent="0.25">
      <c r="A259" t="s">
        <v>908</v>
      </c>
      <c r="B259">
        <f t="shared" si="53"/>
        <v>-17742.830631343892</v>
      </c>
      <c r="C259">
        <f>SUMIF(E$5:CM$5,C$5,E259:CM259)</f>
        <v>3407.0588817192861</v>
      </c>
      <c r="D259">
        <f>SUMIF(E$5:CM$5,D$5,E259:CM259)</f>
        <v>-21149.889513063179</v>
      </c>
      <c r="E259">
        <f t="shared" si="49"/>
        <v>1241</v>
      </c>
      <c r="F259">
        <v>444</v>
      </c>
      <c r="G259">
        <v>797</v>
      </c>
      <c r="H259">
        <f t="shared" si="50"/>
        <v>-445.08070695333157</v>
      </c>
      <c r="I259">
        <v>-514.85251508339638</v>
      </c>
      <c r="J259">
        <v>69.771808130064812</v>
      </c>
      <c r="K259">
        <f t="shared" si="51"/>
        <v>-5619.3194505299998</v>
      </c>
      <c r="L259">
        <v>870.5706731300005</v>
      </c>
      <c r="M259">
        <v>-6489.8901236600004</v>
      </c>
      <c r="N259">
        <f t="shared" si="66"/>
        <v>-204.36759955905399</v>
      </c>
      <c r="O259">
        <v>110.36735040589325</v>
      </c>
      <c r="P259">
        <v>-314.73494996494725</v>
      </c>
      <c r="Q259">
        <f t="shared" si="70"/>
        <v>-300.09999999999991</v>
      </c>
      <c r="R259" s="72">
        <v>1203.5</v>
      </c>
      <c r="S259" s="72">
        <v>-1503.6</v>
      </c>
      <c r="T259">
        <f t="shared" si="58"/>
        <v>-305.57</v>
      </c>
      <c r="U259">
        <v>-8.83</v>
      </c>
      <c r="V259">
        <v>-296.74</v>
      </c>
      <c r="W259">
        <f t="shared" si="54"/>
        <v>18.519234681483532</v>
      </c>
      <c r="X259">
        <v>8.7818889577913737</v>
      </c>
      <c r="Y259">
        <v>9.7373457236921563</v>
      </c>
      <c r="Z259">
        <f t="shared" si="60"/>
        <v>-2010.0541248004306</v>
      </c>
      <c r="AA259">
        <v>-809.14110997203659</v>
      </c>
      <c r="AB259">
        <v>-1200.9130148283939</v>
      </c>
      <c r="AC259">
        <f t="shared" si="52"/>
        <v>-3280.2</v>
      </c>
      <c r="AD259">
        <v>-102.2</v>
      </c>
      <c r="AE259">
        <v>-3178</v>
      </c>
      <c r="AH259">
        <v>-327.23309204709977</v>
      </c>
      <c r="AI259">
        <f t="shared" si="47"/>
        <v>-33.780499600000006</v>
      </c>
      <c r="AJ259">
        <v>-33.955347000000003</v>
      </c>
      <c r="AK259">
        <v>0.17484740000000001</v>
      </c>
      <c r="AL259" s="70">
        <f t="shared" si="75"/>
        <v>518.62318888247171</v>
      </c>
      <c r="AM259">
        <v>-83.858192765775584</v>
      </c>
      <c r="AN259">
        <v>602.48138164824729</v>
      </c>
      <c r="AO259">
        <f t="shared" si="74"/>
        <v>-465.96000000000004</v>
      </c>
      <c r="AP259" s="71">
        <v>11.289999999999992</v>
      </c>
      <c r="AQ259">
        <v>-477.25</v>
      </c>
      <c r="AR259">
        <f t="shared" si="72"/>
        <v>7.6542588538130589</v>
      </c>
      <c r="AS259">
        <v>-1.0448666861171947</v>
      </c>
      <c r="AT259">
        <v>8.6991255399302538</v>
      </c>
      <c r="AU259">
        <f t="shared" si="67"/>
        <v>476.50495271675618</v>
      </c>
      <c r="AV259">
        <v>2133.6173635372006</v>
      </c>
      <c r="AW259">
        <v>-1657.1124108204444</v>
      </c>
      <c r="AX259">
        <f t="shared" si="73"/>
        <v>-16</v>
      </c>
      <c r="AY259">
        <v>5</v>
      </c>
      <c r="AZ259">
        <v>-21</v>
      </c>
      <c r="BA259">
        <f t="shared" si="71"/>
        <v>496.47222905898695</v>
      </c>
      <c r="BB259">
        <v>-24.653375994749332</v>
      </c>
      <c r="BC259">
        <v>521.12560505373631</v>
      </c>
      <c r="BD259">
        <f t="shared" si="61"/>
        <v>-1710.4223276189889</v>
      </c>
      <c r="BE259">
        <v>0</v>
      </c>
      <c r="BF259">
        <v>-1710.4223276189889</v>
      </c>
      <c r="BG259">
        <f t="shared" si="62"/>
        <v>-34.720940952379756</v>
      </c>
      <c r="BH259">
        <v>-35.941165714284473</v>
      </c>
      <c r="BI259">
        <v>1.22022476190472</v>
      </c>
      <c r="BJ259">
        <f t="shared" si="63"/>
        <v>-13.311542857142399</v>
      </c>
      <c r="BK259">
        <v>1.1092952380951999</v>
      </c>
      <c r="BL259">
        <v>-14.420838095237599</v>
      </c>
      <c r="BM259">
        <f t="shared" si="55"/>
        <v>-199.67314285713599</v>
      </c>
      <c r="BN259">
        <v>0</v>
      </c>
      <c r="BO259">
        <v>-199.67314285713599</v>
      </c>
      <c r="BP259">
        <f t="shared" si="64"/>
        <v>-896.9761295237787</v>
      </c>
      <c r="BQ259">
        <v>12.756895238094799</v>
      </c>
      <c r="BR259">
        <v>-909.73302476187348</v>
      </c>
      <c r="BS259">
        <f t="shared" si="65"/>
        <v>-970.96612190472842</v>
      </c>
      <c r="BT259">
        <v>-2.7732380952379998</v>
      </c>
      <c r="BU259">
        <v>-968.19288380949047</v>
      </c>
      <c r="BV259">
        <f t="shared" si="68"/>
        <v>14.739156999999999</v>
      </c>
      <c r="BW259">
        <v>0.28437699999999999</v>
      </c>
      <c r="BX259">
        <v>14.45478</v>
      </c>
      <c r="BY259">
        <f t="shared" si="56"/>
        <v>-955.76877714282421</v>
      </c>
      <c r="BZ259">
        <v>5.6574057142855194</v>
      </c>
      <c r="CA259">
        <v>-961.42618285710978</v>
      </c>
      <c r="CB259">
        <f t="shared" si="59"/>
        <v>66.446784761902478</v>
      </c>
      <c r="CC259">
        <v>-4.5481104761903195</v>
      </c>
      <c r="CD259">
        <v>70.994895238092795</v>
      </c>
      <c r="CE259">
        <f t="shared" si="48"/>
        <v>2.3295199999999201</v>
      </c>
      <c r="CF259">
        <v>-0.55464761904759996</v>
      </c>
      <c r="CG259">
        <v>2.8841676190475201</v>
      </c>
      <c r="CH259" s="59">
        <f t="shared" si="69"/>
        <v>-3511</v>
      </c>
      <c r="CI259">
        <v>174</v>
      </c>
      <c r="CJ259">
        <v>-3685</v>
      </c>
      <c r="CK259">
        <f t="shared" si="57"/>
        <v>715.38449904759455</v>
      </c>
      <c r="CL259">
        <v>48.476201904760238</v>
      </c>
      <c r="CM259">
        <v>666.90829714283427</v>
      </c>
    </row>
    <row r="260" spans="1:91" x14ac:dyDescent="0.25">
      <c r="A260" t="s">
        <v>909</v>
      </c>
      <c r="B260">
        <f t="shared" si="53"/>
        <v>21734.547979950228</v>
      </c>
      <c r="C260">
        <f>SUMIF(E$5:CM$5,C$5,E260:CM260)</f>
        <v>14839.022382414767</v>
      </c>
      <c r="D260">
        <f>SUMIF(E$5:CM$5,D$5,E260:CM260)</f>
        <v>6895.5255975354594</v>
      </c>
      <c r="E260">
        <f t="shared" si="49"/>
        <v>2802</v>
      </c>
      <c r="F260">
        <v>999</v>
      </c>
      <c r="G260">
        <v>1803</v>
      </c>
      <c r="H260">
        <f t="shared" si="50"/>
        <v>797.75967124331714</v>
      </c>
      <c r="I260">
        <v>-151.36311807133896</v>
      </c>
      <c r="J260">
        <v>949.12278931465607</v>
      </c>
      <c r="K260">
        <f t="shared" si="51"/>
        <v>1034.9641223999974</v>
      </c>
      <c r="L260">
        <v>2027.0414982000004</v>
      </c>
      <c r="M260">
        <v>-992.07737580000298</v>
      </c>
      <c r="N260">
        <f t="shared" si="66"/>
        <v>-264.77169839822568</v>
      </c>
      <c r="O260">
        <v>-10.656797100725363</v>
      </c>
      <c r="P260">
        <v>-254.11490129750032</v>
      </c>
      <c r="Q260">
        <f t="shared" si="70"/>
        <v>-1478.1000000000001</v>
      </c>
      <c r="R260" s="72">
        <v>1122.2</v>
      </c>
      <c r="S260" s="72">
        <v>-2600.3000000000002</v>
      </c>
      <c r="T260">
        <f t="shared" si="58"/>
        <v>24.26</v>
      </c>
      <c r="U260">
        <v>-17.62</v>
      </c>
      <c r="V260">
        <v>41.88</v>
      </c>
      <c r="W260">
        <f t="shared" si="54"/>
        <v>17.97620472155975</v>
      </c>
      <c r="X260">
        <v>-2.4019527345174581</v>
      </c>
      <c r="Y260">
        <v>20.378157456077208</v>
      </c>
      <c r="Z260">
        <f t="shared" si="60"/>
        <v>2934.4504814474726</v>
      </c>
      <c r="AA260">
        <v>3154.6309151418577</v>
      </c>
      <c r="AB260">
        <v>-220.1804336943851</v>
      </c>
      <c r="AC260">
        <f t="shared" si="52"/>
        <v>3428.7999999999997</v>
      </c>
      <c r="AD260">
        <v>3690.7</v>
      </c>
      <c r="AE260">
        <v>-261.89999999999998</v>
      </c>
      <c r="AH260">
        <v>2839.6029662284018</v>
      </c>
      <c r="AI260">
        <f t="shared" si="47"/>
        <v>-501.90910080000003</v>
      </c>
      <c r="AJ260">
        <v>-2.3526400000000001</v>
      </c>
      <c r="AK260">
        <v>-499.55646080000002</v>
      </c>
      <c r="AL260" s="70">
        <f t="shared" si="75"/>
        <v>-366.33232079535537</v>
      </c>
      <c r="AM260">
        <v>206.77918042666238</v>
      </c>
      <c r="AN260">
        <v>-573.11150122201775</v>
      </c>
      <c r="AO260">
        <f t="shared" si="74"/>
        <v>442.99999999999994</v>
      </c>
      <c r="AP260" s="71">
        <v>677.05</v>
      </c>
      <c r="AQ260">
        <v>-234.05</v>
      </c>
      <c r="AR260">
        <f t="shared" si="72"/>
        <v>1271.0146110855601</v>
      </c>
      <c r="AS260">
        <v>-16.445366922924432</v>
      </c>
      <c r="AT260">
        <v>1287.4599780084845</v>
      </c>
      <c r="AU260">
        <f t="shared" si="67"/>
        <v>5585.0748971787052</v>
      </c>
      <c r="AV260">
        <v>3102.3988066794423</v>
      </c>
      <c r="AW260">
        <v>2482.6760904992634</v>
      </c>
      <c r="AX260">
        <f t="shared" si="73"/>
        <v>9</v>
      </c>
      <c r="AY260">
        <v>5</v>
      </c>
      <c r="AZ260">
        <v>4</v>
      </c>
      <c r="BA260">
        <f t="shared" si="71"/>
        <v>2818.9874456387947</v>
      </c>
      <c r="BB260">
        <v>-24.534339870353648</v>
      </c>
      <c r="BC260">
        <v>2843.5217855091482</v>
      </c>
      <c r="BD260">
        <f t="shared" si="61"/>
        <v>360.5171733333442</v>
      </c>
      <c r="BE260">
        <v>2.2199333333334001</v>
      </c>
      <c r="BF260">
        <v>358.29724000001079</v>
      </c>
      <c r="BG260">
        <f t="shared" si="62"/>
        <v>8.6577400000002598</v>
      </c>
      <c r="BH260">
        <v>5.6608300000001703</v>
      </c>
      <c r="BI260">
        <v>2.9969100000000903</v>
      </c>
      <c r="BJ260">
        <f t="shared" si="63"/>
        <v>7.7697666666669001</v>
      </c>
      <c r="BK260">
        <v>0</v>
      </c>
      <c r="BL260">
        <v>7.7697666666669001</v>
      </c>
      <c r="BM260">
        <f t="shared" si="55"/>
        <v>-134.30596666667068</v>
      </c>
      <c r="BN260">
        <v>-2.2199333333334001</v>
      </c>
      <c r="BO260">
        <v>-132.0860333333373</v>
      </c>
      <c r="BP260">
        <f t="shared" si="64"/>
        <v>-1654.0723266667164</v>
      </c>
      <c r="BQ260">
        <v>-136.96988666667079</v>
      </c>
      <c r="BR260">
        <v>-1517.1024400000456</v>
      </c>
      <c r="BS260">
        <f t="shared" si="65"/>
        <v>-62.26913000000188</v>
      </c>
      <c r="BT260">
        <v>14.762556666667113</v>
      </c>
      <c r="BU260">
        <v>-77.031686666668989</v>
      </c>
      <c r="BV260">
        <f t="shared" si="68"/>
        <v>-6.66838</v>
      </c>
      <c r="BW260">
        <v>-0.31158999999999998</v>
      </c>
      <c r="BX260">
        <v>-6.3567900000000002</v>
      </c>
      <c r="BY260">
        <f t="shared" si="56"/>
        <v>1290.558243333372</v>
      </c>
      <c r="BZ260">
        <v>11.21066333333367</v>
      </c>
      <c r="CA260">
        <v>1279.3475800000383</v>
      </c>
      <c r="CB260">
        <f t="shared" si="59"/>
        <v>-301.02296000000905</v>
      </c>
      <c r="CC260">
        <v>-0.44398666666668007</v>
      </c>
      <c r="CD260">
        <v>-300.57897333334239</v>
      </c>
      <c r="CE260">
        <f t="shared" si="48"/>
        <v>2.5529233333334105</v>
      </c>
      <c r="CF260">
        <v>-0.22199333333334004</v>
      </c>
      <c r="CG260">
        <v>2.7749166666667504</v>
      </c>
      <c r="CH260" s="59">
        <f t="shared" si="69"/>
        <v>448</v>
      </c>
      <c r="CI260">
        <v>206</v>
      </c>
      <c r="CJ260">
        <v>242</v>
      </c>
      <c r="CK260">
        <f t="shared" si="57"/>
        <v>379.05361666667807</v>
      </c>
      <c r="CL260">
        <v>-20.090396666667274</v>
      </c>
      <c r="CM260">
        <v>399.14401333334536</v>
      </c>
    </row>
    <row r="261" spans="1:91" x14ac:dyDescent="0.25">
      <c r="A261" t="s">
        <v>910</v>
      </c>
      <c r="B261">
        <f t="shared" si="53"/>
        <v>17210.644912958422</v>
      </c>
      <c r="C261">
        <f>SUMIF(E$5:CM$5,C$5,E261:CM261)</f>
        <v>7076.2876239151892</v>
      </c>
      <c r="D261">
        <f>SUMIF(E$5:CM$5,D$5,E261:CM261)</f>
        <v>10134.357289043233</v>
      </c>
      <c r="E261">
        <f t="shared" si="49"/>
        <v>3362</v>
      </c>
      <c r="F261">
        <v>497</v>
      </c>
      <c r="G261">
        <v>2865</v>
      </c>
      <c r="H261">
        <f t="shared" si="50"/>
        <v>-867.91349588047149</v>
      </c>
      <c r="I261">
        <v>-1406.1279165391518</v>
      </c>
      <c r="J261">
        <v>538.2144206586803</v>
      </c>
      <c r="K261">
        <f t="shared" si="51"/>
        <v>631.7739820500002</v>
      </c>
      <c r="L261">
        <v>1580.89653086</v>
      </c>
      <c r="M261">
        <v>-949.12254880999978</v>
      </c>
      <c r="N261">
        <f t="shared" si="66"/>
        <v>462.16192094337316</v>
      </c>
      <c r="O261">
        <v>570.65895136092581</v>
      </c>
      <c r="P261">
        <v>-108.49703041755262</v>
      </c>
      <c r="Q261">
        <f t="shared" si="70"/>
        <v>-20.300000000000068</v>
      </c>
      <c r="R261">
        <v>617.29999999999995</v>
      </c>
      <c r="S261">
        <v>-637.6</v>
      </c>
      <c r="T261">
        <f t="shared" si="58"/>
        <v>-22.619999999999997</v>
      </c>
      <c r="U261">
        <v>-59.33</v>
      </c>
      <c r="V261">
        <v>36.71</v>
      </c>
      <c r="W261">
        <f t="shared" si="54"/>
        <v>167.35790207885449</v>
      </c>
      <c r="X261">
        <v>-6.9925289148429322</v>
      </c>
      <c r="Y261">
        <v>174.35043099369742</v>
      </c>
      <c r="Z261">
        <f t="shared" si="60"/>
        <v>2231.7247799156103</v>
      </c>
      <c r="AA261">
        <v>1266.1034073412397</v>
      </c>
      <c r="AB261">
        <v>965.62137257437064</v>
      </c>
      <c r="AC261">
        <f t="shared" si="52"/>
        <v>3490.3999999999996</v>
      </c>
      <c r="AD261">
        <v>1923.3</v>
      </c>
      <c r="AE261">
        <v>1567.1</v>
      </c>
      <c r="AH261">
        <v>1597.9813036240257</v>
      </c>
      <c r="AI261">
        <f t="shared" ref="AI261:AI325" si="76">AJ261+AK261</f>
        <v>-10.600489799999998</v>
      </c>
      <c r="AJ261">
        <v>-34.953693999999999</v>
      </c>
      <c r="AK261">
        <v>24.3532042</v>
      </c>
      <c r="AL261" s="70">
        <f t="shared" si="75"/>
        <v>-1339.692616561606</v>
      </c>
      <c r="AM261">
        <v>-53.094430812172163</v>
      </c>
      <c r="AN261">
        <v>-1286.5981857494339</v>
      </c>
      <c r="AO261">
        <f t="shared" si="74"/>
        <v>-507.64000000000004</v>
      </c>
      <c r="AP261" s="71">
        <v>-659.46</v>
      </c>
      <c r="AQ261">
        <v>151.82</v>
      </c>
      <c r="AR261">
        <f t="shared" si="72"/>
        <v>17.460292197090627</v>
      </c>
      <c r="AS261">
        <v>-1.0608319809748243</v>
      </c>
      <c r="AT261">
        <v>18.521124178065453</v>
      </c>
      <c r="AU261">
        <f t="shared" si="67"/>
        <v>5601.99254304854</v>
      </c>
      <c r="AV261">
        <v>1847.5559130582683</v>
      </c>
      <c r="AW261">
        <v>3754.4366299902713</v>
      </c>
      <c r="AX261">
        <f t="shared" si="73"/>
        <v>5</v>
      </c>
      <c r="AY261">
        <v>2</v>
      </c>
      <c r="AZ261">
        <v>3</v>
      </c>
      <c r="BA261">
        <f t="shared" si="71"/>
        <v>-1106.0161100855851</v>
      </c>
      <c r="BB261">
        <v>140.71152877999666</v>
      </c>
      <c r="BC261">
        <v>-1246.7276388655816</v>
      </c>
      <c r="BD261">
        <f t="shared" si="61"/>
        <v>47.397816190474195</v>
      </c>
      <c r="BE261">
        <v>0</v>
      </c>
      <c r="BF261">
        <v>47.397816190474195</v>
      </c>
      <c r="BG261">
        <f t="shared" si="62"/>
        <v>-1.2473109523808996</v>
      </c>
      <c r="BH261">
        <v>3.0615814285713001</v>
      </c>
      <c r="BI261">
        <v>-4.3088923809521997</v>
      </c>
      <c r="BJ261">
        <f t="shared" si="63"/>
        <v>-34.017571428570001</v>
      </c>
      <c r="BK261">
        <v>-9.0713523809519998</v>
      </c>
      <c r="BL261">
        <v>-24.946219047618001</v>
      </c>
      <c r="BM261">
        <f t="shared" si="55"/>
        <v>-159.882585714279</v>
      </c>
      <c r="BN261">
        <v>0</v>
      </c>
      <c r="BO261">
        <v>-159.882585714279</v>
      </c>
      <c r="BP261">
        <f t="shared" si="64"/>
        <v>751.22136904758759</v>
      </c>
      <c r="BQ261">
        <v>87.651942380948697</v>
      </c>
      <c r="BR261">
        <v>663.56942666663883</v>
      </c>
      <c r="BS261">
        <f t="shared" si="65"/>
        <v>-61.345020476187905</v>
      </c>
      <c r="BT261">
        <v>2.267838095238</v>
      </c>
      <c r="BU261">
        <v>-63.612858571425903</v>
      </c>
      <c r="BV261">
        <f t="shared" si="68"/>
        <v>518.47776999999996</v>
      </c>
      <c r="BW261">
        <v>-0.13613</v>
      </c>
      <c r="BX261">
        <v>518.61389999999994</v>
      </c>
      <c r="BY261">
        <f t="shared" si="56"/>
        <v>-442.00164476188615</v>
      </c>
      <c r="BZ261">
        <v>-3.4017571428569999</v>
      </c>
      <c r="CA261">
        <v>-438.59988761902918</v>
      </c>
      <c r="CB261">
        <f t="shared" si="59"/>
        <v>-116.3400942857094</v>
      </c>
      <c r="CC261">
        <v>2.1544461904760999</v>
      </c>
      <c r="CD261">
        <v>-118.49454047618549</v>
      </c>
      <c r="CE261">
        <f t="shared" si="48"/>
        <v>1.9276623809522999</v>
      </c>
      <c r="CF261">
        <v>-1.3607028571427999</v>
      </c>
      <c r="CG261">
        <v>3.2883652380950998</v>
      </c>
      <c r="CH261" s="59">
        <f t="shared" si="69"/>
        <v>3508</v>
      </c>
      <c r="CI261">
        <v>729</v>
      </c>
      <c r="CJ261">
        <v>2779</v>
      </c>
      <c r="CK261">
        <f t="shared" si="57"/>
        <v>-494.61548857140775</v>
      </c>
      <c r="CL261">
        <v>41.614829047617299</v>
      </c>
      <c r="CM261">
        <v>-536.23031761902507</v>
      </c>
    </row>
    <row r="262" spans="1:91" x14ac:dyDescent="0.25">
      <c r="A262" t="s">
        <v>911</v>
      </c>
      <c r="B262">
        <f t="shared" si="53"/>
        <v>-4757.3335235461664</v>
      </c>
      <c r="C262">
        <f>SUMIF(E$5:CM$5,C$5,E262:CM262)</f>
        <v>166.26255954150525</v>
      </c>
      <c r="D262">
        <f>SUMIF(E$5:CM$5,D$5,E262:CM262)</f>
        <v>-4923.596083087672</v>
      </c>
      <c r="E262">
        <f t="shared" si="49"/>
        <v>1228</v>
      </c>
      <c r="F262">
        <v>-838</v>
      </c>
      <c r="G262">
        <v>2066</v>
      </c>
      <c r="H262">
        <f t="shared" si="50"/>
        <v>-1760.0294216203056</v>
      </c>
      <c r="I262">
        <v>-1044.9747901782903</v>
      </c>
      <c r="J262">
        <v>-715.05463144201519</v>
      </c>
      <c r="K262">
        <f t="shared" si="51"/>
        <v>-6724.5171442200008</v>
      </c>
      <c r="L262">
        <v>-656.15800310999987</v>
      </c>
      <c r="M262">
        <v>-6068.3591411100006</v>
      </c>
      <c r="N262">
        <f t="shared" si="66"/>
        <v>440.9245995573487</v>
      </c>
      <c r="O262">
        <v>92.528092974753861</v>
      </c>
      <c r="P262">
        <v>348.39650658259484</v>
      </c>
      <c r="Q262">
        <f t="shared" si="70"/>
        <v>-3069.0000000000005</v>
      </c>
      <c r="R262" s="72">
        <v>1127.0999999999999</v>
      </c>
      <c r="S262" s="72">
        <v>-4196.1000000000004</v>
      </c>
      <c r="T262">
        <f t="shared" si="58"/>
        <v>85.85</v>
      </c>
      <c r="U262">
        <v>-14.7</v>
      </c>
      <c r="V262">
        <v>100.55</v>
      </c>
      <c r="W262">
        <f t="shared" si="54"/>
        <v>171.96022467071501</v>
      </c>
      <c r="X262">
        <v>-17.774494970575709</v>
      </c>
      <c r="Y262">
        <v>189.73471964129072</v>
      </c>
      <c r="Z262">
        <f t="shared" si="60"/>
        <v>-278.87776749737338</v>
      </c>
      <c r="AA262">
        <v>380.06489495111998</v>
      </c>
      <c r="AB262">
        <v>-658.94266244849337</v>
      </c>
      <c r="AC262">
        <f t="shared" si="52"/>
        <v>739.8</v>
      </c>
      <c r="AD262">
        <v>154.4</v>
      </c>
      <c r="AE262">
        <v>585.4</v>
      </c>
      <c r="AH262">
        <v>-845.17810384862094</v>
      </c>
      <c r="AI262">
        <f t="shared" si="76"/>
        <v>4.1014974999999998</v>
      </c>
      <c r="AJ262">
        <v>4.0879490000000001</v>
      </c>
      <c r="AK262">
        <v>1.35485E-2</v>
      </c>
      <c r="AL262" s="70">
        <f t="shared" si="75"/>
        <v>1205.4123454292146</v>
      </c>
      <c r="AM262">
        <v>302.4389184987316</v>
      </c>
      <c r="AN262">
        <v>902.97342693048301</v>
      </c>
      <c r="AO262">
        <f t="shared" si="74"/>
        <v>-1203.03</v>
      </c>
      <c r="AP262" s="71">
        <v>-920.39</v>
      </c>
      <c r="AQ262">
        <v>-282.64</v>
      </c>
      <c r="AR262">
        <f t="shared" si="72"/>
        <v>-46.722151723025036</v>
      </c>
      <c r="AS262">
        <v>5.674808401687871</v>
      </c>
      <c r="AT262">
        <v>-52.396960124712905</v>
      </c>
      <c r="AU262">
        <f t="shared" si="67"/>
        <v>3548.7959810037601</v>
      </c>
      <c r="AV262">
        <v>1706.1965526231297</v>
      </c>
      <c r="AW262">
        <v>1842.5994283806301</v>
      </c>
      <c r="AX262">
        <f t="shared" si="73"/>
        <v>-13</v>
      </c>
      <c r="AY262">
        <v>2</v>
      </c>
      <c r="AZ262">
        <v>-15</v>
      </c>
      <c r="BA262">
        <f t="shared" si="71"/>
        <v>-1088.177442979704</v>
      </c>
      <c r="BB262">
        <v>-54.906884285415416</v>
      </c>
      <c r="BC262">
        <v>-1033.2705586942886</v>
      </c>
      <c r="BD262">
        <f t="shared" si="61"/>
        <v>371.56933636363937</v>
      </c>
      <c r="BE262">
        <v>-6.5604327272727794</v>
      </c>
      <c r="BF262">
        <v>378.12976909091213</v>
      </c>
      <c r="BG262">
        <f t="shared" si="62"/>
        <v>4.8637690909091305</v>
      </c>
      <c r="BH262">
        <v>-0.45244363636363999</v>
      </c>
      <c r="BI262">
        <v>5.3162127272727702</v>
      </c>
      <c r="BJ262">
        <f t="shared" si="63"/>
        <v>684.32100000000537</v>
      </c>
      <c r="BK262">
        <v>-9.0488727272727996</v>
      </c>
      <c r="BL262">
        <v>693.36987272727822</v>
      </c>
      <c r="BM262">
        <f t="shared" si="55"/>
        <v>-35.064381818182099</v>
      </c>
      <c r="BN262">
        <v>0</v>
      </c>
      <c r="BO262">
        <v>-35.064381818182099</v>
      </c>
      <c r="BP262">
        <f t="shared" si="64"/>
        <v>-813.26743636364279</v>
      </c>
      <c r="BQ262">
        <v>-18.776410909091062</v>
      </c>
      <c r="BR262">
        <v>-794.49102545455173</v>
      </c>
      <c r="BS262">
        <f t="shared" si="65"/>
        <v>18.550189090909239</v>
      </c>
      <c r="BT262">
        <v>5.0899909090909494</v>
      </c>
      <c r="BU262">
        <v>13.46019818181829</v>
      </c>
      <c r="BV262">
        <f t="shared" si="68"/>
        <v>-3.1658379999999999</v>
      </c>
      <c r="BW262">
        <v>1.9719999999999998E-3</v>
      </c>
      <c r="BX262">
        <v>-3.1678099999999998</v>
      </c>
      <c r="BY262">
        <f t="shared" si="56"/>
        <v>-354.7158109090937</v>
      </c>
      <c r="BZ262">
        <v>-5.2031018181818594</v>
      </c>
      <c r="CA262">
        <v>-349.51270909091187</v>
      </c>
      <c r="CB262">
        <f t="shared" si="59"/>
        <v>-94.560720000000757</v>
      </c>
      <c r="CC262">
        <v>-12.781532727272831</v>
      </c>
      <c r="CD262">
        <v>-81.779187272727924</v>
      </c>
      <c r="CE262">
        <f t="shared" ref="CE262:CE325" si="77">CF262+CG262</f>
        <v>3.2802163636363897</v>
      </c>
      <c r="CF262">
        <v>-0.11311090909091</v>
      </c>
      <c r="CG262">
        <v>3.3933272727272996</v>
      </c>
      <c r="CH262" s="59">
        <f t="shared" si="69"/>
        <v>1934</v>
      </c>
      <c r="CI262">
        <v>-68</v>
      </c>
      <c r="CJ262">
        <v>2002</v>
      </c>
      <c r="CK262">
        <f t="shared" si="57"/>
        <v>1130.5435363636454</v>
      </c>
      <c r="CL262">
        <v>54.519458181818621</v>
      </c>
      <c r="CM262">
        <v>1076.0240781818268</v>
      </c>
    </row>
    <row r="263" spans="1:91" x14ac:dyDescent="0.25">
      <c r="A263" t="s">
        <v>912</v>
      </c>
      <c r="B263">
        <f t="shared" si="53"/>
        <v>16770.895444820144</v>
      </c>
      <c r="C263">
        <f>SUMIF(E$5:CM$5,C$5,E263:CM263)</f>
        <v>6733.3053946357022</v>
      </c>
      <c r="D263">
        <f>SUMIF(E$5:CM$5,D$5,E263:CM263)</f>
        <v>10037.590050184441</v>
      </c>
      <c r="E263">
        <f t="shared" ref="E263:E326" si="78">F263+G263</f>
        <v>1293</v>
      </c>
      <c r="F263">
        <v>-94</v>
      </c>
      <c r="G263">
        <v>1387</v>
      </c>
      <c r="H263">
        <f t="shared" ref="H263:H326" si="79">I263+J263</f>
        <v>-1174.785575274931</v>
      </c>
      <c r="I263">
        <v>-1349.3092324473428</v>
      </c>
      <c r="J263">
        <v>174.5236571724117</v>
      </c>
      <c r="K263">
        <f t="shared" ref="K263:K326" si="80">L263+M263</f>
        <v>2991.6329934799996</v>
      </c>
      <c r="L263">
        <v>2186.6712501500001</v>
      </c>
      <c r="M263">
        <v>804.96174332999976</v>
      </c>
      <c r="N263">
        <f t="shared" si="66"/>
        <v>-194.20097090732605</v>
      </c>
      <c r="O263">
        <v>-85.543910516338642</v>
      </c>
      <c r="P263">
        <v>-108.65706039098741</v>
      </c>
      <c r="Q263">
        <f t="shared" si="70"/>
        <v>-2266.5</v>
      </c>
      <c r="R263">
        <v>-68</v>
      </c>
      <c r="S263" s="72">
        <v>-2198.5</v>
      </c>
      <c r="T263">
        <f t="shared" si="58"/>
        <v>308.51</v>
      </c>
      <c r="U263">
        <v>-6.29</v>
      </c>
      <c r="V263">
        <v>314.8</v>
      </c>
      <c r="W263">
        <f t="shared" si="54"/>
        <v>189.99683115881083</v>
      </c>
      <c r="X263">
        <v>-3.6322520054460341</v>
      </c>
      <c r="Y263">
        <v>193.62908316425688</v>
      </c>
      <c r="Z263">
        <f t="shared" si="60"/>
        <v>-372.58199929619821</v>
      </c>
      <c r="AA263">
        <v>551.71664760818908</v>
      </c>
      <c r="AB263">
        <v>-924.29864690438728</v>
      </c>
      <c r="AC263">
        <f t="shared" ref="AC263:AC326" si="81">AD263+AE263</f>
        <v>-2183</v>
      </c>
      <c r="AD263">
        <v>817</v>
      </c>
      <c r="AE263">
        <v>-3000</v>
      </c>
      <c r="AH263">
        <v>1397.6995913973228</v>
      </c>
      <c r="AI263">
        <f t="shared" si="76"/>
        <v>71.624016299999994</v>
      </c>
      <c r="AJ263">
        <v>61.139848999999998</v>
      </c>
      <c r="AK263">
        <v>10.484167300000001</v>
      </c>
      <c r="AL263" s="70">
        <f t="shared" si="75"/>
        <v>501.56057701402392</v>
      </c>
      <c r="AM263">
        <v>329.71011837346668</v>
      </c>
      <c r="AN263">
        <v>171.85045864055724</v>
      </c>
      <c r="AO263">
        <f t="shared" si="74"/>
        <v>1358.35</v>
      </c>
      <c r="AP263" s="71">
        <v>703.23</v>
      </c>
      <c r="AQ263">
        <v>655.12</v>
      </c>
      <c r="AR263">
        <f t="shared" si="72"/>
        <v>-61.165903334975553</v>
      </c>
      <c r="AS263">
        <v>-28.133050937584645</v>
      </c>
      <c r="AT263">
        <v>-33.032852397390904</v>
      </c>
      <c r="AU263">
        <f t="shared" si="67"/>
        <v>10451.020644137043</v>
      </c>
      <c r="AV263">
        <v>3222.4429128200372</v>
      </c>
      <c r="AW263">
        <v>7228.5777313170047</v>
      </c>
      <c r="AX263">
        <f t="shared" si="73"/>
        <v>3</v>
      </c>
      <c r="AY263">
        <v>3</v>
      </c>
      <c r="AZ263">
        <v>0</v>
      </c>
      <c r="BA263">
        <f t="shared" si="71"/>
        <v>4603.0705394190918</v>
      </c>
      <c r="BB263">
        <v>53.526970954356898</v>
      </c>
      <c r="BC263">
        <v>4549.5435684647346</v>
      </c>
      <c r="BD263">
        <f t="shared" si="61"/>
        <v>185.95073454545303</v>
      </c>
      <c r="BE263">
        <v>0</v>
      </c>
      <c r="BF263">
        <v>185.95073454545303</v>
      </c>
      <c r="BG263">
        <f t="shared" si="62"/>
        <v>49.744067272726873</v>
      </c>
      <c r="BH263">
        <v>18.864567272727122</v>
      </c>
      <c r="BI263">
        <v>30.879499999999751</v>
      </c>
      <c r="BJ263">
        <f t="shared" si="63"/>
        <v>-15.7204727272726</v>
      </c>
      <c r="BK263">
        <v>0</v>
      </c>
      <c r="BL263">
        <v>-15.7204727272726</v>
      </c>
      <c r="BM263">
        <f t="shared" si="55"/>
        <v>-143.73003636363521</v>
      </c>
      <c r="BN263">
        <v>-1.1228909090909001</v>
      </c>
      <c r="BO263">
        <v>-142.60714545454431</v>
      </c>
      <c r="BP263">
        <f t="shared" si="64"/>
        <v>-172.58833272727134</v>
      </c>
      <c r="BQ263">
        <v>-68.159478181817633</v>
      </c>
      <c r="BR263">
        <v>-104.4288545454537</v>
      </c>
      <c r="BS263">
        <f t="shared" si="65"/>
        <v>13.025534545454441</v>
      </c>
      <c r="BT263">
        <v>-4.4915636363636002</v>
      </c>
      <c r="BU263">
        <v>17.517098181818042</v>
      </c>
      <c r="BV263">
        <f t="shared" si="68"/>
        <v>-10.938932000000001</v>
      </c>
      <c r="BW263">
        <v>4.1562679999999999</v>
      </c>
      <c r="BX263">
        <v>-15.0952</v>
      </c>
      <c r="BY263">
        <f t="shared" si="56"/>
        <v>-131.93968181818076</v>
      </c>
      <c r="BZ263">
        <v>-0.11228909090909001</v>
      </c>
      <c r="CA263">
        <v>-131.82739272727167</v>
      </c>
      <c r="CB263">
        <f t="shared" si="59"/>
        <v>29.532030909090672</v>
      </c>
      <c r="CC263">
        <v>8.3093927272726607</v>
      </c>
      <c r="CD263">
        <v>21.222638181818009</v>
      </c>
      <c r="CE263">
        <f t="shared" si="77"/>
        <v>3.2563836363636103</v>
      </c>
      <c r="CF263">
        <v>0.11228909090909001</v>
      </c>
      <c r="CG263">
        <v>3.1440945454545202</v>
      </c>
      <c r="CH263" s="59">
        <f t="shared" si="69"/>
        <v>1131</v>
      </c>
      <c r="CI263">
        <v>546</v>
      </c>
      <c r="CJ263">
        <v>585</v>
      </c>
      <c r="CK263">
        <f t="shared" si="57"/>
        <v>-1083.9265945454458</v>
      </c>
      <c r="CL263">
        <v>-63.780203636363119</v>
      </c>
      <c r="CM263">
        <v>-1020.1463909090827</v>
      </c>
    </row>
    <row r="264" spans="1:91" x14ac:dyDescent="0.25">
      <c r="A264" t="s">
        <v>913</v>
      </c>
      <c r="B264">
        <f t="shared" ref="B264:B327" si="82">C264+D264</f>
        <v>14554.241335478242</v>
      </c>
      <c r="C264">
        <f>SUMIF(E$5:CM$5,C$5,E264:CM264)</f>
        <v>15164.016145988249</v>
      </c>
      <c r="D264">
        <f>SUMIF(E$5:CM$5,D$5,E264:CM264)</f>
        <v>-609.77481051000802</v>
      </c>
      <c r="E264">
        <f t="shared" si="78"/>
        <v>268</v>
      </c>
      <c r="F264">
        <v>-348</v>
      </c>
      <c r="G264">
        <v>616</v>
      </c>
      <c r="H264">
        <f t="shared" si="79"/>
        <v>-45.178528054408531</v>
      </c>
      <c r="I264">
        <v>-222.90849786599117</v>
      </c>
      <c r="J264">
        <v>177.72996981158263</v>
      </c>
      <c r="K264">
        <f t="shared" si="80"/>
        <v>3286.0974407699978</v>
      </c>
      <c r="L264">
        <v>2945.4854355999992</v>
      </c>
      <c r="M264">
        <v>340.61200516999867</v>
      </c>
      <c r="N264">
        <f t="shared" si="66"/>
        <v>860.41536911395303</v>
      </c>
      <c r="O264">
        <v>468.33440725308708</v>
      </c>
      <c r="P264">
        <v>392.08096186086595</v>
      </c>
      <c r="Q264">
        <f t="shared" si="70"/>
        <v>1722.6</v>
      </c>
      <c r="R264" s="72">
        <v>1691.6</v>
      </c>
      <c r="S264">
        <v>31</v>
      </c>
      <c r="T264">
        <f t="shared" si="58"/>
        <v>892.51</v>
      </c>
      <c r="U264">
        <v>-1.85</v>
      </c>
      <c r="V264">
        <v>894.36</v>
      </c>
      <c r="W264">
        <f t="shared" si="54"/>
        <v>1818.4927192962271</v>
      </c>
      <c r="X264">
        <v>10.098365652837074</v>
      </c>
      <c r="Y264">
        <v>1808.3943536433899</v>
      </c>
      <c r="Z264">
        <f t="shared" si="60"/>
        <v>2895.0970964976036</v>
      </c>
      <c r="AA264">
        <v>1876.5460020347371</v>
      </c>
      <c r="AB264">
        <v>1018.5510944628666</v>
      </c>
      <c r="AC264">
        <f t="shared" si="81"/>
        <v>4559.8</v>
      </c>
      <c r="AD264">
        <v>4022.5</v>
      </c>
      <c r="AE264">
        <v>537.29999999999995</v>
      </c>
      <c r="AH264">
        <v>1412.7936310486434</v>
      </c>
      <c r="AI264">
        <f t="shared" si="76"/>
        <v>49.5192762</v>
      </c>
      <c r="AJ264">
        <v>50.282181000000001</v>
      </c>
      <c r="AK264">
        <v>-0.76290479999999994</v>
      </c>
      <c r="AL264" s="70">
        <f t="shared" si="75"/>
        <v>649.74008652022098</v>
      </c>
      <c r="AM264">
        <v>422.15526334392803</v>
      </c>
      <c r="AN264">
        <v>227.58482317629296</v>
      </c>
      <c r="AO264">
        <f t="shared" si="74"/>
        <v>1795.18</v>
      </c>
      <c r="AP264" s="71">
        <v>1253.3400000000001</v>
      </c>
      <c r="AQ264">
        <v>541.83999999999992</v>
      </c>
      <c r="AR264">
        <f t="shared" si="72"/>
        <v>11.253193800576282</v>
      </c>
      <c r="AS264">
        <v>-1.4894678228040212</v>
      </c>
      <c r="AT264">
        <v>12.742661623380304</v>
      </c>
      <c r="AU264">
        <f t="shared" si="67"/>
        <v>1762.7006842293936</v>
      </c>
      <c r="AV264">
        <v>3109.0291617268272</v>
      </c>
      <c r="AW264">
        <v>-1346.3284774974336</v>
      </c>
      <c r="AX264">
        <f t="shared" si="73"/>
        <v>-1</v>
      </c>
      <c r="AY264">
        <v>2</v>
      </c>
      <c r="AZ264">
        <v>-3</v>
      </c>
      <c r="BA264">
        <f t="shared" si="71"/>
        <v>-5148.4346224677656</v>
      </c>
      <c r="BB264">
        <v>6.5889093513402832</v>
      </c>
      <c r="BC264">
        <v>-5155.0235318191062</v>
      </c>
      <c r="BD264">
        <f t="shared" si="61"/>
        <v>77.368981428572766</v>
      </c>
      <c r="BE264">
        <v>0</v>
      </c>
      <c r="BF264">
        <v>77.368981428572766</v>
      </c>
      <c r="BG264">
        <f t="shared" si="62"/>
        <v>13.946340000000241</v>
      </c>
      <c r="BH264">
        <v>20.14471333333368</v>
      </c>
      <c r="BI264">
        <v>-6.1983733333334401</v>
      </c>
      <c r="BJ264">
        <f t="shared" si="63"/>
        <v>1.1068523809524</v>
      </c>
      <c r="BK264">
        <v>-1.1068523809524</v>
      </c>
      <c r="BL264">
        <v>2.2137047619048</v>
      </c>
      <c r="BM264">
        <f t="shared" si="55"/>
        <v>120.64690952381162</v>
      </c>
      <c r="BN264">
        <v>-2.2137047619048</v>
      </c>
      <c r="BO264">
        <v>122.86061428571641</v>
      </c>
      <c r="BP264">
        <f t="shared" si="64"/>
        <v>-882.05066238096754</v>
      </c>
      <c r="BQ264">
        <v>36.304758095238718</v>
      </c>
      <c r="BR264">
        <v>-918.35542047620629</v>
      </c>
      <c r="BS264">
        <f t="shared" si="65"/>
        <v>10.07235666666684</v>
      </c>
      <c r="BT264">
        <v>1.6602785714285999</v>
      </c>
      <c r="BU264">
        <v>8.4120780952382397</v>
      </c>
      <c r="BV264">
        <f t="shared" si="68"/>
        <v>3.5153189999999999</v>
      </c>
      <c r="BW264">
        <v>-0.27643000000000001</v>
      </c>
      <c r="BX264">
        <v>3.7917489999999998</v>
      </c>
      <c r="BY264">
        <f t="shared" si="56"/>
        <v>-230.00392476190873</v>
      </c>
      <c r="BZ264">
        <v>3.4312423809524399</v>
      </c>
      <c r="CA264">
        <v>-233.43516714286116</v>
      </c>
      <c r="CB264">
        <f t="shared" si="59"/>
        <v>-364.4864890476253</v>
      </c>
      <c r="CC264">
        <v>22.358418095238481</v>
      </c>
      <c r="CD264">
        <v>-386.8449071428638</v>
      </c>
      <c r="CE264">
        <f t="shared" si="77"/>
        <v>470.74431761905572</v>
      </c>
      <c r="CF264">
        <v>-0.77479666666668001</v>
      </c>
      <c r="CG264">
        <v>471.51911428572242</v>
      </c>
      <c r="CH264" s="59">
        <f t="shared" si="69"/>
        <v>-1625</v>
      </c>
      <c r="CI264">
        <v>-315</v>
      </c>
      <c r="CJ264">
        <v>-1310</v>
      </c>
      <c r="CK264">
        <f t="shared" si="57"/>
        <v>168.794988095241</v>
      </c>
      <c r="CL264">
        <v>115.77675904762104</v>
      </c>
      <c r="CM264">
        <v>53.018229047619961</v>
      </c>
    </row>
    <row r="265" spans="1:91" x14ac:dyDescent="0.25">
      <c r="A265" t="s">
        <v>914</v>
      </c>
      <c r="B265">
        <f t="shared" si="82"/>
        <v>11437.523891638861</v>
      </c>
      <c r="C265">
        <f>SUMIF(E$5:CM$5,C$5,E265:CM265)</f>
        <v>4986.7899541039951</v>
      </c>
      <c r="D265">
        <f>SUMIF(E$5:CM$5,D$5,E265:CM265)</f>
        <v>6450.7339375348656</v>
      </c>
      <c r="E265">
        <f t="shared" si="78"/>
        <v>687</v>
      </c>
      <c r="F265">
        <v>31</v>
      </c>
      <c r="G265">
        <v>656</v>
      </c>
      <c r="H265">
        <f t="shared" si="79"/>
        <v>-196.28229478056392</v>
      </c>
      <c r="I265">
        <v>-180.80353551056757</v>
      </c>
      <c r="J265">
        <v>-15.478759269996338</v>
      </c>
      <c r="K265">
        <f t="shared" si="80"/>
        <v>-5358.3699621199994</v>
      </c>
      <c r="L265">
        <v>-1211.0762223400004</v>
      </c>
      <c r="M265">
        <v>-4147.2937397799988</v>
      </c>
      <c r="N265">
        <f t="shared" si="66"/>
        <v>423.22935523687511</v>
      </c>
      <c r="O265">
        <v>60.1816325543913</v>
      </c>
      <c r="P265">
        <v>363.04772268248382</v>
      </c>
      <c r="Q265">
        <f t="shared" si="70"/>
        <v>1421.1</v>
      </c>
      <c r="R265" s="72">
        <v>1625</v>
      </c>
      <c r="S265">
        <v>-203.9</v>
      </c>
      <c r="T265">
        <f t="shared" si="58"/>
        <v>2500.4</v>
      </c>
      <c r="U265">
        <v>-3.62</v>
      </c>
      <c r="V265">
        <v>2504.02</v>
      </c>
      <c r="W265">
        <f t="shared" si="54"/>
        <v>133.81784828348671</v>
      </c>
      <c r="X265">
        <v>6.7273666741559097</v>
      </c>
      <c r="Y265">
        <v>127.09048160933081</v>
      </c>
      <c r="Z265">
        <f t="shared" si="60"/>
        <v>963.02425959419566</v>
      </c>
      <c r="AA265">
        <v>1355.1491482198758</v>
      </c>
      <c r="AB265">
        <v>-392.12488862568017</v>
      </c>
      <c r="AC265">
        <f t="shared" si="81"/>
        <v>1583.4</v>
      </c>
      <c r="AD265">
        <v>2051.9</v>
      </c>
      <c r="AE265">
        <v>-468.5</v>
      </c>
      <c r="AH265">
        <v>1495.4385271807844</v>
      </c>
      <c r="AI265">
        <f t="shared" si="76"/>
        <v>-8.6894723999999997</v>
      </c>
      <c r="AJ265">
        <v>-9.3643219999999996</v>
      </c>
      <c r="AK265">
        <v>0.67484960000000005</v>
      </c>
      <c r="AL265" s="70">
        <f t="shared" si="75"/>
        <v>257.97532747570818</v>
      </c>
      <c r="AM265">
        <v>-13.025244076548347</v>
      </c>
      <c r="AN265">
        <v>271.00057155225653</v>
      </c>
      <c r="AO265">
        <f t="shared" si="74"/>
        <v>1421.51</v>
      </c>
      <c r="AP265" s="71">
        <v>602.1</v>
      </c>
      <c r="AQ265">
        <v>819.41</v>
      </c>
      <c r="AR265">
        <f t="shared" si="72"/>
        <v>593.89793883329673</v>
      </c>
      <c r="AS265">
        <v>-2.2594438501550012</v>
      </c>
      <c r="AT265">
        <v>596.15738268345171</v>
      </c>
      <c r="AU265">
        <f t="shared" si="67"/>
        <v>3801.8320284074239</v>
      </c>
      <c r="AV265">
        <v>961.92480245475087</v>
      </c>
      <c r="AW265">
        <v>2839.9072259526729</v>
      </c>
      <c r="AX265">
        <f t="shared" si="73"/>
        <v>-174</v>
      </c>
      <c r="AY265">
        <v>44</v>
      </c>
      <c r="AZ265">
        <v>-218</v>
      </c>
      <c r="BA265">
        <f t="shared" si="71"/>
        <v>-137.94390972452703</v>
      </c>
      <c r="BB265">
        <v>-7.7580484566876864</v>
      </c>
      <c r="BC265">
        <v>-130.18586126783936</v>
      </c>
      <c r="BD265">
        <f t="shared" si="61"/>
        <v>-251.14295652174397</v>
      </c>
      <c r="BE265">
        <v>-1.1211739130434999</v>
      </c>
      <c r="BF265">
        <v>-250.02178260870048</v>
      </c>
      <c r="BG265">
        <f t="shared" si="62"/>
        <v>7.1755130434783982</v>
      </c>
      <c r="BH265">
        <v>11.996560869565448</v>
      </c>
      <c r="BI265">
        <v>-4.8210478260870495</v>
      </c>
      <c r="BJ265">
        <f t="shared" si="63"/>
        <v>-42.604608695652999</v>
      </c>
      <c r="BK265">
        <v>-10.090565217391498</v>
      </c>
      <c r="BL265">
        <v>-32.514043478261499</v>
      </c>
      <c r="BM265">
        <f t="shared" si="55"/>
        <v>-85.209217391305998</v>
      </c>
      <c r="BN265">
        <v>0</v>
      </c>
      <c r="BO265">
        <v>-85.209217391305998</v>
      </c>
      <c r="BP265">
        <f t="shared" si="64"/>
        <v>145.19202173913328</v>
      </c>
      <c r="BQ265">
        <v>-96.196721739132286</v>
      </c>
      <c r="BR265">
        <v>241.38874347826555</v>
      </c>
      <c r="BS265">
        <f t="shared" si="65"/>
        <v>4.7089304347826975</v>
      </c>
      <c r="BT265">
        <v>-19.284191304348198</v>
      </c>
      <c r="BU265">
        <v>23.993121739130896</v>
      </c>
      <c r="BV265">
        <f t="shared" si="68"/>
        <v>19.783350000000002</v>
      </c>
      <c r="BW265">
        <v>-1.391E-2</v>
      </c>
      <c r="BX265">
        <v>19.797260000000001</v>
      </c>
      <c r="BY265">
        <f t="shared" si="56"/>
        <v>-197.88719565217775</v>
      </c>
      <c r="BZ265">
        <v>2.6908173913043996</v>
      </c>
      <c r="CA265">
        <v>-200.57801304348214</v>
      </c>
      <c r="CB265">
        <f t="shared" si="59"/>
        <v>-33.523100000000646</v>
      </c>
      <c r="CC265">
        <v>3.9241086956522495</v>
      </c>
      <c r="CD265">
        <v>-37.447208695652897</v>
      </c>
      <c r="CE265">
        <f t="shared" si="77"/>
        <v>5.2695173913044489</v>
      </c>
      <c r="CF265">
        <v>-0.4484695652174</v>
      </c>
      <c r="CG265">
        <v>5.7179869565218491</v>
      </c>
      <c r="CH265" s="59">
        <f t="shared" si="69"/>
        <v>1681</v>
      </c>
      <c r="CI265">
        <v>-132</v>
      </c>
      <c r="CJ265">
        <v>1813</v>
      </c>
      <c r="CK265">
        <f t="shared" si="57"/>
        <v>777.4219913043629</v>
      </c>
      <c r="CL265">
        <v>-82.742634782610295</v>
      </c>
      <c r="CM265">
        <v>860.16462608697316</v>
      </c>
    </row>
    <row r="266" spans="1:91" x14ac:dyDescent="0.25">
      <c r="A266" t="s">
        <v>915</v>
      </c>
      <c r="B266">
        <f t="shared" si="82"/>
        <v>11087.551409043561</v>
      </c>
      <c r="C266">
        <f>SUMIF(E$5:CM$5,C$5,E266:CM266)</f>
        <v>5041.1362152070305</v>
      </c>
      <c r="D266">
        <f>SUMIF(E$5:CM$5,D$5,E266:CM266)</f>
        <v>6046.4151938365303</v>
      </c>
      <c r="E266">
        <f t="shared" si="78"/>
        <v>-1638</v>
      </c>
      <c r="F266">
        <v>308</v>
      </c>
      <c r="G266">
        <v>-1946</v>
      </c>
      <c r="H266">
        <f t="shared" si="79"/>
        <v>-872.72011322391427</v>
      </c>
      <c r="I266">
        <v>-964.95708448421522</v>
      </c>
      <c r="J266">
        <v>92.236971260300891</v>
      </c>
      <c r="K266">
        <f t="shared" si="80"/>
        <v>-4821.1522865199977</v>
      </c>
      <c r="L266">
        <v>212.68756880000089</v>
      </c>
      <c r="M266">
        <v>-5033.8398553199986</v>
      </c>
      <c r="N266">
        <f t="shared" si="66"/>
        <v>-534.15084764525011</v>
      </c>
      <c r="O266">
        <v>39.092840171748705</v>
      </c>
      <c r="P266">
        <v>-573.24368781699877</v>
      </c>
      <c r="Q266">
        <f t="shared" si="70"/>
        <v>6160</v>
      </c>
      <c r="R266">
        <v>220.8</v>
      </c>
      <c r="S266" s="72">
        <v>5939.2</v>
      </c>
      <c r="T266">
        <f t="shared" si="58"/>
        <v>943.25</v>
      </c>
      <c r="U266">
        <v>-7.01</v>
      </c>
      <c r="V266">
        <v>950.26</v>
      </c>
      <c r="W266">
        <f t="shared" si="54"/>
        <v>129.61247274616127</v>
      </c>
      <c r="X266">
        <v>5.0559958431461283</v>
      </c>
      <c r="Y266">
        <v>124.55647690301515</v>
      </c>
      <c r="Z266">
        <f t="shared" si="60"/>
        <v>3031.6599021273259</v>
      </c>
      <c r="AA266">
        <v>1564.8194806745742</v>
      </c>
      <c r="AB266">
        <v>1466.8404214527518</v>
      </c>
      <c r="AC266">
        <f t="shared" si="81"/>
        <v>-1809</v>
      </c>
      <c r="AD266">
        <v>1806.1</v>
      </c>
      <c r="AE266">
        <v>-3615.1</v>
      </c>
      <c r="AH266">
        <v>-2048.6950172500842</v>
      </c>
      <c r="AI266">
        <f t="shared" si="76"/>
        <v>77.407650099999998</v>
      </c>
      <c r="AJ266">
        <v>-13.467013</v>
      </c>
      <c r="AK266">
        <v>90.874663099999992</v>
      </c>
      <c r="AL266" s="70">
        <f t="shared" si="75"/>
        <v>-471.88435755327015</v>
      </c>
      <c r="AM266">
        <v>-281.99789452160542</v>
      </c>
      <c r="AN266">
        <v>-189.88646303166473</v>
      </c>
      <c r="AO266">
        <f t="shared" si="74"/>
        <v>1506.72</v>
      </c>
      <c r="AP266" s="71">
        <v>1367.13</v>
      </c>
      <c r="AQ266">
        <v>139.59</v>
      </c>
      <c r="AR266">
        <f t="shared" si="72"/>
        <v>-25.081119749281896</v>
      </c>
      <c r="AS266">
        <v>-0.55474962399644745</v>
      </c>
      <c r="AT266">
        <v>-24.52637012528545</v>
      </c>
      <c r="AU266">
        <f t="shared" si="67"/>
        <v>6673.9165435820869</v>
      </c>
      <c r="AV266">
        <v>1865.4726316432163</v>
      </c>
      <c r="AW266">
        <v>4808.4439119388708</v>
      </c>
      <c r="AX266">
        <f t="shared" si="73"/>
        <v>994</v>
      </c>
      <c r="AY266">
        <v>4</v>
      </c>
      <c r="AZ266">
        <v>990</v>
      </c>
      <c r="BA266">
        <f t="shared" si="71"/>
        <v>3301.2738060661395</v>
      </c>
      <c r="BB266">
        <v>0.74685697688892605</v>
      </c>
      <c r="BC266">
        <v>3300.5269490892506</v>
      </c>
      <c r="BD266">
        <f t="shared" si="61"/>
        <v>141.04810363636477</v>
      </c>
      <c r="BE266">
        <v>-0.44848363636363997</v>
      </c>
      <c r="BF266">
        <v>141.49658727272842</v>
      </c>
      <c r="BG266">
        <f t="shared" si="62"/>
        <v>-1.7939345454545608</v>
      </c>
      <c r="BH266">
        <v>4.2605945454545795</v>
      </c>
      <c r="BI266">
        <v>-6.0545290909091403</v>
      </c>
      <c r="BJ266">
        <f t="shared" si="63"/>
        <v>24.666600000000194</v>
      </c>
      <c r="BK266">
        <v>-8.9696727272727994</v>
      </c>
      <c r="BL266">
        <v>33.636272727272996</v>
      </c>
      <c r="BM266">
        <f t="shared" si="55"/>
        <v>-14.575718181818299</v>
      </c>
      <c r="BN266">
        <v>0</v>
      </c>
      <c r="BO266">
        <v>-14.575718181818299</v>
      </c>
      <c r="BP266">
        <f t="shared" si="64"/>
        <v>241.95692181818376</v>
      </c>
      <c r="BQ266">
        <v>-16.93025727272741</v>
      </c>
      <c r="BR266">
        <v>258.88717909091116</v>
      </c>
      <c r="BS266">
        <f t="shared" si="65"/>
        <v>608.81653636364126</v>
      </c>
      <c r="BT266">
        <v>4.4848363636363997</v>
      </c>
      <c r="BU266">
        <v>604.33170000000484</v>
      </c>
      <c r="BV266">
        <f t="shared" si="68"/>
        <v>-11.6211</v>
      </c>
      <c r="BW266">
        <v>-5.2400000000000002E-2</v>
      </c>
      <c r="BX266">
        <v>-11.5687</v>
      </c>
      <c r="BY266">
        <f t="shared" si="56"/>
        <v>220.31758636363813</v>
      </c>
      <c r="BZ266">
        <v>9.9787609090909903</v>
      </c>
      <c r="CA266">
        <v>210.33882545454713</v>
      </c>
      <c r="CB266">
        <f t="shared" si="59"/>
        <v>-222.67212545454726</v>
      </c>
      <c r="CC266">
        <v>0.56060454545454996</v>
      </c>
      <c r="CD266">
        <v>-223.23273000000179</v>
      </c>
      <c r="CE266">
        <f t="shared" si="77"/>
        <v>5.1575618181818594</v>
      </c>
      <c r="CF266">
        <v>-0.44848363636363997</v>
      </c>
      <c r="CG266">
        <v>5.6060454545454999</v>
      </c>
      <c r="CH266" s="59">
        <f t="shared" si="69"/>
        <v>-351</v>
      </c>
      <c r="CI266">
        <v>-979</v>
      </c>
      <c r="CJ266">
        <v>628</v>
      </c>
      <c r="CK266">
        <f t="shared" si="57"/>
        <v>-149.90565545454666</v>
      </c>
      <c r="CL266">
        <v>-98.217916363637144</v>
      </c>
      <c r="CM266">
        <v>-51.68773909090951</v>
      </c>
    </row>
    <row r="267" spans="1:91" x14ac:dyDescent="0.25">
      <c r="A267" t="s">
        <v>916</v>
      </c>
      <c r="B267">
        <f t="shared" si="82"/>
        <v>-893.65006314792788</v>
      </c>
      <c r="C267">
        <f>SUMIF(E$5:CM$5,C$5,E267:CM267)</f>
        <v>667.16080566480571</v>
      </c>
      <c r="D267">
        <f>SUMIF(E$5:CM$5,D$5,E267:CM267)</f>
        <v>-1560.8108688127336</v>
      </c>
      <c r="E267">
        <f t="shared" si="78"/>
        <v>2324</v>
      </c>
      <c r="F267">
        <v>471</v>
      </c>
      <c r="G267">
        <v>1853</v>
      </c>
      <c r="H267">
        <f t="shared" si="79"/>
        <v>-1619.5144950567535</v>
      </c>
      <c r="I267">
        <v>-338.78840563847416</v>
      </c>
      <c r="J267">
        <v>-1280.7260894182793</v>
      </c>
      <c r="K267">
        <f t="shared" si="80"/>
        <v>-1672.7890234299987</v>
      </c>
      <c r="L267">
        <v>1602.8981009200004</v>
      </c>
      <c r="M267">
        <v>-3275.6871243499991</v>
      </c>
      <c r="N267">
        <f t="shared" si="66"/>
        <v>508.17327156964529</v>
      </c>
      <c r="O267">
        <v>85.295164953980446</v>
      </c>
      <c r="P267">
        <v>422.87810661566488</v>
      </c>
      <c r="Q267">
        <f t="shared" si="70"/>
        <v>1061</v>
      </c>
      <c r="R267" s="72">
        <v>1129</v>
      </c>
      <c r="S267">
        <v>-68</v>
      </c>
      <c r="T267">
        <f t="shared" si="58"/>
        <v>1017.19</v>
      </c>
      <c r="U267">
        <v>-5.05</v>
      </c>
      <c r="V267">
        <v>1022.24</v>
      </c>
      <c r="W267">
        <f t="shared" si="54"/>
        <v>51.323539882812355</v>
      </c>
      <c r="X267">
        <v>8.2632289022203267</v>
      </c>
      <c r="Y267">
        <v>43.060310980592028</v>
      </c>
      <c r="Z267">
        <f t="shared" si="60"/>
        <v>-1544.0564567196002</v>
      </c>
      <c r="AA267">
        <v>-645.15492171847154</v>
      </c>
      <c r="AB267">
        <v>-898.90153500112854</v>
      </c>
      <c r="AC267">
        <f t="shared" si="81"/>
        <v>-3226.2</v>
      </c>
      <c r="AD267">
        <v>585.9</v>
      </c>
      <c r="AE267">
        <v>-3812.1</v>
      </c>
      <c r="AH267">
        <v>572.61589374250002</v>
      </c>
      <c r="AI267">
        <f t="shared" si="76"/>
        <v>983.65796010000008</v>
      </c>
      <c r="AJ267">
        <v>-67.011430000000004</v>
      </c>
      <c r="AK267">
        <v>1050.6693901000001</v>
      </c>
      <c r="AL267" s="70">
        <f t="shared" si="75"/>
        <v>345.41946785962733</v>
      </c>
      <c r="AM267">
        <v>-88.23736337343172</v>
      </c>
      <c r="AN267">
        <v>433.65683123305905</v>
      </c>
      <c r="AO267">
        <f t="shared" si="74"/>
        <v>-435.55000000000007</v>
      </c>
      <c r="AP267" s="71">
        <v>-507.33000000000004</v>
      </c>
      <c r="AQ267">
        <v>71.78</v>
      </c>
      <c r="AR267">
        <f t="shared" si="72"/>
        <v>35.455897110576402</v>
      </c>
      <c r="AS267">
        <v>0.6351005329273598</v>
      </c>
      <c r="AT267">
        <v>34.820796577649041</v>
      </c>
      <c r="AU267">
        <f t="shared" si="67"/>
        <v>1749.6348916219699</v>
      </c>
      <c r="AV267">
        <v>-477.62723939019958</v>
      </c>
      <c r="AW267">
        <v>2227.2621310121694</v>
      </c>
      <c r="AX267">
        <f t="shared" si="73"/>
        <v>-305</v>
      </c>
      <c r="AY267">
        <v>1</v>
      </c>
      <c r="AZ267">
        <v>-306</v>
      </c>
      <c r="BA267">
        <f t="shared" si="71"/>
        <v>-2350.9287609716284</v>
      </c>
      <c r="BB267">
        <v>87.528066952439346</v>
      </c>
      <c r="BC267">
        <v>-2438.456827924068</v>
      </c>
      <c r="BD267">
        <f t="shared" si="61"/>
        <v>682.07130571430935</v>
      </c>
      <c r="BE267">
        <v>0</v>
      </c>
      <c r="BF267">
        <v>682.07130571430935</v>
      </c>
      <c r="BG267">
        <f t="shared" si="62"/>
        <v>-7.4977123809526409</v>
      </c>
      <c r="BH267">
        <v>-1.5436466666667199</v>
      </c>
      <c r="BI267">
        <v>-5.954065714285921</v>
      </c>
      <c r="BJ267">
        <f t="shared" si="63"/>
        <v>561.22582380954327</v>
      </c>
      <c r="BK267">
        <v>-4.4104190476192002</v>
      </c>
      <c r="BL267">
        <v>565.63624285716242</v>
      </c>
      <c r="BM267">
        <f t="shared" si="55"/>
        <v>-39.693771428572802</v>
      </c>
      <c r="BN267">
        <v>0</v>
      </c>
      <c r="BO267">
        <v>-39.693771428572802</v>
      </c>
      <c r="BP267">
        <f t="shared" si="64"/>
        <v>339.71252714286891</v>
      </c>
      <c r="BQ267">
        <v>85.782650476193439</v>
      </c>
      <c r="BR267">
        <v>253.92987666667545</v>
      </c>
      <c r="BS267">
        <f t="shared" si="65"/>
        <v>-208.50256047619769</v>
      </c>
      <c r="BT267">
        <v>-3.8591166666668002</v>
      </c>
      <c r="BU267">
        <v>-204.64344380953088</v>
      </c>
      <c r="BV267">
        <f t="shared" si="68"/>
        <v>-10.165745999999999</v>
      </c>
      <c r="BW267">
        <v>7.6153999999999999E-2</v>
      </c>
      <c r="BX267">
        <v>-10.241899999999999</v>
      </c>
      <c r="BY267">
        <f t="shared" si="56"/>
        <v>-350.077011904774</v>
      </c>
      <c r="BZ267">
        <v>6.8361495238097607</v>
      </c>
      <c r="CA267">
        <v>-356.91316142858375</v>
      </c>
      <c r="CB267">
        <f t="shared" si="59"/>
        <v>-89.752027619050722</v>
      </c>
      <c r="CC267">
        <v>29.219026190477202</v>
      </c>
      <c r="CD267">
        <v>-118.97105380952793</v>
      </c>
      <c r="CE267">
        <f t="shared" si="77"/>
        <v>5.2925028571430399</v>
      </c>
      <c r="CF267">
        <v>-0.33078142857143999</v>
      </c>
      <c r="CG267">
        <v>5.6232842857144796</v>
      </c>
      <c r="CH267" s="59">
        <f t="shared" si="69"/>
        <v>-225</v>
      </c>
      <c r="CI267">
        <v>-1321</v>
      </c>
      <c r="CJ267">
        <v>1096</v>
      </c>
      <c r="CK267">
        <f t="shared" si="57"/>
        <v>954.30442142860443</v>
      </c>
      <c r="CL267">
        <v>34.070487142858319</v>
      </c>
      <c r="CM267">
        <v>920.23393428574616</v>
      </c>
    </row>
    <row r="268" spans="1:91" x14ac:dyDescent="0.25">
      <c r="A268" t="s">
        <v>917</v>
      </c>
      <c r="B268">
        <f t="shared" si="82"/>
        <v>-23372.624403074755</v>
      </c>
      <c r="C268">
        <f>SUMIF(E$5:CM$5,C$5,E268:CM268)</f>
        <v>-6389.774808293354</v>
      </c>
      <c r="D268">
        <f>SUMIF(E$5:CM$5,D$5,E268:CM268)</f>
        <v>-16982.849594781401</v>
      </c>
      <c r="E268">
        <f t="shared" si="78"/>
        <v>-2242</v>
      </c>
      <c r="F268">
        <v>-504</v>
      </c>
      <c r="G268">
        <v>-1738</v>
      </c>
      <c r="H268">
        <f t="shared" si="79"/>
        <v>-2641.9318026070478</v>
      </c>
      <c r="I268">
        <v>-1362.8197802509687</v>
      </c>
      <c r="J268">
        <v>-1279.1120223560788</v>
      </c>
      <c r="K268">
        <f t="shared" si="80"/>
        <v>-810.7985669000002</v>
      </c>
      <c r="L268">
        <v>194.25057692000019</v>
      </c>
      <c r="M268">
        <v>-1005.0491438200004</v>
      </c>
      <c r="N268">
        <f t="shared" si="66"/>
        <v>451.48865148480587</v>
      </c>
      <c r="O268">
        <v>7.2717255239379952</v>
      </c>
      <c r="P268">
        <v>444.21692596086785</v>
      </c>
      <c r="Q268">
        <f t="shared" si="70"/>
        <v>49.300000000000182</v>
      </c>
      <c r="R268" s="72">
        <v>1136.9000000000001</v>
      </c>
      <c r="S268" s="72">
        <v>-1087.5999999999999</v>
      </c>
      <c r="T268">
        <f t="shared" si="58"/>
        <v>803.88</v>
      </c>
      <c r="U268">
        <v>-2.02</v>
      </c>
      <c r="V268">
        <v>805.9</v>
      </c>
      <c r="W268">
        <f t="shared" si="54"/>
        <v>9.9564558301555994</v>
      </c>
      <c r="X268">
        <v>2.0411111390649168</v>
      </c>
      <c r="Y268">
        <v>7.9153446910906826</v>
      </c>
      <c r="Z268">
        <f t="shared" si="60"/>
        <v>-5825.6095231248019</v>
      </c>
      <c r="AA268">
        <v>-2697.8294165450934</v>
      </c>
      <c r="AB268">
        <v>-3127.7801065797084</v>
      </c>
      <c r="AC268">
        <f t="shared" si="81"/>
        <v>-2725.8</v>
      </c>
      <c r="AD268">
        <v>19.7</v>
      </c>
      <c r="AE268">
        <v>-2745.5</v>
      </c>
      <c r="AH268">
        <v>-4598.3124649382753</v>
      </c>
      <c r="AI268">
        <f t="shared" si="76"/>
        <v>-56.435277499999998</v>
      </c>
      <c r="AJ268">
        <v>-56.045029</v>
      </c>
      <c r="AK268">
        <v>-0.39024849999999994</v>
      </c>
      <c r="AL268" s="70">
        <f t="shared" si="75"/>
        <v>-192.53697187737754</v>
      </c>
      <c r="AM268">
        <v>-406.25816067292749</v>
      </c>
      <c r="AN268">
        <v>213.72118879554995</v>
      </c>
      <c r="AO268">
        <f t="shared" si="74"/>
        <v>-2640.03</v>
      </c>
      <c r="AP268" s="71">
        <v>-2062.8200000000002</v>
      </c>
      <c r="AQ268">
        <v>-577.20999999999992</v>
      </c>
      <c r="AR268">
        <f t="shared" si="72"/>
        <v>-46.827967158096534</v>
      </c>
      <c r="AS268">
        <v>0.15733435158501374</v>
      </c>
      <c r="AT268">
        <v>-46.985301509681548</v>
      </c>
      <c r="AU268">
        <f t="shared" si="67"/>
        <v>2427.1468881331457</v>
      </c>
      <c r="AV268">
        <v>411.95871146795764</v>
      </c>
      <c r="AW268">
        <v>2015.1881766651879</v>
      </c>
      <c r="AX268">
        <f t="shared" si="73"/>
        <v>-112</v>
      </c>
      <c r="AY268">
        <v>-1</v>
      </c>
      <c r="AZ268">
        <v>-111</v>
      </c>
      <c r="BA268">
        <f t="shared" si="71"/>
        <v>544.82262703739275</v>
      </c>
      <c r="BB268">
        <v>150.0079897730906</v>
      </c>
      <c r="BC268">
        <v>394.81463726430212</v>
      </c>
      <c r="BD268">
        <f t="shared" si="61"/>
        <v>-249.02389181819231</v>
      </c>
      <c r="BE268">
        <v>0.2159790909091</v>
      </c>
      <c r="BF268">
        <v>-249.2398709091014</v>
      </c>
      <c r="BG268">
        <f t="shared" si="62"/>
        <v>17.9262645454553</v>
      </c>
      <c r="BH268">
        <v>12.3108081818187</v>
      </c>
      <c r="BI268">
        <v>5.6154563636365999</v>
      </c>
      <c r="BJ268">
        <f t="shared" si="63"/>
        <v>-35.636550000001499</v>
      </c>
      <c r="BK268">
        <v>0</v>
      </c>
      <c r="BL268">
        <v>-35.636550000001499</v>
      </c>
      <c r="BM268">
        <f t="shared" si="55"/>
        <v>-99.350381818185994</v>
      </c>
      <c r="BN268">
        <v>-1.0798954545455</v>
      </c>
      <c r="BO268">
        <v>-98.270486363640501</v>
      </c>
      <c r="BP268">
        <f t="shared" si="64"/>
        <v>-523.5333163636584</v>
      </c>
      <c r="BQ268">
        <v>1.8358222727273499</v>
      </c>
      <c r="BR268">
        <v>-525.36913863638574</v>
      </c>
      <c r="BS268">
        <f t="shared" si="65"/>
        <v>-56.910490454547848</v>
      </c>
      <c r="BT268">
        <v>9.0711218181822009</v>
      </c>
      <c r="BU268">
        <v>-65.981612272730047</v>
      </c>
      <c r="BV268">
        <f t="shared" si="68"/>
        <v>-3.3155109999999999</v>
      </c>
      <c r="BW268">
        <v>0.60281899999999999</v>
      </c>
      <c r="BX268">
        <v>-3.9183300000000001</v>
      </c>
      <c r="BY268">
        <f t="shared" si="56"/>
        <v>-1306.2415418182368</v>
      </c>
      <c r="BZ268">
        <v>7.1273100000002989</v>
      </c>
      <c r="CA268">
        <v>-1313.3688518182371</v>
      </c>
      <c r="CB268">
        <f t="shared" si="59"/>
        <v>10.906944090909551</v>
      </c>
      <c r="CC268">
        <v>-24.729605909091948</v>
      </c>
      <c r="CD268">
        <v>35.636550000001499</v>
      </c>
      <c r="CE268">
        <f t="shared" si="77"/>
        <v>-10.366996363636799</v>
      </c>
      <c r="CF268">
        <v>-0.97190590909094998</v>
      </c>
      <c r="CG268">
        <v>-9.3950904545458496</v>
      </c>
      <c r="CH268" s="59">
        <f t="shared" si="69"/>
        <v>-3129</v>
      </c>
      <c r="CI268">
        <v>-1227</v>
      </c>
      <c r="CJ268">
        <v>-1902</v>
      </c>
      <c r="CK268">
        <f t="shared" si="57"/>
        <v>-382.39098045456154</v>
      </c>
      <c r="CL268">
        <v>3.3476759090910502</v>
      </c>
      <c r="CM268">
        <v>-385.73865636365258</v>
      </c>
    </row>
    <row r="269" spans="1:91" x14ac:dyDescent="0.25">
      <c r="A269" t="s">
        <v>918</v>
      </c>
      <c r="B269">
        <f t="shared" si="82"/>
        <v>1119.142341528237</v>
      </c>
      <c r="C269">
        <f>SUMIF(E$5:CM$5,C$5,E269:CM269)</f>
        <v>-4658.7295330800189</v>
      </c>
      <c r="D269">
        <f>SUMIF(E$5:CM$5,D$5,E269:CM269)</f>
        <v>5777.8718746082559</v>
      </c>
      <c r="E269">
        <f t="shared" si="78"/>
        <v>-465</v>
      </c>
      <c r="F269">
        <v>118</v>
      </c>
      <c r="G269">
        <v>-583</v>
      </c>
      <c r="H269">
        <f t="shared" si="79"/>
        <v>-1450.6594191695478</v>
      </c>
      <c r="I269">
        <v>-285.07354463879778</v>
      </c>
      <c r="J269">
        <v>-1165.5858745307501</v>
      </c>
      <c r="K269">
        <f t="shared" si="80"/>
        <v>-1248.8634801600001</v>
      </c>
      <c r="L269">
        <v>1282.9812717499999</v>
      </c>
      <c r="M269">
        <v>-2531.84475191</v>
      </c>
      <c r="N269">
        <f t="shared" si="66"/>
        <v>-283.51793186483752</v>
      </c>
      <c r="O269">
        <v>101.36993607847261</v>
      </c>
      <c r="P269">
        <v>-384.88786794331014</v>
      </c>
      <c r="Q269">
        <f t="shared" si="70"/>
        <v>5195.5</v>
      </c>
      <c r="R269">
        <v>-84.5</v>
      </c>
      <c r="S269" s="72">
        <v>5280</v>
      </c>
      <c r="T269">
        <f t="shared" si="58"/>
        <v>382.97</v>
      </c>
      <c r="U269">
        <v>-1.75</v>
      </c>
      <c r="V269">
        <v>384.72</v>
      </c>
      <c r="W269">
        <f t="shared" si="54"/>
        <v>53.899358132320629</v>
      </c>
      <c r="X269">
        <v>27.797397312465151</v>
      </c>
      <c r="Y269">
        <v>26.101960819855481</v>
      </c>
      <c r="Z269">
        <f t="shared" si="60"/>
        <v>-3992.82576988955</v>
      </c>
      <c r="AA269">
        <v>-1204.1587363458193</v>
      </c>
      <c r="AB269">
        <v>-2788.6670335437307</v>
      </c>
      <c r="AC269">
        <f t="shared" si="81"/>
        <v>33.700000000000045</v>
      </c>
      <c r="AD269">
        <v>810.2</v>
      </c>
      <c r="AE269">
        <v>-776.5</v>
      </c>
      <c r="AH269">
        <v>-1199.427935088368</v>
      </c>
      <c r="AI269">
        <f t="shared" si="76"/>
        <v>-301.75187840000001</v>
      </c>
      <c r="AJ269">
        <v>-158.79357999999999</v>
      </c>
      <c r="AK269">
        <v>-142.95829840000002</v>
      </c>
      <c r="AL269" s="70">
        <f t="shared" si="75"/>
        <v>-262.10448856375228</v>
      </c>
      <c r="AM269">
        <v>-158.36517942514681</v>
      </c>
      <c r="AN269">
        <v>-103.73930913860549</v>
      </c>
      <c r="AO269">
        <f t="shared" si="74"/>
        <v>-867.3900000000001</v>
      </c>
      <c r="AP269" s="71">
        <v>-1106.17</v>
      </c>
      <c r="AQ269">
        <v>238.78</v>
      </c>
      <c r="AR269">
        <f t="shared" si="72"/>
        <v>0.72927244531003588</v>
      </c>
      <c r="AS269">
        <v>9.1676620312878381</v>
      </c>
      <c r="AT269">
        <v>-8.4383895859778022</v>
      </c>
      <c r="AU269">
        <f t="shared" si="67"/>
        <v>-1481.5092241025486</v>
      </c>
      <c r="AV269">
        <v>-4062.1324156788392</v>
      </c>
      <c r="AW269">
        <v>2580.6231915762905</v>
      </c>
      <c r="AX269">
        <f t="shared" si="73"/>
        <v>-124</v>
      </c>
      <c r="AY269">
        <v>1</v>
      </c>
      <c r="AZ269">
        <v>-125</v>
      </c>
      <c r="BA269">
        <f t="shared" si="71"/>
        <v>6609.1416091416086</v>
      </c>
      <c r="BB269">
        <v>165.36016536016535</v>
      </c>
      <c r="BC269">
        <v>6443.7814437814432</v>
      </c>
      <c r="BD269">
        <f t="shared" si="61"/>
        <v>-84.7649542857162</v>
      </c>
      <c r="BE269">
        <v>-32.683004761905501</v>
      </c>
      <c r="BF269">
        <v>-52.0819495238107</v>
      </c>
      <c r="BG269">
        <f t="shared" si="62"/>
        <v>-26.040974761905346</v>
      </c>
      <c r="BH269">
        <v>11.280908095238351</v>
      </c>
      <c r="BI269">
        <v>-37.321882857143699</v>
      </c>
      <c r="BJ269">
        <f t="shared" si="63"/>
        <v>-12.651485714286</v>
      </c>
      <c r="BK269">
        <v>3.1628714285715001</v>
      </c>
      <c r="BL269">
        <v>-15.814357142857501</v>
      </c>
      <c r="BM269">
        <f t="shared" si="55"/>
        <v>-48.497361904763004</v>
      </c>
      <c r="BN269">
        <v>0</v>
      </c>
      <c r="BO269">
        <v>-48.497361904763004</v>
      </c>
      <c r="BP269">
        <f t="shared" si="64"/>
        <v>-458.40549904762946</v>
      </c>
      <c r="BQ269">
        <v>57.880547142858454</v>
      </c>
      <c r="BR269">
        <v>-516.28604619048792</v>
      </c>
      <c r="BS269">
        <f t="shared" si="65"/>
        <v>51.027659047620205</v>
      </c>
      <c r="BT269">
        <v>6.0094557142858509</v>
      </c>
      <c r="BU269">
        <v>45.018203333334355</v>
      </c>
      <c r="BV269">
        <f t="shared" si="68"/>
        <v>-10.529400000000001</v>
      </c>
      <c r="BW269">
        <v>-0.99314000000000002</v>
      </c>
      <c r="BX269">
        <v>-9.5362600000000004</v>
      </c>
      <c r="BY269">
        <f t="shared" si="56"/>
        <v>-367.94737619048453</v>
      </c>
      <c r="BZ269">
        <v>10.43747571428595</v>
      </c>
      <c r="CA269">
        <v>-378.38485190477047</v>
      </c>
      <c r="CB269">
        <f t="shared" si="59"/>
        <v>-348.23214428572214</v>
      </c>
      <c r="CC269">
        <v>-18.555512380952802</v>
      </c>
      <c r="CD269">
        <v>-329.67663190476935</v>
      </c>
      <c r="CE269">
        <f t="shared" si="77"/>
        <v>7.5908914285716005</v>
      </c>
      <c r="CF269">
        <v>-0.84343238095240014</v>
      </c>
      <c r="CG269">
        <v>8.4343238095240007</v>
      </c>
      <c r="CH269" s="59">
        <f t="shared" si="69"/>
        <v>1372</v>
      </c>
      <c r="CI269">
        <v>-189</v>
      </c>
      <c r="CJ269">
        <v>1561</v>
      </c>
      <c r="CK269">
        <f t="shared" si="57"/>
        <v>446.70287476191493</v>
      </c>
      <c r="CL269">
        <v>39.641321904762805</v>
      </c>
      <c r="CM269">
        <v>407.06155285715209</v>
      </c>
    </row>
    <row r="270" spans="1:91" x14ac:dyDescent="0.25">
      <c r="A270" t="s">
        <v>919</v>
      </c>
      <c r="B270">
        <f t="shared" si="82"/>
        <v>399.45978857878072</v>
      </c>
      <c r="C270">
        <f>SUMIF(E$5:CM$5,C$5,E270:CM270)</f>
        <v>9078.733973047023</v>
      </c>
      <c r="D270">
        <f>SUMIF(E$5:CM$5,D$5,E270:CM270)</f>
        <v>-8679.2741844682423</v>
      </c>
      <c r="E270">
        <f t="shared" si="78"/>
        <v>1664</v>
      </c>
      <c r="F270">
        <v>649</v>
      </c>
      <c r="G270">
        <v>1015</v>
      </c>
      <c r="H270">
        <f t="shared" si="79"/>
        <v>-1792.9711367063837</v>
      </c>
      <c r="I270">
        <v>-1193.0497725528867</v>
      </c>
      <c r="J270">
        <v>-599.92136415349694</v>
      </c>
      <c r="K270">
        <f t="shared" si="80"/>
        <v>-965.28760424999859</v>
      </c>
      <c r="L270">
        <v>962.15241070999969</v>
      </c>
      <c r="M270">
        <v>-1927.4400149599983</v>
      </c>
      <c r="N270">
        <f t="shared" si="66"/>
        <v>384.31498066114415</v>
      </c>
      <c r="O270">
        <v>116.68392296830821</v>
      </c>
      <c r="P270">
        <v>267.63105769283595</v>
      </c>
      <c r="Q270">
        <f t="shared" si="70"/>
        <v>1955.3</v>
      </c>
      <c r="R270">
        <v>696.7</v>
      </c>
      <c r="S270" s="72">
        <v>1258.5999999999999</v>
      </c>
      <c r="T270">
        <f t="shared" si="58"/>
        <v>202.83</v>
      </c>
      <c r="U270">
        <v>-16.79</v>
      </c>
      <c r="V270">
        <v>219.62</v>
      </c>
      <c r="W270">
        <f t="shared" si="54"/>
        <v>71.852991162980999</v>
      </c>
      <c r="X270">
        <v>-10.988898759939438</v>
      </c>
      <c r="Y270">
        <v>82.84188992292043</v>
      </c>
      <c r="Z270">
        <f t="shared" si="60"/>
        <v>-513.47990193942428</v>
      </c>
      <c r="AA270">
        <v>-172.82515615123521</v>
      </c>
      <c r="AB270">
        <v>-340.65474578818902</v>
      </c>
      <c r="AC270">
        <f t="shared" si="81"/>
        <v>1434.1</v>
      </c>
      <c r="AD270">
        <v>1756</v>
      </c>
      <c r="AE270">
        <v>-321.89999999999998</v>
      </c>
      <c r="AH270">
        <v>-873.17352647688085</v>
      </c>
      <c r="AI270">
        <f t="shared" si="76"/>
        <v>-73.022802799999994</v>
      </c>
      <c r="AJ270">
        <v>-98.886359999999996</v>
      </c>
      <c r="AK270">
        <v>25.863557199999999</v>
      </c>
      <c r="AL270" s="70">
        <f t="shared" si="75"/>
        <v>-748.50127196784638</v>
      </c>
      <c r="AM270">
        <v>4.6055478017810287</v>
      </c>
      <c r="AN270">
        <v>-753.10681976962735</v>
      </c>
      <c r="AO270">
        <f t="shared" si="74"/>
        <v>1231.8</v>
      </c>
      <c r="AP270" s="71">
        <v>605.28</v>
      </c>
      <c r="AQ270">
        <v>626.52</v>
      </c>
      <c r="AR270">
        <f t="shared" si="72"/>
        <v>-34.081988163574167</v>
      </c>
      <c r="AS270">
        <v>-2.9572079205257853</v>
      </c>
      <c r="AT270">
        <v>-31.124780243048384</v>
      </c>
      <c r="AU270">
        <f t="shared" si="67"/>
        <v>1295.5606779924983</v>
      </c>
      <c r="AV270">
        <v>5713.4264446357784</v>
      </c>
      <c r="AW270">
        <v>-4417.86576664328</v>
      </c>
      <c r="AX270">
        <f t="shared" si="73"/>
        <v>-5</v>
      </c>
      <c r="AY270">
        <v>0</v>
      </c>
      <c r="AZ270">
        <v>-5</v>
      </c>
      <c r="BA270">
        <f t="shared" si="71"/>
        <v>-2050.4379934791973</v>
      </c>
      <c r="BB270">
        <v>0.51066504301370874</v>
      </c>
      <c r="BC270">
        <v>-2050.9486585222112</v>
      </c>
      <c r="BD270">
        <f t="shared" si="61"/>
        <v>-1062.6084940909</v>
      </c>
      <c r="BE270">
        <v>6.3686454545454003</v>
      </c>
      <c r="BF270">
        <v>-1068.9771395454454</v>
      </c>
      <c r="BG270">
        <f t="shared" si="62"/>
        <v>-2.2290259090908897</v>
      </c>
      <c r="BH270">
        <v>-4.9887722727272301</v>
      </c>
      <c r="BI270">
        <v>2.7597463636363404</v>
      </c>
      <c r="BJ270">
        <f t="shared" si="63"/>
        <v>-16.983054545454401</v>
      </c>
      <c r="BK270">
        <v>4.2457636363636002</v>
      </c>
      <c r="BL270">
        <v>-21.228818181817999</v>
      </c>
      <c r="BM270">
        <f t="shared" si="55"/>
        <v>-145.41740454545331</v>
      </c>
      <c r="BN270">
        <v>0</v>
      </c>
      <c r="BO270">
        <v>-145.41740454545331</v>
      </c>
      <c r="BP270">
        <f t="shared" si="64"/>
        <v>-178.85279318181665</v>
      </c>
      <c r="BQ270">
        <v>-109.54070181818089</v>
      </c>
      <c r="BR270">
        <v>-69.312091363635773</v>
      </c>
      <c r="BS270">
        <f t="shared" si="65"/>
        <v>-67.083065454544894</v>
      </c>
      <c r="BT270">
        <v>-4.2457636363636002</v>
      </c>
      <c r="BU270">
        <v>-62.837301818181288</v>
      </c>
      <c r="BV270">
        <f t="shared" si="68"/>
        <v>-100.62040999999999</v>
      </c>
      <c r="BW270">
        <v>-2.1903100000000002</v>
      </c>
      <c r="BX270">
        <v>-98.430099999999996</v>
      </c>
      <c r="BY270">
        <f t="shared" si="56"/>
        <v>947.22986727271916</v>
      </c>
      <c r="BZ270">
        <v>5.7317809090908609</v>
      </c>
      <c r="CA270">
        <v>941.49808636362832</v>
      </c>
      <c r="CB270">
        <f t="shared" si="59"/>
        <v>-81.943238181817492</v>
      </c>
      <c r="CC270">
        <v>8.7038154545453796</v>
      </c>
      <c r="CD270">
        <v>-90.64705363636287</v>
      </c>
      <c r="CE270">
        <f t="shared" si="77"/>
        <v>6.8993659090908501</v>
      </c>
      <c r="CF270">
        <v>1.80444954545453</v>
      </c>
      <c r="CG270">
        <v>5.0949163636363197</v>
      </c>
      <c r="CH270" s="59">
        <f t="shared" si="69"/>
        <v>196</v>
      </c>
      <c r="CI270">
        <v>185</v>
      </c>
      <c r="CJ270">
        <v>11</v>
      </c>
      <c r="CK270">
        <f t="shared" si="57"/>
        <v>-278.73438272727037</v>
      </c>
      <c r="CL270">
        <v>-21.016529999999822</v>
      </c>
      <c r="CM270">
        <v>-257.71785272727055</v>
      </c>
    </row>
    <row r="271" spans="1:91" x14ac:dyDescent="0.25">
      <c r="A271" t="s">
        <v>920</v>
      </c>
      <c r="B271">
        <f t="shared" si="82"/>
        <v>13944.693686921255</v>
      </c>
      <c r="C271">
        <f>SUMIF(E$5:CM$5,C$5,E271:CM271)</f>
        <v>7082.2158902148731</v>
      </c>
      <c r="D271">
        <f>SUMIF(E$5:CM$5,D$5,E271:CM271)</f>
        <v>6862.4777967063819</v>
      </c>
      <c r="E271">
        <f t="shared" si="78"/>
        <v>443</v>
      </c>
      <c r="F271">
        <v>331</v>
      </c>
      <c r="G271">
        <v>112</v>
      </c>
      <c r="H271">
        <f t="shared" si="79"/>
        <v>-471.94601547057687</v>
      </c>
      <c r="I271">
        <v>-721.26318370718991</v>
      </c>
      <c r="J271">
        <v>249.31716823661304</v>
      </c>
      <c r="K271">
        <f t="shared" si="80"/>
        <v>-1077.7738136299995</v>
      </c>
      <c r="L271">
        <v>652.0467969499997</v>
      </c>
      <c r="M271">
        <v>-1729.8206105799993</v>
      </c>
      <c r="N271">
        <f t="shared" si="66"/>
        <v>-174.59594216795102</v>
      </c>
      <c r="O271">
        <v>-181.67101452971687</v>
      </c>
      <c r="P271">
        <v>7.0750723617658506</v>
      </c>
      <c r="Q271">
        <f t="shared" si="70"/>
        <v>3208</v>
      </c>
      <c r="R271" s="72">
        <v>1062.8</v>
      </c>
      <c r="S271" s="72">
        <v>2145.1999999999998</v>
      </c>
      <c r="T271">
        <f t="shared" si="58"/>
        <v>322.74</v>
      </c>
      <c r="U271">
        <v>-11</v>
      </c>
      <c r="V271">
        <v>333.74</v>
      </c>
      <c r="W271">
        <f t="shared" si="54"/>
        <v>189.48763349805782</v>
      </c>
      <c r="X271">
        <v>59.567404813627633</v>
      </c>
      <c r="Y271">
        <v>129.92022868443019</v>
      </c>
      <c r="Z271">
        <f t="shared" si="60"/>
        <v>2364.8637467210469</v>
      </c>
      <c r="AA271">
        <v>1476.2748516782244</v>
      </c>
      <c r="AB271">
        <v>888.58889504282263</v>
      </c>
      <c r="AC271">
        <f t="shared" si="81"/>
        <v>6537</v>
      </c>
      <c r="AD271">
        <v>843.7</v>
      </c>
      <c r="AE271">
        <v>5693.3</v>
      </c>
      <c r="AH271">
        <v>-1639.9303748039797</v>
      </c>
      <c r="AI271">
        <f t="shared" si="76"/>
        <v>-19.032007200000006</v>
      </c>
      <c r="AJ271">
        <v>1.4347890000000001</v>
      </c>
      <c r="AK271">
        <v>-20.466796200000005</v>
      </c>
      <c r="AL271" s="70">
        <f t="shared" si="75"/>
        <v>-1069.9382269157497</v>
      </c>
      <c r="AM271">
        <v>-118.2871580045535</v>
      </c>
      <c r="AN271">
        <v>-951.65106891119626</v>
      </c>
      <c r="AO271">
        <f t="shared" si="74"/>
        <v>557.29999999999995</v>
      </c>
      <c r="AP271" s="71">
        <v>-340.17000000000007</v>
      </c>
      <c r="AQ271">
        <v>897.47</v>
      </c>
      <c r="AR271">
        <f t="shared" si="72"/>
        <v>-131.52288138057432</v>
      </c>
      <c r="AS271">
        <v>-5.0521567260970937</v>
      </c>
      <c r="AT271">
        <v>-126.47072465447724</v>
      </c>
      <c r="AU271">
        <f t="shared" si="67"/>
        <v>2588.6301092424296</v>
      </c>
      <c r="AV271">
        <v>3584.6486676216359</v>
      </c>
      <c r="AW271">
        <v>-996.0185583792063</v>
      </c>
      <c r="AX271">
        <f t="shared" si="73"/>
        <v>-25</v>
      </c>
      <c r="AY271">
        <v>1</v>
      </c>
      <c r="AZ271">
        <v>-26</v>
      </c>
      <c r="BA271">
        <f t="shared" si="71"/>
        <v>2449.6652225285543</v>
      </c>
      <c r="BB271">
        <v>392.39858211894443</v>
      </c>
      <c r="BC271">
        <v>2057.2666404096099</v>
      </c>
      <c r="BD271">
        <f t="shared" si="61"/>
        <v>379.62332550000002</v>
      </c>
      <c r="BE271">
        <v>0</v>
      </c>
      <c r="BF271">
        <v>379.62332550000002</v>
      </c>
      <c r="BG271">
        <f t="shared" si="62"/>
        <v>2.6606624999999999</v>
      </c>
      <c r="BH271">
        <v>0.21285300000000001</v>
      </c>
      <c r="BI271">
        <v>2.4478095</v>
      </c>
      <c r="BJ271">
        <f t="shared" si="63"/>
        <v>-116.004885</v>
      </c>
      <c r="BK271">
        <v>2.12853</v>
      </c>
      <c r="BL271">
        <v>-118.133415</v>
      </c>
      <c r="BM271">
        <f t="shared" si="55"/>
        <v>-27.67089</v>
      </c>
      <c r="BN271">
        <v>0</v>
      </c>
      <c r="BO271">
        <v>-27.67089</v>
      </c>
      <c r="BP271">
        <f t="shared" si="64"/>
        <v>-655.05510749999996</v>
      </c>
      <c r="BQ271">
        <v>-25.755213000000001</v>
      </c>
      <c r="BR271">
        <v>-629.29989449999994</v>
      </c>
      <c r="BS271">
        <f t="shared" si="65"/>
        <v>-55.767486000000005</v>
      </c>
      <c r="BT271">
        <v>-0.85141200000000006</v>
      </c>
      <c r="BU271">
        <v>-54.916074000000002</v>
      </c>
      <c r="BV271">
        <f t="shared" si="68"/>
        <v>16.198809999999998</v>
      </c>
      <c r="BW271">
        <v>-2.7737099999999999</v>
      </c>
      <c r="BX271">
        <v>18.972519999999999</v>
      </c>
      <c r="BY271">
        <f t="shared" si="56"/>
        <v>-178.370814</v>
      </c>
      <c r="BZ271">
        <v>6.0663105000000002</v>
      </c>
      <c r="CA271">
        <v>-184.43712450000001</v>
      </c>
      <c r="CB271">
        <f t="shared" si="59"/>
        <v>80.671286999999992</v>
      </c>
      <c r="CC271">
        <v>1.5963975000000001</v>
      </c>
      <c r="CD271">
        <v>79.074889499999998</v>
      </c>
      <c r="CE271">
        <f t="shared" si="77"/>
        <v>3.4056479999999998</v>
      </c>
      <c r="CF271">
        <v>-0.10642650000000001</v>
      </c>
      <c r="CG271">
        <v>3.5120744999999998</v>
      </c>
      <c r="CH271" s="59">
        <f t="shared" si="69"/>
        <v>516</v>
      </c>
      <c r="CI271">
        <v>88</v>
      </c>
      <c r="CJ271">
        <v>428</v>
      </c>
      <c r="CK271">
        <f t="shared" si="57"/>
        <v>-71.944314000000006</v>
      </c>
      <c r="CL271">
        <v>-13.7290185</v>
      </c>
      <c r="CM271">
        <v>-58.215295500000003</v>
      </c>
    </row>
    <row r="272" spans="1:91" x14ac:dyDescent="0.25">
      <c r="A272" t="s">
        <v>921</v>
      </c>
      <c r="B272">
        <f t="shared" si="82"/>
        <v>36502.593845622738</v>
      </c>
      <c r="C272">
        <f>SUMIF(E$5:CM$5,C$5,E272:CM272)</f>
        <v>10267.549598940172</v>
      </c>
      <c r="D272">
        <f>SUMIF(E$5:CM$5,D$5,E272:CM272)</f>
        <v>26235.044246682566</v>
      </c>
      <c r="E272">
        <f t="shared" si="78"/>
        <v>2280</v>
      </c>
      <c r="F272">
        <v>-49</v>
      </c>
      <c r="G272">
        <v>2329</v>
      </c>
      <c r="H272">
        <f t="shared" si="79"/>
        <v>101.16468749223714</v>
      </c>
      <c r="I272">
        <v>-1338.4034056459625</v>
      </c>
      <c r="J272">
        <v>1439.5680931381996</v>
      </c>
      <c r="K272">
        <f t="shared" si="80"/>
        <v>-2905.93320864</v>
      </c>
      <c r="L272">
        <v>-2271.2051917500003</v>
      </c>
      <c r="M272">
        <v>-634.72801688999982</v>
      </c>
      <c r="N272">
        <f t="shared" si="66"/>
        <v>177.05946747006163</v>
      </c>
      <c r="O272">
        <v>217.65057787936408</v>
      </c>
      <c r="P272">
        <v>-40.591110409302445</v>
      </c>
      <c r="Q272">
        <f t="shared" si="70"/>
        <v>236.59999999999997</v>
      </c>
      <c r="R272">
        <v>567.29999999999995</v>
      </c>
      <c r="S272">
        <v>-330.7</v>
      </c>
      <c r="T272">
        <f t="shared" si="58"/>
        <v>135.63</v>
      </c>
      <c r="U272">
        <v>-9.76</v>
      </c>
      <c r="V272">
        <v>145.38999999999999</v>
      </c>
      <c r="W272">
        <f t="shared" si="54"/>
        <v>106.02198378913056</v>
      </c>
      <c r="X272">
        <v>36.743060956141385</v>
      </c>
      <c r="Y272">
        <v>69.278922832989181</v>
      </c>
      <c r="Z272">
        <f t="shared" si="60"/>
        <v>8540.3377220545844</v>
      </c>
      <c r="AA272">
        <v>4691.4948845960134</v>
      </c>
      <c r="AB272">
        <v>3848.8428374585719</v>
      </c>
      <c r="AC272">
        <f t="shared" si="81"/>
        <v>7019</v>
      </c>
      <c r="AD272">
        <v>3001.1</v>
      </c>
      <c r="AE272">
        <v>4017.9</v>
      </c>
      <c r="AH272">
        <v>-5906.086665687284</v>
      </c>
      <c r="AI272">
        <f t="shared" si="76"/>
        <v>-20.430305699999998</v>
      </c>
      <c r="AJ272">
        <v>5.5635250000000003</v>
      </c>
      <c r="AK272">
        <v>-25.993830699999997</v>
      </c>
      <c r="AL272" s="70">
        <f t="shared" si="75"/>
        <v>-825.6346189887729</v>
      </c>
      <c r="AM272">
        <v>-235.07183358534445</v>
      </c>
      <c r="AN272">
        <v>-590.56278540342851</v>
      </c>
      <c r="AO272">
        <f t="shared" si="74"/>
        <v>305.78999999999996</v>
      </c>
      <c r="AP272" s="71">
        <v>139.97999999999996</v>
      </c>
      <c r="AQ272">
        <v>165.81</v>
      </c>
      <c r="AR272">
        <f t="shared" si="72"/>
        <v>-99.356042094421838</v>
      </c>
      <c r="AS272">
        <v>-42.5364831137015</v>
      </c>
      <c r="AT272">
        <v>-56.819558980720338</v>
      </c>
      <c r="AU272">
        <f t="shared" si="67"/>
        <v>7675.2419961708474</v>
      </c>
      <c r="AV272">
        <v>5521.0308567350148</v>
      </c>
      <c r="AW272">
        <v>2154.2111394358326</v>
      </c>
      <c r="AX272">
        <f t="shared" si="73"/>
        <v>-38</v>
      </c>
      <c r="AY272">
        <v>1</v>
      </c>
      <c r="AZ272">
        <v>-39</v>
      </c>
      <c r="BA272">
        <f t="shared" si="71"/>
        <v>13488.850229321537</v>
      </c>
      <c r="BB272">
        <v>58.239759607781174</v>
      </c>
      <c r="BC272">
        <v>13430.610469713756</v>
      </c>
      <c r="BD272">
        <f t="shared" si="61"/>
        <v>1865.2273200000154</v>
      </c>
      <c r="BE272">
        <v>2.1369391304348002</v>
      </c>
      <c r="BF272">
        <v>1863.0903808695807</v>
      </c>
      <c r="BG272">
        <f t="shared" si="62"/>
        <v>19.446146086956684</v>
      </c>
      <c r="BH272">
        <v>11.539471304347922</v>
      </c>
      <c r="BI272">
        <v>7.9066747826087616</v>
      </c>
      <c r="BJ272">
        <f t="shared" si="63"/>
        <v>-92.956852173913816</v>
      </c>
      <c r="BK272">
        <v>10.684695652174002</v>
      </c>
      <c r="BL272">
        <v>-103.64154782608782</v>
      </c>
      <c r="BM272">
        <f t="shared" si="55"/>
        <v>-49.149600000000405</v>
      </c>
      <c r="BN272">
        <v>0</v>
      </c>
      <c r="BO272">
        <v>-49.149600000000405</v>
      </c>
      <c r="BP272">
        <f t="shared" si="64"/>
        <v>395.65428000000327</v>
      </c>
      <c r="BQ272">
        <v>-89.965137391305092</v>
      </c>
      <c r="BR272">
        <v>485.61941739130833</v>
      </c>
      <c r="BS272">
        <f t="shared" si="65"/>
        <v>-35.900577391304644</v>
      </c>
      <c r="BT272">
        <v>-12.714787826087061</v>
      </c>
      <c r="BU272">
        <v>-23.185789565217583</v>
      </c>
      <c r="BV272">
        <f t="shared" si="68"/>
        <v>27.224909999999998</v>
      </c>
      <c r="BW272">
        <v>-2.06107</v>
      </c>
      <c r="BX272">
        <v>29.285979999999999</v>
      </c>
      <c r="BY272">
        <f t="shared" si="56"/>
        <v>367.01929565217694</v>
      </c>
      <c r="BZ272">
        <v>3.9533373913043808</v>
      </c>
      <c r="CA272">
        <v>363.06595826087255</v>
      </c>
      <c r="CB272">
        <f t="shared" si="59"/>
        <v>821.75994260870254</v>
      </c>
      <c r="CC272">
        <v>10.043613913043561</v>
      </c>
      <c r="CD272">
        <v>811.71632869565894</v>
      </c>
      <c r="CE272">
        <f t="shared" si="77"/>
        <v>5.0218069565217807</v>
      </c>
      <c r="CF272">
        <v>-0.21369391304348004</v>
      </c>
      <c r="CG272">
        <v>5.2355008695652607</v>
      </c>
      <c r="CH272" s="59">
        <f t="shared" si="69"/>
        <v>2171</v>
      </c>
      <c r="CI272">
        <v>99</v>
      </c>
      <c r="CJ272">
        <v>2072</v>
      </c>
      <c r="CK272">
        <f t="shared" si="57"/>
        <v>737.99192869565832</v>
      </c>
      <c r="CL272">
        <v>-58.979520000000491</v>
      </c>
      <c r="CM272">
        <v>796.97144869565875</v>
      </c>
    </row>
    <row r="273" spans="1:91" x14ac:dyDescent="0.25">
      <c r="A273" t="s">
        <v>922</v>
      </c>
      <c r="B273">
        <f t="shared" si="82"/>
        <v>19411.036044284585</v>
      </c>
      <c r="C273">
        <f>SUMIF(E$5:CM$5,C$5,E273:CM273)</f>
        <v>5942.0146218147811</v>
      </c>
      <c r="D273">
        <f>SUMIF(E$5:CM$5,D$5,E273:CM273)</f>
        <v>13469.021422469805</v>
      </c>
      <c r="E273">
        <f t="shared" si="78"/>
        <v>3093</v>
      </c>
      <c r="F273">
        <v>307</v>
      </c>
      <c r="G273">
        <v>2786</v>
      </c>
      <c r="H273">
        <f t="shared" si="79"/>
        <v>839.57213664394271</v>
      </c>
      <c r="I273">
        <v>-206.84038095370823</v>
      </c>
      <c r="J273">
        <v>1046.412517597651</v>
      </c>
      <c r="K273">
        <f t="shared" si="80"/>
        <v>4348.1550209799998</v>
      </c>
      <c r="L273">
        <v>-383.41765047999939</v>
      </c>
      <c r="M273">
        <v>4731.5726714599996</v>
      </c>
      <c r="N273">
        <f t="shared" si="66"/>
        <v>532.96615715631469</v>
      </c>
      <c r="O273">
        <v>-18.885937340736433</v>
      </c>
      <c r="P273">
        <v>551.8520944970511</v>
      </c>
      <c r="Q273">
        <f t="shared" si="70"/>
        <v>476.7</v>
      </c>
      <c r="R273">
        <v>405.5</v>
      </c>
      <c r="S273">
        <v>71.2</v>
      </c>
      <c r="T273">
        <f t="shared" si="58"/>
        <v>313.52</v>
      </c>
      <c r="U273">
        <v>-92.72</v>
      </c>
      <c r="V273">
        <v>406.24</v>
      </c>
      <c r="W273">
        <f t="shared" si="54"/>
        <v>174.29387535417106</v>
      </c>
      <c r="X273">
        <v>71.094624721064534</v>
      </c>
      <c r="Y273">
        <v>103.19925063310654</v>
      </c>
      <c r="Z273">
        <f t="shared" si="60"/>
        <v>3528.0215542202318</v>
      </c>
      <c r="AA273">
        <v>371.1979630834723</v>
      </c>
      <c r="AB273">
        <v>3156.8235911367597</v>
      </c>
      <c r="AC273">
        <f t="shared" si="81"/>
        <v>1259.4000000000001</v>
      </c>
      <c r="AD273">
        <v>982.8</v>
      </c>
      <c r="AE273">
        <v>276.60000000000002</v>
      </c>
      <c r="AH273">
        <v>1538.6869920883744</v>
      </c>
      <c r="AI273">
        <f t="shared" si="76"/>
        <v>-37.065542900000004</v>
      </c>
      <c r="AJ273">
        <v>-22.049669000000002</v>
      </c>
      <c r="AK273">
        <v>-15.015873900000001</v>
      </c>
      <c r="AL273" s="70">
        <f t="shared" si="75"/>
        <v>452.24977537320962</v>
      </c>
      <c r="AM273">
        <v>210.39877593573715</v>
      </c>
      <c r="AN273">
        <v>241.85099943747247</v>
      </c>
      <c r="AO273">
        <f t="shared" si="74"/>
        <v>536.44000000000005</v>
      </c>
      <c r="AP273" s="71">
        <v>123.38</v>
      </c>
      <c r="AQ273">
        <v>413.06</v>
      </c>
      <c r="AR273">
        <f t="shared" si="72"/>
        <v>-2.5865470811544578</v>
      </c>
      <c r="AS273">
        <v>-2.7413221194092046</v>
      </c>
      <c r="AT273">
        <v>0.15477503825474678</v>
      </c>
      <c r="AU273">
        <f t="shared" si="67"/>
        <v>6802.5550063303963</v>
      </c>
      <c r="AV273">
        <v>4059.3660575007357</v>
      </c>
      <c r="AW273">
        <v>2743.1889488296611</v>
      </c>
      <c r="AX273">
        <f t="shared" si="73"/>
        <v>42</v>
      </c>
      <c r="AY273">
        <v>1</v>
      </c>
      <c r="AZ273">
        <v>41</v>
      </c>
      <c r="BA273">
        <f t="shared" si="71"/>
        <v>-5677.4180655475666</v>
      </c>
      <c r="BB273">
        <v>46.043165467625933</v>
      </c>
      <c r="BC273">
        <v>-5723.4612310151924</v>
      </c>
      <c r="BD273">
        <f t="shared" si="61"/>
        <v>317.60538666667651</v>
      </c>
      <c r="BE273">
        <v>0</v>
      </c>
      <c r="BF273">
        <v>317.60538666667651</v>
      </c>
      <c r="BG273">
        <f t="shared" si="62"/>
        <v>12.545520000000391</v>
      </c>
      <c r="BH273">
        <v>7.07696000000022</v>
      </c>
      <c r="BI273">
        <v>5.4685600000001697</v>
      </c>
      <c r="BJ273">
        <f t="shared" si="63"/>
        <v>-51.4688000000016</v>
      </c>
      <c r="BK273">
        <v>-1.0722666666667</v>
      </c>
      <c r="BL273">
        <v>-50.396533333334901</v>
      </c>
      <c r="BM273">
        <f t="shared" si="55"/>
        <v>-92.214933333336205</v>
      </c>
      <c r="BN273">
        <v>-1.0722666666667</v>
      </c>
      <c r="BO273">
        <v>-91.142666666669498</v>
      </c>
      <c r="BP273">
        <f t="shared" si="64"/>
        <v>-569.266373333351</v>
      </c>
      <c r="BQ273">
        <v>-39.888320000001244</v>
      </c>
      <c r="BR273">
        <v>-529.37805333334973</v>
      </c>
      <c r="BS273">
        <f t="shared" si="65"/>
        <v>13.725013333333759</v>
      </c>
      <c r="BT273">
        <v>0.85781333333336007</v>
      </c>
      <c r="BU273">
        <v>12.8672000000004</v>
      </c>
      <c r="BV273">
        <f t="shared" si="68"/>
        <v>33.172375000000002</v>
      </c>
      <c r="BW273">
        <v>1.4995E-2</v>
      </c>
      <c r="BX273">
        <v>33.157380000000003</v>
      </c>
      <c r="BY273">
        <f t="shared" si="56"/>
        <v>-144.54154666667117</v>
      </c>
      <c r="BZ273">
        <v>5.4685600000001697</v>
      </c>
      <c r="CA273">
        <v>-150.01010666667133</v>
      </c>
      <c r="CB273">
        <f t="shared" si="59"/>
        <v>-1221.2045066667044</v>
      </c>
      <c r="CC273">
        <v>5.0396533333334901</v>
      </c>
      <c r="CD273">
        <v>-1226.2441600000379</v>
      </c>
      <c r="CE273">
        <f t="shared" si="77"/>
        <v>4.7179733333334797</v>
      </c>
      <c r="CF273">
        <v>-0.32168000000001001</v>
      </c>
      <c r="CG273">
        <v>5.0396533333334901</v>
      </c>
      <c r="CH273" s="59">
        <f t="shared" si="69"/>
        <v>1091</v>
      </c>
      <c r="CI273">
        <v>115</v>
      </c>
      <c r="CJ273">
        <v>976</v>
      </c>
      <c r="CK273">
        <f t="shared" si="57"/>
        <v>1796.4755733333891</v>
      </c>
      <c r="CL273">
        <v>-0.21445333333334002</v>
      </c>
      <c r="CM273">
        <v>1796.6900266667224</v>
      </c>
    </row>
    <row r="274" spans="1:91" x14ac:dyDescent="0.25">
      <c r="A274" t="s">
        <v>923</v>
      </c>
      <c r="B274">
        <f t="shared" si="82"/>
        <v>23479.368578690752</v>
      </c>
      <c r="C274">
        <f>SUMIF(E$5:CM$5,C$5,E274:CM274)</f>
        <v>10543.401141261864</v>
      </c>
      <c r="D274">
        <f>SUMIF(E$5:CM$5,D$5,E274:CM274)</f>
        <v>12935.96743742889</v>
      </c>
      <c r="E274">
        <f t="shared" si="78"/>
        <v>5799</v>
      </c>
      <c r="F274">
        <v>272</v>
      </c>
      <c r="G274">
        <v>5527</v>
      </c>
      <c r="H274">
        <f t="shared" si="79"/>
        <v>16.258718361362071</v>
      </c>
      <c r="I274">
        <v>-689.94172453816975</v>
      </c>
      <c r="J274">
        <v>706.20044289953182</v>
      </c>
      <c r="K274">
        <f t="shared" si="80"/>
        <v>-1373.9577763500006</v>
      </c>
      <c r="L274">
        <v>802.49882113999968</v>
      </c>
      <c r="M274">
        <v>-2176.4565974900001</v>
      </c>
      <c r="N274">
        <f t="shared" si="66"/>
        <v>267.55699364284669</v>
      </c>
      <c r="O274">
        <v>-141.79671041945801</v>
      </c>
      <c r="P274">
        <v>409.3537040623047</v>
      </c>
      <c r="Q274">
        <f t="shared" si="70"/>
        <v>-332.6</v>
      </c>
      <c r="R274">
        <v>889.9</v>
      </c>
      <c r="S274" s="72">
        <v>-1222.5</v>
      </c>
      <c r="T274">
        <f t="shared" si="58"/>
        <v>290.84000000000003</v>
      </c>
      <c r="U274">
        <v>-10.130000000000001</v>
      </c>
      <c r="V274">
        <v>300.97000000000003</v>
      </c>
      <c r="W274">
        <f t="shared" si="54"/>
        <v>1721.4488691859274</v>
      </c>
      <c r="X274">
        <v>34.663038355575168</v>
      </c>
      <c r="Y274">
        <v>1686.7858308303521</v>
      </c>
      <c r="Z274">
        <f t="shared" si="60"/>
        <v>4170.1556099037753</v>
      </c>
      <c r="AA274">
        <v>1196.9622630017861</v>
      </c>
      <c r="AB274">
        <v>2973.1933469019887</v>
      </c>
      <c r="AC274">
        <f t="shared" si="81"/>
        <v>3736</v>
      </c>
      <c r="AD274">
        <v>3437.1</v>
      </c>
      <c r="AE274">
        <v>298.89999999999998</v>
      </c>
      <c r="AH274">
        <v>2336.2727102147651</v>
      </c>
      <c r="AI274">
        <f t="shared" si="76"/>
        <v>26.325976300000004</v>
      </c>
      <c r="AJ274">
        <v>-23.407242</v>
      </c>
      <c r="AK274">
        <v>49.733218300000004</v>
      </c>
      <c r="AL274" s="70">
        <f t="shared" si="75"/>
        <v>-361.23543273226426</v>
      </c>
      <c r="AM274">
        <v>181.75658433320666</v>
      </c>
      <c r="AN274">
        <v>-542.99201706547092</v>
      </c>
      <c r="AO274">
        <f t="shared" si="74"/>
        <v>1447.94</v>
      </c>
      <c r="AP274" s="71">
        <v>648.45999999999992</v>
      </c>
      <c r="AQ274">
        <v>799.48</v>
      </c>
      <c r="AR274">
        <f t="shared" si="72"/>
        <v>-39.51003813879349</v>
      </c>
      <c r="AS274">
        <v>-18.349777875710807</v>
      </c>
      <c r="AT274">
        <v>-21.160260263082684</v>
      </c>
      <c r="AU274">
        <f t="shared" si="67"/>
        <v>4448.467387168942</v>
      </c>
      <c r="AV274">
        <v>3817.8309378335653</v>
      </c>
      <c r="AW274">
        <v>630.63644933537637</v>
      </c>
      <c r="AX274">
        <f t="shared" si="73"/>
        <v>147</v>
      </c>
      <c r="AY274">
        <v>4</v>
      </c>
      <c r="AZ274">
        <v>143</v>
      </c>
      <c r="BA274">
        <f t="shared" si="71"/>
        <v>-415.45571886580365</v>
      </c>
      <c r="BB274">
        <v>15.447391431069668</v>
      </c>
      <c r="BC274">
        <v>-430.90311029687331</v>
      </c>
      <c r="BD274">
        <f t="shared" si="61"/>
        <v>-511.18822500000005</v>
      </c>
      <c r="BE274">
        <v>0</v>
      </c>
      <c r="BF274">
        <v>-511.18822500000005</v>
      </c>
      <c r="BG274">
        <f t="shared" si="62"/>
        <v>14.706475000000001</v>
      </c>
      <c r="BH274">
        <v>7.1873750000000003</v>
      </c>
      <c r="BI274">
        <v>7.5190999999999999</v>
      </c>
      <c r="BJ274">
        <f t="shared" si="63"/>
        <v>-11.057499999999999</v>
      </c>
      <c r="BK274">
        <v>14.374750000000001</v>
      </c>
      <c r="BL274">
        <v>-25.43225</v>
      </c>
      <c r="BM274">
        <f t="shared" si="55"/>
        <v>126.05549999999999</v>
      </c>
      <c r="BN274">
        <v>-1.10575</v>
      </c>
      <c r="BO274">
        <v>127.16125</v>
      </c>
      <c r="BP274">
        <f t="shared" si="64"/>
        <v>-427.70410000000004</v>
      </c>
      <c r="BQ274">
        <v>7.1873750000000003</v>
      </c>
      <c r="BR274">
        <v>-434.89147500000001</v>
      </c>
      <c r="BS274">
        <f t="shared" si="65"/>
        <v>1440.9028250000001</v>
      </c>
      <c r="BT274">
        <v>-7.2979499999999993</v>
      </c>
      <c r="BU274">
        <v>1448.200775</v>
      </c>
      <c r="BV274">
        <f t="shared" si="68"/>
        <v>34.175580000000004</v>
      </c>
      <c r="BW274">
        <v>-0.79349000000000003</v>
      </c>
      <c r="BX274">
        <v>34.969070000000002</v>
      </c>
      <c r="BY274">
        <f t="shared" si="56"/>
        <v>688.99282500000004</v>
      </c>
      <c r="BZ274">
        <v>5.0864499999999992</v>
      </c>
      <c r="CA274">
        <v>683.90637500000003</v>
      </c>
      <c r="CB274">
        <f t="shared" si="59"/>
        <v>-161.99237499999998</v>
      </c>
      <c r="CC274">
        <v>-14.264175</v>
      </c>
      <c r="CD274">
        <v>-147.72819999999999</v>
      </c>
      <c r="CE274">
        <f t="shared" si="77"/>
        <v>3.7595499999999991</v>
      </c>
      <c r="CF274">
        <v>-1.3269</v>
      </c>
      <c r="CG274">
        <v>5.0864499999999992</v>
      </c>
      <c r="CH274" s="59">
        <f t="shared" si="69"/>
        <v>75</v>
      </c>
      <c r="CI274">
        <v>77</v>
      </c>
      <c r="CJ274">
        <v>-2</v>
      </c>
      <c r="CK274">
        <f t="shared" si="57"/>
        <v>323.21072500000002</v>
      </c>
      <c r="CL274">
        <v>40.359875000000002</v>
      </c>
      <c r="CM274">
        <v>282.85085000000004</v>
      </c>
    </row>
    <row r="275" spans="1:91" x14ac:dyDescent="0.25">
      <c r="A275" t="s">
        <v>924</v>
      </c>
      <c r="B275">
        <f t="shared" si="82"/>
        <v>32163.931914778263</v>
      </c>
      <c r="C275">
        <f>SUMIF(E$5:CM$5,C$5,E275:CM275)</f>
        <v>6902.9565135429302</v>
      </c>
      <c r="D275">
        <f>SUMIF(E$5:CM$5,D$5,E275:CM275)</f>
        <v>25260.975401235333</v>
      </c>
      <c r="E275">
        <f t="shared" si="78"/>
        <v>4663</v>
      </c>
      <c r="F275">
        <v>693</v>
      </c>
      <c r="G275">
        <v>3970</v>
      </c>
      <c r="H275">
        <f t="shared" si="79"/>
        <v>-1971.0138644490557</v>
      </c>
      <c r="I275">
        <v>-1471.9122782706165</v>
      </c>
      <c r="J275">
        <v>-499.10158617843922</v>
      </c>
      <c r="K275">
        <f t="shared" si="80"/>
        <v>-3741.8415580600004</v>
      </c>
      <c r="L275">
        <v>-1042.4030311499998</v>
      </c>
      <c r="M275">
        <v>-2699.4385269100003</v>
      </c>
      <c r="N275">
        <f t="shared" si="66"/>
        <v>2716.6476708383716</v>
      </c>
      <c r="O275">
        <v>-82.938762952441067</v>
      </c>
      <c r="P275">
        <v>2799.5864337908129</v>
      </c>
      <c r="Q275">
        <f t="shared" si="70"/>
        <v>1566.5</v>
      </c>
      <c r="R275" s="72">
        <v>1073</v>
      </c>
      <c r="S275">
        <v>493.5</v>
      </c>
      <c r="T275">
        <f t="shared" si="58"/>
        <v>132.37</v>
      </c>
      <c r="U275">
        <v>-9.39</v>
      </c>
      <c r="V275">
        <v>141.76</v>
      </c>
      <c r="W275">
        <f t="shared" ref="W275:W336" si="83">X275+Y275</f>
        <v>195.96011741532669</v>
      </c>
      <c r="X275">
        <v>38.235334380373345</v>
      </c>
      <c r="Y275">
        <v>157.72478303495333</v>
      </c>
      <c r="Z275">
        <f t="shared" si="60"/>
        <v>4546.9537933417487</v>
      </c>
      <c r="AA275">
        <v>561.24335218991735</v>
      </c>
      <c r="AB275">
        <v>3985.7104411518312</v>
      </c>
      <c r="AC275">
        <f t="shared" si="81"/>
        <v>2463.9</v>
      </c>
      <c r="AD275">
        <v>1137.5</v>
      </c>
      <c r="AE275">
        <v>1326.4</v>
      </c>
      <c r="AH275">
        <v>-77.177832339531577</v>
      </c>
      <c r="AI275">
        <f t="shared" si="76"/>
        <v>-871.17290430000003</v>
      </c>
      <c r="AJ275">
        <v>-121.037589</v>
      </c>
      <c r="AK275">
        <v>-750.1353153</v>
      </c>
      <c r="AL275" s="70">
        <f t="shared" si="75"/>
        <v>493.74685925230847</v>
      </c>
      <c r="AM275">
        <v>417.29007389638826</v>
      </c>
      <c r="AN275">
        <v>76.456785355920218</v>
      </c>
      <c r="AO275">
        <f t="shared" si="74"/>
        <v>-100.90999999999991</v>
      </c>
      <c r="AP275" s="71">
        <v>-547.03</v>
      </c>
      <c r="AQ275">
        <v>446.12000000000006</v>
      </c>
      <c r="AR275">
        <f t="shared" si="72"/>
        <v>36.412977000378966</v>
      </c>
      <c r="AS275">
        <v>2.5979750219654725</v>
      </c>
      <c r="AT275">
        <v>33.815001978413491</v>
      </c>
      <c r="AU275">
        <f t="shared" si="67"/>
        <v>12031.013545764701</v>
      </c>
      <c r="AV275">
        <v>6348.4304332613101</v>
      </c>
      <c r="AW275">
        <v>5682.5831125033919</v>
      </c>
      <c r="AX275">
        <f t="shared" si="73"/>
        <v>85</v>
      </c>
      <c r="AY275">
        <v>1</v>
      </c>
      <c r="AZ275">
        <v>84</v>
      </c>
      <c r="BA275">
        <f t="shared" si="71"/>
        <v>9720.7661721321947</v>
      </c>
      <c r="BB275">
        <v>-29.629312924879205</v>
      </c>
      <c r="BC275">
        <v>9750.3954850570735</v>
      </c>
      <c r="BD275">
        <f t="shared" si="61"/>
        <v>367.31545818183309</v>
      </c>
      <c r="BE275">
        <v>0</v>
      </c>
      <c r="BF275">
        <v>367.31545818183309</v>
      </c>
      <c r="BG275">
        <f t="shared" si="62"/>
        <v>32.677712727274049</v>
      </c>
      <c r="BH275">
        <v>33.576069090910451</v>
      </c>
      <c r="BI275">
        <v>-0.89835636363640003</v>
      </c>
      <c r="BJ275">
        <f t="shared" si="63"/>
        <v>309.93294545455802</v>
      </c>
      <c r="BK275">
        <v>1.1229454545455</v>
      </c>
      <c r="BL275">
        <v>308.81000000001251</v>
      </c>
      <c r="BM275">
        <f t="shared" si="55"/>
        <v>-25.827745454546498</v>
      </c>
      <c r="BN275">
        <v>1.1229454545455</v>
      </c>
      <c r="BO275">
        <v>-26.950690909092</v>
      </c>
      <c r="BP275">
        <f t="shared" si="64"/>
        <v>-342.72295272728655</v>
      </c>
      <c r="BQ275">
        <v>29.533465454546651</v>
      </c>
      <c r="BR275">
        <v>-372.25641818183323</v>
      </c>
      <c r="BS275">
        <f t="shared" si="65"/>
        <v>96.011836363640242</v>
      </c>
      <c r="BT275">
        <v>49.6341890909111</v>
      </c>
      <c r="BU275">
        <v>46.377647272729149</v>
      </c>
      <c r="BV275">
        <f t="shared" si="68"/>
        <v>-4.0264800000000003</v>
      </c>
      <c r="BW275">
        <v>1.465E-2</v>
      </c>
      <c r="BX275">
        <v>-4.0411299999999999</v>
      </c>
      <c r="BY275">
        <f t="shared" si="56"/>
        <v>-150.36239636364246</v>
      </c>
      <c r="BZ275">
        <v>6.0639054545457007</v>
      </c>
      <c r="CA275">
        <v>-156.42630181818816</v>
      </c>
      <c r="CB275">
        <f t="shared" si="59"/>
        <v>-132.17068000000535</v>
      </c>
      <c r="CC275">
        <v>33.0145963636377</v>
      </c>
      <c r="CD275">
        <v>-165.18527636364306</v>
      </c>
      <c r="CE275">
        <f t="shared" si="77"/>
        <v>4.0426036363637996</v>
      </c>
      <c r="CF275">
        <v>-0.33688363636364999</v>
      </c>
      <c r="CG275">
        <v>4.3794872727274496</v>
      </c>
      <c r="CH275" s="59">
        <f t="shared" si="69"/>
        <v>307</v>
      </c>
      <c r="CI275">
        <v>-148</v>
      </c>
      <c r="CJ275">
        <v>455</v>
      </c>
      <c r="CK275">
        <f t="shared" si="57"/>
        <v>-188.09336363637124</v>
      </c>
      <c r="CL275">
        <v>-70.745563636366498</v>
      </c>
      <c r="CM275">
        <v>-117.34780000000475</v>
      </c>
    </row>
    <row r="276" spans="1:91" x14ac:dyDescent="0.25">
      <c r="A276" t="s">
        <v>925</v>
      </c>
      <c r="B276">
        <f t="shared" si="82"/>
        <v>17512.149843532578</v>
      </c>
      <c r="C276">
        <f>SUMIF(E$5:CM$5,C$5,E276:CM276)</f>
        <v>11371.508663292936</v>
      </c>
      <c r="D276">
        <f>SUMIF(E$5:CM$5,D$5,E276:CM276)</f>
        <v>6140.6411802396415</v>
      </c>
      <c r="E276">
        <f t="shared" si="78"/>
        <v>-460</v>
      </c>
      <c r="F276">
        <v>488</v>
      </c>
      <c r="G276">
        <v>-948</v>
      </c>
      <c r="H276">
        <f t="shared" si="79"/>
        <v>1592.6752694368274</v>
      </c>
      <c r="I276">
        <v>819.71230283759849</v>
      </c>
      <c r="J276">
        <v>772.96296659922905</v>
      </c>
      <c r="K276">
        <f t="shared" si="80"/>
        <v>3625.9020722500009</v>
      </c>
      <c r="L276">
        <v>2295.4855921500007</v>
      </c>
      <c r="M276">
        <v>1330.4164801000004</v>
      </c>
      <c r="N276">
        <f t="shared" si="66"/>
        <v>980.8744819580711</v>
      </c>
      <c r="O276">
        <v>178.35057819697505</v>
      </c>
      <c r="P276">
        <v>802.52390376109599</v>
      </c>
      <c r="Q276">
        <f t="shared" si="70"/>
        <v>-932.50000000000011</v>
      </c>
      <c r="R276">
        <v>908.4</v>
      </c>
      <c r="S276" s="72">
        <v>-1840.9</v>
      </c>
      <c r="T276">
        <f t="shared" si="58"/>
        <v>436.76</v>
      </c>
      <c r="U276">
        <v>-10.97</v>
      </c>
      <c r="V276">
        <v>447.73</v>
      </c>
      <c r="W276">
        <f t="shared" si="83"/>
        <v>227.33484051195484</v>
      </c>
      <c r="X276">
        <v>23.430423045610972</v>
      </c>
      <c r="Y276">
        <v>203.90441746634386</v>
      </c>
      <c r="Z276">
        <f t="shared" si="60"/>
        <v>3727.7994878002582</v>
      </c>
      <c r="AA276">
        <v>800.65774041823408</v>
      </c>
      <c r="AB276">
        <v>2927.1417473820243</v>
      </c>
      <c r="AC276">
        <f t="shared" si="81"/>
        <v>3655.2999999999997</v>
      </c>
      <c r="AD276">
        <v>615.1</v>
      </c>
      <c r="AE276">
        <v>3040.2</v>
      </c>
      <c r="AH276">
        <v>-527.39574789253675</v>
      </c>
      <c r="AI276">
        <f t="shared" si="76"/>
        <v>-10.665001</v>
      </c>
      <c r="AJ276">
        <v>-11.37886</v>
      </c>
      <c r="AK276">
        <v>0.71385900000000002</v>
      </c>
      <c r="AL276" s="70">
        <f t="shared" si="75"/>
        <v>-166.36020318940638</v>
      </c>
      <c r="AM276">
        <v>50.067386555739802</v>
      </c>
      <c r="AN276">
        <v>-216.42758974514618</v>
      </c>
      <c r="AO276">
        <f t="shared" si="74"/>
        <v>765.71000000000026</v>
      </c>
      <c r="AP276" s="71">
        <v>-89.25</v>
      </c>
      <c r="AQ276">
        <v>854.96000000000026</v>
      </c>
      <c r="AR276">
        <f t="shared" si="72"/>
        <v>-427.66567874733363</v>
      </c>
      <c r="AS276">
        <v>-3.8656009036210328</v>
      </c>
      <c r="AT276">
        <v>-423.80007784371259</v>
      </c>
      <c r="AU276">
        <f t="shared" si="67"/>
        <v>13773.484053274457</v>
      </c>
      <c r="AV276">
        <v>5006.5991182232856</v>
      </c>
      <c r="AW276">
        <v>8766.88493505117</v>
      </c>
      <c r="AX276">
        <f t="shared" si="73"/>
        <v>-4</v>
      </c>
      <c r="AY276">
        <v>9</v>
      </c>
      <c r="AZ276">
        <v>-13</v>
      </c>
      <c r="BA276">
        <f t="shared" si="71"/>
        <v>-8446.8216780125622</v>
      </c>
      <c r="BB276">
        <v>-41.596675802316369</v>
      </c>
      <c r="BC276">
        <v>-8405.2250022102453</v>
      </c>
      <c r="BD276">
        <f t="shared" si="61"/>
        <v>71.369085714286598</v>
      </c>
      <c r="BE276">
        <v>2.3022285714285999</v>
      </c>
      <c r="BF276">
        <v>69.066857142857998</v>
      </c>
      <c r="BG276">
        <f t="shared" si="62"/>
        <v>21.871171428571699</v>
      </c>
      <c r="BH276">
        <v>29.583637142857508</v>
      </c>
      <c r="BI276">
        <v>-7.71246571428581</v>
      </c>
      <c r="BJ276">
        <f t="shared" si="63"/>
        <v>49.497914285714899</v>
      </c>
      <c r="BK276">
        <v>5.7555714285714998</v>
      </c>
      <c r="BL276">
        <v>43.742342857143399</v>
      </c>
      <c r="BM276">
        <f t="shared" si="55"/>
        <v>33.382314285714699</v>
      </c>
      <c r="BN276">
        <v>-1.1511142857143</v>
      </c>
      <c r="BO276">
        <v>34.533428571428999</v>
      </c>
      <c r="BP276">
        <f t="shared" si="64"/>
        <v>-366.05434285714739</v>
      </c>
      <c r="BQ276">
        <v>53.526814285714948</v>
      </c>
      <c r="BR276">
        <v>-419.58115714286237</v>
      </c>
      <c r="BS276">
        <f t="shared" si="65"/>
        <v>366.28456571429024</v>
      </c>
      <c r="BT276">
        <v>10.93558571428585</v>
      </c>
      <c r="BU276">
        <v>355.34898000000436</v>
      </c>
      <c r="BV276">
        <f t="shared" si="68"/>
        <v>22.41151</v>
      </c>
      <c r="BW276">
        <v>-0.49392999999999998</v>
      </c>
      <c r="BX276">
        <v>22.905439999999999</v>
      </c>
      <c r="BY276">
        <f t="shared" si="56"/>
        <v>-243.00022571428872</v>
      </c>
      <c r="BZ276">
        <v>2.7626742857143198</v>
      </c>
      <c r="CA276">
        <v>-245.76290000000304</v>
      </c>
      <c r="CB276">
        <f t="shared" si="59"/>
        <v>-373.07614000000456</v>
      </c>
      <c r="CC276">
        <v>-8.5182457142858201</v>
      </c>
      <c r="CD276">
        <v>-364.55789428571876</v>
      </c>
      <c r="CE276">
        <f t="shared" si="77"/>
        <v>-45.353902857143417</v>
      </c>
      <c r="CF276">
        <v>-0.34533428571428998</v>
      </c>
      <c r="CG276">
        <v>-45.00856857142913</v>
      </c>
      <c r="CH276" s="59">
        <f t="shared" si="69"/>
        <v>246</v>
      </c>
      <c r="CI276">
        <v>282</v>
      </c>
      <c r="CJ276">
        <v>-36</v>
      </c>
      <c r="CK276">
        <f t="shared" si="57"/>
        <v>-81.614002857143873</v>
      </c>
      <c r="CL276">
        <v>-42.591228571429099</v>
      </c>
      <c r="CM276">
        <v>-39.022774285714767</v>
      </c>
    </row>
    <row r="277" spans="1:91" x14ac:dyDescent="0.25">
      <c r="A277" t="s">
        <v>926</v>
      </c>
      <c r="B277">
        <f t="shared" si="82"/>
        <v>6187.8120374040582</v>
      </c>
      <c r="C277">
        <f>SUMIF(E$5:CM$5,C$5,E277:CM277)</f>
        <v>-7976.8165770896476</v>
      </c>
      <c r="D277">
        <f>SUMIF(E$5:CM$5,D$5,E277:CM277)</f>
        <v>14164.628614493706</v>
      </c>
      <c r="E277">
        <f t="shared" si="78"/>
        <v>1743</v>
      </c>
      <c r="F277">
        <v>299</v>
      </c>
      <c r="G277">
        <v>1444</v>
      </c>
      <c r="H277">
        <f t="shared" si="79"/>
        <v>-351.97838850941082</v>
      </c>
      <c r="I277">
        <v>-143.90527200384759</v>
      </c>
      <c r="J277">
        <v>-208.07311650556326</v>
      </c>
      <c r="K277">
        <f t="shared" si="80"/>
        <v>396.32219328999997</v>
      </c>
      <c r="L277">
        <v>1233.5785587599999</v>
      </c>
      <c r="M277">
        <v>-837.25636546999988</v>
      </c>
      <c r="N277">
        <f t="shared" si="66"/>
        <v>517.91124463395499</v>
      </c>
      <c r="O277">
        <v>-85.683035629154958</v>
      </c>
      <c r="P277">
        <v>603.59428026310991</v>
      </c>
      <c r="Q277">
        <f t="shared" si="70"/>
        <v>-497.7</v>
      </c>
      <c r="R277">
        <v>503.8</v>
      </c>
      <c r="S277" s="72">
        <v>-1001.5</v>
      </c>
      <c r="T277">
        <f t="shared" si="58"/>
        <v>878.91000000000008</v>
      </c>
      <c r="U277">
        <v>-10.78</v>
      </c>
      <c r="V277">
        <v>889.69</v>
      </c>
      <c r="W277">
        <f t="shared" si="83"/>
        <v>215.87947963764555</v>
      </c>
      <c r="X277">
        <v>75.533028211888322</v>
      </c>
      <c r="Y277">
        <v>140.34645142575721</v>
      </c>
      <c r="Z277">
        <f t="shared" si="60"/>
        <v>418.461400893583</v>
      </c>
      <c r="AA277">
        <v>-1996.2486156247376</v>
      </c>
      <c r="AB277">
        <v>2414.7100165183206</v>
      </c>
      <c r="AC277">
        <f t="shared" si="81"/>
        <v>-6276.9</v>
      </c>
      <c r="AD277">
        <v>-2108.5</v>
      </c>
      <c r="AE277">
        <v>-4168.3999999999996</v>
      </c>
      <c r="AH277">
        <v>-173.91753266387681</v>
      </c>
      <c r="AI277">
        <f t="shared" si="76"/>
        <v>-144.6438024</v>
      </c>
      <c r="AJ277">
        <v>-94.310588999999993</v>
      </c>
      <c r="AK277">
        <v>-50.333213399999998</v>
      </c>
      <c r="AL277" s="70">
        <f t="shared" si="75"/>
        <v>-258.2120672011182</v>
      </c>
      <c r="AM277">
        <v>39.859388803184572</v>
      </c>
      <c r="AN277">
        <v>-298.07145600430277</v>
      </c>
      <c r="AO277">
        <f t="shared" si="74"/>
        <v>1433.86</v>
      </c>
      <c r="AP277" s="71">
        <v>-151.53</v>
      </c>
      <c r="AQ277">
        <v>1585.3899999999999</v>
      </c>
      <c r="AR277">
        <f t="shared" si="72"/>
        <v>-41.514391833368364</v>
      </c>
      <c r="AS277">
        <v>12.021323165301002</v>
      </c>
      <c r="AT277">
        <v>-53.53571499866937</v>
      </c>
      <c r="AU277">
        <f t="shared" si="67"/>
        <v>6309.473586164524</v>
      </c>
      <c r="AV277">
        <v>-6072.5346350509899</v>
      </c>
      <c r="AW277">
        <v>12382.008221215514</v>
      </c>
      <c r="AX277">
        <f t="shared" si="73"/>
        <v>19</v>
      </c>
      <c r="AY277">
        <v>-2</v>
      </c>
      <c r="AZ277">
        <v>21</v>
      </c>
      <c r="BA277">
        <f t="shared" si="71"/>
        <v>1375.882033652975</v>
      </c>
      <c r="BB277">
        <v>1.2212773656594886</v>
      </c>
      <c r="BC277">
        <v>1374.6607562873155</v>
      </c>
      <c r="BD277">
        <f t="shared" si="61"/>
        <v>325.51179782609296</v>
      </c>
      <c r="BE277">
        <v>2.361347826087</v>
      </c>
      <c r="BF277">
        <v>323.15045000000595</v>
      </c>
      <c r="BG277">
        <f t="shared" si="62"/>
        <v>-4.8407630434783497</v>
      </c>
      <c r="BH277">
        <v>1.8890782608696002</v>
      </c>
      <c r="BI277">
        <v>-6.7298413043479499</v>
      </c>
      <c r="BJ277">
        <f t="shared" si="63"/>
        <v>12.987413043478501</v>
      </c>
      <c r="BK277">
        <v>-4.722695652174</v>
      </c>
      <c r="BL277">
        <v>17.710108695652501</v>
      </c>
      <c r="BM277">
        <f t="shared" si="55"/>
        <v>3.5420217391305</v>
      </c>
      <c r="BN277">
        <v>1.1806739130435</v>
      </c>
      <c r="BO277">
        <v>2.361347826087</v>
      </c>
      <c r="BP277">
        <f t="shared" si="64"/>
        <v>471.79729565218264</v>
      </c>
      <c r="BQ277">
        <v>98.350136956523542</v>
      </c>
      <c r="BR277">
        <v>373.44715869565908</v>
      </c>
      <c r="BS277">
        <f t="shared" si="65"/>
        <v>22.31473695652215</v>
      </c>
      <c r="BT277">
        <v>18.772715217391649</v>
      </c>
      <c r="BU277">
        <v>3.5420217391305</v>
      </c>
      <c r="BV277">
        <f t="shared" si="68"/>
        <v>43.278209999999994</v>
      </c>
      <c r="BW277">
        <v>-0.66913</v>
      </c>
      <c r="BX277">
        <v>43.947339999999997</v>
      </c>
      <c r="BY277">
        <f t="shared" si="56"/>
        <v>-64.110593478262047</v>
      </c>
      <c r="BZ277">
        <v>-2.8336173913043998</v>
      </c>
      <c r="CA277">
        <v>-61.276976086957646</v>
      </c>
      <c r="CB277">
        <f t="shared" si="59"/>
        <v>-65.055132608696852</v>
      </c>
      <c r="CC277">
        <v>0.11806739130435001</v>
      </c>
      <c r="CD277">
        <v>-65.173200000001202</v>
      </c>
      <c r="CE277">
        <f t="shared" si="77"/>
        <v>5.3130326086957504</v>
      </c>
      <c r="CF277">
        <v>-1.6529434782608998</v>
      </c>
      <c r="CG277">
        <v>6.9659760869566503</v>
      </c>
      <c r="CH277" s="59">
        <f t="shared" si="69"/>
        <v>-376</v>
      </c>
      <c r="CI277">
        <v>200</v>
      </c>
      <c r="CJ277">
        <v>-576</v>
      </c>
      <c r="CK277">
        <f t="shared" si="57"/>
        <v>249.24026304348286</v>
      </c>
      <c r="CL277">
        <v>210.8683608695691</v>
      </c>
      <c r="CM277">
        <v>38.371902173913753</v>
      </c>
    </row>
    <row r="278" spans="1:91" x14ac:dyDescent="0.25">
      <c r="A278" t="s">
        <v>927</v>
      </c>
      <c r="B278">
        <f t="shared" si="82"/>
        <v>41752.136196684005</v>
      </c>
      <c r="C278">
        <f>SUMIF(E$5:CM$5,C$5,E278:CM278)</f>
        <v>14191.718512878462</v>
      </c>
      <c r="D278">
        <f>SUMIF(E$5:CM$5,D$5,E278:CM278)</f>
        <v>27560.417683805539</v>
      </c>
      <c r="E278">
        <f t="shared" si="78"/>
        <v>3339</v>
      </c>
      <c r="F278">
        <v>-248</v>
      </c>
      <c r="G278">
        <v>3587</v>
      </c>
      <c r="H278">
        <f t="shared" si="79"/>
        <v>-510.48718651165473</v>
      </c>
      <c r="I278">
        <v>-1879.9328276429196</v>
      </c>
      <c r="J278">
        <v>1369.4456411312649</v>
      </c>
      <c r="K278">
        <f t="shared" si="80"/>
        <v>-1094.2258170899993</v>
      </c>
      <c r="L278">
        <v>814.58964941000045</v>
      </c>
      <c r="M278">
        <v>-1908.8154664999997</v>
      </c>
      <c r="N278">
        <f t="shared" si="66"/>
        <v>477.8181634255962</v>
      </c>
      <c r="O278">
        <v>-73.520883812585382</v>
      </c>
      <c r="P278">
        <v>551.33904723818159</v>
      </c>
      <c r="Q278">
        <f t="shared" si="70"/>
        <v>2425.2999999999997</v>
      </c>
      <c r="R278">
        <v>354.6</v>
      </c>
      <c r="S278" s="72">
        <v>2070.6999999999998</v>
      </c>
      <c r="T278">
        <f t="shared" si="58"/>
        <v>1202.9299999999998</v>
      </c>
      <c r="U278">
        <v>-9.67</v>
      </c>
      <c r="V278">
        <v>1212.5999999999999</v>
      </c>
      <c r="W278">
        <f t="shared" si="83"/>
        <v>125.00373764591612</v>
      </c>
      <c r="X278">
        <v>-62.151406388666835</v>
      </c>
      <c r="Y278">
        <v>187.15514403458295</v>
      </c>
      <c r="Z278">
        <f t="shared" si="60"/>
        <v>-1558.5400853154715</v>
      </c>
      <c r="AA278">
        <v>-1767.8619605886552</v>
      </c>
      <c r="AB278">
        <v>209.32187527318357</v>
      </c>
      <c r="AC278">
        <f t="shared" si="81"/>
        <v>-3628.3999999999996</v>
      </c>
      <c r="AD278">
        <v>-1138.7</v>
      </c>
      <c r="AE278">
        <v>-2489.6999999999998</v>
      </c>
      <c r="AH278">
        <v>2219.3175461031269</v>
      </c>
      <c r="AI278">
        <f t="shared" si="76"/>
        <v>27.528748199999999</v>
      </c>
      <c r="AJ278">
        <v>27.527324</v>
      </c>
      <c r="AK278">
        <v>1.4242E-3</v>
      </c>
      <c r="AL278" s="70">
        <f t="shared" si="75"/>
        <v>538.08774502382551</v>
      </c>
      <c r="AM278">
        <v>-62.177973243449401</v>
      </c>
      <c r="AN278">
        <v>600.26571826727491</v>
      </c>
      <c r="AO278">
        <f t="shared" si="74"/>
        <v>1395.36</v>
      </c>
      <c r="AP278" s="71">
        <v>488.29999999999995</v>
      </c>
      <c r="AQ278">
        <v>907.06</v>
      </c>
      <c r="AR278">
        <f t="shared" si="72"/>
        <v>-41.890389259100282</v>
      </c>
      <c r="AS278">
        <v>-1.2580785966687515</v>
      </c>
      <c r="AT278">
        <v>-40.632310662431529</v>
      </c>
      <c r="AU278">
        <f t="shared" si="67"/>
        <v>32291.900485425373</v>
      </c>
      <c r="AV278">
        <v>17676.569155102909</v>
      </c>
      <c r="AW278">
        <v>14615.331330322466</v>
      </c>
      <c r="AX278">
        <f t="shared" si="73"/>
        <v>1429</v>
      </c>
      <c r="AY278">
        <v>20</v>
      </c>
      <c r="AZ278">
        <v>1409</v>
      </c>
      <c r="BA278">
        <f t="shared" si="71"/>
        <v>1072.7447304649995</v>
      </c>
      <c r="BB278">
        <v>20.072241781354311</v>
      </c>
      <c r="BC278">
        <v>1052.6724886836453</v>
      </c>
      <c r="BD278">
        <f t="shared" si="61"/>
        <v>727.62287714283093</v>
      </c>
      <c r="BE278">
        <v>0</v>
      </c>
      <c r="BF278">
        <v>727.62287714283093</v>
      </c>
      <c r="BG278">
        <f t="shared" si="62"/>
        <v>-0.71487428571425937</v>
      </c>
      <c r="BH278">
        <v>4.7658285714283997</v>
      </c>
      <c r="BI278">
        <v>-5.480702857142659</v>
      </c>
      <c r="BJ278">
        <f t="shared" si="63"/>
        <v>-47.658285714283998</v>
      </c>
      <c r="BK278">
        <v>1.1914571428570999</v>
      </c>
      <c r="BL278">
        <v>-48.849742857141095</v>
      </c>
      <c r="BM278">
        <f t="shared" si="55"/>
        <v>66.721599999997593</v>
      </c>
      <c r="BN278">
        <v>0</v>
      </c>
      <c r="BO278">
        <v>66.721599999997593</v>
      </c>
      <c r="BP278">
        <f t="shared" si="64"/>
        <v>239.60203142856278</v>
      </c>
      <c r="BQ278">
        <v>-21.803665714284929</v>
      </c>
      <c r="BR278">
        <v>261.40569714284771</v>
      </c>
      <c r="BS278">
        <f t="shared" si="65"/>
        <v>-558.1976714285513</v>
      </c>
      <c r="BT278">
        <v>-16.680399999999398</v>
      </c>
      <c r="BU278">
        <v>-541.51727142855191</v>
      </c>
      <c r="BV278">
        <f t="shared" si="68"/>
        <v>-4.6723499999999998</v>
      </c>
      <c r="BW278">
        <v>-8.5629999999999998E-2</v>
      </c>
      <c r="BX278">
        <v>-4.5867199999999997</v>
      </c>
      <c r="BY278">
        <f t="shared" si="56"/>
        <v>230.42781142856313</v>
      </c>
      <c r="BZ278">
        <v>-10.842259999999609</v>
      </c>
      <c r="CA278">
        <v>241.27007142856274</v>
      </c>
      <c r="CB278">
        <f t="shared" si="59"/>
        <v>113.18842857142448</v>
      </c>
      <c r="CC278">
        <v>-17.514419999999369</v>
      </c>
      <c r="CD278">
        <v>130.70284857142386</v>
      </c>
      <c r="CE278">
        <f t="shared" si="77"/>
        <v>13.701757142856648</v>
      </c>
      <c r="CF278">
        <v>-1.1914571428570999</v>
      </c>
      <c r="CG278">
        <v>14.893214285713748</v>
      </c>
      <c r="CH278" s="59">
        <f t="shared" si="69"/>
        <v>914</v>
      </c>
      <c r="CI278">
        <v>103</v>
      </c>
      <c r="CJ278">
        <v>811</v>
      </c>
      <c r="CK278">
        <f t="shared" si="57"/>
        <v>347.66719428570178</v>
      </c>
      <c r="CL278">
        <v>-7.5061799999997296</v>
      </c>
      <c r="CM278">
        <v>355.17337428570153</v>
      </c>
    </row>
    <row r="279" spans="1:91" x14ac:dyDescent="0.25">
      <c r="A279" t="s">
        <v>928</v>
      </c>
      <c r="B279">
        <f t="shared" si="82"/>
        <v>21638.659250506294</v>
      </c>
      <c r="C279">
        <f>SUMIF(E$5:CM$5,C$5,E279:CM279)</f>
        <v>20393.253602120516</v>
      </c>
      <c r="D279">
        <f>SUMIF(E$5:CM$5,D$5,E279:CM279)</f>
        <v>1245.4056483857794</v>
      </c>
      <c r="E279">
        <f t="shared" si="78"/>
        <v>1634</v>
      </c>
      <c r="F279">
        <v>111</v>
      </c>
      <c r="G279">
        <v>1523</v>
      </c>
      <c r="H279">
        <f t="shared" si="79"/>
        <v>-279.329095996403</v>
      </c>
      <c r="I279">
        <v>681.94323279121863</v>
      </c>
      <c r="J279">
        <v>-961.27232878762163</v>
      </c>
      <c r="K279">
        <f t="shared" si="80"/>
        <v>2236.4505952100003</v>
      </c>
      <c r="L279">
        <v>-55.664739429999258</v>
      </c>
      <c r="M279">
        <v>2292.1153346399997</v>
      </c>
      <c r="N279">
        <f t="shared" si="66"/>
        <v>1712.3545078256127</v>
      </c>
      <c r="O279">
        <v>178.77473913076383</v>
      </c>
      <c r="P279">
        <v>1533.5797686948488</v>
      </c>
      <c r="Q279">
        <f t="shared" si="70"/>
        <v>2436.7000000000003</v>
      </c>
      <c r="R279" s="72">
        <v>3154.3</v>
      </c>
      <c r="S279">
        <v>-717.6</v>
      </c>
      <c r="T279">
        <f t="shared" si="58"/>
        <v>-116.07</v>
      </c>
      <c r="U279">
        <v>-93.28</v>
      </c>
      <c r="V279">
        <v>-22.79</v>
      </c>
      <c r="W279">
        <f t="shared" si="83"/>
        <v>154.63851807822141</v>
      </c>
      <c r="X279">
        <v>12.8089110817792</v>
      </c>
      <c r="Y279">
        <v>141.82960699644221</v>
      </c>
      <c r="Z279">
        <f t="shared" si="60"/>
        <v>2937.6525420356984</v>
      </c>
      <c r="AA279">
        <v>469.40837708698626</v>
      </c>
      <c r="AB279">
        <v>2468.2441649487123</v>
      </c>
      <c r="AC279">
        <f t="shared" si="81"/>
        <v>3054.7</v>
      </c>
      <c r="AD279">
        <v>2131.9</v>
      </c>
      <c r="AE279">
        <v>922.8</v>
      </c>
      <c r="AH279">
        <v>-656.15340179717862</v>
      </c>
      <c r="AI279">
        <f t="shared" si="76"/>
        <v>20.976683000000001</v>
      </c>
      <c r="AJ279">
        <v>20.979056</v>
      </c>
      <c r="AK279">
        <v>-2.3730000000000001E-3</v>
      </c>
      <c r="AL279" s="70">
        <f t="shared" si="75"/>
        <v>-341.71351297242757</v>
      </c>
      <c r="AM279">
        <v>-3.7450389687664654</v>
      </c>
      <c r="AN279">
        <v>-337.96847400366113</v>
      </c>
      <c r="AO279">
        <f t="shared" si="74"/>
        <v>-192.29000000000008</v>
      </c>
      <c r="AP279" s="71">
        <v>296.89999999999998</v>
      </c>
      <c r="AQ279">
        <v>-489.19000000000005</v>
      </c>
      <c r="AR279">
        <f t="shared" si="72"/>
        <v>-81.294390595521449</v>
      </c>
      <c r="AS279">
        <v>4.8276693791662435</v>
      </c>
      <c r="AT279">
        <v>-86.122059974687687</v>
      </c>
      <c r="AU279">
        <f t="shared" si="67"/>
        <v>19822.311094521545</v>
      </c>
      <c r="AV279">
        <v>13082.631229315133</v>
      </c>
      <c r="AW279">
        <v>6739.6798652064099</v>
      </c>
      <c r="AX279">
        <f t="shared" si="73"/>
        <v>86</v>
      </c>
      <c r="AY279">
        <v>19</v>
      </c>
      <c r="AZ279">
        <v>67</v>
      </c>
      <c r="BA279">
        <f t="shared" si="71"/>
        <v>-11220.083032985085</v>
      </c>
      <c r="BB279">
        <v>114.056298188786</v>
      </c>
      <c r="BC279">
        <v>-11334.13933117387</v>
      </c>
      <c r="BD279">
        <f t="shared" si="61"/>
        <v>974.3259781818482</v>
      </c>
      <c r="BE279">
        <v>-65.832836363638393</v>
      </c>
      <c r="BF279">
        <v>1040.1588145454866</v>
      </c>
      <c r="BG279">
        <f t="shared" si="62"/>
        <v>-6.34816636363656</v>
      </c>
      <c r="BH279">
        <v>-9.6398081818184789</v>
      </c>
      <c r="BI279">
        <v>3.2916418181819194</v>
      </c>
      <c r="BJ279">
        <f t="shared" si="63"/>
        <v>81.115459090911585</v>
      </c>
      <c r="BK279">
        <v>4.7023454545455996</v>
      </c>
      <c r="BL279">
        <v>76.413113636365992</v>
      </c>
      <c r="BM279">
        <f t="shared" ref="BM279:BM337" si="84">BN279+BO279</f>
        <v>61.130490909092799</v>
      </c>
      <c r="BN279">
        <v>-2.3511727272727998</v>
      </c>
      <c r="BO279">
        <v>63.481663636365596</v>
      </c>
      <c r="BP279">
        <f t="shared" si="64"/>
        <v>-205.49249636364266</v>
      </c>
      <c r="BQ279">
        <v>76.177996363638712</v>
      </c>
      <c r="BR279">
        <v>-281.67049272728138</v>
      </c>
      <c r="BS279">
        <f t="shared" si="65"/>
        <v>17.046002272727797</v>
      </c>
      <c r="BT279">
        <v>-4.7023454545455996</v>
      </c>
      <c r="BU279">
        <v>21.748347727273398</v>
      </c>
      <c r="BV279">
        <f t="shared" si="68"/>
        <v>5.8210309999999996</v>
      </c>
      <c r="BW279">
        <v>1.4593E-2</v>
      </c>
      <c r="BX279">
        <v>5.806438</v>
      </c>
      <c r="BY279">
        <f t="shared" ref="BY279:BY337" si="85">BZ279+CA279</f>
        <v>-1034.2808827273045</v>
      </c>
      <c r="BZ279">
        <v>1.29314500000004</v>
      </c>
      <c r="CA279">
        <v>-1035.5740277273046</v>
      </c>
      <c r="CB279">
        <f t="shared" si="59"/>
        <v>-109.32953181818519</v>
      </c>
      <c r="CC279">
        <v>-14.107036363636798</v>
      </c>
      <c r="CD279">
        <v>-95.222495454548394</v>
      </c>
      <c r="CE279">
        <f t="shared" si="77"/>
        <v>20.33764409090972</v>
      </c>
      <c r="CF279">
        <v>-1.0580277272727598</v>
      </c>
      <c r="CG279">
        <v>21.395671818182478</v>
      </c>
      <c r="CH279" s="59">
        <f t="shared" si="69"/>
        <v>-218</v>
      </c>
      <c r="CI279">
        <v>329</v>
      </c>
      <c r="CJ279">
        <v>-547</v>
      </c>
      <c r="CK279">
        <f t="shared" ref="CK279:CK337" si="86">SUM(CL279:CM279)</f>
        <v>843.48321590911689</v>
      </c>
      <c r="CL279">
        <v>-46.082985454546879</v>
      </c>
      <c r="CM279">
        <v>889.56620136366382</v>
      </c>
    </row>
    <row r="280" spans="1:91" x14ac:dyDescent="0.25">
      <c r="A280" t="s">
        <v>929</v>
      </c>
      <c r="B280">
        <f t="shared" si="82"/>
        <v>11097.092810098591</v>
      </c>
      <c r="C280">
        <f>SUMIF(E$5:CM$5,C$5,E280:CM280)</f>
        <v>7628.3462736724814</v>
      </c>
      <c r="D280">
        <f>SUMIF(E$5:CM$5,D$5,E280:CM280)</f>
        <v>3468.7465364261097</v>
      </c>
      <c r="E280">
        <f t="shared" si="78"/>
        <v>-1113</v>
      </c>
      <c r="F280">
        <v>-24</v>
      </c>
      <c r="G280">
        <v>-1089</v>
      </c>
      <c r="H280">
        <f t="shared" si="79"/>
        <v>-741.92819548247439</v>
      </c>
      <c r="I280">
        <v>167.42218829604519</v>
      </c>
      <c r="J280">
        <v>-909.35038377851959</v>
      </c>
      <c r="K280">
        <f t="shared" si="80"/>
        <v>-2149.4015163500007</v>
      </c>
      <c r="L280">
        <v>-88.663670070000762</v>
      </c>
      <c r="M280">
        <v>-2060.7378462799998</v>
      </c>
      <c r="N280">
        <f t="shared" si="66"/>
        <v>171.62991642378006</v>
      </c>
      <c r="O280">
        <v>164.06261006360231</v>
      </c>
      <c r="P280">
        <v>7.5673063601777457</v>
      </c>
      <c r="Q280">
        <f t="shared" si="70"/>
        <v>-283.8</v>
      </c>
      <c r="R280">
        <v>368.3</v>
      </c>
      <c r="S280">
        <v>-652.1</v>
      </c>
      <c r="T280">
        <f t="shared" si="58"/>
        <v>402.62</v>
      </c>
      <c r="U280">
        <v>-10.130000000000001</v>
      </c>
      <c r="V280">
        <v>412.75</v>
      </c>
      <c r="W280">
        <f t="shared" si="83"/>
        <v>128.53080782536773</v>
      </c>
      <c r="X280">
        <v>-11.446133917611398</v>
      </c>
      <c r="Y280">
        <v>139.97694174297914</v>
      </c>
      <c r="Z280">
        <f t="shared" si="60"/>
        <v>3123.2691475513848</v>
      </c>
      <c r="AA280">
        <v>3041.4747254248969</v>
      </c>
      <c r="AB280">
        <v>81.794422126487731</v>
      </c>
      <c r="AC280">
        <f t="shared" si="81"/>
        <v>3219.6</v>
      </c>
      <c r="AD280">
        <v>976.4</v>
      </c>
      <c r="AE280">
        <v>2243.1999999999998</v>
      </c>
      <c r="AH280">
        <v>1602.9684841222306</v>
      </c>
      <c r="AI280">
        <f t="shared" si="76"/>
        <v>-42.919558000000002</v>
      </c>
      <c r="AJ280">
        <v>-42.899394000000001</v>
      </c>
      <c r="AK280">
        <v>-2.0164000000000001E-2</v>
      </c>
      <c r="AL280" s="70">
        <f t="shared" si="75"/>
        <v>1380.4466014852287</v>
      </c>
      <c r="AM280">
        <v>-44.17236891987892</v>
      </c>
      <c r="AN280">
        <v>1424.6189704051076</v>
      </c>
      <c r="AO280">
        <f t="shared" si="74"/>
        <v>-596.59000000000015</v>
      </c>
      <c r="AP280" s="71">
        <v>-313.61</v>
      </c>
      <c r="AQ280">
        <v>-282.98000000000008</v>
      </c>
      <c r="AR280">
        <f t="shared" si="72"/>
        <v>-211.81973893217346</v>
      </c>
      <c r="AS280">
        <v>-1.8826324718971965</v>
      </c>
      <c r="AT280">
        <v>-209.93710646027625</v>
      </c>
      <c r="AU280">
        <f t="shared" si="67"/>
        <v>3744.3560883201135</v>
      </c>
      <c r="AV280">
        <v>3502.8606884301248</v>
      </c>
      <c r="AW280">
        <v>241.49539988998859</v>
      </c>
      <c r="AX280">
        <f t="shared" si="73"/>
        <v>41</v>
      </c>
      <c r="AY280">
        <v>32</v>
      </c>
      <c r="AZ280">
        <v>9</v>
      </c>
      <c r="BA280">
        <f t="shared" si="71"/>
        <v>2031.1537931351359</v>
      </c>
      <c r="BB280">
        <v>9.0520608372007452</v>
      </c>
      <c r="BC280">
        <v>2022.1017322979351</v>
      </c>
      <c r="BD280">
        <f t="shared" si="61"/>
        <v>-675.28713999999991</v>
      </c>
      <c r="BE280">
        <v>-41.082999999999998</v>
      </c>
      <c r="BF280">
        <v>-634.20413999999994</v>
      </c>
      <c r="BG280">
        <f t="shared" si="62"/>
        <v>12.207519999999999</v>
      </c>
      <c r="BH280">
        <v>1.9954599999999998</v>
      </c>
      <c r="BI280">
        <v>10.212059999999999</v>
      </c>
      <c r="BJ280">
        <f t="shared" si="63"/>
        <v>24.649799999999999</v>
      </c>
      <c r="BK280">
        <v>8.2165999999999997</v>
      </c>
      <c r="BL280">
        <v>16.433199999999999</v>
      </c>
      <c r="BM280">
        <f t="shared" si="84"/>
        <v>-824.00759999999991</v>
      </c>
      <c r="BN280">
        <v>-3.5213999999999999</v>
      </c>
      <c r="BO280">
        <v>-820.48619999999994</v>
      </c>
      <c r="BP280">
        <f t="shared" si="64"/>
        <v>-472.4545</v>
      </c>
      <c r="BQ280">
        <v>-97.308019999999999</v>
      </c>
      <c r="BR280">
        <v>-375.14648</v>
      </c>
      <c r="BS280">
        <f t="shared" si="65"/>
        <v>649.93306000000007</v>
      </c>
      <c r="BT280">
        <v>-5.2820999999999998</v>
      </c>
      <c r="BU280">
        <v>655.21516000000008</v>
      </c>
      <c r="BV280">
        <f t="shared" si="68"/>
        <v>413.97496000000001</v>
      </c>
      <c r="BW280">
        <v>-0.39654</v>
      </c>
      <c r="BX280">
        <v>414.37150000000003</v>
      </c>
      <c r="BY280">
        <f t="shared" si="85"/>
        <v>-251.07581999999996</v>
      </c>
      <c r="BZ280">
        <v>7.8644600000000002</v>
      </c>
      <c r="CA280">
        <v>-258.94027999999997</v>
      </c>
      <c r="CB280">
        <f t="shared" si="59"/>
        <v>1357.4996999999998</v>
      </c>
      <c r="CC280">
        <v>-1.5259400000000001</v>
      </c>
      <c r="CD280">
        <v>1359.0256399999998</v>
      </c>
      <c r="CE280">
        <f t="shared" si="77"/>
        <v>-15.142019999999999</v>
      </c>
      <c r="CF280">
        <v>-5.5168600000000003</v>
      </c>
      <c r="CG280">
        <v>-9.6251599999999993</v>
      </c>
      <c r="CH280" s="59">
        <f t="shared" si="69"/>
        <v>314</v>
      </c>
      <c r="CI280">
        <v>48</v>
      </c>
      <c r="CJ280">
        <v>266</v>
      </c>
      <c r="CK280">
        <f t="shared" si="86"/>
        <v>-143.32098000000002</v>
      </c>
      <c r="CL280">
        <v>-7.8644600000000002</v>
      </c>
      <c r="CM280">
        <v>-135.45652000000001</v>
      </c>
    </row>
    <row r="281" spans="1:91" x14ac:dyDescent="0.25">
      <c r="A281" t="s">
        <v>930</v>
      </c>
      <c r="B281">
        <f t="shared" si="82"/>
        <v>26620.045213704027</v>
      </c>
      <c r="C281">
        <f>SUMIF(E$5:CM$5,C$5,E281:CM281)</f>
        <v>11095.188268894595</v>
      </c>
      <c r="D281">
        <f>SUMIF(E$5:CM$5,D$5,E281:CM281)</f>
        <v>15524.856944809431</v>
      </c>
      <c r="E281">
        <f t="shared" si="78"/>
        <v>772</v>
      </c>
      <c r="F281">
        <v>142</v>
      </c>
      <c r="G281">
        <v>630</v>
      </c>
      <c r="H281">
        <f t="shared" si="79"/>
        <v>1736.8621500250756</v>
      </c>
      <c r="I281">
        <v>2324.1683240335547</v>
      </c>
      <c r="J281">
        <v>-587.30617400847905</v>
      </c>
      <c r="K281">
        <f t="shared" si="80"/>
        <v>-2651.6345982699995</v>
      </c>
      <c r="L281">
        <v>2754.5376739499998</v>
      </c>
      <c r="M281">
        <v>-5406.1722722199993</v>
      </c>
      <c r="N281">
        <f t="shared" si="66"/>
        <v>1643.067151331878</v>
      </c>
      <c r="O281">
        <v>177.52558336765361</v>
      </c>
      <c r="P281">
        <v>1465.5415679642244</v>
      </c>
      <c r="Q281">
        <f t="shared" si="70"/>
        <v>-248.29999999999995</v>
      </c>
      <c r="R281">
        <v>335.1</v>
      </c>
      <c r="S281">
        <v>-583.4</v>
      </c>
      <c r="T281">
        <f t="shared" si="58"/>
        <v>558.90000000000009</v>
      </c>
      <c r="U281">
        <v>-9.3000000000000007</v>
      </c>
      <c r="V281">
        <v>568.20000000000005</v>
      </c>
      <c r="W281">
        <f t="shared" si="83"/>
        <v>134.92290494840535</v>
      </c>
      <c r="X281">
        <v>11.094075232836587</v>
      </c>
      <c r="Y281">
        <v>123.82882971556876</v>
      </c>
      <c r="Z281">
        <f t="shared" si="60"/>
        <v>-549.89918516577006</v>
      </c>
      <c r="AA281">
        <v>-915.73746147501629</v>
      </c>
      <c r="AB281">
        <v>365.83827630924623</v>
      </c>
      <c r="AC281">
        <f t="shared" si="81"/>
        <v>-5001</v>
      </c>
      <c r="AD281">
        <v>-2957.6</v>
      </c>
      <c r="AE281">
        <v>-2043.4</v>
      </c>
      <c r="AH281">
        <v>650.51051243200106</v>
      </c>
      <c r="AI281">
        <f t="shared" si="76"/>
        <v>2467.6643009999998</v>
      </c>
      <c r="AJ281">
        <v>-32.322899999999997</v>
      </c>
      <c r="AK281">
        <v>2499.9872009999999</v>
      </c>
      <c r="AL281" s="70">
        <f t="shared" si="75"/>
        <v>110.7201477722781</v>
      </c>
      <c r="AM281">
        <v>55.223452431154556</v>
      </c>
      <c r="AN281">
        <v>55.496695341123541</v>
      </c>
      <c r="AO281">
        <f t="shared" si="74"/>
        <v>-300.60000000000002</v>
      </c>
      <c r="AP281" s="71">
        <v>-262.32</v>
      </c>
      <c r="AQ281">
        <v>-38.28</v>
      </c>
      <c r="AR281">
        <f t="shared" si="72"/>
        <v>-81.325186497142639</v>
      </c>
      <c r="AS281">
        <v>-51.219816447617639</v>
      </c>
      <c r="AT281">
        <v>-30.105370049524996</v>
      </c>
      <c r="AU281">
        <f t="shared" si="67"/>
        <v>15024.417932015291</v>
      </c>
      <c r="AV281">
        <v>8927.5505388810816</v>
      </c>
      <c r="AW281">
        <v>6096.86739313421</v>
      </c>
      <c r="AX281">
        <f t="shared" si="73"/>
        <v>26</v>
      </c>
      <c r="AY281">
        <v>24</v>
      </c>
      <c r="AZ281">
        <v>2</v>
      </c>
      <c r="BA281">
        <f t="shared" si="71"/>
        <v>11452.602916743585</v>
      </c>
      <c r="BB281">
        <v>269.33727155251984</v>
      </c>
      <c r="BC281">
        <v>11183.265645191064</v>
      </c>
      <c r="BD281">
        <f t="shared" si="61"/>
        <v>343.8419157894798</v>
      </c>
      <c r="BE281">
        <v>243.11576421053064</v>
      </c>
      <c r="BF281">
        <v>100.72615157894916</v>
      </c>
      <c r="BG281">
        <f t="shared" si="62"/>
        <v>27.8150947368426</v>
      </c>
      <c r="BH281">
        <v>18.819574736842441</v>
      </c>
      <c r="BI281">
        <v>8.9955200000001589</v>
      </c>
      <c r="BJ281">
        <f t="shared" si="63"/>
        <v>-88.771578947370003</v>
      </c>
      <c r="BK281">
        <v>-7.1017263157896</v>
      </c>
      <c r="BL281">
        <v>-81.669852631580397</v>
      </c>
      <c r="BM281">
        <f t="shared" si="84"/>
        <v>-136.116421052634</v>
      </c>
      <c r="BN281">
        <v>0</v>
      </c>
      <c r="BO281">
        <v>-136.116421052634</v>
      </c>
      <c r="BP281">
        <f t="shared" si="64"/>
        <v>101.90977263158076</v>
      </c>
      <c r="BQ281">
        <v>-19.411385263158238</v>
      </c>
      <c r="BR281">
        <v>121.321157894739</v>
      </c>
      <c r="BS281">
        <f t="shared" si="65"/>
        <v>65.217520000001159</v>
      </c>
      <c r="BT281">
        <v>4.2610357894737598</v>
      </c>
      <c r="BU281">
        <v>60.9564842105274</v>
      </c>
      <c r="BV281">
        <f t="shared" si="68"/>
        <v>-20.353260000000002</v>
      </c>
      <c r="BW281">
        <v>-0.76846000000000003</v>
      </c>
      <c r="BX281">
        <v>-19.584800000000001</v>
      </c>
      <c r="BY281">
        <f t="shared" si="85"/>
        <v>-468.240488421061</v>
      </c>
      <c r="BZ281">
        <v>12.4280210526318</v>
      </c>
      <c r="CA281">
        <v>-480.66850947369278</v>
      </c>
      <c r="CB281">
        <f t="shared" si="59"/>
        <v>-117.53357052631789</v>
      </c>
      <c r="CC281">
        <v>32.549578947369</v>
      </c>
      <c r="CD281">
        <v>-150.08314947368689</v>
      </c>
      <c r="CE281">
        <f t="shared" si="77"/>
        <v>6.6282778947369598</v>
      </c>
      <c r="CF281">
        <v>-1.89379368421056</v>
      </c>
      <c r="CG281">
        <v>8.5220715789475197</v>
      </c>
      <c r="CH281" s="59">
        <f t="shared" si="69"/>
        <v>795</v>
      </c>
      <c r="CI281">
        <v>64</v>
      </c>
      <c r="CJ281">
        <v>731</v>
      </c>
      <c r="CK281">
        <f t="shared" si="86"/>
        <v>365.73890526316438</v>
      </c>
      <c r="CL281">
        <v>-42.847082105263922</v>
      </c>
      <c r="CM281">
        <v>408.58598736842833</v>
      </c>
    </row>
    <row r="282" spans="1:91" x14ac:dyDescent="0.25">
      <c r="A282" t="s">
        <v>931</v>
      </c>
      <c r="B282">
        <f t="shared" si="82"/>
        <v>42464.927670089208</v>
      </c>
      <c r="C282">
        <f>SUMIF(E$5:CM$5,C$5,E282:CM282)</f>
        <v>21450.222267389268</v>
      </c>
      <c r="D282">
        <f>SUMIF(E$5:CM$5,D$5,E282:CM282)</f>
        <v>21014.705402699939</v>
      </c>
      <c r="E282">
        <f t="shared" si="78"/>
        <v>5251</v>
      </c>
      <c r="F282">
        <v>289</v>
      </c>
      <c r="G282">
        <v>4962</v>
      </c>
      <c r="H282">
        <f t="shared" si="79"/>
        <v>215.74749340049345</v>
      </c>
      <c r="I282">
        <v>886.26087680202693</v>
      </c>
      <c r="J282">
        <v>-670.51338340153347</v>
      </c>
      <c r="K282">
        <f t="shared" si="80"/>
        <v>11868.29383078</v>
      </c>
      <c r="L282">
        <v>4167.5980504899999</v>
      </c>
      <c r="M282">
        <v>7700.6957802900006</v>
      </c>
      <c r="N282">
        <f t="shared" si="66"/>
        <v>-114.28269178895363</v>
      </c>
      <c r="O282">
        <v>-276.68431425186083</v>
      </c>
      <c r="P282">
        <v>162.4016224629072</v>
      </c>
      <c r="Q282">
        <f t="shared" si="70"/>
        <v>1040.8</v>
      </c>
      <c r="R282">
        <v>733.8</v>
      </c>
      <c r="S282">
        <v>307</v>
      </c>
      <c r="T282">
        <f t="shared" si="58"/>
        <v>-4.5200000000000014</v>
      </c>
      <c r="U282">
        <v>-13.96</v>
      </c>
      <c r="V282">
        <v>9.44</v>
      </c>
      <c r="W282">
        <f t="shared" si="83"/>
        <v>206.86575815959671</v>
      </c>
      <c r="X282">
        <v>36.847114685723426</v>
      </c>
      <c r="Y282">
        <v>170.01864347387328</v>
      </c>
      <c r="Z282">
        <f t="shared" si="60"/>
        <v>3504.9447086763612</v>
      </c>
      <c r="AA282">
        <v>2165.6399014379654</v>
      </c>
      <c r="AB282">
        <v>1339.3048072383961</v>
      </c>
      <c r="AC282">
        <f t="shared" si="81"/>
        <v>7417.4</v>
      </c>
      <c r="AD282">
        <v>4806.3</v>
      </c>
      <c r="AE282">
        <v>2611.1</v>
      </c>
      <c r="AH282">
        <v>1128.202313703549</v>
      </c>
      <c r="AI282">
        <f t="shared" si="76"/>
        <v>59.481687600000001</v>
      </c>
      <c r="AJ282">
        <v>58.582517000000003</v>
      </c>
      <c r="AK282">
        <v>0.89917059999999993</v>
      </c>
      <c r="AL282" s="70">
        <f t="shared" si="75"/>
        <v>-225.53302866524217</v>
      </c>
      <c r="AM282">
        <v>49.579999229303098</v>
      </c>
      <c r="AN282">
        <v>-275.11302789454527</v>
      </c>
      <c r="AO282">
        <f t="shared" si="74"/>
        <v>714.14</v>
      </c>
      <c r="AP282" s="71">
        <v>394.93</v>
      </c>
      <c r="AQ282">
        <v>319.20999999999998</v>
      </c>
      <c r="AR282">
        <f t="shared" si="72"/>
        <v>52.081595925750094</v>
      </c>
      <c r="AS282">
        <v>77.456774219950148</v>
      </c>
      <c r="AT282">
        <v>-25.375178294200055</v>
      </c>
      <c r="AU282">
        <f t="shared" si="67"/>
        <v>22628.604763794676</v>
      </c>
      <c r="AV282">
        <v>7338.5469677761594</v>
      </c>
      <c r="AW282">
        <v>15290.057796018518</v>
      </c>
      <c r="AX282">
        <f t="shared" si="73"/>
        <v>113</v>
      </c>
      <c r="AY282">
        <v>-2</v>
      </c>
      <c r="AZ282">
        <v>115</v>
      </c>
      <c r="BA282">
        <f t="shared" si="71"/>
        <v>-11358.731071497021</v>
      </c>
      <c r="BB282">
        <v>0</v>
      </c>
      <c r="BC282">
        <v>-11358.731071497021</v>
      </c>
      <c r="BD282">
        <f t="shared" si="61"/>
        <v>23.911020000000004</v>
      </c>
      <c r="BE282">
        <v>0</v>
      </c>
      <c r="BF282">
        <v>23.911020000000004</v>
      </c>
      <c r="BG282">
        <f t="shared" si="62"/>
        <v>13.785435000000001</v>
      </c>
      <c r="BH282">
        <v>6.2217450000000003</v>
      </c>
      <c r="BI282">
        <v>7.5636900000000011</v>
      </c>
      <c r="BJ282">
        <f t="shared" si="63"/>
        <v>-114.67530000000001</v>
      </c>
      <c r="BK282">
        <v>3.6598500000000005</v>
      </c>
      <c r="BL282">
        <v>-118.33515000000001</v>
      </c>
      <c r="BM282">
        <f t="shared" si="84"/>
        <v>-42.698250000000002</v>
      </c>
      <c r="BN282">
        <v>0</v>
      </c>
      <c r="BO282">
        <v>-42.698250000000002</v>
      </c>
      <c r="BP282">
        <f t="shared" si="64"/>
        <v>-117.72517500000004</v>
      </c>
      <c r="BQ282">
        <v>119.92108500000001</v>
      </c>
      <c r="BR282">
        <v>-237.64626000000004</v>
      </c>
      <c r="BS282">
        <f t="shared" si="65"/>
        <v>-57.703635000000006</v>
      </c>
      <c r="BT282">
        <v>26.228925</v>
      </c>
      <c r="BU282">
        <v>-83.932560000000009</v>
      </c>
      <c r="BV282">
        <f t="shared" si="68"/>
        <v>-120.14381999999999</v>
      </c>
      <c r="BW282">
        <v>-0.18981999999999999</v>
      </c>
      <c r="BX282">
        <v>-119.95399999999999</v>
      </c>
      <c r="BY282">
        <f t="shared" si="85"/>
        <v>1596.792555</v>
      </c>
      <c r="BZ282">
        <v>-0.48798000000000008</v>
      </c>
      <c r="CA282">
        <v>1597.2805350000001</v>
      </c>
      <c r="CB282">
        <f t="shared" si="59"/>
        <v>-252.895635</v>
      </c>
      <c r="CC282">
        <v>-0.12199500000000002</v>
      </c>
      <c r="CD282">
        <v>-252.77364</v>
      </c>
      <c r="CE282">
        <f t="shared" si="77"/>
        <v>482.97820500000006</v>
      </c>
      <c r="CF282">
        <v>-0.73197000000000001</v>
      </c>
      <c r="CG282">
        <v>483.71017500000005</v>
      </c>
      <c r="CH282" s="59">
        <f t="shared" si="69"/>
        <v>-1178</v>
      </c>
      <c r="CI282">
        <v>597</v>
      </c>
      <c r="CJ282">
        <v>-1775</v>
      </c>
      <c r="CK282">
        <f t="shared" si="86"/>
        <v>-266.19309000000004</v>
      </c>
      <c r="CL282">
        <v>-13.175460000000001</v>
      </c>
      <c r="CM282">
        <v>-253.01763000000003</v>
      </c>
    </row>
    <row r="283" spans="1:91" x14ac:dyDescent="0.25">
      <c r="A283" t="s">
        <v>932</v>
      </c>
      <c r="B283">
        <f t="shared" si="82"/>
        <v>7917.5898457975763</v>
      </c>
      <c r="C283">
        <f>SUMIF(E$5:CM$5,C$5,E283:CM283)</f>
        <v>-5769.6269990936125</v>
      </c>
      <c r="D283">
        <f>SUMIF(E$5:CM$5,D$5,E283:CM283)</f>
        <v>13687.216844891189</v>
      </c>
      <c r="E283">
        <f t="shared" si="78"/>
        <v>-35</v>
      </c>
      <c r="F283">
        <v>-348</v>
      </c>
      <c r="G283">
        <v>313</v>
      </c>
      <c r="H283">
        <f t="shared" si="79"/>
        <v>1928.0211219001687</v>
      </c>
      <c r="I283">
        <v>1259.8581402001103</v>
      </c>
      <c r="J283">
        <v>668.16298170005848</v>
      </c>
      <c r="K283">
        <f t="shared" si="80"/>
        <v>320.30746794999914</v>
      </c>
      <c r="L283">
        <v>65.912865139999298</v>
      </c>
      <c r="M283">
        <v>254.39460280999987</v>
      </c>
      <c r="N283">
        <f t="shared" si="66"/>
        <v>1665.2513336530465</v>
      </c>
      <c r="O283">
        <v>-307.39579147510801</v>
      </c>
      <c r="P283">
        <v>1972.6471251281546</v>
      </c>
      <c r="Q283">
        <f t="shared" si="70"/>
        <v>-2994</v>
      </c>
      <c r="R283">
        <v>-127.4</v>
      </c>
      <c r="S283" s="72">
        <v>-2866.6</v>
      </c>
      <c r="T283">
        <f t="shared" ref="T283:T329" si="87">U283+V283</f>
        <v>-152.97</v>
      </c>
      <c r="U283">
        <v>-13.75</v>
      </c>
      <c r="V283">
        <v>-139.22</v>
      </c>
      <c r="W283">
        <f t="shared" si="83"/>
        <v>112.68339430477849</v>
      </c>
      <c r="X283">
        <v>17.62064212157992</v>
      </c>
      <c r="Y283">
        <v>95.062752183198569</v>
      </c>
      <c r="Z283">
        <f t="shared" si="60"/>
        <v>-1813.8967943413118</v>
      </c>
      <c r="AA283">
        <v>-1774.4630733792683</v>
      </c>
      <c r="AB283">
        <v>-39.433720962043544</v>
      </c>
      <c r="AC283">
        <f t="shared" si="81"/>
        <v>-2730.9</v>
      </c>
      <c r="AD283">
        <v>-3599.8</v>
      </c>
      <c r="AE283">
        <v>868.9</v>
      </c>
      <c r="AH283">
        <v>-1007.6265629104685</v>
      </c>
      <c r="AI283">
        <f t="shared" si="76"/>
        <v>-44.863118200000002</v>
      </c>
      <c r="AJ283">
        <v>-45.021493</v>
      </c>
      <c r="AK283">
        <v>0.15837479999999998</v>
      </c>
      <c r="AL283" s="70">
        <f t="shared" si="75"/>
        <v>186.1715250569203</v>
      </c>
      <c r="AM283">
        <v>-304.51577895027867</v>
      </c>
      <c r="AN283">
        <v>490.68730400719897</v>
      </c>
      <c r="AO283">
        <f t="shared" si="74"/>
        <v>-1534.6599999999999</v>
      </c>
      <c r="AP283" s="71">
        <v>-798.16</v>
      </c>
      <c r="AQ283">
        <v>-736.5</v>
      </c>
      <c r="AR283">
        <f t="shared" si="72"/>
        <v>-42.969665115487459</v>
      </c>
      <c r="AS283">
        <v>-6.8770162944338677</v>
      </c>
      <c r="AT283">
        <v>-36.092648821053594</v>
      </c>
      <c r="AU283">
        <f t="shared" si="67"/>
        <v>5307.9951099193222</v>
      </c>
      <c r="AV283">
        <v>397.86112133828686</v>
      </c>
      <c r="AW283">
        <v>4910.1339885810357</v>
      </c>
      <c r="AX283">
        <f t="shared" si="73"/>
        <v>206</v>
      </c>
      <c r="AY283">
        <v>6</v>
      </c>
      <c r="AZ283">
        <v>200</v>
      </c>
      <c r="BA283">
        <f t="shared" si="71"/>
        <v>5877.7430995806071</v>
      </c>
      <c r="BB283">
        <v>-95.09411879449911</v>
      </c>
      <c r="BC283">
        <v>5972.8372183751062</v>
      </c>
      <c r="BD283">
        <f t="shared" si="61"/>
        <v>320.17845399999999</v>
      </c>
      <c r="BE283">
        <v>0</v>
      </c>
      <c r="BF283">
        <v>320.17845399999999</v>
      </c>
      <c r="BG283">
        <f t="shared" si="62"/>
        <v>10.866064</v>
      </c>
      <c r="BH283">
        <v>-0.37043399999999999</v>
      </c>
      <c r="BI283">
        <v>11.236497999999999</v>
      </c>
      <c r="BJ283">
        <f t="shared" si="63"/>
        <v>-119.77366000000001</v>
      </c>
      <c r="BK283">
        <v>-7.4086800000000004</v>
      </c>
      <c r="BL283">
        <v>-112.36498</v>
      </c>
      <c r="BM283">
        <f t="shared" si="84"/>
        <v>287.70373999999998</v>
      </c>
      <c r="BN283">
        <v>0</v>
      </c>
      <c r="BO283">
        <v>287.70373999999998</v>
      </c>
      <c r="BP283">
        <f t="shared" si="64"/>
        <v>-399.32785200000001</v>
      </c>
      <c r="BQ283">
        <v>-21.114738000000003</v>
      </c>
      <c r="BR283">
        <v>-378.21311400000002</v>
      </c>
      <c r="BS283">
        <f t="shared" si="65"/>
        <v>-1197.7366</v>
      </c>
      <c r="BT283">
        <v>-4.3217299999999996</v>
      </c>
      <c r="BU283">
        <v>-1193.4148700000001</v>
      </c>
      <c r="BV283">
        <f t="shared" si="68"/>
        <v>-1.8268839999999997</v>
      </c>
      <c r="BW283">
        <v>-8.89499</v>
      </c>
      <c r="BX283">
        <v>7.0681060000000002</v>
      </c>
      <c r="BY283">
        <f t="shared" si="85"/>
        <v>-258.56293199999999</v>
      </c>
      <c r="BZ283">
        <v>-4.445208</v>
      </c>
      <c r="CA283">
        <v>-254.11772400000001</v>
      </c>
      <c r="CB283">
        <f t="shared" si="59"/>
        <v>107.796294</v>
      </c>
      <c r="CC283">
        <v>10.001718</v>
      </c>
      <c r="CD283">
        <v>97.794576000000006</v>
      </c>
      <c r="CE283">
        <f t="shared" si="77"/>
        <v>4.445208</v>
      </c>
      <c r="CF283">
        <v>-1.6052140000000001</v>
      </c>
      <c r="CG283">
        <v>6.0504220000000002</v>
      </c>
      <c r="CH283" s="59">
        <f t="shared" si="69"/>
        <v>1557</v>
      </c>
      <c r="CI283">
        <v>64</v>
      </c>
      <c r="CJ283">
        <v>1493</v>
      </c>
      <c r="CK283">
        <f t="shared" si="86"/>
        <v>2359.5411020000001</v>
      </c>
      <c r="CL283">
        <v>-122.24321999999999</v>
      </c>
      <c r="CM283">
        <v>2481.784322</v>
      </c>
    </row>
    <row r="284" spans="1:91" x14ac:dyDescent="0.25">
      <c r="A284" t="s">
        <v>933</v>
      </c>
      <c r="B284">
        <f t="shared" si="82"/>
        <v>16802.474365406062</v>
      </c>
      <c r="C284">
        <f>SUMIF(E$5:CM$5,C$5,E284:CM284)</f>
        <v>1827.7228034674931</v>
      </c>
      <c r="D284">
        <f>SUMIF(E$5:CM$5,D$5,E284:CM284)</f>
        <v>14974.751561938569</v>
      </c>
      <c r="E284">
        <f t="shared" si="78"/>
        <v>-2276</v>
      </c>
      <c r="F284">
        <v>-361</v>
      </c>
      <c r="G284">
        <v>-1915</v>
      </c>
      <c r="H284">
        <f t="shared" si="79"/>
        <v>472.30524899523232</v>
      </c>
      <c r="I284">
        <v>-98.263149299008077</v>
      </c>
      <c r="J284">
        <v>570.56839829424041</v>
      </c>
      <c r="K284">
        <f t="shared" si="80"/>
        <v>-7770.3571434799996</v>
      </c>
      <c r="L284">
        <v>-3926.1425390700001</v>
      </c>
      <c r="M284">
        <v>-3844.21460441</v>
      </c>
      <c r="N284">
        <f t="shared" si="66"/>
        <v>-210.72153267977808</v>
      </c>
      <c r="O284">
        <v>-702.03371017751851</v>
      </c>
      <c r="P284">
        <v>491.31217749774044</v>
      </c>
      <c r="Q284">
        <f t="shared" si="70"/>
        <v>1809.9</v>
      </c>
      <c r="R284">
        <v>228.9</v>
      </c>
      <c r="S284" s="72">
        <v>1581</v>
      </c>
      <c r="T284">
        <f t="shared" si="87"/>
        <v>-131.24</v>
      </c>
      <c r="U284">
        <v>-17.52</v>
      </c>
      <c r="V284">
        <v>-113.72</v>
      </c>
      <c r="W284">
        <f t="shared" si="83"/>
        <v>57.102237136202973</v>
      </c>
      <c r="X284">
        <v>-35.688084128472838</v>
      </c>
      <c r="Y284">
        <v>92.790321264675811</v>
      </c>
      <c r="Z284">
        <f t="shared" si="60"/>
        <v>401.46517098477602</v>
      </c>
      <c r="AA284">
        <v>1792.3794725504197</v>
      </c>
      <c r="AB284">
        <v>-1390.9143015656437</v>
      </c>
      <c r="AC284">
        <f t="shared" si="81"/>
        <v>5517.5999999999995</v>
      </c>
      <c r="AD284">
        <v>619.20000000000005</v>
      </c>
      <c r="AE284">
        <v>4898.3999999999996</v>
      </c>
      <c r="AH284">
        <v>737.53858801882143</v>
      </c>
      <c r="AI284">
        <f t="shared" si="76"/>
        <v>-0.67089379999999998</v>
      </c>
      <c r="AJ284">
        <v>0.25212099999999998</v>
      </c>
      <c r="AK284">
        <v>-0.92301480000000002</v>
      </c>
      <c r="AL284" s="70">
        <f t="shared" si="75"/>
        <v>-77.702724960817477</v>
      </c>
      <c r="AM284">
        <v>-246.36458983315271</v>
      </c>
      <c r="AN284">
        <v>168.66186487233523</v>
      </c>
      <c r="AO284">
        <f t="shared" si="74"/>
        <v>-1119.82</v>
      </c>
      <c r="AP284" s="71">
        <v>-290.13000000000005</v>
      </c>
      <c r="AQ284">
        <v>-829.68999999999994</v>
      </c>
      <c r="AR284">
        <f t="shared" si="72"/>
        <v>-31.722805625179756</v>
      </c>
      <c r="AS284">
        <v>11.514758002526438</v>
      </c>
      <c r="AT284">
        <v>-43.237563627706194</v>
      </c>
      <c r="AU284">
        <f t="shared" si="67"/>
        <v>9317.7049208597891</v>
      </c>
      <c r="AV284">
        <v>4855.3105197118084</v>
      </c>
      <c r="AW284">
        <v>4462.3944011479798</v>
      </c>
      <c r="AX284">
        <f t="shared" si="73"/>
        <v>209</v>
      </c>
      <c r="AY284">
        <v>5</v>
      </c>
      <c r="AZ284">
        <v>204</v>
      </c>
      <c r="BA284">
        <f t="shared" si="71"/>
        <v>7796.8469560999247</v>
      </c>
      <c r="BB284">
        <v>90.953189425175808</v>
      </c>
      <c r="BC284">
        <v>7705.8937666747488</v>
      </c>
      <c r="BD284">
        <f t="shared" si="61"/>
        <v>123.97871428570951</v>
      </c>
      <c r="BE284">
        <v>0</v>
      </c>
      <c r="BF284">
        <v>123.97871428570951</v>
      </c>
      <c r="BG284">
        <f t="shared" si="62"/>
        <v>-0.98689523809520008</v>
      </c>
      <c r="BH284">
        <v>-3.8242190476189002</v>
      </c>
      <c r="BI284">
        <v>2.8373238095237001</v>
      </c>
      <c r="BJ284">
        <f t="shared" si="63"/>
        <v>-345.41333333332</v>
      </c>
      <c r="BK284">
        <v>-12.336190476190001</v>
      </c>
      <c r="BL284">
        <v>-333.07714285713001</v>
      </c>
      <c r="BM284">
        <f t="shared" si="84"/>
        <v>181.34199999999302</v>
      </c>
      <c r="BN284">
        <v>0</v>
      </c>
      <c r="BO284">
        <v>181.34199999999302</v>
      </c>
      <c r="BP284">
        <f t="shared" si="64"/>
        <v>954.08097142853467</v>
      </c>
      <c r="BQ284">
        <v>-90.547638095234618</v>
      </c>
      <c r="BR284">
        <v>1044.6286095237692</v>
      </c>
      <c r="BS284">
        <f t="shared" si="65"/>
        <v>60.69405714285481</v>
      </c>
      <c r="BT284">
        <v>45.273819047617309</v>
      </c>
      <c r="BU284">
        <v>15.420238095237501</v>
      </c>
      <c r="BV284">
        <f t="shared" si="68"/>
        <v>-26.077598999999999</v>
      </c>
      <c r="BW284">
        <v>1.0805009999999999</v>
      </c>
      <c r="BX284">
        <v>-27.158100000000001</v>
      </c>
      <c r="BY284">
        <f t="shared" si="85"/>
        <v>136.80835238094713</v>
      </c>
      <c r="BZ284">
        <v>4.0709428571427004</v>
      </c>
      <c r="CA284">
        <v>132.73740952380442</v>
      </c>
      <c r="CB284">
        <f t="shared" si="59"/>
        <v>116.4536380952336</v>
      </c>
      <c r="CC284">
        <v>-2.0971523809523003</v>
      </c>
      <c r="CD284">
        <v>118.5507904761859</v>
      </c>
      <c r="CE284">
        <f t="shared" si="77"/>
        <v>-11.966104761904301</v>
      </c>
      <c r="CF284">
        <v>-19.614542857142101</v>
      </c>
      <c r="CG284">
        <v>7.6484380952378004</v>
      </c>
      <c r="CH284" s="59">
        <f t="shared" si="69"/>
        <v>815</v>
      </c>
      <c r="CI284">
        <v>-32</v>
      </c>
      <c r="CJ284">
        <v>847</v>
      </c>
      <c r="CK284">
        <f t="shared" si="86"/>
        <v>97.332542857139103</v>
      </c>
      <c r="CL284">
        <v>11.3492952380948</v>
      </c>
      <c r="CM284">
        <v>85.983247619044306</v>
      </c>
    </row>
    <row r="285" spans="1:91" x14ac:dyDescent="0.25">
      <c r="A285" t="s">
        <v>934</v>
      </c>
      <c r="B285">
        <f t="shared" si="82"/>
        <v>12289.964986358751</v>
      </c>
      <c r="C285">
        <f>SUMIF(E$5:CM$5,C$5,E285:CM285)</f>
        <v>4311.7696932777653</v>
      </c>
      <c r="D285">
        <f>SUMIF(E$5:CM$5,D$5,E285:CM285)</f>
        <v>7978.1952930809857</v>
      </c>
      <c r="E285">
        <f t="shared" si="78"/>
        <v>-1245</v>
      </c>
      <c r="F285">
        <v>-414</v>
      </c>
      <c r="G285">
        <v>-831</v>
      </c>
      <c r="H285">
        <f t="shared" si="79"/>
        <v>118.4205446991682</v>
      </c>
      <c r="I285">
        <v>600.12983239578443</v>
      </c>
      <c r="J285">
        <v>-481.70928769661623</v>
      </c>
      <c r="K285">
        <f t="shared" si="80"/>
        <v>5932.0156774200004</v>
      </c>
      <c r="L285">
        <v>2309.1918430000001</v>
      </c>
      <c r="M285">
        <v>3622.8238344200004</v>
      </c>
      <c r="N285">
        <f t="shared" si="66"/>
        <v>-61.47545844801283</v>
      </c>
      <c r="O285">
        <v>-515.68918294880405</v>
      </c>
      <c r="P285">
        <v>454.21372450079122</v>
      </c>
      <c r="Q285">
        <f t="shared" si="70"/>
        <v>2388.9</v>
      </c>
      <c r="R285" s="72">
        <v>1161.2</v>
      </c>
      <c r="S285" s="72">
        <v>1227.7</v>
      </c>
      <c r="T285">
        <f t="shared" si="87"/>
        <v>-248.49</v>
      </c>
      <c r="U285">
        <v>-102.86</v>
      </c>
      <c r="V285">
        <v>-145.63</v>
      </c>
      <c r="W285">
        <f t="shared" si="83"/>
        <v>2650.6040182935853</v>
      </c>
      <c r="X285">
        <v>28.440075615858028</v>
      </c>
      <c r="Y285">
        <v>2622.1639426777274</v>
      </c>
      <c r="Z285">
        <f t="shared" si="60"/>
        <v>-2374.900588618023</v>
      </c>
      <c r="AA285">
        <v>-845.90478029423127</v>
      </c>
      <c r="AB285">
        <v>-1528.9958083237916</v>
      </c>
      <c r="AC285">
        <f t="shared" si="81"/>
        <v>740.70000000000027</v>
      </c>
      <c r="AD285">
        <v>-1917.6</v>
      </c>
      <c r="AE285">
        <v>2658.3</v>
      </c>
      <c r="AH285">
        <v>-1207.3078464168257</v>
      </c>
      <c r="AI285">
        <f t="shared" si="76"/>
        <v>-17.5948925</v>
      </c>
      <c r="AJ285">
        <v>-17.562065</v>
      </c>
      <c r="AK285">
        <v>-3.2827500000000003E-2</v>
      </c>
      <c r="AL285" s="70">
        <f t="shared" si="75"/>
        <v>256.55046580378007</v>
      </c>
      <c r="AM285">
        <v>-171.36024894912251</v>
      </c>
      <c r="AN285">
        <v>427.91071475290255</v>
      </c>
      <c r="AO285">
        <f t="shared" si="74"/>
        <v>-875.59999999999991</v>
      </c>
      <c r="AP285" s="71">
        <v>-640.03</v>
      </c>
      <c r="AQ285">
        <v>-235.57</v>
      </c>
      <c r="AR285">
        <f t="shared" si="72"/>
        <v>-416.06378174295213</v>
      </c>
      <c r="AS285">
        <v>34.550744833616378</v>
      </c>
      <c r="AT285">
        <v>-450.61452657656849</v>
      </c>
      <c r="AU285">
        <f t="shared" si="67"/>
        <v>15731.546220313632</v>
      </c>
      <c r="AV285">
        <v>4619.6831786207931</v>
      </c>
      <c r="AW285">
        <v>11111.863041692839</v>
      </c>
      <c r="AX285">
        <f t="shared" si="73"/>
        <v>15</v>
      </c>
      <c r="AY285">
        <v>-2</v>
      </c>
      <c r="AZ285">
        <v>17</v>
      </c>
      <c r="BA285">
        <f t="shared" si="71"/>
        <v>-7313.2017034456057</v>
      </c>
      <c r="BB285">
        <v>20.857530003871464</v>
      </c>
      <c r="BC285">
        <v>-7334.0592334494768</v>
      </c>
      <c r="BD285">
        <f t="shared" si="61"/>
        <v>-594.78673500000002</v>
      </c>
      <c r="BE285">
        <v>0</v>
      </c>
      <c r="BF285">
        <v>-594.78673500000002</v>
      </c>
      <c r="BG285">
        <f t="shared" si="62"/>
        <v>-153.08546099999998</v>
      </c>
      <c r="BH285">
        <v>-157.75045499999999</v>
      </c>
      <c r="BI285">
        <v>4.6649940000000001</v>
      </c>
      <c r="BJ285">
        <f t="shared" si="63"/>
        <v>-13.503929999999999</v>
      </c>
      <c r="BK285">
        <v>-1.22763</v>
      </c>
      <c r="BL285">
        <v>-12.276299999999999</v>
      </c>
      <c r="BM285">
        <f t="shared" si="84"/>
        <v>-254.11940999999999</v>
      </c>
      <c r="BN285">
        <v>0</v>
      </c>
      <c r="BO285">
        <v>-254.11940999999999</v>
      </c>
      <c r="BP285">
        <f t="shared" si="64"/>
        <v>240.36995399999998</v>
      </c>
      <c r="BQ285">
        <v>-24.798126</v>
      </c>
      <c r="BR285">
        <v>265.16807999999997</v>
      </c>
      <c r="BS285">
        <f t="shared" si="65"/>
        <v>-180.216084</v>
      </c>
      <c r="BT285">
        <v>0.85934099999999991</v>
      </c>
      <c r="BU285">
        <v>-181.075425</v>
      </c>
      <c r="BV285">
        <f t="shared" si="68"/>
        <v>-20.211630000000003</v>
      </c>
      <c r="BW285">
        <v>-2.5980300000000001</v>
      </c>
      <c r="BX285">
        <v>-17.613600000000002</v>
      </c>
      <c r="BY285">
        <f t="shared" si="85"/>
        <v>-186.35423399999996</v>
      </c>
      <c r="BZ285">
        <v>-3.1918380000000002</v>
      </c>
      <c r="CA285">
        <v>-183.16239599999997</v>
      </c>
      <c r="CB285">
        <f t="shared" si="59"/>
        <v>16.695768000000001</v>
      </c>
      <c r="CC285">
        <v>17.555109000000002</v>
      </c>
      <c r="CD285">
        <v>-0.85934099999999991</v>
      </c>
      <c r="CE285">
        <f t="shared" si="77"/>
        <v>9.6982769999999991</v>
      </c>
      <c r="CF285">
        <v>-0.24552600000000002</v>
      </c>
      <c r="CG285">
        <v>9.9438029999999991</v>
      </c>
      <c r="CH285" s="59">
        <f t="shared" si="69"/>
        <v>-628</v>
      </c>
      <c r="CI285">
        <v>377</v>
      </c>
      <c r="CJ285">
        <v>-1005</v>
      </c>
      <c r="CK285">
        <f t="shared" si="86"/>
        <v>-20.624183999999996</v>
      </c>
      <c r="CL285">
        <v>-40.880078999999995</v>
      </c>
      <c r="CM285">
        <v>20.255894999999999</v>
      </c>
    </row>
    <row r="286" spans="1:91" x14ac:dyDescent="0.25">
      <c r="A286" t="s">
        <v>935</v>
      </c>
      <c r="B286">
        <f t="shared" si="82"/>
        <v>10103.493507389769</v>
      </c>
      <c r="C286">
        <f>SUMIF(E$5:CM$5,C$5,E286:CM286)</f>
        <v>11928.572788003166</v>
      </c>
      <c r="D286">
        <f>SUMIF(E$5:CM$5,D$5,E286:CM286)</f>
        <v>-1825.0792806133982</v>
      </c>
      <c r="E286">
        <f t="shared" si="78"/>
        <v>-964</v>
      </c>
      <c r="F286">
        <v>-24</v>
      </c>
      <c r="G286">
        <v>-940</v>
      </c>
      <c r="H286">
        <f t="shared" si="79"/>
        <v>-4009.1364769220891</v>
      </c>
      <c r="I286">
        <v>-1500.3134952456887</v>
      </c>
      <c r="J286">
        <v>-2508.8229816764006</v>
      </c>
      <c r="K286">
        <f t="shared" si="80"/>
        <v>-4152.8207479800003</v>
      </c>
      <c r="L286">
        <v>-3081.6215178500015</v>
      </c>
      <c r="M286">
        <v>-1071.199230129999</v>
      </c>
      <c r="N286">
        <f t="shared" si="66"/>
        <v>471.6592255540188</v>
      </c>
      <c r="O286">
        <v>-136.22298555852103</v>
      </c>
      <c r="P286">
        <v>607.88221111253984</v>
      </c>
      <c r="Q286">
        <f t="shared" si="70"/>
        <v>1386.9</v>
      </c>
      <c r="R286">
        <v>860.4</v>
      </c>
      <c r="S286">
        <v>526.5</v>
      </c>
      <c r="T286">
        <f t="shared" si="87"/>
        <v>131.58000000000001</v>
      </c>
      <c r="U286">
        <v>-14.17</v>
      </c>
      <c r="V286">
        <v>145.75</v>
      </c>
      <c r="W286">
        <f t="shared" si="83"/>
        <v>30.771285634686759</v>
      </c>
      <c r="X286">
        <v>5.4977144980997821</v>
      </c>
      <c r="Y286">
        <v>25.273571136586977</v>
      </c>
      <c r="Z286">
        <f t="shared" si="60"/>
        <v>-4399.5353820879754</v>
      </c>
      <c r="AA286">
        <v>-1489.5062872294136</v>
      </c>
      <c r="AB286">
        <v>-2910.0290948585621</v>
      </c>
      <c r="AC286">
        <f t="shared" si="81"/>
        <v>2997.8</v>
      </c>
      <c r="AD286">
        <v>136.9</v>
      </c>
      <c r="AE286">
        <v>2860.9</v>
      </c>
      <c r="AH286">
        <v>-3256.5337879117324</v>
      </c>
      <c r="AI286">
        <f t="shared" si="76"/>
        <v>-50.964942000000001</v>
      </c>
      <c r="AJ286">
        <v>-51.005170999999997</v>
      </c>
      <c r="AK286">
        <v>4.0229000000000001E-2</v>
      </c>
      <c r="AL286" s="70">
        <f t="shared" si="75"/>
        <v>-558.93014870472416</v>
      </c>
      <c r="AM286">
        <v>-185.56362340422345</v>
      </c>
      <c r="AN286">
        <v>-373.36652530050071</v>
      </c>
      <c r="AO286">
        <f t="shared" si="74"/>
        <v>-1428.42</v>
      </c>
      <c r="AP286" s="71">
        <v>-1687.95</v>
      </c>
      <c r="AQ286">
        <v>259.53000000000003</v>
      </c>
      <c r="AR286">
        <f t="shared" si="72"/>
        <v>62.002494848340206</v>
      </c>
      <c r="AS286">
        <v>45.428411536399736</v>
      </c>
      <c r="AT286">
        <v>16.574083311940473</v>
      </c>
      <c r="AU286">
        <f t="shared" si="67"/>
        <v>28426.98435077646</v>
      </c>
      <c r="AV286">
        <v>18935.717735456979</v>
      </c>
      <c r="AW286">
        <v>9491.2666153194787</v>
      </c>
      <c r="AX286">
        <f t="shared" si="73"/>
        <v>-41</v>
      </c>
      <c r="AY286">
        <v>0</v>
      </c>
      <c r="AZ286">
        <v>-41</v>
      </c>
      <c r="BA286">
        <f t="shared" si="71"/>
        <v>-3506.0779077263114</v>
      </c>
      <c r="BB286">
        <v>-8.334100745925042</v>
      </c>
      <c r="BC286">
        <v>-3497.7438069803866</v>
      </c>
      <c r="BD286">
        <f t="shared" si="61"/>
        <v>139.50240409090588</v>
      </c>
      <c r="BE286">
        <v>0</v>
      </c>
      <c r="BF286">
        <v>139.50240409090588</v>
      </c>
      <c r="BG286">
        <f t="shared" si="62"/>
        <v>239.55196909090353</v>
      </c>
      <c r="BH286">
        <v>-38.153494090908211</v>
      </c>
      <c r="BI286">
        <v>277.70546318181175</v>
      </c>
      <c r="BJ286">
        <f t="shared" si="63"/>
        <v>720.54586363634701</v>
      </c>
      <c r="BK286">
        <v>-1.1812227272727001</v>
      </c>
      <c r="BL286">
        <v>721.72708636361972</v>
      </c>
      <c r="BM286">
        <f t="shared" si="84"/>
        <v>50.792577272726106</v>
      </c>
      <c r="BN286">
        <v>-1.1812227272727001</v>
      </c>
      <c r="BO286">
        <v>51.973799999998803</v>
      </c>
      <c r="BP286">
        <f t="shared" si="64"/>
        <v>97.805241818179539</v>
      </c>
      <c r="BQ286">
        <v>-76.661354999998238</v>
      </c>
      <c r="BR286">
        <v>174.46659681817778</v>
      </c>
      <c r="BS286">
        <f t="shared" si="65"/>
        <v>30.593668636362928</v>
      </c>
      <c r="BT286">
        <v>-5.1973799999998809</v>
      </c>
      <c r="BU286">
        <v>35.79104863636281</v>
      </c>
      <c r="BV286">
        <f t="shared" si="68"/>
        <v>-28.327901999999998</v>
      </c>
      <c r="BW286">
        <v>2.859998</v>
      </c>
      <c r="BX286">
        <v>-31.187899999999999</v>
      </c>
      <c r="BY286">
        <f t="shared" si="85"/>
        <v>-1234.9683613636078</v>
      </c>
      <c r="BZ286">
        <v>-108.90873545454295</v>
      </c>
      <c r="CA286">
        <v>-1126.0596259090648</v>
      </c>
      <c r="CB286">
        <f t="shared" ref="CB286:CB335" si="88">CC286+CD286</f>
        <v>-44.177729999998981</v>
      </c>
      <c r="CC286">
        <v>-0.11812227272727001</v>
      </c>
      <c r="CD286">
        <v>-44.059607727271711</v>
      </c>
      <c r="CE286">
        <f t="shared" si="77"/>
        <v>2.0080786363635901</v>
      </c>
      <c r="CF286">
        <v>-2.3624454545454001</v>
      </c>
      <c r="CG286">
        <v>4.3705240909089902</v>
      </c>
      <c r="CH286" s="59">
        <f t="shared" si="69"/>
        <v>-778</v>
      </c>
      <c r="CI286">
        <v>358</v>
      </c>
      <c r="CJ286">
        <v>-1136</v>
      </c>
      <c r="CK286">
        <f t="shared" si="86"/>
        <v>-232.11026590908557</v>
      </c>
      <c r="CL286">
        <v>-3.7799127272726403</v>
      </c>
      <c r="CM286">
        <v>-228.33035318181294</v>
      </c>
    </row>
    <row r="287" spans="1:91" x14ac:dyDescent="0.25">
      <c r="A287" t="s">
        <v>936</v>
      </c>
      <c r="B287">
        <f t="shared" si="82"/>
        <v>20693.949799273192</v>
      </c>
      <c r="C287">
        <f>SUMIF(E$5:CM$5,C$5,E287:CM287)</f>
        <v>2685.6539265167139</v>
      </c>
      <c r="D287">
        <f>SUMIF(E$5:CM$5,D$5,E287:CM287)</f>
        <v>18008.29587275648</v>
      </c>
      <c r="E287">
        <f t="shared" si="78"/>
        <v>-478</v>
      </c>
      <c r="F287">
        <v>76</v>
      </c>
      <c r="G287">
        <v>-554</v>
      </c>
      <c r="H287">
        <f t="shared" si="79"/>
        <v>-1945.7320850062326</v>
      </c>
      <c r="I287">
        <v>339.84450150108859</v>
      </c>
      <c r="J287">
        <v>-2285.5765865073213</v>
      </c>
      <c r="K287">
        <f t="shared" si="80"/>
        <v>-3936.6314310299995</v>
      </c>
      <c r="L287">
        <v>-1756.2138968199999</v>
      </c>
      <c r="M287">
        <v>-2180.4175342099998</v>
      </c>
      <c r="N287">
        <f t="shared" si="66"/>
        <v>-7.2828591208065063</v>
      </c>
      <c r="O287">
        <v>-728.91205233310382</v>
      </c>
      <c r="P287">
        <v>721.62919321229731</v>
      </c>
      <c r="Q287">
        <f t="shared" si="70"/>
        <v>-728.90000000000009</v>
      </c>
      <c r="R287">
        <v>-277.3</v>
      </c>
      <c r="S287">
        <v>-451.6</v>
      </c>
      <c r="T287">
        <f t="shared" si="87"/>
        <v>-524.85</v>
      </c>
      <c r="U287">
        <v>-14.17</v>
      </c>
      <c r="V287">
        <v>-510.68</v>
      </c>
      <c r="W287">
        <f t="shared" si="83"/>
        <v>48.119366293040486</v>
      </c>
      <c r="X287">
        <v>0.3440872527689578</v>
      </c>
      <c r="Y287">
        <v>47.775279040271528</v>
      </c>
      <c r="Z287">
        <f t="shared" si="60"/>
        <v>-2330.5996876770005</v>
      </c>
      <c r="AA287">
        <v>-712.64367250928046</v>
      </c>
      <c r="AB287">
        <v>-1617.9560151677201</v>
      </c>
      <c r="AC287">
        <f t="shared" si="81"/>
        <v>4561.8</v>
      </c>
      <c r="AD287">
        <v>-874.5</v>
      </c>
      <c r="AE287">
        <v>5436.3</v>
      </c>
      <c r="AH287">
        <v>-1669.1230921159636</v>
      </c>
      <c r="AI287">
        <f t="shared" si="76"/>
        <v>-53.575536899999996</v>
      </c>
      <c r="AJ287">
        <v>-53.545287999999999</v>
      </c>
      <c r="AK287">
        <v>-3.0248899999999999E-2</v>
      </c>
      <c r="AL287" s="70">
        <f t="shared" si="75"/>
        <v>-291.47767928158351</v>
      </c>
      <c r="AM287">
        <v>-247.95724088549741</v>
      </c>
      <c r="AN287">
        <v>-43.520438396086114</v>
      </c>
      <c r="AO287">
        <f t="shared" si="74"/>
        <v>-1703.7400000000002</v>
      </c>
      <c r="AP287" s="71">
        <v>-1611.0100000000002</v>
      </c>
      <c r="AQ287">
        <v>-92.72999999999999</v>
      </c>
      <c r="AR287">
        <f t="shared" si="72"/>
        <v>209.28765368946827</v>
      </c>
      <c r="AS287">
        <v>-0.43620638391905242</v>
      </c>
      <c r="AT287">
        <v>209.72386007338733</v>
      </c>
      <c r="AU287">
        <f t="shared" si="67"/>
        <v>25982.426442196971</v>
      </c>
      <c r="AV287">
        <v>8907.6958834558372</v>
      </c>
      <c r="AW287">
        <v>17074.730558741132</v>
      </c>
      <c r="AX287">
        <f t="shared" si="73"/>
        <v>-25</v>
      </c>
      <c r="AY287">
        <v>9</v>
      </c>
      <c r="AZ287">
        <v>-34</v>
      </c>
      <c r="BA287">
        <f t="shared" si="71"/>
        <v>6204.1768596538914</v>
      </c>
      <c r="BB287">
        <v>-104.9651173326085</v>
      </c>
      <c r="BC287">
        <v>6309.1419769864997</v>
      </c>
      <c r="BD287">
        <f t="shared" si="61"/>
        <v>1655.7473485714693</v>
      </c>
      <c r="BE287">
        <v>17.517428571429001</v>
      </c>
      <c r="BF287">
        <v>1638.2299200000402</v>
      </c>
      <c r="BG287">
        <f t="shared" si="62"/>
        <v>121.10382285714581</v>
      </c>
      <c r="BH287">
        <v>103.46961142857396</v>
      </c>
      <c r="BI287">
        <v>17.634211428571859</v>
      </c>
      <c r="BJ287">
        <f t="shared" si="63"/>
        <v>-24.5244000000006</v>
      </c>
      <c r="BK287">
        <v>0</v>
      </c>
      <c r="BL287">
        <v>-24.5244000000006</v>
      </c>
      <c r="BM287">
        <f t="shared" si="84"/>
        <v>-19.853085714286202</v>
      </c>
      <c r="BN287">
        <v>0</v>
      </c>
      <c r="BO287">
        <v>-19.853085714286202</v>
      </c>
      <c r="BP287">
        <f t="shared" si="64"/>
        <v>-2321.4096342857711</v>
      </c>
      <c r="BQ287">
        <v>-97.864034285716684</v>
      </c>
      <c r="BR287">
        <v>-2223.5456000000545</v>
      </c>
      <c r="BS287">
        <f t="shared" si="65"/>
        <v>1.2846114285714609</v>
      </c>
      <c r="BT287">
        <v>9.6929771428573819</v>
      </c>
      <c r="BU287">
        <v>-8.4083657142859209</v>
      </c>
      <c r="BV287">
        <f t="shared" si="68"/>
        <v>-174.49178000000001</v>
      </c>
      <c r="BW287">
        <v>-1.21278</v>
      </c>
      <c r="BX287">
        <v>-173.279</v>
      </c>
      <c r="BY287">
        <f t="shared" si="85"/>
        <v>-47.2970571428583</v>
      </c>
      <c r="BZ287">
        <v>-12.612548571428881</v>
      </c>
      <c r="CA287">
        <v>-34.684508571429419</v>
      </c>
      <c r="CB287">
        <f t="shared" si="88"/>
        <v>337.03532571429395</v>
      </c>
      <c r="CC287">
        <v>-5.4887942857144205</v>
      </c>
      <c r="CD287">
        <v>342.52412000000839</v>
      </c>
      <c r="CE287">
        <f t="shared" si="77"/>
        <v>-0.35034857142858011</v>
      </c>
      <c r="CF287">
        <v>-1.7517428571429001</v>
      </c>
      <c r="CG287">
        <v>1.40139428571432</v>
      </c>
      <c r="CH287" s="59">
        <f t="shared" si="69"/>
        <v>-1900</v>
      </c>
      <c r="CI287">
        <v>-250</v>
      </c>
      <c r="CJ287">
        <v>-1650</v>
      </c>
      <c r="CK287">
        <f t="shared" si="86"/>
        <v>-244.19295428572028</v>
      </c>
      <c r="CL287">
        <v>-27.32718857142924</v>
      </c>
      <c r="CM287">
        <v>-216.86576571429103</v>
      </c>
    </row>
    <row r="288" spans="1:91" x14ac:dyDescent="0.25">
      <c r="A288" t="s">
        <v>937</v>
      </c>
      <c r="B288">
        <f t="shared" si="82"/>
        <v>19575.733404205472</v>
      </c>
      <c r="C288">
        <f>SUMIF(E$5:CM$5,C$5,E288:CM288)</f>
        <v>2537.9355057100483</v>
      </c>
      <c r="D288">
        <f>SUMIF(E$5:CM$5,D$5,E288:CM288)</f>
        <v>17037.797898495424</v>
      </c>
      <c r="E288">
        <f t="shared" si="78"/>
        <v>-482</v>
      </c>
      <c r="F288">
        <v>-463</v>
      </c>
      <c r="G288">
        <v>-19</v>
      </c>
      <c r="H288">
        <f t="shared" si="79"/>
        <v>317.94039599231962</v>
      </c>
      <c r="I288">
        <v>-261.35967839368641</v>
      </c>
      <c r="J288">
        <v>579.30007438600603</v>
      </c>
      <c r="K288">
        <f t="shared" si="80"/>
        <v>10930.566374350001</v>
      </c>
      <c r="L288">
        <v>4174.8899383199996</v>
      </c>
      <c r="M288">
        <v>6755.6764360300012</v>
      </c>
      <c r="N288">
        <f t="shared" si="66"/>
        <v>508.20111279245339</v>
      </c>
      <c r="O288">
        <v>232.34683531656674</v>
      </c>
      <c r="P288">
        <v>275.85427747588665</v>
      </c>
      <c r="Q288">
        <f t="shared" si="70"/>
        <v>1261.4000000000001</v>
      </c>
      <c r="R288">
        <v>-516.29999999999995</v>
      </c>
      <c r="S288" s="72">
        <v>1777.7</v>
      </c>
      <c r="T288">
        <f t="shared" si="87"/>
        <v>-573.71999999999991</v>
      </c>
      <c r="U288">
        <v>-15.79</v>
      </c>
      <c r="V288">
        <v>-557.92999999999995</v>
      </c>
      <c r="W288">
        <f t="shared" si="83"/>
        <v>26.207106724991899</v>
      </c>
      <c r="X288">
        <v>-2.7141723529615227</v>
      </c>
      <c r="Y288">
        <v>28.921279077953422</v>
      </c>
      <c r="Z288">
        <f t="shared" si="60"/>
        <v>335.79810778321172</v>
      </c>
      <c r="AA288">
        <v>329.56897580214621</v>
      </c>
      <c r="AB288">
        <v>6.2291319810655121</v>
      </c>
      <c r="AC288">
        <f t="shared" si="81"/>
        <v>4786.3999999999996</v>
      </c>
      <c r="AD288">
        <v>-128.6</v>
      </c>
      <c r="AE288">
        <v>4915</v>
      </c>
      <c r="AH288">
        <v>987.53796676189927</v>
      </c>
      <c r="AI288">
        <f t="shared" si="76"/>
        <v>-42.151395000000001</v>
      </c>
      <c r="AJ288">
        <v>-42.141395000000003</v>
      </c>
      <c r="AK288">
        <v>-0.01</v>
      </c>
      <c r="AL288" s="70">
        <f t="shared" si="75"/>
        <v>391.57603641793082</v>
      </c>
      <c r="AM288">
        <v>-50.626651674589993</v>
      </c>
      <c r="AN288">
        <v>442.20268809252082</v>
      </c>
      <c r="AO288">
        <f t="shared" si="74"/>
        <v>-69.38</v>
      </c>
      <c r="AP288" s="71">
        <v>-321.52</v>
      </c>
      <c r="AQ288">
        <v>252.14</v>
      </c>
      <c r="AR288">
        <f t="shared" si="72"/>
        <v>-76.772484140405552</v>
      </c>
      <c r="AS288">
        <v>-87.269205036730668</v>
      </c>
      <c r="AT288">
        <v>10.496720896325112</v>
      </c>
      <c r="AU288">
        <f t="shared" si="67"/>
        <v>9538.3389149049435</v>
      </c>
      <c r="AV288">
        <v>-359.01633317386546</v>
      </c>
      <c r="AW288">
        <v>9897.3552480788094</v>
      </c>
      <c r="AX288">
        <f t="shared" si="73"/>
        <v>-128</v>
      </c>
      <c r="AY288">
        <v>3</v>
      </c>
      <c r="AZ288">
        <v>-131</v>
      </c>
      <c r="BA288">
        <f t="shared" si="71"/>
        <v>-5648.3432032909923</v>
      </c>
      <c r="BB288">
        <v>17.042629175896213</v>
      </c>
      <c r="BC288">
        <v>-5665.3858324668881</v>
      </c>
      <c r="BD288">
        <f t="shared" si="61"/>
        <v>-161.26303636363261</v>
      </c>
      <c r="BE288">
        <v>1.1685727272727</v>
      </c>
      <c r="BF288">
        <v>-162.43160909090531</v>
      </c>
      <c r="BG288">
        <f t="shared" si="62"/>
        <v>-151.2133109090874</v>
      </c>
      <c r="BH288">
        <v>34.940324545453727</v>
      </c>
      <c r="BI288">
        <v>-186.15363545454113</v>
      </c>
      <c r="BJ288">
        <f t="shared" si="63"/>
        <v>-18.6971636363632</v>
      </c>
      <c r="BK288">
        <v>5.8428636363635</v>
      </c>
      <c r="BL288">
        <v>-24.5400272727267</v>
      </c>
      <c r="BM288">
        <f t="shared" si="84"/>
        <v>33.888609090908304</v>
      </c>
      <c r="BN288">
        <v>-3.5057181818181</v>
      </c>
      <c r="BO288">
        <v>37.3943272727264</v>
      </c>
      <c r="BP288">
        <f t="shared" si="64"/>
        <v>-295.29832818181131</v>
      </c>
      <c r="BQ288">
        <v>-22.787168181817648</v>
      </c>
      <c r="BR288">
        <v>-272.51115999999365</v>
      </c>
      <c r="BS288">
        <f t="shared" si="65"/>
        <v>61.116353636362206</v>
      </c>
      <c r="BT288">
        <v>14.0228727272724</v>
      </c>
      <c r="BU288">
        <v>47.093480909089806</v>
      </c>
      <c r="BV288">
        <f t="shared" si="68"/>
        <v>11.890180000000001</v>
      </c>
      <c r="BW288">
        <v>-3.7400000000000003E-2</v>
      </c>
      <c r="BX288">
        <v>11.927580000000001</v>
      </c>
      <c r="BY288">
        <f t="shared" si="85"/>
        <v>-144.31873181817846</v>
      </c>
      <c r="BZ288">
        <v>-3.6225754545453701</v>
      </c>
      <c r="CA288">
        <v>-140.69615636363309</v>
      </c>
      <c r="CB288">
        <f t="shared" si="88"/>
        <v>-611.16353636362214</v>
      </c>
      <c r="CC288">
        <v>-0.93485818181816005</v>
      </c>
      <c r="CD288">
        <v>-610.22867818180396</v>
      </c>
      <c r="CE288">
        <f t="shared" si="77"/>
        <v>-51.884629090907879</v>
      </c>
      <c r="CF288">
        <v>-3.6225754545453701</v>
      </c>
      <c r="CG288">
        <v>-48.262053636362509</v>
      </c>
      <c r="CH288" s="59">
        <f t="shared" si="69"/>
        <v>-1219</v>
      </c>
      <c r="CI288">
        <v>63</v>
      </c>
      <c r="CJ288">
        <v>-1282</v>
      </c>
      <c r="CK288">
        <f t="shared" si="86"/>
        <v>58.078064545453188</v>
      </c>
      <c r="CL288">
        <v>-55.03977545454417</v>
      </c>
      <c r="CM288">
        <v>113.11783999999736</v>
      </c>
    </row>
    <row r="289" spans="1:91" x14ac:dyDescent="0.25">
      <c r="A289" t="s">
        <v>938</v>
      </c>
      <c r="B289">
        <f t="shared" si="82"/>
        <v>5621.7802378497663</v>
      </c>
      <c r="C289">
        <f>SUMIF(E$5:CM$5,C$5,E289:CM289)</f>
        <v>1092.5716813971296</v>
      </c>
      <c r="D289">
        <f>SUMIF(E$5:CM$5,D$5,E289:CM289)</f>
        <v>4529.2085564526369</v>
      </c>
      <c r="E289">
        <f t="shared" si="78"/>
        <v>-1460</v>
      </c>
      <c r="F289">
        <v>-36</v>
      </c>
      <c r="G289">
        <v>-1424</v>
      </c>
      <c r="H289">
        <f t="shared" si="79"/>
        <v>-2572.0116675508802</v>
      </c>
      <c r="I289">
        <v>-963.66151751906341</v>
      </c>
      <c r="J289">
        <v>-1608.3501500318168</v>
      </c>
      <c r="K289">
        <f t="shared" si="80"/>
        <v>-6707.7758968899989</v>
      </c>
      <c r="L289">
        <v>-58.300284739999952</v>
      </c>
      <c r="M289">
        <v>-6649.4756121499986</v>
      </c>
      <c r="N289">
        <f t="shared" si="66"/>
        <v>-198.18123216586639</v>
      </c>
      <c r="O289">
        <v>192.01865529031909</v>
      </c>
      <c r="P289">
        <v>-390.19988745618548</v>
      </c>
      <c r="Q289">
        <f t="shared" si="70"/>
        <v>-2100.5</v>
      </c>
      <c r="R289">
        <v>-111.2</v>
      </c>
      <c r="S289" s="72">
        <v>-1989.3</v>
      </c>
      <c r="T289">
        <f t="shared" si="87"/>
        <v>-747.39</v>
      </c>
      <c r="U289">
        <v>-13.05</v>
      </c>
      <c r="V289">
        <v>-734.34</v>
      </c>
      <c r="W289">
        <f t="shared" si="83"/>
        <v>68.702911410980505</v>
      </c>
      <c r="X289">
        <v>-6.0978730125148459</v>
      </c>
      <c r="Y289">
        <v>74.800784423495358</v>
      </c>
      <c r="Z289">
        <f t="shared" ref="Z289:Z338" si="89">AA289+AB289</f>
        <v>746.18841405557316</v>
      </c>
      <c r="AA289">
        <v>255.2838381106402</v>
      </c>
      <c r="AB289">
        <v>490.90457594493296</v>
      </c>
      <c r="AC289">
        <f t="shared" si="81"/>
        <v>5660.6</v>
      </c>
      <c r="AD289">
        <v>819.1</v>
      </c>
      <c r="AE289">
        <v>4841.5</v>
      </c>
      <c r="AH289">
        <v>-581.73164969450318</v>
      </c>
      <c r="AI289">
        <f t="shared" si="76"/>
        <v>-87.347352700000002</v>
      </c>
      <c r="AJ289">
        <v>-87.430749000000006</v>
      </c>
      <c r="AK289">
        <v>8.3396300000000007E-2</v>
      </c>
      <c r="AL289" s="70">
        <f t="shared" si="75"/>
        <v>629.39673042162644</v>
      </c>
      <c r="AM289">
        <v>-98.595768445365223</v>
      </c>
      <c r="AN289">
        <v>727.9924988669917</v>
      </c>
      <c r="AO289">
        <f t="shared" si="74"/>
        <v>1726.56</v>
      </c>
      <c r="AP289" s="71">
        <v>133.38000000000002</v>
      </c>
      <c r="AQ289">
        <v>1593.1799999999998</v>
      </c>
      <c r="AR289">
        <f t="shared" si="72"/>
        <v>-20.511671697217743</v>
      </c>
      <c r="AS289">
        <v>-12.116646350831186</v>
      </c>
      <c r="AT289">
        <v>-8.3950253463865554</v>
      </c>
      <c r="AU289">
        <f t="shared" si="67"/>
        <v>11080.646126006581</v>
      </c>
      <c r="AV289">
        <v>630.83068568721012</v>
      </c>
      <c r="AW289">
        <v>10449.815440319371</v>
      </c>
      <c r="AX289">
        <f t="shared" si="73"/>
        <v>620</v>
      </c>
      <c r="AY289">
        <v>-6</v>
      </c>
      <c r="AZ289">
        <v>626</v>
      </c>
      <c r="BA289">
        <f t="shared" si="71"/>
        <v>-677.75729508565223</v>
      </c>
      <c r="BB289">
        <v>359.29139876804084</v>
      </c>
      <c r="BC289">
        <v>-1037.0486938536931</v>
      </c>
      <c r="BD289">
        <f t="shared" si="61"/>
        <v>53.125199999999403</v>
      </c>
      <c r="BE289">
        <v>0</v>
      </c>
      <c r="BF289">
        <v>53.125199999999403</v>
      </c>
      <c r="BG289">
        <f t="shared" si="62"/>
        <v>-8.6617173913042471</v>
      </c>
      <c r="BH289">
        <v>-19.517736521738907</v>
      </c>
      <c r="BI289">
        <v>10.85601913043466</v>
      </c>
      <c r="BJ289">
        <f t="shared" si="63"/>
        <v>2.3097913043478</v>
      </c>
      <c r="BK289">
        <v>4.6195826086956</v>
      </c>
      <c r="BL289">
        <v>-2.3097913043478</v>
      </c>
      <c r="BM289">
        <f t="shared" si="84"/>
        <v>-21.9430173913041</v>
      </c>
      <c r="BN289">
        <v>-8.0842695652172996</v>
      </c>
      <c r="BO289">
        <v>-13.8587478260868</v>
      </c>
      <c r="BP289">
        <f t="shared" si="64"/>
        <v>617.40721565216688</v>
      </c>
      <c r="BQ289">
        <v>48.274638260869018</v>
      </c>
      <c r="BR289">
        <v>569.1325773912979</v>
      </c>
      <c r="BS289">
        <f t="shared" si="65"/>
        <v>375.91853478260441</v>
      </c>
      <c r="BT289">
        <v>8.7772069565216402</v>
      </c>
      <c r="BU289">
        <v>367.14132782608277</v>
      </c>
      <c r="BV289">
        <f t="shared" si="68"/>
        <v>31.883279999999999</v>
      </c>
      <c r="BW289">
        <v>-6.2560000000000004E-2</v>
      </c>
      <c r="BX289">
        <v>31.94584</v>
      </c>
      <c r="BY289">
        <f t="shared" si="85"/>
        <v>-337.22953043477878</v>
      </c>
      <c r="BZ289">
        <v>-0.34646869565216998</v>
      </c>
      <c r="CA289">
        <v>-336.88306173912662</v>
      </c>
      <c r="CB289">
        <f t="shared" si="88"/>
        <v>-33.260994782608321</v>
      </c>
      <c r="CC289">
        <v>1.3858747826086799</v>
      </c>
      <c r="CD289">
        <v>-34.646869565217003</v>
      </c>
      <c r="CE289">
        <f t="shared" si="77"/>
        <v>6.4674156521738402</v>
      </c>
      <c r="CF289">
        <v>-0.23097913043478002</v>
      </c>
      <c r="CG289">
        <v>6.6983947826086201</v>
      </c>
      <c r="CH289" s="59">
        <f t="shared" si="69"/>
        <v>-519</v>
      </c>
      <c r="CI289">
        <v>-21</v>
      </c>
      <c r="CJ289">
        <v>-498</v>
      </c>
      <c r="CK289">
        <f t="shared" si="86"/>
        <v>75.876644347825248</v>
      </c>
      <c r="CL289">
        <v>81.304653913042571</v>
      </c>
      <c r="CM289">
        <v>-5.4280095652173301</v>
      </c>
    </row>
    <row r="290" spans="1:91" x14ac:dyDescent="0.25">
      <c r="A290" t="s">
        <v>939</v>
      </c>
      <c r="B290">
        <f t="shared" si="82"/>
        <v>3207.2186174094959</v>
      </c>
      <c r="C290">
        <f>SUMIF(E$5:CM$5,C$5,E290:CM290)</f>
        <v>-2989.2464510975942</v>
      </c>
      <c r="D290">
        <f>SUMIF(E$5:CM$5,D$5,E290:CM290)</f>
        <v>6196.4650685070901</v>
      </c>
      <c r="E290">
        <f t="shared" si="78"/>
        <v>-340</v>
      </c>
      <c r="F290">
        <v>-71</v>
      </c>
      <c r="G290">
        <v>-269</v>
      </c>
      <c r="H290">
        <f t="shared" si="79"/>
        <v>-1358.2108547981329</v>
      </c>
      <c r="I290">
        <v>-1019.9775149985979</v>
      </c>
      <c r="J290">
        <v>-338.23333979953509</v>
      </c>
      <c r="K290">
        <f t="shared" si="80"/>
        <v>-3637.3268907199999</v>
      </c>
      <c r="L290">
        <v>-2199.0183692799997</v>
      </c>
      <c r="M290">
        <v>-1438.3085214400003</v>
      </c>
      <c r="N290">
        <f t="shared" si="66"/>
        <v>926.04023922411648</v>
      </c>
      <c r="O290">
        <v>50.956052371067507</v>
      </c>
      <c r="P290">
        <v>875.084186853049</v>
      </c>
      <c r="Q290">
        <f t="shared" si="70"/>
        <v>1654.1000000000001</v>
      </c>
      <c r="R290">
        <v>193.7</v>
      </c>
      <c r="S290" s="72">
        <v>1460.4</v>
      </c>
      <c r="T290">
        <f t="shared" si="87"/>
        <v>-423.19000000000005</v>
      </c>
      <c r="U290">
        <v>-18.03</v>
      </c>
      <c r="V290">
        <v>-405.16</v>
      </c>
      <c r="W290">
        <f t="shared" si="83"/>
        <v>17.712301845050526</v>
      </c>
      <c r="X290">
        <v>-6.9244048316970002</v>
      </c>
      <c r="Y290">
        <v>24.636706676747526</v>
      </c>
      <c r="Z290">
        <f t="shared" si="89"/>
        <v>-2911.1801587706495</v>
      </c>
      <c r="AA290">
        <v>-1498.9486297568183</v>
      </c>
      <c r="AB290">
        <v>-1412.2315290138313</v>
      </c>
      <c r="AC290">
        <f t="shared" si="81"/>
        <v>-1403.3000000000002</v>
      </c>
      <c r="AD290">
        <v>195.1</v>
      </c>
      <c r="AE290">
        <v>-1598.4</v>
      </c>
      <c r="AH290">
        <v>-719.05420470773299</v>
      </c>
      <c r="AI290">
        <f t="shared" si="76"/>
        <v>-55.723763899999994</v>
      </c>
      <c r="AJ290">
        <v>-55.715877999999996</v>
      </c>
      <c r="AK290">
        <v>-7.8858999999999995E-3</v>
      </c>
      <c r="AL290" s="70">
        <f t="shared" si="75"/>
        <v>506.82351592890984</v>
      </c>
      <c r="AM290">
        <v>-206.0598825456193</v>
      </c>
      <c r="AN290">
        <v>712.88339847452914</v>
      </c>
      <c r="AO290">
        <f t="shared" si="74"/>
        <v>818.44</v>
      </c>
      <c r="AP290" s="71">
        <v>-74.180000000000007</v>
      </c>
      <c r="AQ290">
        <v>892.62000000000012</v>
      </c>
      <c r="AR290">
        <f t="shared" si="72"/>
        <v>-5.8402050329936772</v>
      </c>
      <c r="AS290">
        <v>0.69665161015739974</v>
      </c>
      <c r="AT290">
        <v>-6.5368566431510766</v>
      </c>
      <c r="AU290">
        <f t="shared" si="67"/>
        <v>2612.8332998938031</v>
      </c>
      <c r="AV290">
        <v>1869.0183882684246</v>
      </c>
      <c r="AW290">
        <v>743.81491162537861</v>
      </c>
      <c r="AX290">
        <f t="shared" si="73"/>
        <v>-42</v>
      </c>
      <c r="AY290">
        <v>3</v>
      </c>
      <c r="AZ290">
        <v>-45</v>
      </c>
      <c r="BA290">
        <f t="shared" si="71"/>
        <v>6469.0773294471246</v>
      </c>
      <c r="BB290">
        <v>58.110939065488651</v>
      </c>
      <c r="BC290">
        <v>6410.9663903816363</v>
      </c>
      <c r="BD290">
        <f t="shared" si="61"/>
        <v>183.04158999999999</v>
      </c>
      <c r="BE290">
        <v>0</v>
      </c>
      <c r="BF290">
        <v>183.04158999999999</v>
      </c>
      <c r="BG290">
        <f t="shared" si="62"/>
        <v>2.2151529999999999</v>
      </c>
      <c r="BH290">
        <v>-2.4483269999999999</v>
      </c>
      <c r="BI290">
        <v>4.6634799999999998</v>
      </c>
      <c r="BJ290">
        <f t="shared" si="63"/>
        <v>471.01147999999995</v>
      </c>
      <c r="BK290">
        <v>5.8293499999999998</v>
      </c>
      <c r="BL290">
        <v>465.18212999999997</v>
      </c>
      <c r="BM290">
        <f t="shared" si="84"/>
        <v>-37.307839999999999</v>
      </c>
      <c r="BN290">
        <v>0</v>
      </c>
      <c r="BO290">
        <v>-37.307839999999999</v>
      </c>
      <c r="BP290">
        <f t="shared" si="64"/>
        <v>67.620459999999994</v>
      </c>
      <c r="BQ290">
        <v>-69.369264999999999</v>
      </c>
      <c r="BR290">
        <v>136.98972499999999</v>
      </c>
      <c r="BS290">
        <f t="shared" si="65"/>
        <v>227.34465</v>
      </c>
      <c r="BT290">
        <v>-8.0445030000000006</v>
      </c>
      <c r="BU290">
        <v>235.38915299999999</v>
      </c>
      <c r="BV290">
        <f t="shared" si="68"/>
        <v>-22.908530000000003</v>
      </c>
      <c r="BW290">
        <v>-0.20033000000000001</v>
      </c>
      <c r="BX290">
        <v>-22.708200000000001</v>
      </c>
      <c r="BY290">
        <f t="shared" si="85"/>
        <v>-177.32882699999999</v>
      </c>
      <c r="BZ290">
        <v>1.7488049999999999</v>
      </c>
      <c r="CA290">
        <v>-179.07763199999999</v>
      </c>
      <c r="CB290">
        <f t="shared" si="88"/>
        <v>-132.20965799999999</v>
      </c>
      <c r="CC290">
        <v>-0.34976099999999999</v>
      </c>
      <c r="CD290">
        <v>-131.85989699999999</v>
      </c>
      <c r="CE290">
        <f t="shared" si="77"/>
        <v>-3.6141969999999999</v>
      </c>
      <c r="CF290">
        <v>-1.049283</v>
      </c>
      <c r="CG290">
        <v>-2.5649139999999999</v>
      </c>
      <c r="CH290" s="59">
        <f t="shared" si="69"/>
        <v>550</v>
      </c>
      <c r="CI290">
        <v>-49</v>
      </c>
      <c r="CJ290">
        <v>599</v>
      </c>
      <c r="CK290">
        <f t="shared" si="86"/>
        <v>-29.846272000000006</v>
      </c>
      <c r="CL290">
        <v>-87.090489000000005</v>
      </c>
      <c r="CM290">
        <v>57.244216999999999</v>
      </c>
    </row>
    <row r="291" spans="1:91" x14ac:dyDescent="0.25">
      <c r="A291" t="s">
        <v>940</v>
      </c>
      <c r="B291">
        <f t="shared" si="82"/>
        <v>-26283.146707801428</v>
      </c>
      <c r="C291">
        <f>SUMIF(E$5:CM$5,C$5,E291:CM291)</f>
        <v>-19771.686779014741</v>
      </c>
      <c r="D291">
        <f>SUMIF(E$5:CM$5,D$5,E291:CM291)</f>
        <v>-6511.4599287866877</v>
      </c>
      <c r="E291">
        <f t="shared" si="78"/>
        <v>753</v>
      </c>
      <c r="F291">
        <v>-45</v>
      </c>
      <c r="G291">
        <v>798</v>
      </c>
      <c r="H291">
        <f t="shared" si="79"/>
        <v>-988.18290751721725</v>
      </c>
      <c r="I291">
        <v>-538.13716310937605</v>
      </c>
      <c r="J291">
        <v>-450.04574440784125</v>
      </c>
      <c r="K291">
        <f t="shared" si="80"/>
        <v>899.66205548999926</v>
      </c>
      <c r="L291">
        <v>664.09536890999937</v>
      </c>
      <c r="M291">
        <v>235.56668657999987</v>
      </c>
      <c r="N291">
        <f t="shared" si="66"/>
        <v>758.89901378595891</v>
      </c>
      <c r="O291">
        <v>396.11083437491584</v>
      </c>
      <c r="P291">
        <v>362.78817941104302</v>
      </c>
      <c r="Q291">
        <f t="shared" si="70"/>
        <v>-2590.9</v>
      </c>
      <c r="R291">
        <v>-134.6</v>
      </c>
      <c r="S291" s="72">
        <v>-2456.3000000000002</v>
      </c>
      <c r="T291">
        <f t="shared" si="87"/>
        <v>-319.02</v>
      </c>
      <c r="U291">
        <v>-19.7</v>
      </c>
      <c r="V291">
        <v>-299.32</v>
      </c>
      <c r="W291">
        <f t="shared" si="83"/>
        <v>-19.742119472445776</v>
      </c>
      <c r="X291">
        <v>-36.474086717543031</v>
      </c>
      <c r="Y291">
        <v>16.731967245097255</v>
      </c>
      <c r="Z291">
        <f t="shared" si="89"/>
        <v>-5282.9542855930658</v>
      </c>
      <c r="AA291">
        <v>-3927.782797716111</v>
      </c>
      <c r="AB291">
        <v>-1355.1714878769551</v>
      </c>
      <c r="AC291">
        <f t="shared" si="81"/>
        <v>-4050.3</v>
      </c>
      <c r="AD291">
        <v>-4047</v>
      </c>
      <c r="AE291">
        <v>-3.3</v>
      </c>
      <c r="AH291">
        <v>1878.8854448341999</v>
      </c>
      <c r="AI291">
        <f t="shared" si="76"/>
        <v>-84.197107500000001</v>
      </c>
      <c r="AJ291">
        <v>-84.196461499999998</v>
      </c>
      <c r="AK291">
        <v>-6.4599999999999998E-4</v>
      </c>
      <c r="AL291" s="70">
        <f t="shared" si="75"/>
        <v>-1143.5130230625343</v>
      </c>
      <c r="AM291">
        <v>-212.67988488249711</v>
      </c>
      <c r="AN291">
        <v>-930.83313818003728</v>
      </c>
      <c r="AO291">
        <f t="shared" si="74"/>
        <v>-920.03</v>
      </c>
      <c r="AP291" s="71">
        <v>-1722.45</v>
      </c>
      <c r="AQ291">
        <v>802.42000000000007</v>
      </c>
      <c r="AR291">
        <f t="shared" si="72"/>
        <v>67.59426006164783</v>
      </c>
      <c r="AS291">
        <v>5.1185782654779635</v>
      </c>
      <c r="AT291">
        <v>62.475681796169866</v>
      </c>
      <c r="AU291">
        <f t="shared" si="67"/>
        <v>-10939.606155412384</v>
      </c>
      <c r="AV291">
        <v>-9555.5923627651409</v>
      </c>
      <c r="AW291">
        <v>-1384.0137926472444</v>
      </c>
      <c r="AX291">
        <f t="shared" si="73"/>
        <v>-9</v>
      </c>
      <c r="AY291">
        <v>-11</v>
      </c>
      <c r="AZ291">
        <v>2</v>
      </c>
      <c r="BA291">
        <f t="shared" si="71"/>
        <v>-7327.6851234156102</v>
      </c>
      <c r="BB291">
        <v>-98.065376917945287</v>
      </c>
      <c r="BC291">
        <v>-7229.6197464976649</v>
      </c>
      <c r="BD291">
        <f t="shared" ref="BD291:BD337" si="90">BE291+BF291</f>
        <v>-223.47948608695904</v>
      </c>
      <c r="BE291">
        <v>0</v>
      </c>
      <c r="BF291">
        <v>-223.47948608695904</v>
      </c>
      <c r="BG291">
        <f t="shared" ref="BG291:BG337" si="91">BH291+BI291</f>
        <v>-15.388618260869737</v>
      </c>
      <c r="BH291">
        <v>-20.097076086956747</v>
      </c>
      <c r="BI291">
        <v>4.7084578260870096</v>
      </c>
      <c r="BJ291">
        <f t="shared" ref="BJ291:BJ337" si="92">BK291+BL291</f>
        <v>5.7420217391305002</v>
      </c>
      <c r="BK291">
        <v>14.929256521739299</v>
      </c>
      <c r="BL291">
        <v>-9.1872347826087992</v>
      </c>
      <c r="BM291">
        <f t="shared" si="84"/>
        <v>-57.420217391305002</v>
      </c>
      <c r="BN291">
        <v>-2.2968086956521998</v>
      </c>
      <c r="BO291">
        <v>-55.123408695652799</v>
      </c>
      <c r="BP291">
        <f t="shared" ref="BP291:BP337" si="93">BQ291+BR291</f>
        <v>903.79422173914054</v>
      </c>
      <c r="BQ291">
        <v>79.239900000000887</v>
      </c>
      <c r="BR291">
        <v>824.55432173913971</v>
      </c>
      <c r="BS291">
        <f t="shared" ref="BS291:BS337" si="94">BT291+BU291</f>
        <v>-71.43075043478342</v>
      </c>
      <c r="BT291">
        <v>-31.925640869565576</v>
      </c>
      <c r="BU291">
        <v>-39.505109565217836</v>
      </c>
      <c r="BV291">
        <f t="shared" si="68"/>
        <v>471.38993000000005</v>
      </c>
      <c r="BW291">
        <v>-2.4199700000000002</v>
      </c>
      <c r="BX291">
        <v>473.80990000000003</v>
      </c>
      <c r="BY291">
        <f t="shared" si="85"/>
        <v>-204.99017608695885</v>
      </c>
      <c r="BZ291">
        <v>-0.68904260869565992</v>
      </c>
      <c r="CA291">
        <v>-204.30113347826318</v>
      </c>
      <c r="CB291">
        <f t="shared" si="88"/>
        <v>-41.572237391304817</v>
      </c>
      <c r="CC291">
        <v>0.45936173913043998</v>
      </c>
      <c r="CD291">
        <v>-42.031599130435261</v>
      </c>
      <c r="CE291">
        <f t="shared" si="77"/>
        <v>1.6077660869565396</v>
      </c>
      <c r="CF291">
        <v>-1.2632447826087101</v>
      </c>
      <c r="CG291">
        <v>2.8710108695652496</v>
      </c>
      <c r="CH291" s="59">
        <f t="shared" si="69"/>
        <v>431</v>
      </c>
      <c r="CI291">
        <v>-408</v>
      </c>
      <c r="CJ291">
        <v>839</v>
      </c>
      <c r="CK291">
        <f t="shared" si="86"/>
        <v>1834.6907860869774</v>
      </c>
      <c r="CL291">
        <v>-32.270162173913405</v>
      </c>
      <c r="CM291">
        <v>1866.9609482608907</v>
      </c>
    </row>
    <row r="292" spans="1:91" x14ac:dyDescent="0.25">
      <c r="A292" t="s">
        <v>941</v>
      </c>
      <c r="B292">
        <f t="shared" si="82"/>
        <v>10805.908516042953</v>
      </c>
      <c r="C292">
        <f>SUMIF(E$5:CM$5,C$5,E292:CM292)</f>
        <v>10759.631753434087</v>
      </c>
      <c r="D292">
        <f>SUMIF(E$5:CM$5,D$5,E292:CM292)</f>
        <v>46.276762608865958</v>
      </c>
      <c r="E292">
        <f t="shared" si="78"/>
        <v>2493</v>
      </c>
      <c r="F292">
        <v>346</v>
      </c>
      <c r="G292">
        <v>2147</v>
      </c>
      <c r="H292">
        <f t="shared" si="79"/>
        <v>-1031.0514980286994</v>
      </c>
      <c r="I292">
        <v>-1285.9038030357933</v>
      </c>
      <c r="J292">
        <v>254.85230500709383</v>
      </c>
      <c r="K292">
        <f t="shared" si="80"/>
        <v>-5776.6253311300006</v>
      </c>
      <c r="L292">
        <v>-1979.5173912099995</v>
      </c>
      <c r="M292">
        <v>-3797.1079399200007</v>
      </c>
      <c r="N292">
        <f t="shared" si="66"/>
        <v>1431.9360215189806</v>
      </c>
      <c r="O292">
        <v>189.33174108610015</v>
      </c>
      <c r="P292">
        <v>1242.6042804328804</v>
      </c>
      <c r="Q292">
        <f t="shared" si="70"/>
        <v>2191.6999999999998</v>
      </c>
      <c r="R292">
        <v>627.70000000000005</v>
      </c>
      <c r="S292" s="72">
        <v>1564</v>
      </c>
      <c r="T292">
        <f t="shared" si="87"/>
        <v>-697.4</v>
      </c>
      <c r="U292">
        <v>-10.89</v>
      </c>
      <c r="V292">
        <v>-686.51</v>
      </c>
      <c r="W292">
        <f t="shared" si="83"/>
        <v>-30.090089875234963</v>
      </c>
      <c r="X292">
        <v>-30.090089875234963</v>
      </c>
      <c r="Y292">
        <v>0</v>
      </c>
      <c r="Z292">
        <f t="shared" si="89"/>
        <v>1706.3878470635341</v>
      </c>
      <c r="AA292">
        <v>962.2215901126375</v>
      </c>
      <c r="AB292">
        <v>744.16625695089647</v>
      </c>
      <c r="AC292">
        <f t="shared" si="81"/>
        <v>-230.4</v>
      </c>
      <c r="AD292">
        <v>-439.5</v>
      </c>
      <c r="AE292">
        <v>209.1</v>
      </c>
      <c r="AH292">
        <v>-1244.2041273310267</v>
      </c>
      <c r="AI292">
        <f t="shared" si="76"/>
        <v>-61.156836299999995</v>
      </c>
      <c r="AJ292">
        <v>-61.150582999999997</v>
      </c>
      <c r="AK292">
        <v>-6.2532999999999998E-3</v>
      </c>
      <c r="AL292" s="70">
        <f t="shared" si="75"/>
        <v>2480.7831791054382</v>
      </c>
      <c r="AM292">
        <v>693.72581938095072</v>
      </c>
      <c r="AN292">
        <v>1787.0573597244875</v>
      </c>
      <c r="AO292">
        <f t="shared" si="74"/>
        <v>1830.2999999999997</v>
      </c>
      <c r="AP292" s="71">
        <v>-360.19</v>
      </c>
      <c r="AQ292">
        <v>2190.4899999999998</v>
      </c>
      <c r="AR292">
        <f t="shared" si="72"/>
        <v>-582.22013046083498</v>
      </c>
      <c r="AS292">
        <v>-5.4839099193400127</v>
      </c>
      <c r="AT292">
        <v>-576.73622054149496</v>
      </c>
      <c r="AU292">
        <f t="shared" si="67"/>
        <v>6425.2057797231791</v>
      </c>
      <c r="AV292">
        <v>11222.930534398116</v>
      </c>
      <c r="AW292">
        <v>-4797.7247546749368</v>
      </c>
      <c r="AX292">
        <f t="shared" si="73"/>
        <v>1230</v>
      </c>
      <c r="AY292">
        <v>-9</v>
      </c>
      <c r="AZ292">
        <v>1239</v>
      </c>
      <c r="BA292">
        <f t="shared" si="71"/>
        <v>1754.1199158485272</v>
      </c>
      <c r="BB292">
        <v>-46.28330995792426</v>
      </c>
      <c r="BC292">
        <v>1800.4032258064515</v>
      </c>
      <c r="BD292">
        <f t="shared" si="90"/>
        <v>-984.59772818184967</v>
      </c>
      <c r="BE292">
        <v>0</v>
      </c>
      <c r="BF292">
        <v>-984.59772818184967</v>
      </c>
      <c r="BG292">
        <f t="shared" si="91"/>
        <v>2.1597040909091594</v>
      </c>
      <c r="BH292">
        <v>4.6604140909092395</v>
      </c>
      <c r="BI292">
        <v>-2.5007100000000801</v>
      </c>
      <c r="BJ292">
        <f t="shared" si="92"/>
        <v>46.604140909092401</v>
      </c>
      <c r="BK292">
        <v>2.2733727272727999</v>
      </c>
      <c r="BL292">
        <v>44.3307681818196</v>
      </c>
      <c r="BM292">
        <f t="shared" si="84"/>
        <v>-85.25147727273</v>
      </c>
      <c r="BN292">
        <v>-1.1366863636364</v>
      </c>
      <c r="BO292">
        <v>-84.1147909090936</v>
      </c>
      <c r="BP292">
        <f t="shared" si="93"/>
        <v>523.2167331818348</v>
      </c>
      <c r="BQ292">
        <v>254.27673954546265</v>
      </c>
      <c r="BR292">
        <v>268.93999363637221</v>
      </c>
      <c r="BS292">
        <f t="shared" si="94"/>
        <v>-45.353785909092366</v>
      </c>
      <c r="BT292">
        <v>-66.268815000002121</v>
      </c>
      <c r="BU292">
        <v>20.915029090909758</v>
      </c>
      <c r="BV292">
        <f t="shared" si="68"/>
        <v>-21.199470000000002</v>
      </c>
      <c r="BW292">
        <v>-6.2670000000000003E-2</v>
      </c>
      <c r="BX292">
        <v>-21.136800000000001</v>
      </c>
      <c r="BY292">
        <f t="shared" si="85"/>
        <v>641.09110909092965</v>
      </c>
      <c r="BZ292">
        <v>736.57276363638721</v>
      </c>
      <c r="CA292">
        <v>-95.481654545457602</v>
      </c>
      <c r="CB292">
        <f t="shared" si="88"/>
        <v>-102.41544136363964</v>
      </c>
      <c r="CC292">
        <v>2.0460354545455202</v>
      </c>
      <c r="CD292">
        <v>-104.46147681818516</v>
      </c>
      <c r="CE292">
        <f t="shared" si="77"/>
        <v>-2.9553845454546401</v>
      </c>
      <c r="CF292">
        <v>-1.0230177272727601</v>
      </c>
      <c r="CG292">
        <v>-1.9323668181818798</v>
      </c>
      <c r="CH292" s="59">
        <f t="shared" si="69"/>
        <v>-1001</v>
      </c>
      <c r="CI292">
        <v>71</v>
      </c>
      <c r="CJ292">
        <v>-1072</v>
      </c>
      <c r="CK292">
        <f t="shared" si="86"/>
        <v>-54.674614090910829</v>
      </c>
      <c r="CL292">
        <v>-56.606980909092712</v>
      </c>
      <c r="CM292">
        <v>1.9323668181818798</v>
      </c>
    </row>
    <row r="293" spans="1:91" x14ac:dyDescent="0.25">
      <c r="A293" t="s">
        <v>942</v>
      </c>
      <c r="B293">
        <f t="shared" si="82"/>
        <v>11124.692450374212</v>
      </c>
      <c r="C293">
        <f>SUMIF(E$5:CM$5,C$5,E293:CM293)</f>
        <v>-3100.2666274226208</v>
      </c>
      <c r="D293">
        <f>SUMIF(E$5:CM$5,D$5,E293:CM293)</f>
        <v>14224.959077796833</v>
      </c>
      <c r="E293">
        <f t="shared" si="78"/>
        <v>-1041</v>
      </c>
      <c r="F293">
        <v>-80</v>
      </c>
      <c r="G293">
        <v>-961</v>
      </c>
      <c r="H293">
        <f t="shared" si="79"/>
        <v>-1197.0651175331168</v>
      </c>
      <c r="I293">
        <v>-880.43346052435709</v>
      </c>
      <c r="J293">
        <v>-316.63165700875959</v>
      </c>
      <c r="K293">
        <f t="shared" si="80"/>
        <v>-4372.0191805499999</v>
      </c>
      <c r="L293">
        <v>-1442.9651790000007</v>
      </c>
      <c r="M293">
        <v>-2929.0540015499996</v>
      </c>
      <c r="N293">
        <f t="shared" si="66"/>
        <v>195.22507042913159</v>
      </c>
      <c r="O293">
        <v>49.296598348771631</v>
      </c>
      <c r="P293">
        <v>145.92847208035997</v>
      </c>
      <c r="Q293">
        <f t="shared" si="70"/>
        <v>-785.8</v>
      </c>
      <c r="R293">
        <v>-217.7</v>
      </c>
      <c r="S293">
        <v>-568.1</v>
      </c>
      <c r="T293">
        <f t="shared" si="87"/>
        <v>-316.8</v>
      </c>
      <c r="U293">
        <v>-12.5</v>
      </c>
      <c r="V293">
        <v>-304.3</v>
      </c>
      <c r="W293">
        <f t="shared" si="83"/>
        <v>-17.941309853152291</v>
      </c>
      <c r="X293">
        <v>-26.151820086904127</v>
      </c>
      <c r="Y293">
        <v>8.2105102337518385</v>
      </c>
      <c r="Z293">
        <f t="shared" si="89"/>
        <v>690.35715139046886</v>
      </c>
      <c r="AA293">
        <v>236.12395514446411</v>
      </c>
      <c r="AB293">
        <v>454.23319624600475</v>
      </c>
      <c r="AC293">
        <f t="shared" si="81"/>
        <v>-1656.7</v>
      </c>
      <c r="AD293">
        <v>-1871.8</v>
      </c>
      <c r="AE293">
        <v>215.1</v>
      </c>
      <c r="AH293">
        <v>-536.00439454576247</v>
      </c>
      <c r="AI293">
        <f t="shared" si="76"/>
        <v>-89.189314299999992</v>
      </c>
      <c r="AJ293">
        <v>-89.183060999999995</v>
      </c>
      <c r="AK293">
        <v>-6.2532999999999998E-3</v>
      </c>
      <c r="AL293" s="70">
        <f t="shared" si="75"/>
        <v>1138.2077496624725</v>
      </c>
      <c r="AM293">
        <v>-50.982180420362738</v>
      </c>
      <c r="AN293">
        <v>1189.1899300828352</v>
      </c>
      <c r="AO293">
        <f t="shared" si="74"/>
        <v>139.35000000000002</v>
      </c>
      <c r="AP293" s="71">
        <v>-124.07000000000001</v>
      </c>
      <c r="AQ293">
        <v>263.42</v>
      </c>
      <c r="AR293">
        <f t="shared" si="72"/>
        <v>7.6383061170834949</v>
      </c>
      <c r="AS293">
        <v>-13.750324523067629</v>
      </c>
      <c r="AT293">
        <v>21.388630640151124</v>
      </c>
      <c r="AU293">
        <f t="shared" si="67"/>
        <v>13634.808606474004</v>
      </c>
      <c r="AV293">
        <v>1464.3544736107845</v>
      </c>
      <c r="AW293">
        <v>12170.454132863219</v>
      </c>
      <c r="AX293">
        <f t="shared" si="73"/>
        <v>-35</v>
      </c>
      <c r="AY293">
        <v>-5</v>
      </c>
      <c r="AZ293">
        <v>-30</v>
      </c>
      <c r="BA293">
        <f t="shared" si="71"/>
        <v>5676.6844401357275</v>
      </c>
      <c r="BB293">
        <v>-82.139866919314358</v>
      </c>
      <c r="BC293">
        <v>5758.8243070550416</v>
      </c>
      <c r="BD293">
        <f t="shared" si="90"/>
        <v>282.10073684211051</v>
      </c>
      <c r="BE293">
        <v>0</v>
      </c>
      <c r="BF293">
        <v>282.10073684211051</v>
      </c>
      <c r="BG293">
        <f t="shared" si="91"/>
        <v>-21.402315789474081</v>
      </c>
      <c r="BH293">
        <v>11.725736842105482</v>
      </c>
      <c r="BI293">
        <v>-33.128052631579564</v>
      </c>
      <c r="BJ293">
        <f t="shared" si="92"/>
        <v>42.121578947369201</v>
      </c>
      <c r="BK293">
        <v>-19.353157894737201</v>
      </c>
      <c r="BL293">
        <v>61.474736842106402</v>
      </c>
      <c r="BM293">
        <f t="shared" si="84"/>
        <v>-1025.7173684210718</v>
      </c>
      <c r="BN293">
        <v>-3.4152631578948003</v>
      </c>
      <c r="BO293">
        <v>-1022.3021052631769</v>
      </c>
      <c r="BP293">
        <f t="shared" si="93"/>
        <v>-212.54321052631974</v>
      </c>
      <c r="BQ293">
        <v>-12.636473684210761</v>
      </c>
      <c r="BR293">
        <v>-199.90673684210898</v>
      </c>
      <c r="BS293">
        <f t="shared" si="94"/>
        <v>144.12410526316057</v>
      </c>
      <c r="BT293">
        <v>1.0245789473684401</v>
      </c>
      <c r="BU293">
        <v>143.09952631579213</v>
      </c>
      <c r="BV293">
        <f t="shared" si="68"/>
        <v>7.4498639999999998</v>
      </c>
      <c r="BW293">
        <v>4.8346590000000003</v>
      </c>
      <c r="BX293">
        <v>2.615205</v>
      </c>
      <c r="BY293">
        <f t="shared" si="85"/>
        <v>-48.041368421053519</v>
      </c>
      <c r="BZ293">
        <v>4.6675263157895603</v>
      </c>
      <c r="CA293">
        <v>-52.708894736843078</v>
      </c>
      <c r="CB293">
        <f t="shared" si="88"/>
        <v>3.3014210526316399</v>
      </c>
      <c r="CC293">
        <v>-7.7412631578948803</v>
      </c>
      <c r="CD293">
        <v>11.04268421052652</v>
      </c>
      <c r="CE293">
        <f t="shared" si="77"/>
        <v>9.5627368421054406</v>
      </c>
      <c r="CF293">
        <v>-0.22768421052632004</v>
      </c>
      <c r="CG293">
        <v>9.7904210526317605</v>
      </c>
      <c r="CH293" s="59">
        <f t="shared" si="69"/>
        <v>153</v>
      </c>
      <c r="CI293">
        <v>203</v>
      </c>
      <c r="CJ293">
        <v>-50</v>
      </c>
      <c r="CK293">
        <f t="shared" si="86"/>
        <v>355.98426315790135</v>
      </c>
      <c r="CL293">
        <v>-135.2444210526341</v>
      </c>
      <c r="CM293">
        <v>491.22868421053545</v>
      </c>
    </row>
    <row r="294" spans="1:91" x14ac:dyDescent="0.25">
      <c r="A294" t="s">
        <v>943</v>
      </c>
      <c r="B294">
        <f t="shared" si="82"/>
        <v>37259.43390492558</v>
      </c>
      <c r="C294">
        <f>SUMIF(E$5:CM$5,C$5,E294:CM294)</f>
        <v>28080.073128356213</v>
      </c>
      <c r="D294">
        <f>SUMIF(E$5:CM$5,D$5,E294:CM294)</f>
        <v>9179.360776569365</v>
      </c>
      <c r="E294">
        <f t="shared" si="78"/>
        <v>5668</v>
      </c>
      <c r="F294">
        <v>1300</v>
      </c>
      <c r="G294">
        <v>4368</v>
      </c>
      <c r="H294">
        <f t="shared" si="79"/>
        <v>903.94301898494655</v>
      </c>
      <c r="I294">
        <v>-1077.9502465820487</v>
      </c>
      <c r="J294">
        <v>1981.8932655669953</v>
      </c>
      <c r="K294">
        <f t="shared" si="80"/>
        <v>5414.5073791199993</v>
      </c>
      <c r="L294">
        <v>3513.2474525399998</v>
      </c>
      <c r="M294">
        <v>1901.259926579999</v>
      </c>
      <c r="N294">
        <f t="shared" si="66"/>
        <v>982.52143414883676</v>
      </c>
      <c r="O294">
        <v>522.87939045170788</v>
      </c>
      <c r="P294">
        <v>459.64204369712894</v>
      </c>
      <c r="Q294">
        <f t="shared" si="70"/>
        <v>5217.5</v>
      </c>
      <c r="R294">
        <v>518.4</v>
      </c>
      <c r="S294" s="72">
        <v>4699.1000000000004</v>
      </c>
      <c r="T294">
        <f t="shared" si="87"/>
        <v>27.169999999999995</v>
      </c>
      <c r="U294">
        <v>72.209999999999994</v>
      </c>
      <c r="V294">
        <v>-45.04</v>
      </c>
      <c r="W294">
        <f t="shared" si="83"/>
        <v>58.421475790960734</v>
      </c>
      <c r="X294">
        <v>-14.073453339407244</v>
      </c>
      <c r="Y294">
        <v>72.494929130367979</v>
      </c>
      <c r="Z294">
        <f t="shared" si="89"/>
        <v>-757.91778743785585</v>
      </c>
      <c r="AA294">
        <v>-744.18725443432015</v>
      </c>
      <c r="AB294">
        <v>-13.730533003535658</v>
      </c>
      <c r="AC294">
        <f t="shared" si="81"/>
        <v>1004.1999999999998</v>
      </c>
      <c r="AD294">
        <v>4343.2</v>
      </c>
      <c r="AE294">
        <v>-3339</v>
      </c>
      <c r="AH294">
        <v>-570.83510432797959</v>
      </c>
      <c r="AI294">
        <f t="shared" si="76"/>
        <v>10.868809000000001</v>
      </c>
      <c r="AJ294">
        <v>10.868809000000001</v>
      </c>
      <c r="AK294">
        <v>0</v>
      </c>
      <c r="AL294" s="70">
        <f t="shared" si="75"/>
        <v>2753.2219311314157</v>
      </c>
      <c r="AM294">
        <v>1150.094094120881</v>
      </c>
      <c r="AN294">
        <v>1603.1278370105347</v>
      </c>
      <c r="AO294">
        <f t="shared" si="74"/>
        <v>300.53999999999996</v>
      </c>
      <c r="AP294" s="71">
        <v>195.66</v>
      </c>
      <c r="AQ294">
        <v>104.88</v>
      </c>
      <c r="AR294">
        <f t="shared" si="72"/>
        <v>0.95918815517706646</v>
      </c>
      <c r="AS294">
        <v>2.5604831840208098</v>
      </c>
      <c r="AT294">
        <v>-1.6012950288437433</v>
      </c>
      <c r="AU294">
        <f t="shared" si="67"/>
        <v>21303.265207403732</v>
      </c>
      <c r="AV294">
        <v>17620.098891047106</v>
      </c>
      <c r="AW294">
        <v>3683.1663163566254</v>
      </c>
      <c r="AX294">
        <f t="shared" si="73"/>
        <v>201</v>
      </c>
      <c r="AY294">
        <v>-5</v>
      </c>
      <c r="AZ294">
        <v>206</v>
      </c>
      <c r="BA294">
        <f t="shared" si="71"/>
        <v>-2806.9339979527363</v>
      </c>
      <c r="BB294">
        <v>-7.2544394499087668</v>
      </c>
      <c r="BC294">
        <v>-2799.6795585028276</v>
      </c>
      <c r="BD294">
        <f t="shared" si="90"/>
        <v>80.029027727272094</v>
      </c>
      <c r="BE294">
        <v>0</v>
      </c>
      <c r="BF294">
        <v>80.029027727272094</v>
      </c>
      <c r="BG294">
        <f t="shared" si="91"/>
        <v>1.3699690909090796</v>
      </c>
      <c r="BH294">
        <v>2.6257740909090699</v>
      </c>
      <c r="BI294">
        <v>-1.2558049999999903</v>
      </c>
      <c r="BJ294">
        <f t="shared" si="92"/>
        <v>55.940404545454101</v>
      </c>
      <c r="BK294">
        <v>13.699690909090801</v>
      </c>
      <c r="BL294">
        <v>42.240713636363303</v>
      </c>
      <c r="BM294">
        <f t="shared" si="84"/>
        <v>-44.523995454545101</v>
      </c>
      <c r="BN294">
        <v>0</v>
      </c>
      <c r="BO294">
        <v>-44.523995454545101</v>
      </c>
      <c r="BP294">
        <f t="shared" si="93"/>
        <v>-232.32392499999818</v>
      </c>
      <c r="BQ294">
        <v>56.0545686363632</v>
      </c>
      <c r="BR294">
        <v>-288.37849363636138</v>
      </c>
      <c r="BS294">
        <f t="shared" si="94"/>
        <v>20.892028636363474</v>
      </c>
      <c r="BT294">
        <v>-0.91331272727272017</v>
      </c>
      <c r="BU294">
        <v>21.805341363636195</v>
      </c>
      <c r="BV294">
        <f t="shared" si="68"/>
        <v>274.86763999999999</v>
      </c>
      <c r="BW294">
        <v>-5.6759999999999998E-2</v>
      </c>
      <c r="BX294">
        <v>274.92439999999999</v>
      </c>
      <c r="BY294">
        <f t="shared" si="85"/>
        <v>1678.8971209090776</v>
      </c>
      <c r="BZ294">
        <v>0</v>
      </c>
      <c r="CA294">
        <v>1678.8971209090776</v>
      </c>
      <c r="CB294">
        <f t="shared" si="88"/>
        <v>-65.416024090908579</v>
      </c>
      <c r="CC294">
        <v>-1.36996909090908</v>
      </c>
      <c r="CD294">
        <v>-64.046054999999498</v>
      </c>
      <c r="CE294">
        <f t="shared" si="77"/>
        <v>-3.8815790909090602</v>
      </c>
      <c r="CF294">
        <v>-0.68498454545454002</v>
      </c>
      <c r="CG294">
        <v>-3.1965945454545199</v>
      </c>
      <c r="CH294" s="59">
        <f t="shared" si="69"/>
        <v>-3699</v>
      </c>
      <c r="CI294">
        <v>657</v>
      </c>
      <c r="CJ294">
        <v>-4356</v>
      </c>
      <c r="CK294">
        <f t="shared" si="86"/>
        <v>-517.84831636363231</v>
      </c>
      <c r="CL294">
        <v>-47.035605454545085</v>
      </c>
      <c r="CM294">
        <v>-470.81271090908717</v>
      </c>
    </row>
    <row r="295" spans="1:91" x14ac:dyDescent="0.25">
      <c r="A295" t="s">
        <v>944</v>
      </c>
      <c r="B295">
        <f t="shared" si="82"/>
        <v>18530.129794876295</v>
      </c>
      <c r="C295">
        <f>SUMIF(E$5:CM$5,C$5,E295:CM295)</f>
        <v>14069.34643995481</v>
      </c>
      <c r="D295">
        <f>SUMIF(E$5:CM$5,D$5,E295:CM295)</f>
        <v>4460.7833549214856</v>
      </c>
      <c r="E295">
        <f t="shared" si="78"/>
        <v>2164</v>
      </c>
      <c r="F295">
        <v>136</v>
      </c>
      <c r="G295">
        <v>2028</v>
      </c>
      <c r="H295">
        <f t="shared" si="79"/>
        <v>32.619059999206243</v>
      </c>
      <c r="I295">
        <v>34.068795999170966</v>
      </c>
      <c r="J295">
        <v>-1.4497359999647219</v>
      </c>
      <c r="K295">
        <f t="shared" si="80"/>
        <v>4325.0196412899977</v>
      </c>
      <c r="L295">
        <v>-1471.3637632400012</v>
      </c>
      <c r="M295">
        <v>5796.3834045299991</v>
      </c>
      <c r="N295">
        <f t="shared" ref="N295:N337" si="95">O295+P295</f>
        <v>3.8803686465222995</v>
      </c>
      <c r="O295">
        <v>209.83425601124944</v>
      </c>
      <c r="P295">
        <v>-205.95388736472714</v>
      </c>
      <c r="Q295">
        <f t="shared" si="70"/>
        <v>372.19999999999993</v>
      </c>
      <c r="R295" s="72">
        <v>1028.0999999999999</v>
      </c>
      <c r="S295">
        <v>-655.9</v>
      </c>
      <c r="T295">
        <f t="shared" si="87"/>
        <v>-328.4</v>
      </c>
      <c r="U295">
        <v>68.97</v>
      </c>
      <c r="V295">
        <v>-397.37</v>
      </c>
      <c r="W295">
        <f t="shared" si="83"/>
        <v>79.809070852126538</v>
      </c>
      <c r="X295">
        <v>-14.736943459883388</v>
      </c>
      <c r="Y295">
        <v>94.54601431200993</v>
      </c>
      <c r="Z295">
        <f t="shared" si="89"/>
        <v>1570.0719383843023</v>
      </c>
      <c r="AA295">
        <v>2417.74676222586</v>
      </c>
      <c r="AB295">
        <v>-847.67482384155778</v>
      </c>
      <c r="AC295">
        <f t="shared" si="81"/>
        <v>2845.8</v>
      </c>
      <c r="AD295">
        <v>1734</v>
      </c>
      <c r="AE295">
        <v>1111.8</v>
      </c>
      <c r="AH295">
        <v>1115.9309204827634</v>
      </c>
      <c r="AI295">
        <f t="shared" si="76"/>
        <v>0.50973730000000006</v>
      </c>
      <c r="AJ295">
        <v>0.50107500000000005</v>
      </c>
      <c r="AK295">
        <v>8.6622999999999995E-3</v>
      </c>
      <c r="AL295" s="70">
        <f t="shared" si="75"/>
        <v>343.0326554011931</v>
      </c>
      <c r="AM295">
        <v>341.40800864237474</v>
      </c>
      <c r="AN295">
        <v>1.6246467588183577</v>
      </c>
      <c r="AO295">
        <f t="shared" si="74"/>
        <v>-213.17000000000002</v>
      </c>
      <c r="AP295" s="71">
        <v>-85.3</v>
      </c>
      <c r="AQ295">
        <v>-127.87</v>
      </c>
      <c r="AR295">
        <f t="shared" si="72"/>
        <v>5.2148371621662495</v>
      </c>
      <c r="AS295">
        <v>1.2410978229233329</v>
      </c>
      <c r="AT295">
        <v>3.9737393392429166</v>
      </c>
      <c r="AU295">
        <f t="shared" si="67"/>
        <v>9175.0781505938103</v>
      </c>
      <c r="AV295">
        <v>9546.2395464151705</v>
      </c>
      <c r="AW295">
        <v>-371.16139582135997</v>
      </c>
      <c r="AX295">
        <f t="shared" si="73"/>
        <v>68</v>
      </c>
      <c r="AY295">
        <v>-6</v>
      </c>
      <c r="AZ295">
        <v>74</v>
      </c>
      <c r="BA295">
        <f t="shared" si="71"/>
        <v>818.96399576420686</v>
      </c>
      <c r="BB295">
        <v>-9.1334274620543514</v>
      </c>
      <c r="BC295">
        <v>828.09742322626118</v>
      </c>
      <c r="BD295">
        <f t="shared" si="90"/>
        <v>154.14861700000003</v>
      </c>
      <c r="BE295">
        <v>0</v>
      </c>
      <c r="BF295">
        <v>154.14861700000003</v>
      </c>
      <c r="BG295">
        <f t="shared" si="91"/>
        <v>-6.810690000000001</v>
      </c>
      <c r="BH295">
        <v>-12.032219000000001</v>
      </c>
      <c r="BI295">
        <v>5.2215290000000003</v>
      </c>
      <c r="BJ295">
        <f t="shared" si="92"/>
        <v>773.01331500000015</v>
      </c>
      <c r="BK295">
        <v>13.621380000000002</v>
      </c>
      <c r="BL295">
        <v>759.3919350000001</v>
      </c>
      <c r="BM295">
        <f t="shared" si="84"/>
        <v>1.1351150000000003</v>
      </c>
      <c r="BN295">
        <v>-2.2702300000000002</v>
      </c>
      <c r="BO295">
        <v>3.4053450000000005</v>
      </c>
      <c r="BP295">
        <f t="shared" si="93"/>
        <v>-792.42378150000013</v>
      </c>
      <c r="BQ295">
        <v>-3.2918335000000001</v>
      </c>
      <c r="BR295">
        <v>-789.13194800000008</v>
      </c>
      <c r="BS295">
        <f t="shared" si="94"/>
        <v>66.404227500000005</v>
      </c>
      <c r="BT295">
        <v>-1.2486265000000003</v>
      </c>
      <c r="BU295">
        <v>67.652854000000005</v>
      </c>
      <c r="BV295">
        <f t="shared" si="68"/>
        <v>77.18222999999999</v>
      </c>
      <c r="BW295">
        <v>-5.7630000000000001E-2</v>
      </c>
      <c r="BX295">
        <v>77.239859999999993</v>
      </c>
      <c r="BY295">
        <f t="shared" si="85"/>
        <v>-2116.8759635000001</v>
      </c>
      <c r="BZ295">
        <v>-4.7674830000000004</v>
      </c>
      <c r="CA295">
        <v>-2112.1084805</v>
      </c>
      <c r="CB295">
        <f t="shared" si="88"/>
        <v>99.663097000000008</v>
      </c>
      <c r="CC295">
        <v>-3.1783220000000001</v>
      </c>
      <c r="CD295">
        <v>102.841419</v>
      </c>
      <c r="CE295">
        <f t="shared" si="77"/>
        <v>-25.994133500000004</v>
      </c>
      <c r="CF295">
        <v>-0.11351150000000002</v>
      </c>
      <c r="CG295">
        <v>-25.880622000000002</v>
      </c>
      <c r="CH295" s="59">
        <f t="shared" si="69"/>
        <v>-2210</v>
      </c>
      <c r="CI295">
        <v>230</v>
      </c>
      <c r="CJ295">
        <v>-2440</v>
      </c>
      <c r="CK295">
        <f t="shared" si="86"/>
        <v>132.127386</v>
      </c>
      <c r="CL295">
        <v>-78.890492500000008</v>
      </c>
      <c r="CM295">
        <v>211.01787850000002</v>
      </c>
    </row>
    <row r="296" spans="1:91" x14ac:dyDescent="0.25">
      <c r="A296" t="s">
        <v>945</v>
      </c>
      <c r="B296">
        <f t="shared" si="82"/>
        <v>33763.13950251721</v>
      </c>
      <c r="C296">
        <f>SUMIF(E$5:CM$5,C$5,E296:CM296)</f>
        <v>10473.682432466621</v>
      </c>
      <c r="D296">
        <f>SUMIF(E$5:CM$5,D$5,E296:CM296)</f>
        <v>23289.457070050586</v>
      </c>
      <c r="E296">
        <f t="shared" si="78"/>
        <v>795</v>
      </c>
      <c r="F296">
        <v>-554</v>
      </c>
      <c r="G296">
        <v>1349</v>
      </c>
      <c r="H296">
        <f t="shared" si="79"/>
        <v>-564.62227019062834</v>
      </c>
      <c r="I296">
        <v>-708.61103038823842</v>
      </c>
      <c r="J296">
        <v>143.98876019761008</v>
      </c>
      <c r="K296">
        <f t="shared" si="80"/>
        <v>933.53538265999873</v>
      </c>
      <c r="L296">
        <v>-1206.7849114900012</v>
      </c>
      <c r="M296">
        <v>2140.3202941499999</v>
      </c>
      <c r="N296">
        <f t="shared" si="95"/>
        <v>371.01544457758314</v>
      </c>
      <c r="O296">
        <v>173.38923726998834</v>
      </c>
      <c r="P296">
        <v>197.62620730759483</v>
      </c>
      <c r="Q296">
        <f t="shared" si="70"/>
        <v>1449.4</v>
      </c>
      <c r="R296">
        <v>613.29999999999995</v>
      </c>
      <c r="S296">
        <v>836.1</v>
      </c>
      <c r="T296">
        <f t="shared" si="87"/>
        <v>251.21</v>
      </c>
      <c r="U296">
        <v>77.72</v>
      </c>
      <c r="V296">
        <v>173.49</v>
      </c>
      <c r="W296">
        <f t="shared" si="83"/>
        <v>2466.1267904107322</v>
      </c>
      <c r="X296">
        <v>-4.9763477037895285</v>
      </c>
      <c r="Y296">
        <v>2471.1031381145217</v>
      </c>
      <c r="Z296">
        <f t="shared" si="89"/>
        <v>6618.1757621406441</v>
      </c>
      <c r="AA296">
        <v>4890.7918169179393</v>
      </c>
      <c r="AB296">
        <v>1727.3839452227051</v>
      </c>
      <c r="AC296">
        <f t="shared" si="81"/>
        <v>1279.9000000000001</v>
      </c>
      <c r="AD296">
        <v>480.1</v>
      </c>
      <c r="AE296">
        <v>799.8</v>
      </c>
      <c r="AH296">
        <v>721.30293018911664</v>
      </c>
      <c r="AI296">
        <f t="shared" si="76"/>
        <v>-1.8331865000000001</v>
      </c>
      <c r="AJ296">
        <v>-1.0818909999999999</v>
      </c>
      <c r="AK296">
        <v>-0.7512955</v>
      </c>
      <c r="AL296" s="70">
        <f t="shared" si="75"/>
        <v>126.24928580349001</v>
      </c>
      <c r="AM296">
        <v>405.41393686479</v>
      </c>
      <c r="AN296">
        <v>-279.16465106129999</v>
      </c>
      <c r="AO296">
        <f t="shared" si="74"/>
        <v>-689.66</v>
      </c>
      <c r="AP296" s="71">
        <v>-511.25</v>
      </c>
      <c r="AQ296">
        <v>-178.40999999999997</v>
      </c>
      <c r="AR296">
        <f t="shared" si="72"/>
        <v>-143.15640520651078</v>
      </c>
      <c r="AS296">
        <v>1.2947456332713265</v>
      </c>
      <c r="AT296">
        <v>-144.45115083978212</v>
      </c>
      <c r="AU296">
        <f t="shared" si="67"/>
        <v>8598.8254470864886</v>
      </c>
      <c r="AV296">
        <v>6840.6791207821989</v>
      </c>
      <c r="AW296">
        <v>1758.1463263042892</v>
      </c>
      <c r="AX296">
        <f t="shared" si="73"/>
        <v>-59</v>
      </c>
      <c r="AY296">
        <v>10</v>
      </c>
      <c r="AZ296">
        <v>-69</v>
      </c>
      <c r="BA296">
        <f t="shared" si="71"/>
        <v>8303.8827258320089</v>
      </c>
      <c r="BB296">
        <v>15.671773199506948</v>
      </c>
      <c r="BC296">
        <v>8288.2109526325021</v>
      </c>
      <c r="BD296">
        <f t="shared" si="90"/>
        <v>543.0839809523718</v>
      </c>
      <c r="BE296">
        <v>0</v>
      </c>
      <c r="BF296">
        <v>543.0839809523718</v>
      </c>
      <c r="BG296">
        <f t="shared" si="91"/>
        <v>-8.2508076190474817</v>
      </c>
      <c r="BH296">
        <v>-4.2949409523808804</v>
      </c>
      <c r="BI296">
        <v>-3.9558666666666005</v>
      </c>
      <c r="BJ296">
        <f t="shared" si="92"/>
        <v>15.8234666666664</v>
      </c>
      <c r="BK296">
        <v>-7.9117333333332009</v>
      </c>
      <c r="BL296">
        <v>23.735199999999601</v>
      </c>
      <c r="BM296">
        <f t="shared" si="84"/>
        <v>-2.2604952380952001</v>
      </c>
      <c r="BN296">
        <v>-1.1302476190476001</v>
      </c>
      <c r="BO296">
        <v>-1.1302476190476001</v>
      </c>
      <c r="BP296">
        <f t="shared" si="93"/>
        <v>7.0075352380951159</v>
      </c>
      <c r="BQ296">
        <v>59.111950476189477</v>
      </c>
      <c r="BR296">
        <v>-52.104415238094361</v>
      </c>
      <c r="BS296">
        <f t="shared" si="94"/>
        <v>87.820239999998535</v>
      </c>
      <c r="BT296">
        <v>13.22389714285692</v>
      </c>
      <c r="BU296">
        <v>74.596342857141607</v>
      </c>
      <c r="BV296">
        <f t="shared" si="68"/>
        <v>-11.24901</v>
      </c>
      <c r="BW296">
        <v>-6.1210000000000001E-2</v>
      </c>
      <c r="BX296">
        <v>-11.187799999999999</v>
      </c>
      <c r="BY296">
        <f t="shared" si="85"/>
        <v>158.46071619047353</v>
      </c>
      <c r="BZ296">
        <v>-12.31969904761884</v>
      </c>
      <c r="CA296">
        <v>170.78041523809236</v>
      </c>
      <c r="CB296">
        <f t="shared" si="88"/>
        <v>-262.21744761904318</v>
      </c>
      <c r="CC296">
        <v>-4.5209904761904003</v>
      </c>
      <c r="CD296">
        <v>-257.69645714285281</v>
      </c>
      <c r="CE296">
        <f t="shared" si="77"/>
        <v>-18.310011428571119</v>
      </c>
      <c r="CF296">
        <v>-3.3907428571428002</v>
      </c>
      <c r="CG296">
        <v>-14.91926857142832</v>
      </c>
      <c r="CH296" s="59">
        <f t="shared" si="69"/>
        <v>3119</v>
      </c>
      <c r="CI296">
        <v>-99</v>
      </c>
      <c r="CJ296">
        <v>3218</v>
      </c>
      <c r="CK296">
        <f t="shared" si="86"/>
        <v>-322.120571428566</v>
      </c>
      <c r="CL296">
        <v>12.31969904761884</v>
      </c>
      <c r="CM296">
        <v>-334.44027047618482</v>
      </c>
    </row>
    <row r="297" spans="1:91" x14ac:dyDescent="0.25">
      <c r="A297" t="s">
        <v>946</v>
      </c>
      <c r="B297">
        <f t="shared" si="82"/>
        <v>-2143.5778985355373</v>
      </c>
      <c r="C297">
        <f>SUMIF(E$5:CM$5,C$5,E297:CM297)</f>
        <v>9416.9917600797962</v>
      </c>
      <c r="D297">
        <f>SUMIF(E$5:CM$5,D$5,E297:CM297)</f>
        <v>-11560.569658615334</v>
      </c>
      <c r="E297">
        <f t="shared" si="78"/>
        <v>-2137</v>
      </c>
      <c r="F297">
        <v>-78</v>
      </c>
      <c r="G297">
        <v>-2059</v>
      </c>
      <c r="H297">
        <f t="shared" si="79"/>
        <v>1130.4642496107656</v>
      </c>
      <c r="I297">
        <v>-146.66856960139674</v>
      </c>
      <c r="J297">
        <v>1277.1328192121623</v>
      </c>
      <c r="K297">
        <f t="shared" si="80"/>
        <v>-1281.1317854900005</v>
      </c>
      <c r="L297">
        <v>-271.83524761000047</v>
      </c>
      <c r="M297">
        <v>-1009.2965378800001</v>
      </c>
      <c r="N297">
        <f t="shared" si="95"/>
        <v>937.93410735916939</v>
      </c>
      <c r="O297">
        <v>-657.59659907538446</v>
      </c>
      <c r="P297">
        <v>1595.5307064345538</v>
      </c>
      <c r="Q297">
        <f t="shared" si="70"/>
        <v>-1874.9</v>
      </c>
      <c r="R297">
        <v>300.10000000000002</v>
      </c>
      <c r="S297" s="72">
        <v>-2175</v>
      </c>
      <c r="T297">
        <f t="shared" si="87"/>
        <v>6.5100000000000051</v>
      </c>
      <c r="U297">
        <v>73.83</v>
      </c>
      <c r="V297">
        <v>-67.319999999999993</v>
      </c>
      <c r="W297">
        <f t="shared" si="83"/>
        <v>39.004868170970198</v>
      </c>
      <c r="X297">
        <v>10.007029799571693</v>
      </c>
      <c r="Y297">
        <v>28.997838371398508</v>
      </c>
      <c r="Z297">
        <f t="shared" si="89"/>
        <v>2318.1018894796057</v>
      </c>
      <c r="AA297">
        <v>3052.6057873559898</v>
      </c>
      <c r="AB297">
        <v>-734.50389787638403</v>
      </c>
      <c r="AC297">
        <f t="shared" si="81"/>
        <v>2059.4</v>
      </c>
      <c r="AD297">
        <v>2280.8000000000002</v>
      </c>
      <c r="AE297">
        <v>-221.4</v>
      </c>
      <c r="AH297">
        <v>-2386.835435702526</v>
      </c>
      <c r="AI297">
        <f t="shared" si="76"/>
        <v>-998.48540600000001</v>
      </c>
      <c r="AJ297">
        <v>1.438839</v>
      </c>
      <c r="AK297">
        <v>-999.92424500000004</v>
      </c>
      <c r="AL297" s="70">
        <f t="shared" si="75"/>
        <v>127.2051844101054</v>
      </c>
      <c r="AM297">
        <v>549.26709136569082</v>
      </c>
      <c r="AN297">
        <v>-422.06190695558541</v>
      </c>
      <c r="AO297">
        <f t="shared" si="74"/>
        <v>-437.48</v>
      </c>
      <c r="AP297" s="71">
        <v>266.59000000000003</v>
      </c>
      <c r="AQ297">
        <v>-704.07</v>
      </c>
      <c r="AR297">
        <f t="shared" si="72"/>
        <v>16.56424558346534</v>
      </c>
      <c r="AS297">
        <v>15.230306075613628</v>
      </c>
      <c r="AT297">
        <v>1.3339395078517133</v>
      </c>
      <c r="AU297">
        <f t="shared" si="67"/>
        <v>4816.5282284476616</v>
      </c>
      <c r="AV297">
        <v>3908.3396428397368</v>
      </c>
      <c r="AW297">
        <v>908.18858560792489</v>
      </c>
      <c r="AX297">
        <f t="shared" si="73"/>
        <v>224</v>
      </c>
      <c r="AY297">
        <v>1</v>
      </c>
      <c r="AZ297">
        <v>223</v>
      </c>
      <c r="BA297">
        <f t="shared" si="71"/>
        <v>-6605.6547619047578</v>
      </c>
      <c r="BB297">
        <v>-203.56267507002789</v>
      </c>
      <c r="BC297">
        <v>-6402.0920868347303</v>
      </c>
      <c r="BD297">
        <f t="shared" si="90"/>
        <v>992.78700500000002</v>
      </c>
      <c r="BE297">
        <v>0</v>
      </c>
      <c r="BF297">
        <v>992.78700500000002</v>
      </c>
      <c r="BG297">
        <f t="shared" si="91"/>
        <v>33.152837500000004</v>
      </c>
      <c r="BH297">
        <v>28.769920000000003</v>
      </c>
      <c r="BI297">
        <v>4.3829175000000005</v>
      </c>
      <c r="BJ297">
        <f t="shared" si="92"/>
        <v>-34.838575000000006</v>
      </c>
      <c r="BK297">
        <v>0</v>
      </c>
      <c r="BL297">
        <v>-34.838575000000006</v>
      </c>
      <c r="BM297">
        <f t="shared" si="84"/>
        <v>-52.819775000000007</v>
      </c>
      <c r="BN297">
        <v>0</v>
      </c>
      <c r="BO297">
        <v>-52.819775000000007</v>
      </c>
      <c r="BP297">
        <f t="shared" si="93"/>
        <v>-135.53329500000001</v>
      </c>
      <c r="BQ297">
        <v>38.322432500000005</v>
      </c>
      <c r="BR297">
        <v>-173.8557275</v>
      </c>
      <c r="BS297">
        <f t="shared" si="94"/>
        <v>50.684507499999995</v>
      </c>
      <c r="BT297">
        <v>1.4609725000000002</v>
      </c>
      <c r="BU297">
        <v>49.223534999999998</v>
      </c>
      <c r="BV297">
        <f t="shared" si="68"/>
        <v>28.381229999999999</v>
      </c>
      <c r="BW297">
        <v>-0.48396</v>
      </c>
      <c r="BX297">
        <v>28.865189999999998</v>
      </c>
      <c r="BY297">
        <f t="shared" si="85"/>
        <v>-22.364117500000003</v>
      </c>
      <c r="BZ297">
        <v>-5.6191250000000004</v>
      </c>
      <c r="CA297">
        <v>-16.744992500000002</v>
      </c>
      <c r="CB297">
        <f t="shared" si="88"/>
        <v>-862.08615750000013</v>
      </c>
      <c r="CC297">
        <v>-6.405802500000001</v>
      </c>
      <c r="CD297">
        <v>-855.68035500000008</v>
      </c>
      <c r="CE297">
        <f t="shared" si="77"/>
        <v>-4.4953000000000003</v>
      </c>
      <c r="CF297">
        <v>-0.56191250000000004</v>
      </c>
      <c r="CG297">
        <v>-3.9333875000000003</v>
      </c>
      <c r="CH297" s="59">
        <f t="shared" si="69"/>
        <v>-634</v>
      </c>
      <c r="CI297">
        <v>273</v>
      </c>
      <c r="CJ297">
        <v>-907</v>
      </c>
      <c r="CK297">
        <f t="shared" si="86"/>
        <v>2543.3283575</v>
      </c>
      <c r="CL297">
        <v>-13.03637</v>
      </c>
      <c r="CM297">
        <v>2556.3647274999998</v>
      </c>
    </row>
    <row r="298" spans="1:91" x14ac:dyDescent="0.25">
      <c r="A298" t="s">
        <v>947</v>
      </c>
      <c r="B298">
        <f t="shared" si="82"/>
        <v>5985.0296795776085</v>
      </c>
      <c r="C298">
        <f>SUMIF(E$5:CM$5,C$5,E298:CM298)</f>
        <v>-18859.874049833401</v>
      </c>
      <c r="D298">
        <f>SUMIF(E$5:CM$5,D$5,E298:CM298)</f>
        <v>24844.903729411009</v>
      </c>
      <c r="E298">
        <f t="shared" si="78"/>
        <v>-559</v>
      </c>
      <c r="F298">
        <v>-138</v>
      </c>
      <c r="G298">
        <v>-421</v>
      </c>
      <c r="H298">
        <f t="shared" si="79"/>
        <v>-211.12459680171031</v>
      </c>
      <c r="I298">
        <v>-632.12699160512068</v>
      </c>
      <c r="J298">
        <v>421.00239480341037</v>
      </c>
      <c r="K298">
        <f t="shared" si="80"/>
        <v>-2437.5108607400002</v>
      </c>
      <c r="L298">
        <v>-2435.9421280000006</v>
      </c>
      <c r="M298">
        <v>-1.5687327399997739</v>
      </c>
      <c r="N298">
        <f t="shared" si="95"/>
        <v>1297.569579631951</v>
      </c>
      <c r="O298">
        <v>-345.00480338111788</v>
      </c>
      <c r="P298">
        <v>1642.5743830130689</v>
      </c>
      <c r="Q298">
        <f t="shared" si="70"/>
        <v>1287.9000000000001</v>
      </c>
      <c r="R298">
        <v>92.7</v>
      </c>
      <c r="S298" s="72">
        <v>1195.2</v>
      </c>
      <c r="T298">
        <f t="shared" si="87"/>
        <v>97.03</v>
      </c>
      <c r="U298">
        <v>73.14</v>
      </c>
      <c r="V298">
        <v>23.89</v>
      </c>
      <c r="W298">
        <f t="shared" si="83"/>
        <v>63.655071835201689</v>
      </c>
      <c r="X298">
        <v>3.7402092397539306</v>
      </c>
      <c r="Y298">
        <v>59.914862595447758</v>
      </c>
      <c r="Z298">
        <f t="shared" si="89"/>
        <v>1294.3594391354306</v>
      </c>
      <c r="AA298">
        <v>1135.068876156862</v>
      </c>
      <c r="AB298">
        <v>159.29056297856872</v>
      </c>
      <c r="AC298">
        <f t="shared" si="81"/>
        <v>3573.7</v>
      </c>
      <c r="AD298">
        <v>-2308.6999999999998</v>
      </c>
      <c r="AE298">
        <v>5882.4</v>
      </c>
      <c r="AH298">
        <v>-1007.4737621827645</v>
      </c>
      <c r="AI298">
        <f t="shared" si="76"/>
        <v>16.180274999999998</v>
      </c>
      <c r="AJ298">
        <v>16.008679999999998</v>
      </c>
      <c r="AK298">
        <v>0.171595</v>
      </c>
      <c r="AL298" s="70">
        <f t="shared" si="75"/>
        <v>580.56468652630633</v>
      </c>
      <c r="AM298">
        <v>8.9892658361553117</v>
      </c>
      <c r="AN298">
        <v>571.57542069015108</v>
      </c>
      <c r="AO298">
        <f t="shared" si="74"/>
        <v>92.469999999999914</v>
      </c>
      <c r="AP298" s="71">
        <v>-597.94000000000005</v>
      </c>
      <c r="AQ298">
        <v>690.41</v>
      </c>
      <c r="AR298">
        <f t="shared" si="72"/>
        <v>81.500102575821103</v>
      </c>
      <c r="AS298">
        <v>2.5035097630441042E-2</v>
      </c>
      <c r="AT298">
        <v>81.475067478190667</v>
      </c>
      <c r="AU298">
        <f t="shared" si="67"/>
        <v>2502.0841238731828</v>
      </c>
      <c r="AV298">
        <v>-13407.059017812991</v>
      </c>
      <c r="AW298">
        <v>15909.143141686174</v>
      </c>
      <c r="AX298">
        <f t="shared" si="73"/>
        <v>-767</v>
      </c>
      <c r="AY298">
        <v>4</v>
      </c>
      <c r="AZ298">
        <v>-771</v>
      </c>
      <c r="BA298">
        <f t="shared" si="71"/>
        <v>102.76439699691879</v>
      </c>
      <c r="BB298">
        <v>24.519376817254695</v>
      </c>
      <c r="BC298">
        <v>78.245020179664095</v>
      </c>
      <c r="BD298">
        <f t="shared" si="90"/>
        <v>-14.204430454545568</v>
      </c>
      <c r="BE298">
        <v>0</v>
      </c>
      <c r="BF298">
        <v>-14.204430454545568</v>
      </c>
      <c r="BG298">
        <f t="shared" si="91"/>
        <v>41.494832272727606</v>
      </c>
      <c r="BH298">
        <v>-7.4936759090909693</v>
      </c>
      <c r="BI298">
        <v>48.988508181818574</v>
      </c>
      <c r="BJ298">
        <f t="shared" si="92"/>
        <v>308.6947090909116</v>
      </c>
      <c r="BK298">
        <v>-8.9476727272727992</v>
      </c>
      <c r="BL298">
        <v>317.64238181818439</v>
      </c>
      <c r="BM298">
        <f t="shared" si="84"/>
        <v>102.8982363636372</v>
      </c>
      <c r="BN298">
        <v>-1.1184590909090999</v>
      </c>
      <c r="BO298">
        <v>104.01669545454629</v>
      </c>
      <c r="BP298">
        <f t="shared" si="93"/>
        <v>265.18665045454759</v>
      </c>
      <c r="BQ298">
        <v>-158.9330368181831</v>
      </c>
      <c r="BR298">
        <v>424.11968727273069</v>
      </c>
      <c r="BS298">
        <f t="shared" si="94"/>
        <v>91.489953636364376</v>
      </c>
      <c r="BT298">
        <v>-5.4804495454545901</v>
      </c>
      <c r="BU298">
        <v>96.970403181818966</v>
      </c>
      <c r="BV298">
        <f t="shared" si="68"/>
        <v>-12.654459000000001</v>
      </c>
      <c r="BW298">
        <v>0.24774099999999999</v>
      </c>
      <c r="BX298">
        <v>-12.902200000000001</v>
      </c>
      <c r="BY298">
        <f t="shared" si="85"/>
        <v>-81.088284090909752</v>
      </c>
      <c r="BZ298">
        <v>-5.8159872727273196</v>
      </c>
      <c r="CA298">
        <v>-75.272296818182426</v>
      </c>
      <c r="CB298">
        <f t="shared" si="88"/>
        <v>126.27403136363736</v>
      </c>
      <c r="CC298">
        <v>-3.5790690909091198</v>
      </c>
      <c r="CD298">
        <v>129.85310045454648</v>
      </c>
      <c r="CE298">
        <f t="shared" si="77"/>
        <v>3.8027609090909396</v>
      </c>
      <c r="CF298">
        <v>-1.23030500000001</v>
      </c>
      <c r="CG298">
        <v>5.0330659090909498</v>
      </c>
      <c r="CH298" s="59">
        <f t="shared" si="69"/>
        <v>-858</v>
      </c>
      <c r="CI298">
        <v>-136</v>
      </c>
      <c r="CJ298">
        <v>-722</v>
      </c>
      <c r="CK298">
        <f t="shared" si="86"/>
        <v>3.4672231818182055</v>
      </c>
      <c r="CL298">
        <v>-24.94163772727293</v>
      </c>
      <c r="CM298">
        <v>28.408860909091135</v>
      </c>
    </row>
    <row r="299" spans="1:91" x14ac:dyDescent="0.25">
      <c r="A299" t="s">
        <v>948</v>
      </c>
      <c r="B299">
        <f t="shared" si="82"/>
        <v>49480.888801215187</v>
      </c>
      <c r="C299">
        <f>SUMIF(E$5:CM$5,C$5,E299:CM299)</f>
        <v>18132.884173849172</v>
      </c>
      <c r="D299">
        <f>SUMIF(E$5:CM$5,D$5,E299:CM299)</f>
        <v>31348.004627366015</v>
      </c>
      <c r="E299">
        <f t="shared" si="78"/>
        <v>-2206</v>
      </c>
      <c r="F299">
        <v>192</v>
      </c>
      <c r="G299">
        <v>-2398</v>
      </c>
      <c r="H299">
        <f t="shared" si="79"/>
        <v>335.77106280578749</v>
      </c>
      <c r="I299">
        <v>454.12504200782752</v>
      </c>
      <c r="J299">
        <v>-118.35397920204001</v>
      </c>
      <c r="K299">
        <f t="shared" si="80"/>
        <v>-1430.0778078900016</v>
      </c>
      <c r="L299">
        <v>1132.3608333799989</v>
      </c>
      <c r="M299">
        <v>-2562.4386412700005</v>
      </c>
      <c r="N299">
        <f t="shared" si="95"/>
        <v>450.02573194522614</v>
      </c>
      <c r="O299">
        <v>344.90872145598405</v>
      </c>
      <c r="P299">
        <v>105.11701048924209</v>
      </c>
      <c r="Q299">
        <f t="shared" si="70"/>
        <v>-3197.9</v>
      </c>
      <c r="R299">
        <v>7.9</v>
      </c>
      <c r="S299" s="72">
        <v>-3205.8</v>
      </c>
      <c r="T299">
        <f t="shared" si="87"/>
        <v>121.72999999999999</v>
      </c>
      <c r="U299">
        <v>73.819999999999993</v>
      </c>
      <c r="V299">
        <v>47.91</v>
      </c>
      <c r="W299">
        <f t="shared" si="83"/>
        <v>2058.9758495929132</v>
      </c>
      <c r="X299">
        <v>9.9162063191689001</v>
      </c>
      <c r="Y299">
        <v>2049.0596432737443</v>
      </c>
      <c r="Z299">
        <f t="shared" si="89"/>
        <v>1495.4939536361562</v>
      </c>
      <c r="AA299">
        <v>327.30086534281133</v>
      </c>
      <c r="AB299">
        <v>1168.193088293345</v>
      </c>
      <c r="AC299">
        <f t="shared" si="81"/>
        <v>9196.2999999999993</v>
      </c>
      <c r="AD299">
        <v>419.5</v>
      </c>
      <c r="AE299">
        <v>8776.7999999999993</v>
      </c>
      <c r="AH299">
        <v>1593.7722215176839</v>
      </c>
      <c r="AI299">
        <f t="shared" si="76"/>
        <v>-24.664658000000003</v>
      </c>
      <c r="AJ299">
        <v>-23.124528000000002</v>
      </c>
      <c r="AK299">
        <v>-1.54013</v>
      </c>
      <c r="AL299" s="70">
        <f t="shared" si="75"/>
        <v>1181.1597308536441</v>
      </c>
      <c r="AM299">
        <v>-35.895820317392747</v>
      </c>
      <c r="AN299">
        <v>1217.0555511710368</v>
      </c>
      <c r="AO299">
        <f t="shared" si="74"/>
        <v>1566.71</v>
      </c>
      <c r="AP299" s="71">
        <v>1572.14</v>
      </c>
      <c r="AQ299">
        <v>-5.42999999999995</v>
      </c>
      <c r="AR299">
        <f t="shared" si="72"/>
        <v>-44.67870154513114</v>
      </c>
      <c r="AS299">
        <v>-96.049140132389539</v>
      </c>
      <c r="AT299">
        <v>51.370438587258398</v>
      </c>
      <c r="AU299">
        <f t="shared" si="67"/>
        <v>24374.990592524962</v>
      </c>
      <c r="AV299">
        <v>13565.548383841866</v>
      </c>
      <c r="AW299">
        <v>10809.442208683096</v>
      </c>
      <c r="AX299">
        <f t="shared" si="73"/>
        <v>1727</v>
      </c>
      <c r="AY299">
        <v>21</v>
      </c>
      <c r="AZ299">
        <v>1706</v>
      </c>
      <c r="BA299">
        <f t="shared" si="71"/>
        <v>7561.672842773949</v>
      </c>
      <c r="BB299">
        <v>27.924827951296965</v>
      </c>
      <c r="BC299">
        <v>7533.7480148226523</v>
      </c>
      <c r="BD299">
        <f t="shared" si="90"/>
        <v>223.72225399999999</v>
      </c>
      <c r="BE299">
        <v>109.54598</v>
      </c>
      <c r="BF299">
        <v>114.17627399999999</v>
      </c>
      <c r="BG299">
        <f t="shared" si="91"/>
        <v>401.02863400000001</v>
      </c>
      <c r="BH299">
        <v>10.276994</v>
      </c>
      <c r="BI299">
        <v>390.75164000000001</v>
      </c>
      <c r="BJ299">
        <f t="shared" si="92"/>
        <v>42.914919999999995</v>
      </c>
      <c r="BK299">
        <v>39.526899999999998</v>
      </c>
      <c r="BL299">
        <v>3.38802</v>
      </c>
      <c r="BM299">
        <f t="shared" si="84"/>
        <v>187.47044</v>
      </c>
      <c r="BN299">
        <v>-50.820300000000003</v>
      </c>
      <c r="BO299">
        <v>238.29074</v>
      </c>
      <c r="BP299">
        <f t="shared" si="93"/>
        <v>104.351016</v>
      </c>
      <c r="BQ299">
        <v>-101.75353399999999</v>
      </c>
      <c r="BR299">
        <v>206.10454999999999</v>
      </c>
      <c r="BS299">
        <f t="shared" si="94"/>
        <v>1625.4590620000001</v>
      </c>
      <c r="BT299">
        <v>1.0164060000000001</v>
      </c>
      <c r="BU299">
        <v>1624.4426560000002</v>
      </c>
      <c r="BV299">
        <f t="shared" si="68"/>
        <v>13.279653</v>
      </c>
      <c r="BW299">
        <v>4.7163360000000001</v>
      </c>
      <c r="BX299">
        <v>8.5633169999999996</v>
      </c>
      <c r="BY299">
        <f t="shared" si="85"/>
        <v>279.85045199999996</v>
      </c>
      <c r="BZ299">
        <v>123.77566399999999</v>
      </c>
      <c r="CA299">
        <v>156.07478799999998</v>
      </c>
      <c r="CB299">
        <f t="shared" si="88"/>
        <v>978.23430800000006</v>
      </c>
      <c r="CC299">
        <v>-18.63411</v>
      </c>
      <c r="CD299">
        <v>996.86841800000002</v>
      </c>
      <c r="CE299">
        <f t="shared" si="77"/>
        <v>-0.56467000000000001</v>
      </c>
      <c r="CF299">
        <v>-1.919878</v>
      </c>
      <c r="CG299">
        <v>1.355208</v>
      </c>
      <c r="CH299" s="59">
        <f t="shared" si="69"/>
        <v>247</v>
      </c>
      <c r="CI299">
        <v>127</v>
      </c>
      <c r="CJ299">
        <v>120</v>
      </c>
      <c r="CK299">
        <f t="shared" si="86"/>
        <v>617.86191399999996</v>
      </c>
      <c r="CL299">
        <v>-103.221676</v>
      </c>
      <c r="CM299">
        <v>721.08358999999996</v>
      </c>
    </row>
    <row r="300" spans="1:91" x14ac:dyDescent="0.25">
      <c r="A300" t="s">
        <v>949</v>
      </c>
      <c r="B300">
        <f t="shared" si="82"/>
        <v>18818.441694823625</v>
      </c>
      <c r="C300">
        <f>SUMIF(E$5:CM$5,C$5,E300:CM300)</f>
        <v>10463.137222627227</v>
      </c>
      <c r="D300">
        <f>SUMIF(E$5:CM$5,D$5,E300:CM300)</f>
        <v>8355.3044721963997</v>
      </c>
      <c r="E300">
        <f t="shared" si="78"/>
        <v>1302</v>
      </c>
      <c r="F300">
        <v>88</v>
      </c>
      <c r="G300">
        <v>1214</v>
      </c>
      <c r="H300">
        <f t="shared" si="79"/>
        <v>-1034.0608950147298</v>
      </c>
      <c r="I300">
        <v>-881.35448401255462</v>
      </c>
      <c r="J300">
        <v>-152.70641100217526</v>
      </c>
      <c r="K300">
        <f t="shared" si="80"/>
        <v>3129.6228407499984</v>
      </c>
      <c r="L300">
        <v>4909.8272600200007</v>
      </c>
      <c r="M300">
        <v>-1780.2044192700021</v>
      </c>
      <c r="N300">
        <f t="shared" si="95"/>
        <v>1029.2664861976818</v>
      </c>
      <c r="O300">
        <v>782.66939890069011</v>
      </c>
      <c r="P300">
        <v>246.59708729699162</v>
      </c>
      <c r="Q300">
        <f t="shared" si="70"/>
        <v>-1422.9</v>
      </c>
      <c r="R300">
        <v>-94.7</v>
      </c>
      <c r="S300" s="72">
        <v>-1328.2</v>
      </c>
      <c r="T300">
        <f t="shared" si="87"/>
        <v>-79.47999999999999</v>
      </c>
      <c r="U300">
        <v>-16.829999999999998</v>
      </c>
      <c r="V300">
        <v>-62.65</v>
      </c>
      <c r="W300">
        <f t="shared" si="83"/>
        <v>84.348860500518271</v>
      </c>
      <c r="X300">
        <v>43.872506955694803</v>
      </c>
      <c r="Y300">
        <v>40.476353544823468</v>
      </c>
      <c r="Z300">
        <f t="shared" si="89"/>
        <v>-433.94180808560191</v>
      </c>
      <c r="AA300">
        <v>-1804.8301171938958</v>
      </c>
      <c r="AB300">
        <v>1370.8883091082939</v>
      </c>
      <c r="AC300">
        <f t="shared" si="81"/>
        <v>4510.1000000000004</v>
      </c>
      <c r="AD300">
        <v>1803.4</v>
      </c>
      <c r="AE300">
        <v>2706.7</v>
      </c>
      <c r="AH300">
        <v>1388.1341412073207</v>
      </c>
      <c r="AI300">
        <f t="shared" si="76"/>
        <v>33.856532800000004</v>
      </c>
      <c r="AJ300">
        <v>33.856124000000001</v>
      </c>
      <c r="AK300">
        <v>4.0879999999998836E-4</v>
      </c>
      <c r="AL300" s="70">
        <f t="shared" si="75"/>
        <v>41.75517567920545</v>
      </c>
      <c r="AM300">
        <v>74.089037544863288</v>
      </c>
      <c r="AN300">
        <v>-32.333861865657838</v>
      </c>
      <c r="AO300">
        <f t="shared" si="74"/>
        <v>574.16000000000008</v>
      </c>
      <c r="AP300" s="71">
        <v>482.84000000000003</v>
      </c>
      <c r="AQ300">
        <v>91.32</v>
      </c>
      <c r="AR300">
        <f t="shared" si="72"/>
        <v>40.015743623291002</v>
      </c>
      <c r="AS300">
        <v>-1.2316044530702475</v>
      </c>
      <c r="AT300">
        <v>41.247348076361249</v>
      </c>
      <c r="AU300">
        <f t="shared" ref="AU300:AU335" si="96">AV300+AW300</f>
        <v>13897.715061196101</v>
      </c>
      <c r="AV300">
        <v>4868.2354161891117</v>
      </c>
      <c r="AW300">
        <v>9029.479645006988</v>
      </c>
      <c r="AX300">
        <f t="shared" si="73"/>
        <v>2721</v>
      </c>
      <c r="AY300">
        <v>7</v>
      </c>
      <c r="AZ300">
        <v>2714</v>
      </c>
      <c r="BA300">
        <f t="shared" si="71"/>
        <v>-8644.3683609867512</v>
      </c>
      <c r="BB300">
        <v>160.17030989377594</v>
      </c>
      <c r="BC300">
        <v>-8804.5386708805272</v>
      </c>
      <c r="BD300">
        <f t="shared" si="90"/>
        <v>262.28598869565627</v>
      </c>
      <c r="BE300">
        <v>0</v>
      </c>
      <c r="BF300">
        <v>262.28598869565627</v>
      </c>
      <c r="BG300">
        <f t="shared" si="91"/>
        <v>56.428508260870444</v>
      </c>
      <c r="BH300">
        <v>6.2822991304348799</v>
      </c>
      <c r="BI300">
        <v>50.146209130435565</v>
      </c>
      <c r="BJ300">
        <f t="shared" si="92"/>
        <v>191.83449130435082</v>
      </c>
      <c r="BK300">
        <v>-21.314943478261203</v>
      </c>
      <c r="BL300">
        <v>213.14943478261202</v>
      </c>
      <c r="BM300">
        <f t="shared" si="84"/>
        <v>170.51954782608962</v>
      </c>
      <c r="BN300">
        <v>0</v>
      </c>
      <c r="BO300">
        <v>170.51954782608962</v>
      </c>
      <c r="BP300">
        <f t="shared" si="93"/>
        <v>948.06624913044959</v>
      </c>
      <c r="BQ300">
        <v>120.03678695652361</v>
      </c>
      <c r="BR300">
        <v>828.02946217392594</v>
      </c>
      <c r="BS300">
        <f t="shared" si="94"/>
        <v>-9.8721843478262397</v>
      </c>
      <c r="BT300">
        <v>-1.34620695652176</v>
      </c>
      <c r="BU300">
        <v>-8.5259773913044796</v>
      </c>
      <c r="BV300">
        <f t="shared" si="68"/>
        <v>16.96209</v>
      </c>
      <c r="BW300">
        <v>-0.2495</v>
      </c>
      <c r="BX300">
        <v>17.211590000000001</v>
      </c>
      <c r="BY300">
        <f t="shared" si="85"/>
        <v>403.97427086957151</v>
      </c>
      <c r="BZ300">
        <v>-2.3558621739130805</v>
      </c>
      <c r="CA300">
        <v>406.33013304348458</v>
      </c>
      <c r="CB300">
        <f t="shared" si="88"/>
        <v>40.834944347826728</v>
      </c>
      <c r="CC300">
        <v>17.725058260869844</v>
      </c>
      <c r="CD300">
        <v>23.109886086956884</v>
      </c>
      <c r="CE300">
        <f t="shared" si="77"/>
        <v>-53.848278260870408</v>
      </c>
      <c r="CF300">
        <v>-0.33655173913044001</v>
      </c>
      <c r="CG300">
        <v>-53.511726521739966</v>
      </c>
      <c r="CH300" s="59">
        <f t="shared" si="69"/>
        <v>-2708</v>
      </c>
      <c r="CI300">
        <v>-19</v>
      </c>
      <c r="CJ300">
        <v>-2689</v>
      </c>
      <c r="CK300">
        <f t="shared" si="86"/>
        <v>2362.0322891304718</v>
      </c>
      <c r="CL300">
        <v>-91.317705217392728</v>
      </c>
      <c r="CM300">
        <v>2453.3499943478646</v>
      </c>
    </row>
    <row r="301" spans="1:91" x14ac:dyDescent="0.25">
      <c r="A301" t="s">
        <v>950</v>
      </c>
      <c r="B301">
        <f t="shared" si="82"/>
        <v>-3806.3485452094042</v>
      </c>
      <c r="C301">
        <f>SUMIF(E$5:CM$5,C$5,E301:CM301)</f>
        <v>-3245.8040889569679</v>
      </c>
      <c r="D301">
        <f>SUMIF(E$5:CM$5,D$5,E301:CM301)</f>
        <v>-560.54445625243613</v>
      </c>
      <c r="E301">
        <f t="shared" si="78"/>
        <v>-595</v>
      </c>
      <c r="F301">
        <v>-512</v>
      </c>
      <c r="G301">
        <v>-83</v>
      </c>
      <c r="H301">
        <f t="shared" si="79"/>
        <v>-1763.1412594885278</v>
      </c>
      <c r="I301">
        <v>-1416.6943703104314</v>
      </c>
      <c r="J301">
        <v>-346.44688917809634</v>
      </c>
      <c r="K301">
        <f t="shared" si="80"/>
        <v>-6515.6162811500017</v>
      </c>
      <c r="L301">
        <v>-3461.7116779100006</v>
      </c>
      <c r="M301">
        <v>-3053.9046032400006</v>
      </c>
      <c r="N301">
        <f t="shared" si="95"/>
        <v>482.49441953587183</v>
      </c>
      <c r="O301">
        <v>129.34419448637624</v>
      </c>
      <c r="P301">
        <v>353.15022504949559</v>
      </c>
      <c r="Q301">
        <f t="shared" si="70"/>
        <v>-1556.8999999999999</v>
      </c>
      <c r="R301">
        <v>-247.6</v>
      </c>
      <c r="S301">
        <v>-1309.3</v>
      </c>
      <c r="T301">
        <f t="shared" si="87"/>
        <v>-678.07</v>
      </c>
      <c r="U301">
        <v>-14.33</v>
      </c>
      <c r="V301">
        <v>-663.74</v>
      </c>
      <c r="W301">
        <f t="shared" si="83"/>
        <v>3.6259372075640801</v>
      </c>
      <c r="X301">
        <v>-11.97406279243592</v>
      </c>
      <c r="Y301">
        <v>15.6</v>
      </c>
      <c r="Z301">
        <f t="shared" si="89"/>
        <v>-832.09813327426332</v>
      </c>
      <c r="AA301">
        <v>-2472.7118063854787</v>
      </c>
      <c r="AB301">
        <v>1640.6136731112153</v>
      </c>
      <c r="AC301">
        <f t="shared" si="81"/>
        <v>671.59999999999991</v>
      </c>
      <c r="AD301">
        <v>-1983</v>
      </c>
      <c r="AE301">
        <v>2654.6</v>
      </c>
      <c r="AH301">
        <v>-21.195554292211515</v>
      </c>
      <c r="AI301">
        <f t="shared" si="76"/>
        <v>73.422946100000004</v>
      </c>
      <c r="AJ301">
        <v>2.4380630000000001</v>
      </c>
      <c r="AK301">
        <v>70.984883100000005</v>
      </c>
      <c r="AL301" s="70">
        <f t="shared" si="75"/>
        <v>765.14830199305186</v>
      </c>
      <c r="AM301">
        <v>-257.62917956768092</v>
      </c>
      <c r="AN301">
        <v>1022.7774815607328</v>
      </c>
      <c r="AO301">
        <f t="shared" si="74"/>
        <v>-2027.0699999999997</v>
      </c>
      <c r="AP301">
        <v>-1358.83</v>
      </c>
      <c r="AQ301">
        <v>-668.2399999999999</v>
      </c>
      <c r="AR301">
        <f t="shared" si="72"/>
        <v>-25.759386764352314</v>
      </c>
      <c r="AS301">
        <v>3.2299595620647046</v>
      </c>
      <c r="AT301">
        <v>-28.989346326417017</v>
      </c>
      <c r="AU301">
        <f t="shared" si="96"/>
        <v>10363.63948486038</v>
      </c>
      <c r="AV301">
        <v>8678.5937189401211</v>
      </c>
      <c r="AW301">
        <v>1685.0457659202577</v>
      </c>
      <c r="AX301">
        <f t="shared" si="73"/>
        <v>36</v>
      </c>
      <c r="AY301">
        <v>4</v>
      </c>
      <c r="AZ301">
        <v>32</v>
      </c>
      <c r="BA301">
        <f t="shared" si="71"/>
        <v>-58.384718209650302</v>
      </c>
      <c r="BB301">
        <v>11.168125565952311</v>
      </c>
      <c r="BC301">
        <v>-69.552843775602611</v>
      </c>
      <c r="BD301">
        <f t="shared" si="90"/>
        <v>-114.48887863636084</v>
      </c>
      <c r="BE301">
        <v>0</v>
      </c>
      <c r="BF301">
        <v>-114.48887863636084</v>
      </c>
      <c r="BG301">
        <f t="shared" si="91"/>
        <v>-9.9023422727270312</v>
      </c>
      <c r="BH301">
        <v>-3.8941795454544503</v>
      </c>
      <c r="BI301">
        <v>-6.0081627272725804</v>
      </c>
      <c r="BJ301">
        <f t="shared" si="92"/>
        <v>0</v>
      </c>
      <c r="BK301">
        <v>-1.1126227272727001</v>
      </c>
      <c r="BL301">
        <v>1.1126227272727001</v>
      </c>
      <c r="BM301">
        <f t="shared" si="84"/>
        <v>-86.7845727272706</v>
      </c>
      <c r="BN301">
        <v>-1.1126227272727001</v>
      </c>
      <c r="BO301">
        <v>-85.671949999997906</v>
      </c>
      <c r="BP301">
        <f t="shared" si="93"/>
        <v>-555.97757681816825</v>
      </c>
      <c r="BQ301">
        <v>-76.437181363634494</v>
      </c>
      <c r="BR301">
        <v>-479.54039545453372</v>
      </c>
      <c r="BS301">
        <f t="shared" si="94"/>
        <v>-0.77883590909089007</v>
      </c>
      <c r="BT301">
        <v>-0.55631136363635003</v>
      </c>
      <c r="BU301">
        <v>-0.22252454545454003</v>
      </c>
      <c r="BV301">
        <f t="shared" si="68"/>
        <v>35.188926000000002</v>
      </c>
      <c r="BW301">
        <v>1.692666</v>
      </c>
      <c r="BX301">
        <v>33.496259999999999</v>
      </c>
      <c r="BY301">
        <f t="shared" si="85"/>
        <v>181.13497999999558</v>
      </c>
      <c r="BZ301">
        <v>1.1126227272727001</v>
      </c>
      <c r="CA301">
        <v>180.02235727272287</v>
      </c>
      <c r="CB301">
        <f t="shared" si="88"/>
        <v>58.746479999998563</v>
      </c>
      <c r="CC301">
        <v>35.381402727271862</v>
      </c>
      <c r="CD301">
        <v>23.365077272726701</v>
      </c>
      <c r="CE301">
        <f t="shared" si="77"/>
        <v>-12.461374545454241</v>
      </c>
      <c r="CF301">
        <v>-0.11126227272727002</v>
      </c>
      <c r="CG301">
        <v>-12.350112272726971</v>
      </c>
      <c r="CH301" s="59">
        <f t="shared" si="69"/>
        <v>-1829</v>
      </c>
      <c r="CI301">
        <v>-331</v>
      </c>
      <c r="CJ301">
        <v>-1498</v>
      </c>
      <c r="CK301">
        <f t="shared" si="86"/>
        <v>205.27889318181317</v>
      </c>
      <c r="CL301">
        <v>37.940434999999077</v>
      </c>
      <c r="CM301">
        <v>167.3384581818141</v>
      </c>
    </row>
    <row r="302" spans="1:91" x14ac:dyDescent="0.25">
      <c r="A302" t="s">
        <v>951</v>
      </c>
      <c r="B302">
        <f t="shared" si="82"/>
        <v>25298.915938213075</v>
      </c>
      <c r="C302">
        <f>SUMIF(E$5:CM$5,C$5,E302:CM302)</f>
        <v>6765.0190729876394</v>
      </c>
      <c r="D302">
        <f>SUMIF(E$5:CM$5,D$5,E302:CM302)</f>
        <v>18533.896865225433</v>
      </c>
      <c r="E302">
        <f t="shared" si="78"/>
        <v>266</v>
      </c>
      <c r="F302">
        <v>120</v>
      </c>
      <c r="G302">
        <v>146</v>
      </c>
      <c r="H302">
        <f t="shared" si="79"/>
        <v>-933.15726082675747</v>
      </c>
      <c r="I302">
        <v>-715.08832242050448</v>
      </c>
      <c r="J302">
        <v>-218.06893840625293</v>
      </c>
      <c r="K302">
        <f t="shared" si="80"/>
        <v>-3341.4214617400007</v>
      </c>
      <c r="L302">
        <v>-1330.0560609900012</v>
      </c>
      <c r="M302">
        <v>-2011.3654007499995</v>
      </c>
      <c r="N302">
        <f t="shared" si="95"/>
        <v>522.07604271390028</v>
      </c>
      <c r="O302">
        <v>105.24010565633597</v>
      </c>
      <c r="P302">
        <v>416.83593705756425</v>
      </c>
      <c r="Q302">
        <f t="shared" si="70"/>
        <v>-569.79999999999995</v>
      </c>
      <c r="R302">
        <v>-598.79999999999995</v>
      </c>
      <c r="S302">
        <v>29</v>
      </c>
      <c r="T302">
        <f t="shared" si="87"/>
        <v>-523.53</v>
      </c>
      <c r="U302">
        <v>-12.08</v>
      </c>
      <c r="V302">
        <v>-511.45</v>
      </c>
      <c r="W302">
        <f t="shared" si="83"/>
        <v>15.042536807105623</v>
      </c>
      <c r="X302">
        <v>-6.8974631928943779</v>
      </c>
      <c r="Y302">
        <v>21.94</v>
      </c>
      <c r="Z302">
        <f t="shared" si="89"/>
        <v>919.31911382209933</v>
      </c>
      <c r="AA302">
        <v>1058.110528165781</v>
      </c>
      <c r="AB302">
        <v>-138.79141434368165</v>
      </c>
      <c r="AC302">
        <f t="shared" si="81"/>
        <v>-352.5</v>
      </c>
      <c r="AD302">
        <v>-627.4</v>
      </c>
      <c r="AE302">
        <v>274.89999999999998</v>
      </c>
      <c r="AH302">
        <v>216.95759804084378</v>
      </c>
      <c r="AI302">
        <f t="shared" si="76"/>
        <v>237.2418758</v>
      </c>
      <c r="AJ302">
        <v>-13.5972759</v>
      </c>
      <c r="AK302">
        <v>250.8391517</v>
      </c>
      <c r="AL302" s="70">
        <f t="shared" si="75"/>
        <v>407.23651746463679</v>
      </c>
      <c r="AM302">
        <v>-129.59027041900254</v>
      </c>
      <c r="AN302">
        <v>536.82678788363933</v>
      </c>
      <c r="AO302">
        <f t="shared" si="74"/>
        <v>-687.34000000000015</v>
      </c>
      <c r="AP302">
        <v>-240.98000000000002</v>
      </c>
      <c r="AQ302">
        <v>-446.36000000000007</v>
      </c>
      <c r="AR302">
        <f t="shared" si="72"/>
        <v>25.089958765542992</v>
      </c>
      <c r="AS302">
        <v>-4.1934614026137629</v>
      </c>
      <c r="AT302">
        <v>29.283420168156756</v>
      </c>
      <c r="AU302">
        <f t="shared" si="96"/>
        <v>21886.566548436895</v>
      </c>
      <c r="AV302">
        <v>9435.5304660236179</v>
      </c>
      <c r="AW302">
        <v>12451.036082413275</v>
      </c>
      <c r="AX302">
        <f t="shared" si="73"/>
        <v>11</v>
      </c>
      <c r="AY302">
        <v>-2</v>
      </c>
      <c r="AZ302">
        <v>13</v>
      </c>
      <c r="BA302">
        <f t="shared" si="71"/>
        <v>7611.3923512145311</v>
      </c>
      <c r="BB302">
        <v>-145.02063215212488</v>
      </c>
      <c r="BC302">
        <v>7756.4129833666557</v>
      </c>
      <c r="BD302">
        <f t="shared" si="90"/>
        <v>-252.64965333333876</v>
      </c>
      <c r="BE302">
        <v>0</v>
      </c>
      <c r="BF302">
        <v>-252.64965333333876</v>
      </c>
      <c r="BG302">
        <f t="shared" si="91"/>
        <v>-45.226048571429544</v>
      </c>
      <c r="BH302">
        <v>-43.135306666667596</v>
      </c>
      <c r="BI302">
        <v>-2.0907419047619498</v>
      </c>
      <c r="BJ302">
        <f t="shared" si="92"/>
        <v>-77.027333333334994</v>
      </c>
      <c r="BK302">
        <v>-6.6023428571429994</v>
      </c>
      <c r="BL302">
        <v>-70.424990476191994</v>
      </c>
      <c r="BM302">
        <f t="shared" si="84"/>
        <v>1.1003904761904999</v>
      </c>
      <c r="BN302">
        <v>-1.1003904761904999</v>
      </c>
      <c r="BO302">
        <v>2.2007809523809998</v>
      </c>
      <c r="BP302">
        <f t="shared" si="93"/>
        <v>-368.63080952381745</v>
      </c>
      <c r="BQ302">
        <v>25.529059047619597</v>
      </c>
      <c r="BR302">
        <v>-394.15986857143707</v>
      </c>
      <c r="BS302">
        <f t="shared" si="94"/>
        <v>-48.087063809524849</v>
      </c>
      <c r="BT302">
        <v>-39.834135238096103</v>
      </c>
      <c r="BU302">
        <v>-8.2529285714287486</v>
      </c>
      <c r="BV302">
        <f t="shared" ref="BV302:BV337" si="97">BW302+BX302</f>
        <v>-11.380568</v>
      </c>
      <c r="BW302">
        <v>0.53293199999999996</v>
      </c>
      <c r="BX302">
        <v>-11.913500000000001</v>
      </c>
      <c r="BY302">
        <f t="shared" si="85"/>
        <v>-211.27497142857601</v>
      </c>
      <c r="BZ302">
        <v>0.44015619047619997</v>
      </c>
      <c r="CA302">
        <v>-211.7151276190522</v>
      </c>
      <c r="CB302">
        <f t="shared" si="88"/>
        <v>1176.2073800000253</v>
      </c>
      <c r="CC302">
        <v>-3.5212495238095998</v>
      </c>
      <c r="CD302">
        <v>1179.7286295238348</v>
      </c>
      <c r="CE302">
        <f t="shared" si="77"/>
        <v>-11.8842171428574</v>
      </c>
      <c r="CF302">
        <v>-0.99035142857144998</v>
      </c>
      <c r="CG302">
        <v>-10.893865714285949</v>
      </c>
      <c r="CH302" s="59">
        <f t="shared" si="69"/>
        <v>-182</v>
      </c>
      <c r="CI302">
        <v>-40</v>
      </c>
      <c r="CJ302">
        <v>-142</v>
      </c>
      <c r="CK302">
        <f t="shared" si="86"/>
        <v>-380.40498761905582</v>
      </c>
      <c r="CL302">
        <v>-19.476911428571846</v>
      </c>
      <c r="CM302">
        <v>-360.92807619048398</v>
      </c>
    </row>
    <row r="303" spans="1:91" x14ac:dyDescent="0.25">
      <c r="A303" t="s">
        <v>952</v>
      </c>
      <c r="B303">
        <f t="shared" si="82"/>
        <v>-3599.5448448771076</v>
      </c>
      <c r="C303">
        <f>SUMIF(E$5:CM$5,C$5,E303:CM303)</f>
        <v>6858.4975381921085</v>
      </c>
      <c r="D303">
        <f>SUMIF(E$5:CM$5,D$5,E303:CM303)</f>
        <v>-10458.042383069216</v>
      </c>
      <c r="E303">
        <f t="shared" si="78"/>
        <v>-3173</v>
      </c>
      <c r="F303">
        <v>-492</v>
      </c>
      <c r="G303">
        <v>-2681</v>
      </c>
      <c r="H303">
        <f t="shared" si="79"/>
        <v>-313.55388780707494</v>
      </c>
      <c r="I303">
        <v>-1512.7599850341339</v>
      </c>
      <c r="J303">
        <v>1199.206097227059</v>
      </c>
      <c r="K303">
        <f t="shared" si="80"/>
        <v>-4546.4193472100014</v>
      </c>
      <c r="L303">
        <v>-1142.8667187800008</v>
      </c>
      <c r="M303">
        <v>-3403.5526284300004</v>
      </c>
      <c r="N303">
        <f t="shared" si="95"/>
        <v>1977.990234945737</v>
      </c>
      <c r="O303">
        <v>-70.567474107836944</v>
      </c>
      <c r="P303">
        <v>2048.5577090535739</v>
      </c>
      <c r="Q303">
        <f t="shared" si="70"/>
        <v>-979.2</v>
      </c>
      <c r="R303">
        <v>-191.7</v>
      </c>
      <c r="S303">
        <v>-787.5</v>
      </c>
      <c r="T303">
        <f t="shared" si="87"/>
        <v>-551.01</v>
      </c>
      <c r="U303">
        <v>-14.16</v>
      </c>
      <c r="V303">
        <v>-536.85</v>
      </c>
      <c r="W303">
        <f t="shared" si="83"/>
        <v>46.927038010904134</v>
      </c>
      <c r="X303">
        <v>-9.5829619890958639</v>
      </c>
      <c r="Y303">
        <v>56.51</v>
      </c>
      <c r="Z303">
        <f t="shared" si="89"/>
        <v>2257.6189137317724</v>
      </c>
      <c r="AA303">
        <v>1741.0045345451156</v>
      </c>
      <c r="AB303">
        <v>516.61437918665695</v>
      </c>
      <c r="AC303">
        <f t="shared" si="81"/>
        <v>341.1</v>
      </c>
      <c r="AD303">
        <v>-597.6</v>
      </c>
      <c r="AE303">
        <v>938.7</v>
      </c>
      <c r="AH303">
        <v>-129.25597269157541</v>
      </c>
      <c r="AI303">
        <f t="shared" si="76"/>
        <v>107.787128</v>
      </c>
      <c r="AJ303">
        <v>-7.0897740000000002</v>
      </c>
      <c r="AK303">
        <v>114.876902</v>
      </c>
      <c r="AL303" s="70">
        <f t="shared" si="75"/>
        <v>269.74696662213194</v>
      </c>
      <c r="AM303">
        <v>87.733838445129294</v>
      </c>
      <c r="AN303">
        <v>182.01312817700261</v>
      </c>
      <c r="AO303">
        <f t="shared" si="74"/>
        <v>1900.5100000000002</v>
      </c>
      <c r="AP303">
        <v>589.6</v>
      </c>
      <c r="AQ303">
        <v>1310.91</v>
      </c>
      <c r="AR303">
        <f t="shared" si="72"/>
        <v>-28.663693293528844</v>
      </c>
      <c r="AS303">
        <v>-18.936114549956635</v>
      </c>
      <c r="AT303">
        <v>-9.7275787435722112</v>
      </c>
      <c r="AU303">
        <f t="shared" si="96"/>
        <v>10262.840186541143</v>
      </c>
      <c r="AV303">
        <v>8738.0878757441787</v>
      </c>
      <c r="AW303">
        <v>1524.7523107969644</v>
      </c>
      <c r="AX303">
        <f t="shared" si="73"/>
        <v>88</v>
      </c>
      <c r="AY303">
        <v>46</v>
      </c>
      <c r="AZ303">
        <v>42</v>
      </c>
      <c r="BA303">
        <f t="shared" si="71"/>
        <v>-8339.3386937266205</v>
      </c>
      <c r="BB303">
        <v>10.233478092617277</v>
      </c>
      <c r="BC303">
        <v>-8349.5721718192381</v>
      </c>
      <c r="BD303">
        <f t="shared" si="90"/>
        <v>78.141636086954364</v>
      </c>
      <c r="BE303">
        <v>0</v>
      </c>
      <c r="BF303">
        <v>78.141636086954364</v>
      </c>
      <c r="BG303">
        <f t="shared" si="91"/>
        <v>43.326055652172712</v>
      </c>
      <c r="BH303">
        <v>16.026219565216948</v>
      </c>
      <c r="BI303">
        <v>27.299836086955768</v>
      </c>
      <c r="BJ303">
        <f t="shared" si="92"/>
        <v>2.2105130434781999</v>
      </c>
      <c r="BK303">
        <v>0</v>
      </c>
      <c r="BL303">
        <v>2.2105130434781999</v>
      </c>
      <c r="BM303">
        <f t="shared" si="84"/>
        <v>117.15719130434459</v>
      </c>
      <c r="BN303">
        <v>-2.2105130434781999</v>
      </c>
      <c r="BO303">
        <v>119.36770434782279</v>
      </c>
      <c r="BP303">
        <f t="shared" si="93"/>
        <v>-101.7941256521711</v>
      </c>
      <c r="BQ303">
        <v>52.499684782607247</v>
      </c>
      <c r="BR303">
        <v>-154.29381043477835</v>
      </c>
      <c r="BS303">
        <f t="shared" si="94"/>
        <v>-21.33145086956463</v>
      </c>
      <c r="BT303">
        <v>5.636808260869409</v>
      </c>
      <c r="BU303">
        <v>-26.968259130434038</v>
      </c>
      <c r="BV303">
        <f t="shared" si="97"/>
        <v>-18.303687999999998</v>
      </c>
      <c r="BW303">
        <v>0.225912</v>
      </c>
      <c r="BX303">
        <v>-18.529599999999999</v>
      </c>
      <c r="BY303">
        <f t="shared" si="85"/>
        <v>-102.78885652173629</v>
      </c>
      <c r="BZ303">
        <v>1.65788478260865</v>
      </c>
      <c r="CA303">
        <v>-104.44674130434494</v>
      </c>
      <c r="CB303">
        <f t="shared" si="88"/>
        <v>-117.82034521738805</v>
      </c>
      <c r="CC303">
        <v>-22.878809999999369</v>
      </c>
      <c r="CD303">
        <v>-94.94153521738869</v>
      </c>
      <c r="CE303">
        <f t="shared" si="77"/>
        <v>-13.926232173912659</v>
      </c>
      <c r="CF303">
        <v>0</v>
      </c>
      <c r="CG303">
        <v>-13.926232173912659</v>
      </c>
      <c r="CH303" s="59">
        <f t="shared" si="69"/>
        <v>-2603</v>
      </c>
      <c r="CI303">
        <v>-90</v>
      </c>
      <c r="CJ303">
        <v>-2513</v>
      </c>
      <c r="CK303">
        <f t="shared" si="86"/>
        <v>-53.494415652172421</v>
      </c>
      <c r="CL303">
        <v>-257.85634652173201</v>
      </c>
      <c r="CM303">
        <v>204.36193086955959</v>
      </c>
    </row>
    <row r="304" spans="1:91" x14ac:dyDescent="0.25">
      <c r="A304" t="s">
        <v>953</v>
      </c>
      <c r="B304">
        <f t="shared" si="82"/>
        <v>21319.557493710978</v>
      </c>
      <c r="C304">
        <f>SUMIF(E$5:CM$5,C$5,E304:CM304)</f>
        <v>10302.081046534413</v>
      </c>
      <c r="D304">
        <f>SUMIF(E$5:CM$5,D$5,E304:CM304)</f>
        <v>11017.476447176567</v>
      </c>
      <c r="E304">
        <f t="shared" si="78"/>
        <v>1682</v>
      </c>
      <c r="F304">
        <v>255</v>
      </c>
      <c r="G304">
        <v>1427</v>
      </c>
      <c r="H304">
        <f t="shared" si="79"/>
        <v>-1040.8304304066223</v>
      </c>
      <c r="I304">
        <v>-1055.691716406717</v>
      </c>
      <c r="J304">
        <v>14.861286000094557</v>
      </c>
      <c r="K304">
        <f t="shared" si="80"/>
        <v>-327.79249541000218</v>
      </c>
      <c r="L304">
        <v>707.58009056999845</v>
      </c>
      <c r="M304">
        <v>-1035.3725859800006</v>
      </c>
      <c r="N304">
        <f t="shared" si="95"/>
        <v>3779.6888864339353</v>
      </c>
      <c r="O304">
        <v>1389.7163651668316</v>
      </c>
      <c r="P304">
        <v>2389.9725212671037</v>
      </c>
      <c r="Q304">
        <f t="shared" si="70"/>
        <v>-2445.1</v>
      </c>
      <c r="R304">
        <v>-743.8</v>
      </c>
      <c r="S304">
        <v>-1701.3</v>
      </c>
      <c r="T304">
        <f t="shared" si="87"/>
        <v>-406.59999999999997</v>
      </c>
      <c r="U304">
        <v>-14.33</v>
      </c>
      <c r="V304">
        <v>-392.27</v>
      </c>
      <c r="W304">
        <f t="shared" si="83"/>
        <v>33.550667273818412</v>
      </c>
      <c r="X304">
        <v>-35.589332726181588</v>
      </c>
      <c r="Y304">
        <v>69.14</v>
      </c>
      <c r="Z304">
        <f t="shared" si="89"/>
        <v>3201.1836808070234</v>
      </c>
      <c r="AA304">
        <v>3531.1968456451714</v>
      </c>
      <c r="AB304">
        <v>-330.01316483814804</v>
      </c>
      <c r="AC304">
        <f t="shared" si="81"/>
        <v>-2242.4</v>
      </c>
      <c r="AD304">
        <v>-2554.8000000000002</v>
      </c>
      <c r="AE304">
        <v>312.39999999999998</v>
      </c>
      <c r="AH304">
        <v>1928.4320443791751</v>
      </c>
      <c r="AI304">
        <f t="shared" si="76"/>
        <v>704.00123659999997</v>
      </c>
      <c r="AJ304">
        <v>3.9282309999999998</v>
      </c>
      <c r="AK304">
        <v>700.07300559999999</v>
      </c>
      <c r="AL304" s="70">
        <f t="shared" si="75"/>
        <v>-256.35424168538941</v>
      </c>
      <c r="AM304">
        <v>-270.48714889700011</v>
      </c>
      <c r="AN304">
        <v>14.132907211610728</v>
      </c>
      <c r="AO304">
        <f t="shared" si="74"/>
        <v>248.95999999999998</v>
      </c>
      <c r="AP304">
        <v>123.67000000000002</v>
      </c>
      <c r="AQ304">
        <v>125.28999999999996</v>
      </c>
      <c r="AR304">
        <f t="shared" si="72"/>
        <v>-20.147933780926319</v>
      </c>
      <c r="AS304">
        <v>6.2205375636759035</v>
      </c>
      <c r="AT304">
        <v>-26.368471344602224</v>
      </c>
      <c r="AU304">
        <f t="shared" si="96"/>
        <v>18815.913393899362</v>
      </c>
      <c r="AV304">
        <v>8856.2589558875552</v>
      </c>
      <c r="AW304">
        <v>9959.6544380118066</v>
      </c>
      <c r="AX304">
        <f t="shared" si="73"/>
        <v>782</v>
      </c>
      <c r="AY304">
        <v>-16</v>
      </c>
      <c r="AZ304">
        <v>798</v>
      </c>
      <c r="BA304">
        <f t="shared" si="71"/>
        <v>-312.26733616137147</v>
      </c>
      <c r="BB304">
        <v>16.405506016795091</v>
      </c>
      <c r="BC304">
        <v>-328.67284217816655</v>
      </c>
      <c r="BD304">
        <f t="shared" si="90"/>
        <v>83.103161904759034</v>
      </c>
      <c r="BE304">
        <v>0</v>
      </c>
      <c r="BF304">
        <v>83.103161904759034</v>
      </c>
      <c r="BG304">
        <f t="shared" si="91"/>
        <v>-32.047761904760804</v>
      </c>
      <c r="BH304">
        <v>0.33152857142855996</v>
      </c>
      <c r="BI304">
        <v>-32.379290476189361</v>
      </c>
      <c r="BJ304">
        <f t="shared" si="92"/>
        <v>-15.471333333332801</v>
      </c>
      <c r="BK304">
        <v>1.1050952380951999</v>
      </c>
      <c r="BL304">
        <v>-16.576428571428</v>
      </c>
      <c r="BM304">
        <f t="shared" si="84"/>
        <v>-37.573238095236803</v>
      </c>
      <c r="BN304">
        <v>-1.1050952380951999</v>
      </c>
      <c r="BO304">
        <v>-36.468142857141601</v>
      </c>
      <c r="BP304">
        <f t="shared" si="93"/>
        <v>-160.5703380952325</v>
      </c>
      <c r="BQ304">
        <v>160.68084761904208</v>
      </c>
      <c r="BR304">
        <v>-321.25118571427458</v>
      </c>
      <c r="BS304">
        <f t="shared" si="94"/>
        <v>18.565599999999357</v>
      </c>
      <c r="BT304">
        <v>-1.2156047619047201</v>
      </c>
      <c r="BU304">
        <v>19.781204761904078</v>
      </c>
      <c r="BV304">
        <f t="shared" si="97"/>
        <v>-3.0381830000000001</v>
      </c>
      <c r="BW304">
        <v>0.69732700000000003</v>
      </c>
      <c r="BX304">
        <v>-3.7355100000000001</v>
      </c>
      <c r="BY304">
        <f t="shared" si="85"/>
        <v>73.488833333330788</v>
      </c>
      <c r="BZ304">
        <v>0.44203809523808002</v>
      </c>
      <c r="CA304">
        <v>73.046795238092713</v>
      </c>
      <c r="CB304">
        <f t="shared" si="88"/>
        <v>-1353.2996285713818</v>
      </c>
      <c r="CC304">
        <v>-11.935028571428161</v>
      </c>
      <c r="CD304">
        <v>-1341.3645999999537</v>
      </c>
      <c r="CE304">
        <f t="shared" si="77"/>
        <v>-13.924199999999518</v>
      </c>
      <c r="CF304">
        <v>-3.7573238095236796</v>
      </c>
      <c r="CG304">
        <v>-10.166876190475838</v>
      </c>
      <c r="CH304" s="59">
        <f t="shared" si="69"/>
        <v>-756</v>
      </c>
      <c r="CI304">
        <v>-1</v>
      </c>
      <c r="CJ304">
        <v>-755</v>
      </c>
      <c r="CK304">
        <f t="shared" si="86"/>
        <v>-607.91289047616954</v>
      </c>
      <c r="CL304">
        <v>-41.441071428569998</v>
      </c>
      <c r="CM304">
        <v>-566.47181904759952</v>
      </c>
    </row>
    <row r="305" spans="1:91" x14ac:dyDescent="0.25">
      <c r="A305" t="s">
        <v>954</v>
      </c>
      <c r="B305">
        <f t="shared" si="82"/>
        <v>17172.294820352326</v>
      </c>
      <c r="C305">
        <f>SUMIF(E$5:CM$5,C$5,E305:CM305)</f>
        <v>13250.110818153342</v>
      </c>
      <c r="D305">
        <f>SUMIF(E$5:CM$5,D$5,E305:CM305)</f>
        <v>3922.1840021989833</v>
      </c>
      <c r="E305">
        <f t="shared" si="78"/>
        <v>372</v>
      </c>
      <c r="F305">
        <v>89</v>
      </c>
      <c r="G305">
        <v>283</v>
      </c>
      <c r="H305">
        <f t="shared" si="79"/>
        <v>1043.8025504352713</v>
      </c>
      <c r="I305">
        <v>-158.14980240534405</v>
      </c>
      <c r="J305">
        <v>1201.9523528406153</v>
      </c>
      <c r="K305">
        <f t="shared" si="80"/>
        <v>-4143.9285714100024</v>
      </c>
      <c r="L305">
        <v>-752.20331956000166</v>
      </c>
      <c r="M305">
        <v>-3391.7252518500004</v>
      </c>
      <c r="N305">
        <f t="shared" si="95"/>
        <v>-393.82815207182131</v>
      </c>
      <c r="O305">
        <v>383.30655949187866</v>
      </c>
      <c r="P305">
        <v>-777.13471156369997</v>
      </c>
      <c r="Q305">
        <f t="shared" si="70"/>
        <v>5031.3999999999996</v>
      </c>
      <c r="R305">
        <v>-694</v>
      </c>
      <c r="S305">
        <v>5725.4</v>
      </c>
      <c r="T305">
        <f t="shared" si="87"/>
        <v>-276.26</v>
      </c>
      <c r="U305">
        <v>-14.33</v>
      </c>
      <c r="V305">
        <v>-261.93</v>
      </c>
      <c r="W305">
        <f t="shared" si="83"/>
        <v>12.097894277505546</v>
      </c>
      <c r="X305">
        <v>-4.5821057224944539</v>
      </c>
      <c r="Y305">
        <v>16.68</v>
      </c>
      <c r="Z305">
        <f t="shared" si="89"/>
        <v>382.34308311985615</v>
      </c>
      <c r="AA305">
        <v>1030.7250345090022</v>
      </c>
      <c r="AB305">
        <v>-648.38195138914602</v>
      </c>
      <c r="AC305">
        <f t="shared" si="81"/>
        <v>-5624.7999999999993</v>
      </c>
      <c r="AD305">
        <v>-2216.1999999999998</v>
      </c>
      <c r="AE305">
        <v>-3408.6</v>
      </c>
      <c r="AH305">
        <v>1947.114576866124</v>
      </c>
      <c r="AI305">
        <f t="shared" si="76"/>
        <v>-685.31034769999997</v>
      </c>
      <c r="AJ305">
        <v>-0.78422709999996398</v>
      </c>
      <c r="AK305">
        <v>-684.52612060000001</v>
      </c>
      <c r="AL305" s="70">
        <f t="shared" si="75"/>
        <v>-1462.8787524697987</v>
      </c>
      <c r="AM305">
        <v>-159.47468028012008</v>
      </c>
      <c r="AN305">
        <v>-1303.4040721896786</v>
      </c>
      <c r="AO305">
        <f t="shared" si="74"/>
        <v>-267.93</v>
      </c>
      <c r="AP305">
        <v>-380.37</v>
      </c>
      <c r="AQ305">
        <v>112.44</v>
      </c>
      <c r="AR305">
        <f t="shared" si="72"/>
        <v>-2.4153282311020581</v>
      </c>
      <c r="AS305">
        <v>-0.33159990591232785</v>
      </c>
      <c r="AT305">
        <v>-2.0837283251897301</v>
      </c>
      <c r="AU305">
        <f t="shared" si="96"/>
        <v>14917.480847973087</v>
      </c>
      <c r="AV305">
        <v>16327.627305289365</v>
      </c>
      <c r="AW305">
        <v>-1410.1464573162777</v>
      </c>
      <c r="AX305">
        <f t="shared" si="73"/>
        <v>513</v>
      </c>
      <c r="AY305">
        <v>-15</v>
      </c>
      <c r="AZ305">
        <v>528</v>
      </c>
      <c r="BA305">
        <f t="shared" si="71"/>
        <v>6719.659982563202</v>
      </c>
      <c r="BB305">
        <v>-1.7436791630340001</v>
      </c>
      <c r="BC305">
        <v>6721.4036617262364</v>
      </c>
      <c r="BD305">
        <f t="shared" si="90"/>
        <v>-50.899600999999997</v>
      </c>
      <c r="BE305">
        <v>0</v>
      </c>
      <c r="BF305">
        <v>-50.899600999999997</v>
      </c>
      <c r="BG305">
        <f t="shared" si="91"/>
        <v>-46.343086500000005</v>
      </c>
      <c r="BH305">
        <v>1.6670175</v>
      </c>
      <c r="BI305">
        <v>-48.010104000000005</v>
      </c>
      <c r="BJ305">
        <f t="shared" si="92"/>
        <v>-28.894970000000001</v>
      </c>
      <c r="BK305">
        <v>6.6680700000000002</v>
      </c>
      <c r="BL305">
        <v>-35.563040000000001</v>
      </c>
      <c r="BM305">
        <f t="shared" si="84"/>
        <v>-104.46643</v>
      </c>
      <c r="BN305">
        <v>-3.3340350000000001</v>
      </c>
      <c r="BO305">
        <v>-101.132395</v>
      </c>
      <c r="BP305">
        <f t="shared" si="93"/>
        <v>-414.53168500000004</v>
      </c>
      <c r="BQ305">
        <v>62.3464545</v>
      </c>
      <c r="BR305">
        <v>-476.87813950000003</v>
      </c>
      <c r="BS305">
        <f t="shared" si="94"/>
        <v>22.338034499999999</v>
      </c>
      <c r="BT305">
        <v>10.113239500000001</v>
      </c>
      <c r="BU305">
        <v>12.224795</v>
      </c>
      <c r="BV305">
        <f t="shared" si="97"/>
        <v>-2.1308729999999998</v>
      </c>
      <c r="BW305">
        <v>0.16921700000000001</v>
      </c>
      <c r="BX305">
        <v>-2.30009</v>
      </c>
      <c r="BY305">
        <f t="shared" si="85"/>
        <v>-270.61250749999999</v>
      </c>
      <c r="BZ305">
        <v>-2.4449590000000003</v>
      </c>
      <c r="CA305">
        <v>-268.16754850000001</v>
      </c>
      <c r="CB305">
        <f t="shared" si="88"/>
        <v>22.004631</v>
      </c>
      <c r="CC305">
        <v>-4.8899180000000007</v>
      </c>
      <c r="CD305">
        <v>26.894549000000001</v>
      </c>
      <c r="CE305">
        <f t="shared" si="77"/>
        <v>-7.6682805000000007</v>
      </c>
      <c r="CF305">
        <v>-2.7783625000000001</v>
      </c>
      <c r="CG305">
        <v>-4.8899180000000007</v>
      </c>
      <c r="CH305" s="59">
        <f t="shared" si="69"/>
        <v>-327</v>
      </c>
      <c r="CI305">
        <v>-220</v>
      </c>
      <c r="CJ305">
        <v>-107</v>
      </c>
      <c r="CK305">
        <f t="shared" si="86"/>
        <v>298.95180499999998</v>
      </c>
      <c r="CL305">
        <v>-30.895391</v>
      </c>
      <c r="CM305">
        <v>329.847196</v>
      </c>
    </row>
    <row r="306" spans="1:91" x14ac:dyDescent="0.25">
      <c r="A306" t="s">
        <v>955</v>
      </c>
      <c r="B306">
        <f t="shared" si="82"/>
        <v>28401.193138410708</v>
      </c>
      <c r="C306">
        <f>SUMIF(E$5:CM$5,C$5,E306:CM306)</f>
        <v>8980.9866186158324</v>
      </c>
      <c r="D306">
        <f>SUMIF(E$5:CM$5,D$5,E306:CM306)</f>
        <v>19420.206519794876</v>
      </c>
      <c r="E306">
        <f t="shared" si="78"/>
        <v>-642</v>
      </c>
      <c r="F306">
        <v>-333</v>
      </c>
      <c r="G306">
        <v>-309</v>
      </c>
      <c r="H306">
        <f t="shared" si="79"/>
        <v>375.42103049216433</v>
      </c>
      <c r="I306">
        <v>-449.11607459062617</v>
      </c>
      <c r="J306">
        <v>824.5371050827905</v>
      </c>
      <c r="K306">
        <f t="shared" si="80"/>
        <v>3353.5234170499984</v>
      </c>
      <c r="L306">
        <v>-1545.5260485900021</v>
      </c>
      <c r="M306">
        <v>4899.0494656400006</v>
      </c>
      <c r="N306">
        <f t="shared" si="95"/>
        <v>8259.8258742434828</v>
      </c>
      <c r="O306">
        <v>482.47722095540252</v>
      </c>
      <c r="P306">
        <v>7777.3486532880797</v>
      </c>
      <c r="Q306">
        <f t="shared" si="70"/>
        <v>1925</v>
      </c>
      <c r="R306">
        <v>141.69999999999999</v>
      </c>
      <c r="S306">
        <v>1783.3</v>
      </c>
      <c r="T306">
        <f t="shared" si="87"/>
        <v>913.58</v>
      </c>
      <c r="U306">
        <v>18</v>
      </c>
      <c r="V306">
        <v>895.58</v>
      </c>
      <c r="W306">
        <f t="shared" si="83"/>
        <v>42.965549303273178</v>
      </c>
      <c r="X306">
        <v>-15.78161491305238</v>
      </c>
      <c r="Y306">
        <v>58.747164216325558</v>
      </c>
      <c r="Z306">
        <f t="shared" si="89"/>
        <v>140.78624962428739</v>
      </c>
      <c r="AA306">
        <v>1699.9518966088015</v>
      </c>
      <c r="AB306">
        <v>-1559.1656469845141</v>
      </c>
      <c r="AC306">
        <f t="shared" si="81"/>
        <v>5833.2</v>
      </c>
      <c r="AD306">
        <v>1364</v>
      </c>
      <c r="AE306">
        <v>4469.2</v>
      </c>
      <c r="AH306">
        <v>874.61147567890509</v>
      </c>
      <c r="AI306">
        <f t="shared" si="76"/>
        <v>1390.1085492</v>
      </c>
      <c r="AJ306">
        <v>2.7727759999999999</v>
      </c>
      <c r="AK306">
        <v>1387.3357731999999</v>
      </c>
      <c r="AL306" s="70">
        <f t="shared" si="75"/>
        <v>-181.32501603806688</v>
      </c>
      <c r="AM306">
        <v>-140.81097293697414</v>
      </c>
      <c r="AN306">
        <v>-40.514043101092739</v>
      </c>
      <c r="AO306">
        <f t="shared" si="74"/>
        <v>-735.87000000000012</v>
      </c>
      <c r="AP306">
        <v>-556.73000000000013</v>
      </c>
      <c r="AQ306">
        <v>-179.14</v>
      </c>
      <c r="AR306">
        <f t="shared" si="72"/>
        <v>109.59172346089825</v>
      </c>
      <c r="AS306">
        <v>92.788773173015898</v>
      </c>
      <c r="AT306">
        <v>16.802950287882354</v>
      </c>
      <c r="AU306">
        <f t="shared" si="96"/>
        <v>10437.140945025265</v>
      </c>
      <c r="AV306">
        <v>8313.1806500788971</v>
      </c>
      <c r="AW306">
        <v>2123.960294946367</v>
      </c>
      <c r="AX306">
        <f t="shared" si="73"/>
        <v>1698</v>
      </c>
      <c r="AY306">
        <v>9</v>
      </c>
      <c r="AZ306">
        <v>1689</v>
      </c>
      <c r="BA306">
        <f t="shared" si="71"/>
        <v>-5732.5351058678471</v>
      </c>
      <c r="BB306">
        <v>3.6096315534621617</v>
      </c>
      <c r="BC306">
        <v>-5736.1447374213094</v>
      </c>
      <c r="BD306">
        <f t="shared" si="90"/>
        <v>192.81331636364266</v>
      </c>
      <c r="BE306">
        <v>0</v>
      </c>
      <c r="BF306">
        <v>192.81331636364266</v>
      </c>
      <c r="BG306">
        <f t="shared" si="91"/>
        <v>-0.99903272727276082</v>
      </c>
      <c r="BH306">
        <v>-5.5501818181819997</v>
      </c>
      <c r="BI306">
        <v>4.5511490909092389</v>
      </c>
      <c r="BJ306">
        <f t="shared" si="92"/>
        <v>-634.94080000002077</v>
      </c>
      <c r="BK306">
        <v>1.1100363636363999</v>
      </c>
      <c r="BL306">
        <v>-636.05083636365714</v>
      </c>
      <c r="BM306">
        <f t="shared" si="84"/>
        <v>-6.660218181818399</v>
      </c>
      <c r="BN306">
        <v>0</v>
      </c>
      <c r="BO306">
        <v>-6.660218181818399</v>
      </c>
      <c r="BP306">
        <f t="shared" si="93"/>
        <v>-2227.2879636364364</v>
      </c>
      <c r="BQ306">
        <v>-52.060705454547154</v>
      </c>
      <c r="BR306">
        <v>-2175.2272581818893</v>
      </c>
      <c r="BS306">
        <f t="shared" si="94"/>
        <v>52.504720000001711</v>
      </c>
      <c r="BT306">
        <v>-5.3281745454547194</v>
      </c>
      <c r="BU306">
        <v>57.832894545456433</v>
      </c>
      <c r="BV306">
        <f t="shared" si="97"/>
        <v>16.135915329214999</v>
      </c>
      <c r="BW306">
        <v>0.346570367825</v>
      </c>
      <c r="BX306">
        <v>15.78934496139</v>
      </c>
      <c r="BY306">
        <f t="shared" si="85"/>
        <v>899.46246545457484</v>
      </c>
      <c r="BZ306">
        <v>-10.656349090909439</v>
      </c>
      <c r="CA306">
        <v>910.11881454548427</v>
      </c>
      <c r="CB306">
        <f t="shared" si="88"/>
        <v>43.624429090910517</v>
      </c>
      <c r="CC306">
        <v>-14.652480000000478</v>
      </c>
      <c r="CD306">
        <v>58.276909090910998</v>
      </c>
      <c r="CE306">
        <f t="shared" si="77"/>
        <v>-7.215236363636599</v>
      </c>
      <c r="CF306">
        <v>-0.55501818181819995</v>
      </c>
      <c r="CG306">
        <v>-6.660218181818399</v>
      </c>
      <c r="CH306" s="59">
        <f t="shared" si="69"/>
        <v>-1250</v>
      </c>
      <c r="CI306">
        <v>22</v>
      </c>
      <c r="CJ306">
        <v>-1272</v>
      </c>
      <c r="CK306">
        <f t="shared" si="86"/>
        <v>3261.7308509091977</v>
      </c>
      <c r="CL306">
        <v>-40.18331636363768</v>
      </c>
      <c r="CM306">
        <v>3301.9141672728351</v>
      </c>
    </row>
    <row r="307" spans="1:91" x14ac:dyDescent="0.25">
      <c r="A307" t="s">
        <v>956</v>
      </c>
      <c r="B307">
        <f t="shared" si="82"/>
        <v>18800.941869519469</v>
      </c>
      <c r="C307">
        <f>SUMIF(E$5:CM$5,C$5,E307:CM307)</f>
        <v>-1248.4601377388101</v>
      </c>
      <c r="D307">
        <f>SUMIF(E$5:CM$5,D$5,E307:CM307)</f>
        <v>20049.402007258279</v>
      </c>
      <c r="E307">
        <f t="shared" si="78"/>
        <v>958</v>
      </c>
      <c r="F307">
        <v>-687</v>
      </c>
      <c r="G307">
        <v>1645</v>
      </c>
      <c r="H307">
        <f t="shared" si="79"/>
        <v>-172.09104079558395</v>
      </c>
      <c r="I307">
        <v>-312.14810689198993</v>
      </c>
      <c r="J307">
        <v>140.05706609640598</v>
      </c>
      <c r="K307">
        <f t="shared" si="80"/>
        <v>-2797.5421263499998</v>
      </c>
      <c r="L307">
        <v>-4539.3429540999996</v>
      </c>
      <c r="M307">
        <v>1741.8008277499998</v>
      </c>
      <c r="N307">
        <f t="shared" si="95"/>
        <v>528.04741807449102</v>
      </c>
      <c r="O307">
        <v>376.49073124908455</v>
      </c>
      <c r="P307">
        <v>151.55668682540644</v>
      </c>
      <c r="Q307">
        <f t="shared" si="70"/>
        <v>139.99999999999997</v>
      </c>
      <c r="R307">
        <v>-232.9</v>
      </c>
      <c r="S307">
        <v>372.9</v>
      </c>
      <c r="T307">
        <f t="shared" si="87"/>
        <v>979.9</v>
      </c>
      <c r="U307">
        <v>18</v>
      </c>
      <c r="V307">
        <v>961.9</v>
      </c>
      <c r="W307">
        <f t="shared" si="83"/>
        <v>14.023087139262977</v>
      </c>
      <c r="X307">
        <v>-5.9508556519039715</v>
      </c>
      <c r="Y307">
        <v>19.973942791166948</v>
      </c>
      <c r="Z307">
        <f t="shared" si="89"/>
        <v>916.79059876982285</v>
      </c>
      <c r="AA307">
        <v>254.58634265503167</v>
      </c>
      <c r="AB307">
        <v>662.20425611479118</v>
      </c>
      <c r="AC307">
        <f t="shared" si="81"/>
        <v>324.69999999999982</v>
      </c>
      <c r="AD307">
        <v>-2985.8</v>
      </c>
      <c r="AE307">
        <v>3310.5</v>
      </c>
      <c r="AH307">
        <v>-1956.479636112527</v>
      </c>
      <c r="AI307">
        <f t="shared" si="76"/>
        <v>273.6884675</v>
      </c>
      <c r="AJ307">
        <v>-47.853039000000003</v>
      </c>
      <c r="AK307">
        <v>321.54150650000003</v>
      </c>
      <c r="AL307" s="70">
        <f t="shared" si="75"/>
        <v>-57.509704860407993</v>
      </c>
      <c r="AM307">
        <v>-165.86352531161359</v>
      </c>
      <c r="AN307">
        <v>108.35382045120559</v>
      </c>
      <c r="AO307">
        <f t="shared" si="74"/>
        <v>-793.54</v>
      </c>
      <c r="AP307">
        <v>-652.2299999999999</v>
      </c>
      <c r="AQ307">
        <v>-141.31000000000003</v>
      </c>
      <c r="AR307">
        <f t="shared" si="72"/>
        <v>-14.961785927573711</v>
      </c>
      <c r="AS307">
        <v>0.78037451488972653</v>
      </c>
      <c r="AT307">
        <v>-15.742160442463437</v>
      </c>
      <c r="AU307">
        <f t="shared" si="96"/>
        <v>18681.91723752904</v>
      </c>
      <c r="AV307">
        <v>7895.6839150233245</v>
      </c>
      <c r="AW307">
        <v>10786.233322505715</v>
      </c>
      <c r="AX307">
        <f t="shared" si="73"/>
        <v>579</v>
      </c>
      <c r="AY307">
        <v>1</v>
      </c>
      <c r="AZ307">
        <v>578</v>
      </c>
      <c r="BA307">
        <f t="shared" si="71"/>
        <v>-1872.1977974143572</v>
      </c>
      <c r="BB307">
        <v>0.26117616332216098</v>
      </c>
      <c r="BC307">
        <v>-1872.4589735776794</v>
      </c>
      <c r="BD307">
        <f t="shared" si="90"/>
        <v>377.85825</v>
      </c>
      <c r="BE307">
        <v>0</v>
      </c>
      <c r="BF307">
        <v>377.85825</v>
      </c>
      <c r="BG307">
        <f t="shared" si="91"/>
        <v>-2.8353000000000002</v>
      </c>
      <c r="BH307">
        <v>-8.1787500000000009</v>
      </c>
      <c r="BI307">
        <v>5.3434500000000007</v>
      </c>
      <c r="BJ307">
        <f t="shared" si="92"/>
        <v>8.7240000000000002</v>
      </c>
      <c r="BK307">
        <v>0</v>
      </c>
      <c r="BL307">
        <v>8.7240000000000002</v>
      </c>
      <c r="BM307">
        <f t="shared" si="84"/>
        <v>-94.873500000000007</v>
      </c>
      <c r="BN307">
        <v>-1.0905</v>
      </c>
      <c r="BO307">
        <v>-93.783000000000001</v>
      </c>
      <c r="BP307">
        <f t="shared" si="93"/>
        <v>-798.90030000000002</v>
      </c>
      <c r="BQ307">
        <v>-48.091050000000003</v>
      </c>
      <c r="BR307">
        <v>-750.80925000000002</v>
      </c>
      <c r="BS307">
        <f t="shared" si="94"/>
        <v>-1405.32735</v>
      </c>
      <c r="BT307">
        <v>15.703200000000001</v>
      </c>
      <c r="BU307">
        <v>-1421.0305499999999</v>
      </c>
      <c r="BV307">
        <f t="shared" si="97"/>
        <v>28.996651967298</v>
      </c>
      <c r="BW307">
        <v>-7.8096388956999996E-2</v>
      </c>
      <c r="BX307">
        <v>29.074748356255</v>
      </c>
      <c r="BY307">
        <f t="shared" si="85"/>
        <v>154.41480000000001</v>
      </c>
      <c r="BZ307">
        <v>-1.3086</v>
      </c>
      <c r="CA307">
        <v>155.72340000000003</v>
      </c>
      <c r="CB307">
        <f t="shared" si="88"/>
        <v>363.68175000000002</v>
      </c>
      <c r="CC307">
        <v>-8.5059000000000005</v>
      </c>
      <c r="CD307">
        <v>372.18765000000002</v>
      </c>
      <c r="CE307">
        <f t="shared" si="77"/>
        <v>-1.1995500000000001</v>
      </c>
      <c r="CF307">
        <v>-0.87240000000000006</v>
      </c>
      <c r="CG307">
        <v>-0.32715</v>
      </c>
      <c r="CH307" s="59">
        <f t="shared" ref="CH307:CH337" si="98">CI307+CJ307</f>
        <v>2363</v>
      </c>
      <c r="CI307">
        <v>-83</v>
      </c>
      <c r="CJ307">
        <v>2446</v>
      </c>
      <c r="CK307">
        <f t="shared" si="86"/>
        <v>2075.6576999999997</v>
      </c>
      <c r="CL307">
        <v>-30.752099999999999</v>
      </c>
      <c r="CM307">
        <v>2106.4097999999999</v>
      </c>
    </row>
    <row r="308" spans="1:91" x14ac:dyDescent="0.25">
      <c r="A308" t="s">
        <v>957</v>
      </c>
      <c r="B308">
        <f t="shared" si="82"/>
        <v>-88754.825791726471</v>
      </c>
      <c r="C308">
        <f>SUMIF(E$5:CM$5,C$5,E308:CM308)</f>
        <v>-49334.720145951345</v>
      </c>
      <c r="D308">
        <f>SUMIF(E$5:CM$5,D$5,E308:CM308)</f>
        <v>-39420.105645775126</v>
      </c>
      <c r="E308">
        <f t="shared" si="78"/>
        <v>-3283</v>
      </c>
      <c r="F308">
        <v>-1063</v>
      </c>
      <c r="G308">
        <v>-2220</v>
      </c>
      <c r="H308">
        <f t="shared" si="79"/>
        <v>-3823.8090071398801</v>
      </c>
      <c r="I308">
        <v>-961.09938598488918</v>
      </c>
      <c r="J308">
        <v>-2862.7096211549911</v>
      </c>
      <c r="K308">
        <f t="shared" si="80"/>
        <v>-22261.52612079</v>
      </c>
      <c r="L308">
        <v>-7483.1413507299976</v>
      </c>
      <c r="M308">
        <v>-14778.384770060002</v>
      </c>
      <c r="N308">
        <f t="shared" si="95"/>
        <v>-1644.9201225752508</v>
      </c>
      <c r="O308">
        <v>-539.27312483208482</v>
      </c>
      <c r="P308">
        <v>-1105.6469977431661</v>
      </c>
      <c r="Q308">
        <f t="shared" ref="Q308:Q338" si="99">R308+S308</f>
        <v>-7765.2000000000007</v>
      </c>
      <c r="R308">
        <v>-84.1</v>
      </c>
      <c r="S308">
        <v>-7681.1</v>
      </c>
      <c r="T308">
        <f t="shared" si="87"/>
        <v>484.1</v>
      </c>
      <c r="U308">
        <v>18</v>
      </c>
      <c r="V308">
        <v>466.1</v>
      </c>
      <c r="W308">
        <f t="shared" si="83"/>
        <v>-2.3116970243624442</v>
      </c>
      <c r="X308">
        <v>-6.3941057565326922</v>
      </c>
      <c r="Y308">
        <v>4.082408732170248</v>
      </c>
      <c r="Z308">
        <f t="shared" si="89"/>
        <v>-15895.479127970537</v>
      </c>
      <c r="AA308">
        <v>-8335.2275096266676</v>
      </c>
      <c r="AB308">
        <v>-7560.2516183438693</v>
      </c>
      <c r="AC308">
        <f t="shared" si="81"/>
        <v>-8957.7000000000007</v>
      </c>
      <c r="AD308">
        <v>-10633.1</v>
      </c>
      <c r="AE308">
        <v>1675.4</v>
      </c>
      <c r="AH308">
        <v>-2856.684859289041</v>
      </c>
      <c r="AI308">
        <f t="shared" si="76"/>
        <v>-1907.3296415999994</v>
      </c>
      <c r="AJ308">
        <v>-77.269990000000007</v>
      </c>
      <c r="AK308">
        <v>-1830.0596515999994</v>
      </c>
      <c r="AL308" s="70">
        <f t="shared" si="75"/>
        <v>-330.38618271582578</v>
      </c>
      <c r="AM308">
        <v>-285.13246540428452</v>
      </c>
      <c r="AN308">
        <v>-45.25371731154128</v>
      </c>
      <c r="AO308">
        <f t="shared" si="74"/>
        <v>-4676.63</v>
      </c>
      <c r="AP308">
        <v>-2442.37</v>
      </c>
      <c r="AQ308">
        <v>-2234.2600000000002</v>
      </c>
      <c r="AR308">
        <f t="shared" si="72"/>
        <v>-93.397065599426284</v>
      </c>
      <c r="AS308">
        <v>6.9496253453352166</v>
      </c>
      <c r="AT308">
        <v>-100.34669094476151</v>
      </c>
      <c r="AU308">
        <f t="shared" si="96"/>
        <v>-18611.570215552354</v>
      </c>
      <c r="AV308">
        <v>-16217.750622501664</v>
      </c>
      <c r="AW308">
        <v>-2393.8195930506904</v>
      </c>
      <c r="AX308">
        <f t="shared" si="73"/>
        <v>-626</v>
      </c>
      <c r="AY308">
        <v>14</v>
      </c>
      <c r="AZ308">
        <v>-640</v>
      </c>
      <c r="BA308">
        <f t="shared" si="71"/>
        <v>7613.8169113671338</v>
      </c>
      <c r="BB308">
        <v>-34.687850933743711</v>
      </c>
      <c r="BC308">
        <v>7648.5047623008777</v>
      </c>
      <c r="BD308">
        <f t="shared" si="90"/>
        <v>-1471.544043181806</v>
      </c>
      <c r="BE308">
        <v>-54.210704545454099</v>
      </c>
      <c r="BF308">
        <v>-1417.333338636352</v>
      </c>
      <c r="BG308">
        <f t="shared" si="91"/>
        <v>519.09515454545021</v>
      </c>
      <c r="BH308">
        <v>5.6423386363635899</v>
      </c>
      <c r="BI308">
        <v>513.45281590908667</v>
      </c>
      <c r="BJ308">
        <f t="shared" si="92"/>
        <v>53.104363636363203</v>
      </c>
      <c r="BK308">
        <v>-2.2126818181818</v>
      </c>
      <c r="BL308">
        <v>55.317045454545003</v>
      </c>
      <c r="BM308">
        <f t="shared" si="84"/>
        <v>-136.07993181818071</v>
      </c>
      <c r="BN308">
        <v>-1.1063409090909</v>
      </c>
      <c r="BO308">
        <v>-134.97359090908981</v>
      </c>
      <c r="BP308">
        <f t="shared" si="93"/>
        <v>-396.62321590908761</v>
      </c>
      <c r="BQ308">
        <v>-92.379465909090143</v>
      </c>
      <c r="BR308">
        <v>-304.24374999999748</v>
      </c>
      <c r="BS308">
        <f t="shared" si="94"/>
        <v>-160.64069999999867</v>
      </c>
      <c r="BT308">
        <v>-4.0934613636363304</v>
      </c>
      <c r="BU308">
        <v>-156.54723863636235</v>
      </c>
      <c r="BV308">
        <f t="shared" si="97"/>
        <v>5.1377257994079999</v>
      </c>
      <c r="BW308">
        <v>6.3273109548000001E-2</v>
      </c>
      <c r="BX308">
        <v>5.0744526898600002</v>
      </c>
      <c r="BY308">
        <f t="shared" si="85"/>
        <v>867.15000454544736</v>
      </c>
      <c r="BZ308">
        <v>-6.3061431818181299</v>
      </c>
      <c r="CA308">
        <v>873.45614772726549</v>
      </c>
      <c r="CB308">
        <f t="shared" si="88"/>
        <v>-46.245049999999623</v>
      </c>
      <c r="CC308">
        <v>-103.22160681818097</v>
      </c>
      <c r="CD308">
        <v>56.976556818181351</v>
      </c>
      <c r="CE308">
        <f t="shared" si="77"/>
        <v>0.77443863636362975</v>
      </c>
      <c r="CF308">
        <v>-2.87648636363634</v>
      </c>
      <c r="CG308">
        <v>3.6509249999999698</v>
      </c>
      <c r="CH308" s="59">
        <f t="shared" si="98"/>
        <v>-2561</v>
      </c>
      <c r="CI308">
        <v>-636</v>
      </c>
      <c r="CJ308">
        <v>-1925</v>
      </c>
      <c r="CK308">
        <f t="shared" si="86"/>
        <v>-789.92740909090253</v>
      </c>
      <c r="CL308">
        <v>-314.42208636363375</v>
      </c>
      <c r="CM308">
        <v>-475.50532272726883</v>
      </c>
    </row>
    <row r="309" spans="1:91" x14ac:dyDescent="0.25">
      <c r="A309" t="s">
        <v>958</v>
      </c>
      <c r="B309">
        <f t="shared" si="82"/>
        <v>3122.3999087582579</v>
      </c>
      <c r="C309">
        <f>SUMIF(E$5:CM$5,C$5,E309:CM309)</f>
        <v>13523.89020126289</v>
      </c>
      <c r="D309">
        <f>SUMIF(E$5:CM$5,D$5,E309:CM309)</f>
        <v>-10401.490292504632</v>
      </c>
      <c r="E309">
        <f t="shared" si="78"/>
        <v>-3648</v>
      </c>
      <c r="F309">
        <v>-847</v>
      </c>
      <c r="G309">
        <v>-2801</v>
      </c>
      <c r="H309">
        <f t="shared" si="79"/>
        <v>-531.97671781058557</v>
      </c>
      <c r="I309">
        <v>-282.94572240563025</v>
      </c>
      <c r="J309">
        <v>-249.03099540495538</v>
      </c>
      <c r="K309">
        <f t="shared" si="80"/>
        <v>-8294.7182518100017</v>
      </c>
      <c r="L309">
        <v>-2699.6475282500014</v>
      </c>
      <c r="M309">
        <v>-5595.0707235599994</v>
      </c>
      <c r="N309">
        <f t="shared" si="95"/>
        <v>-497.70314005184605</v>
      </c>
      <c r="O309">
        <v>75.564584881011712</v>
      </c>
      <c r="P309">
        <v>-573.26772493285773</v>
      </c>
      <c r="Q309">
        <f t="shared" si="99"/>
        <v>-4922.7</v>
      </c>
      <c r="R309">
        <v>416.3</v>
      </c>
      <c r="S309">
        <v>-5339</v>
      </c>
      <c r="T309">
        <f t="shared" si="87"/>
        <v>-539.12</v>
      </c>
      <c r="U309">
        <v>18.22</v>
      </c>
      <c r="V309">
        <v>-557.34</v>
      </c>
      <c r="W309">
        <f t="shared" si="83"/>
        <v>1.1755276396652867</v>
      </c>
      <c r="X309">
        <v>0</v>
      </c>
      <c r="Y309">
        <v>1.1755276396652867</v>
      </c>
      <c r="Z309">
        <f t="shared" si="89"/>
        <v>-2020.4235998463994</v>
      </c>
      <c r="AA309">
        <v>-902.97968326576733</v>
      </c>
      <c r="AB309">
        <v>-1117.443916580632</v>
      </c>
      <c r="AC309">
        <f t="shared" si="81"/>
        <v>3234.2</v>
      </c>
      <c r="AD309">
        <v>-3136.5</v>
      </c>
      <c r="AE309">
        <v>6370.7</v>
      </c>
      <c r="AH309">
        <v>-454.42229237873823</v>
      </c>
      <c r="AI309">
        <f t="shared" si="76"/>
        <v>-644.71690699999999</v>
      </c>
      <c r="AJ309">
        <v>-79.118149000000003</v>
      </c>
      <c r="AK309">
        <v>-565.59875799999998</v>
      </c>
      <c r="AL309" s="70">
        <f t="shared" si="75"/>
        <v>-917.23428045352478</v>
      </c>
      <c r="AM309">
        <v>-339.61491526742736</v>
      </c>
      <c r="AN309">
        <v>-577.61936518609741</v>
      </c>
      <c r="AO309">
        <f>AP309+AQ309</f>
        <v>-2073.31</v>
      </c>
      <c r="AP309">
        <v>-1406.6</v>
      </c>
      <c r="AQ309">
        <v>-666.71</v>
      </c>
      <c r="AR309">
        <f t="shared" si="72"/>
        <v>19.70564562391192</v>
      </c>
      <c r="AS309">
        <v>-1.3455287989614633</v>
      </c>
      <c r="AT309">
        <v>21.051174422873384</v>
      </c>
      <c r="AU309">
        <f t="shared" si="96"/>
        <v>30328.700562468308</v>
      </c>
      <c r="AV309">
        <v>23202.608319163166</v>
      </c>
      <c r="AW309">
        <v>7126.0922433051419</v>
      </c>
      <c r="AX309">
        <f t="shared" si="73"/>
        <v>-356</v>
      </c>
      <c r="AY309">
        <v>6</v>
      </c>
      <c r="AZ309">
        <v>-362</v>
      </c>
      <c r="BA309">
        <f t="shared" ref="BA309:BA337" si="100">BB309+BC309</f>
        <v>-983.06840364925824</v>
      </c>
      <c r="BB309">
        <v>-14.740448587705687</v>
      </c>
      <c r="BC309">
        <v>-968.32795506155253</v>
      </c>
      <c r="BD309">
        <f t="shared" si="90"/>
        <v>-246.34789200000003</v>
      </c>
      <c r="BE309">
        <v>53.223309999999998</v>
      </c>
      <c r="BF309">
        <v>-299.57120200000003</v>
      </c>
      <c r="BG309">
        <f t="shared" si="91"/>
        <v>-13.794612999999998</v>
      </c>
      <c r="BH309">
        <v>-7.7119489999999997</v>
      </c>
      <c r="BI309">
        <v>-6.0826639999999994</v>
      </c>
      <c r="BJ309">
        <f t="shared" si="92"/>
        <v>1439.2017499999999</v>
      </c>
      <c r="BK309">
        <v>0</v>
      </c>
      <c r="BL309">
        <v>1439.2017499999999</v>
      </c>
      <c r="BM309">
        <f t="shared" si="84"/>
        <v>-62.999020000000002</v>
      </c>
      <c r="BN309">
        <v>-1.08619</v>
      </c>
      <c r="BO309">
        <v>-61.91283</v>
      </c>
      <c r="BP309">
        <f t="shared" si="93"/>
        <v>1259.545924</v>
      </c>
      <c r="BQ309">
        <v>-235.05151599999999</v>
      </c>
      <c r="BR309">
        <v>1494.59744</v>
      </c>
      <c r="BS309">
        <f t="shared" si="94"/>
        <v>-339.21713700000004</v>
      </c>
      <c r="BT309">
        <v>-1.303428</v>
      </c>
      <c r="BU309">
        <v>-337.91370900000004</v>
      </c>
      <c r="BV309">
        <f t="shared" si="97"/>
        <v>-49.466658973275003</v>
      </c>
      <c r="BW309">
        <v>1.6933847942039999</v>
      </c>
      <c r="BX309">
        <v>-51.160043767479003</v>
      </c>
      <c r="BY309">
        <f t="shared" si="85"/>
        <v>1653.9415129999998</v>
      </c>
      <c r="BZ309">
        <v>0.43447600000000003</v>
      </c>
      <c r="CA309">
        <v>1653.5070369999999</v>
      </c>
      <c r="CB309">
        <f t="shared" si="88"/>
        <v>25.090989</v>
      </c>
      <c r="CC309">
        <v>-4.34476</v>
      </c>
      <c r="CD309">
        <v>29.435749000000001</v>
      </c>
      <c r="CE309">
        <f t="shared" si="77"/>
        <v>3.9102839999999999</v>
      </c>
      <c r="CF309">
        <v>-0.21723800000000001</v>
      </c>
      <c r="CG309">
        <v>4.1275219999999999</v>
      </c>
      <c r="CH309" s="59">
        <f t="shared" si="98"/>
        <v>-7578</v>
      </c>
      <c r="CI309">
        <v>-307</v>
      </c>
      <c r="CJ309">
        <v>-7271</v>
      </c>
      <c r="CK309">
        <f t="shared" si="86"/>
        <v>-669.85337300000003</v>
      </c>
      <c r="CL309">
        <v>17.053183000000001</v>
      </c>
      <c r="CM309">
        <v>-686.90655600000002</v>
      </c>
    </row>
    <row r="310" spans="1:91" x14ac:dyDescent="0.25">
      <c r="A310" t="s">
        <v>959</v>
      </c>
      <c r="B310">
        <f t="shared" si="82"/>
        <v>28027.187671528525</v>
      </c>
      <c r="C310">
        <f>SUMIF(E$5:CM$5,C$5,E310:CM310)</f>
        <v>4560.3529526868542</v>
      </c>
      <c r="D310">
        <f>SUMIF(E$5:CM$5,D$5,E310:CM310)</f>
        <v>23466.83471884167</v>
      </c>
      <c r="E310">
        <f t="shared" si="78"/>
        <v>-4662</v>
      </c>
      <c r="F310">
        <v>-1009</v>
      </c>
      <c r="G310">
        <v>-3653</v>
      </c>
      <c r="H310">
        <f t="shared" si="79"/>
        <v>-1314.9739830024596</v>
      </c>
      <c r="I310">
        <v>-640.09694700119735</v>
      </c>
      <c r="J310">
        <v>-674.87703600126235</v>
      </c>
      <c r="K310">
        <f t="shared" si="80"/>
        <v>-1541.8728066899987</v>
      </c>
      <c r="L310">
        <v>-1635.7224343799994</v>
      </c>
      <c r="M310">
        <v>93.849627690000688</v>
      </c>
      <c r="N310">
        <f t="shared" si="95"/>
        <v>3201.3085950535865</v>
      </c>
      <c r="O310">
        <v>458.13342522040222</v>
      </c>
      <c r="P310">
        <v>2743.1751698331841</v>
      </c>
      <c r="Q310">
        <f t="shared" si="99"/>
        <v>-1749.3</v>
      </c>
      <c r="R310">
        <v>-149.80000000000001</v>
      </c>
      <c r="S310">
        <v>-1599.5</v>
      </c>
      <c r="T310">
        <f t="shared" si="87"/>
        <v>-274.27999999999997</v>
      </c>
      <c r="U310">
        <v>18</v>
      </c>
      <c r="V310">
        <v>-292.27999999999997</v>
      </c>
      <c r="W310">
        <f t="shared" si="83"/>
        <v>-33.840673512313394</v>
      </c>
      <c r="X310">
        <v>-36.337742745604274</v>
      </c>
      <c r="Y310">
        <v>2.4970692332908802</v>
      </c>
      <c r="Z310">
        <f t="shared" si="89"/>
        <v>-973.56752566199179</v>
      </c>
      <c r="AA310">
        <v>1925.5912681739826</v>
      </c>
      <c r="AB310">
        <v>-2899.1587938359744</v>
      </c>
      <c r="AC310">
        <f t="shared" si="81"/>
        <v>-379.40000000000009</v>
      </c>
      <c r="AD310">
        <v>-2763</v>
      </c>
      <c r="AE310">
        <v>2383.6</v>
      </c>
      <c r="AH310">
        <v>340.3281463674449</v>
      </c>
      <c r="AI310">
        <f t="shared" si="76"/>
        <v>-110.5881799</v>
      </c>
      <c r="AJ310">
        <v>-55.792349999999999</v>
      </c>
      <c r="AK310">
        <v>-54.795829900000001</v>
      </c>
      <c r="AL310" s="70">
        <f t="shared" si="75"/>
        <v>1075.8770463337946</v>
      </c>
      <c r="AM310">
        <v>-184.29606717772046</v>
      </c>
      <c r="AN310">
        <v>1260.1731135115151</v>
      </c>
      <c r="AR310">
        <f t="shared" si="72"/>
        <v>-4.5162145812659391</v>
      </c>
      <c r="AS310">
        <v>-1.1399793830627083</v>
      </c>
      <c r="AT310">
        <v>-3.3762351982032306</v>
      </c>
      <c r="AU310">
        <f t="shared" si="96"/>
        <v>25080.032282796841</v>
      </c>
      <c r="AV310">
        <v>8964.4087640122798</v>
      </c>
      <c r="AW310">
        <v>16115.62351878456</v>
      </c>
      <c r="AX310">
        <f t="shared" si="73"/>
        <v>-1258</v>
      </c>
      <c r="AY310">
        <v>5</v>
      </c>
      <c r="AZ310">
        <v>-1263</v>
      </c>
      <c r="BA310">
        <f t="shared" si="100"/>
        <v>-837.29857251389433</v>
      </c>
      <c r="BB310">
        <v>-36.3869007157423</v>
      </c>
      <c r="BC310">
        <v>-800.91167179815204</v>
      </c>
      <c r="BD310">
        <f t="shared" si="90"/>
        <v>4359.4317780000001</v>
      </c>
      <c r="BE310">
        <v>0</v>
      </c>
      <c r="BF310">
        <v>4359.4317780000001</v>
      </c>
      <c r="BG310">
        <f t="shared" si="91"/>
        <v>52.764953999999996</v>
      </c>
      <c r="BH310">
        <v>-1.8533145</v>
      </c>
      <c r="BI310">
        <v>54.618268499999999</v>
      </c>
      <c r="BJ310">
        <f t="shared" si="92"/>
        <v>-175.51978499999998</v>
      </c>
      <c r="BK310">
        <v>0</v>
      </c>
      <c r="BL310">
        <v>-175.51978499999998</v>
      </c>
      <c r="BM310">
        <f t="shared" si="84"/>
        <v>1944.89004</v>
      </c>
      <c r="BN310">
        <v>-1.090185</v>
      </c>
      <c r="BO310">
        <v>1945.980225</v>
      </c>
      <c r="BP310">
        <f t="shared" si="93"/>
        <v>-460.6031625</v>
      </c>
      <c r="BQ310">
        <v>-29.871068999999999</v>
      </c>
      <c r="BR310">
        <v>-430.73209350000002</v>
      </c>
      <c r="BS310">
        <f t="shared" si="94"/>
        <v>2040.9353384999997</v>
      </c>
      <c r="BT310">
        <v>0</v>
      </c>
      <c r="BU310">
        <v>2040.9353384999997</v>
      </c>
      <c r="BV310">
        <f t="shared" si="97"/>
        <v>-509.92620016121401</v>
      </c>
      <c r="BW310">
        <v>0.48808918351699998</v>
      </c>
      <c r="BX310">
        <v>-510.414289344731</v>
      </c>
      <c r="BY310">
        <f t="shared" si="85"/>
        <v>568.20442200000002</v>
      </c>
      <c r="BZ310">
        <v>4.3607399999999998</v>
      </c>
      <c r="CA310">
        <v>563.84368200000006</v>
      </c>
      <c r="CB310">
        <f t="shared" si="88"/>
        <v>-299.03774549999997</v>
      </c>
      <c r="CC310">
        <v>-1.4172404999999999</v>
      </c>
      <c r="CD310">
        <v>-297.62050499999998</v>
      </c>
      <c r="CE310">
        <f t="shared" si="77"/>
        <v>-9.0485354999999998</v>
      </c>
      <c r="CF310">
        <v>-0.3270555</v>
      </c>
      <c r="CG310">
        <v>-8.7214799999999997</v>
      </c>
      <c r="CH310" s="59">
        <f t="shared" si="98"/>
        <v>737</v>
      </c>
      <c r="CI310">
        <v>-116</v>
      </c>
      <c r="CJ310">
        <v>853</v>
      </c>
      <c r="CK310">
        <f t="shared" si="86"/>
        <v>3220.1884529999998</v>
      </c>
      <c r="CL310">
        <v>-153.49804800000001</v>
      </c>
      <c r="CM310">
        <v>3373.6865009999997</v>
      </c>
    </row>
    <row r="311" spans="1:91" x14ac:dyDescent="0.25">
      <c r="A311" t="s">
        <v>960</v>
      </c>
      <c r="B311">
        <f t="shared" si="82"/>
        <v>56647.07221720399</v>
      </c>
      <c r="C311">
        <f>SUMIF(E$5:CM$5,C$5,E311:CM311)</f>
        <v>26425.071360567152</v>
      </c>
      <c r="D311">
        <f>SUMIF(E$5:CM$5,D$5,E311:CM311)</f>
        <v>30222.000856636838</v>
      </c>
      <c r="E311">
        <f t="shared" si="78"/>
        <v>-2541</v>
      </c>
      <c r="F311">
        <v>-31</v>
      </c>
      <c r="G311">
        <v>-2510</v>
      </c>
      <c r="H311">
        <f t="shared" si="79"/>
        <v>-1298.7085412769256</v>
      </c>
      <c r="I311">
        <v>-581.50344688966834</v>
      </c>
      <c r="J311">
        <v>-717.2050943872573</v>
      </c>
      <c r="K311">
        <f t="shared" si="80"/>
        <v>5582.1195851500006</v>
      </c>
      <c r="L311">
        <v>530.0920919500013</v>
      </c>
      <c r="M311">
        <v>5052.0274931999993</v>
      </c>
      <c r="N311">
        <f t="shared" si="95"/>
        <v>-195.07188363847666</v>
      </c>
      <c r="O311">
        <v>-132.45620692495822</v>
      </c>
      <c r="P311">
        <v>-62.615676713518447</v>
      </c>
      <c r="Q311">
        <f t="shared" si="99"/>
        <v>-1475</v>
      </c>
      <c r="R311">
        <v>296.8</v>
      </c>
      <c r="S311">
        <v>-1771.8</v>
      </c>
      <c r="T311">
        <f t="shared" si="87"/>
        <v>-552.93999999999994</v>
      </c>
      <c r="U311">
        <v>4.1100000000000003</v>
      </c>
      <c r="V311">
        <v>-557.04999999999995</v>
      </c>
      <c r="W311">
        <f t="shared" si="83"/>
        <v>-43.161737059712408</v>
      </c>
      <c r="X311">
        <v>-46.382457592272466</v>
      </c>
      <c r="Y311">
        <v>3.2207205325600619</v>
      </c>
      <c r="Z311">
        <f t="shared" si="89"/>
        <v>3176.2848093242251</v>
      </c>
      <c r="AA311">
        <v>2882.9938035657292</v>
      </c>
      <c r="AB311">
        <v>293.291005758496</v>
      </c>
      <c r="AC311">
        <f t="shared" si="81"/>
        <v>4301.5</v>
      </c>
      <c r="AD311">
        <v>147.80000000000001</v>
      </c>
      <c r="AE311">
        <v>4153.7</v>
      </c>
      <c r="AH311">
        <v>2705.7501684589206</v>
      </c>
      <c r="AI311">
        <f t="shared" si="76"/>
        <v>4.8350184000000027</v>
      </c>
      <c r="AJ311">
        <v>-43.190438</v>
      </c>
      <c r="AK311">
        <v>48.025456400000003</v>
      </c>
      <c r="AL311" s="70">
        <f t="shared" si="75"/>
        <v>1508.6070195839957</v>
      </c>
      <c r="AM311">
        <v>-205.88009225022816</v>
      </c>
      <c r="AN311">
        <v>1714.4871118342239</v>
      </c>
      <c r="AR311">
        <f t="shared" ref="AR311:AR337" si="101">AS311+AT311</f>
        <v>-53.251890367503691</v>
      </c>
      <c r="AS311">
        <v>3.2395628651687494</v>
      </c>
      <c r="AT311">
        <v>-56.491453232672441</v>
      </c>
      <c r="AU311">
        <f t="shared" si="96"/>
        <v>35576.085725577112</v>
      </c>
      <c r="AV311">
        <v>24074.224964422061</v>
      </c>
      <c r="AW311">
        <v>11501.860761155054</v>
      </c>
      <c r="AX311">
        <f t="shared" si="73"/>
        <v>-219</v>
      </c>
      <c r="AY311">
        <v>6</v>
      </c>
      <c r="AZ311">
        <v>-225</v>
      </c>
      <c r="BA311">
        <f t="shared" si="100"/>
        <v>4566.2701425799323</v>
      </c>
      <c r="BB311">
        <v>-8.9428836581456075</v>
      </c>
      <c r="BC311">
        <v>4575.2130262380779</v>
      </c>
      <c r="BD311">
        <f t="shared" si="90"/>
        <v>638.3603963636416</v>
      </c>
      <c r="BE311">
        <v>-70.903922727273297</v>
      </c>
      <c r="BF311">
        <v>709.26431909091491</v>
      </c>
      <c r="BG311">
        <f t="shared" si="91"/>
        <v>1655.2126850000136</v>
      </c>
      <c r="BH311">
        <v>5.0645659090909501</v>
      </c>
      <c r="BI311">
        <v>1650.1481190909226</v>
      </c>
      <c r="BJ311">
        <f t="shared" si="92"/>
        <v>-209.33539090909258</v>
      </c>
      <c r="BK311">
        <v>-1.1254590909091</v>
      </c>
      <c r="BL311">
        <v>-208.20993181818349</v>
      </c>
      <c r="BM311">
        <f t="shared" si="84"/>
        <v>-54.022036363636801</v>
      </c>
      <c r="BN311">
        <v>-1.1254590909091</v>
      </c>
      <c r="BO311">
        <v>-52.896577272727697</v>
      </c>
      <c r="BP311">
        <f t="shared" si="93"/>
        <v>2416.8108518182012</v>
      </c>
      <c r="BQ311">
        <v>-120.87430636363734</v>
      </c>
      <c r="BR311">
        <v>2537.6851581818387</v>
      </c>
      <c r="BS311">
        <f t="shared" si="94"/>
        <v>-262.00687636363847</v>
      </c>
      <c r="BT311">
        <v>10.57931545454554</v>
      </c>
      <c r="BU311">
        <v>-272.58619181818403</v>
      </c>
      <c r="BV311">
        <f t="shared" si="97"/>
        <v>-1.02895407309</v>
      </c>
      <c r="BW311">
        <v>0.142062624921</v>
      </c>
      <c r="BX311">
        <v>-1.1710166980109999</v>
      </c>
      <c r="BY311">
        <f t="shared" si="85"/>
        <v>-9.9040400000000801</v>
      </c>
      <c r="BZ311">
        <v>1.35055090909092</v>
      </c>
      <c r="CA311">
        <v>-11.254590909091</v>
      </c>
      <c r="CB311">
        <f t="shared" si="88"/>
        <v>1893.2472827272879</v>
      </c>
      <c r="CC311">
        <v>2.70110181818184</v>
      </c>
      <c r="CD311">
        <v>1890.5461809091062</v>
      </c>
      <c r="CE311">
        <f t="shared" si="77"/>
        <v>717.59271636364224</v>
      </c>
      <c r="CF311">
        <v>0</v>
      </c>
      <c r="CG311">
        <v>717.59271636364224</v>
      </c>
      <c r="CH311" s="59">
        <f t="shared" si="98"/>
        <v>-1830</v>
      </c>
      <c r="CI311">
        <v>-255</v>
      </c>
      <c r="CJ311">
        <v>-1575</v>
      </c>
      <c r="CK311">
        <f t="shared" si="86"/>
        <v>648.82716590909627</v>
      </c>
      <c r="CL311">
        <v>-41.641986363636704</v>
      </c>
      <c r="CM311">
        <v>690.46915227273291</v>
      </c>
    </row>
    <row r="312" spans="1:91" x14ac:dyDescent="0.25">
      <c r="A312" t="s">
        <v>961</v>
      </c>
      <c r="B312">
        <f t="shared" si="82"/>
        <v>41610.650939030464</v>
      </c>
      <c r="C312">
        <f>SUMIF(E$5:CM$5,C$5,E312:CM312)</f>
        <v>14737.306655702216</v>
      </c>
      <c r="D312">
        <f>SUMIF(E$5:CM$5,D$5,E312:CM312)</f>
        <v>26873.34428332825</v>
      </c>
      <c r="E312">
        <f t="shared" si="78"/>
        <v>-350</v>
      </c>
      <c r="F312">
        <v>-467</v>
      </c>
      <c r="G312">
        <v>117</v>
      </c>
      <c r="H312">
        <f t="shared" si="79"/>
        <v>-594.76336490163544</v>
      </c>
      <c r="I312">
        <v>-538.83473971088517</v>
      </c>
      <c r="J312">
        <v>-55.928625190750289</v>
      </c>
      <c r="K312">
        <f t="shared" si="80"/>
        <v>-951.16922231999797</v>
      </c>
      <c r="L312">
        <v>342.03046873000113</v>
      </c>
      <c r="M312">
        <v>-1293.199691049999</v>
      </c>
      <c r="N312">
        <f t="shared" si="95"/>
        <v>-17.165512999309477</v>
      </c>
      <c r="O312">
        <v>-41.260801777072565</v>
      </c>
      <c r="P312">
        <v>24.095288777763088</v>
      </c>
      <c r="Q312">
        <f t="shared" si="99"/>
        <v>-1189.8</v>
      </c>
      <c r="R312">
        <v>-18.2</v>
      </c>
      <c r="S312">
        <v>-1171.5999999999999</v>
      </c>
      <c r="T312">
        <f t="shared" si="87"/>
        <v>-632.83999999999992</v>
      </c>
      <c r="U312">
        <v>-66.28</v>
      </c>
      <c r="V312">
        <v>-566.55999999999995</v>
      </c>
      <c r="W312">
        <f t="shared" si="83"/>
        <v>-16.891174459990506</v>
      </c>
      <c r="X312">
        <v>-18.13110110496088</v>
      </c>
      <c r="Y312">
        <v>1.2399266449703754</v>
      </c>
      <c r="Z312">
        <f t="shared" si="89"/>
        <v>440.17211951429931</v>
      </c>
      <c r="AA312">
        <v>1008.4888639462724</v>
      </c>
      <c r="AB312">
        <v>-568.31674443197312</v>
      </c>
      <c r="AC312">
        <f t="shared" si="81"/>
        <v>5692.4</v>
      </c>
      <c r="AD312">
        <v>1312.5</v>
      </c>
      <c r="AE312">
        <v>4379.8999999999996</v>
      </c>
      <c r="AH312">
        <v>1664.5405252768535</v>
      </c>
      <c r="AI312">
        <f t="shared" si="76"/>
        <v>-126.21371179999997</v>
      </c>
      <c r="AJ312">
        <v>-73.197623399999969</v>
      </c>
      <c r="AK312">
        <v>-53.016088400000001</v>
      </c>
      <c r="AL312" s="70">
        <f t="shared" si="75"/>
        <v>2697.8979741087182</v>
      </c>
      <c r="AM312">
        <v>-137.21750658128866</v>
      </c>
      <c r="AN312">
        <v>2835.1154806900067</v>
      </c>
      <c r="AR312">
        <f t="shared" si="101"/>
        <v>21.639394806078535</v>
      </c>
      <c r="AS312">
        <v>2.8136667629392837</v>
      </c>
      <c r="AT312">
        <v>18.82572804313925</v>
      </c>
      <c r="AU312">
        <f t="shared" si="96"/>
        <v>37036.129106140805</v>
      </c>
      <c r="AV312">
        <v>13505.973896401782</v>
      </c>
      <c r="AW312">
        <v>23530.155209739023</v>
      </c>
      <c r="AX312">
        <f t="shared" si="73"/>
        <v>939</v>
      </c>
      <c r="AY312">
        <v>66</v>
      </c>
      <c r="AZ312">
        <v>873</v>
      </c>
      <c r="BA312">
        <f t="shared" si="100"/>
        <v>-5791.7982437167466</v>
      </c>
      <c r="BB312">
        <v>-10.122420729333394</v>
      </c>
      <c r="BC312">
        <v>-5781.6758229874131</v>
      </c>
      <c r="BD312">
        <f t="shared" si="90"/>
        <v>-951.34684434784049</v>
      </c>
      <c r="BE312">
        <v>79.097400000001201</v>
      </c>
      <c r="BF312">
        <v>-1030.4442443478417</v>
      </c>
      <c r="BG312">
        <f t="shared" si="91"/>
        <v>-36.453584347826641</v>
      </c>
      <c r="BH312">
        <v>3.5536513043478801</v>
      </c>
      <c r="BI312">
        <v>-40.007235652174522</v>
      </c>
      <c r="BJ312">
        <f t="shared" si="92"/>
        <v>-616.73045217392246</v>
      </c>
      <c r="BK312">
        <v>-1.1463391304348001</v>
      </c>
      <c r="BL312">
        <v>-615.5841130434876</v>
      </c>
      <c r="BM312">
        <f t="shared" si="84"/>
        <v>-95.146147826088409</v>
      </c>
      <c r="BN312">
        <v>0</v>
      </c>
      <c r="BO312">
        <v>-95.146147826088409</v>
      </c>
      <c r="BP312">
        <f t="shared" si="93"/>
        <v>-54.107206956522546</v>
      </c>
      <c r="BQ312">
        <v>-134.23631217391508</v>
      </c>
      <c r="BR312">
        <v>80.129105217392535</v>
      </c>
      <c r="BS312">
        <f t="shared" si="94"/>
        <v>1779.0036965217662</v>
      </c>
      <c r="BT312">
        <v>-8.8268113043479612</v>
      </c>
      <c r="BU312">
        <v>1787.8305078261142</v>
      </c>
      <c r="BV312">
        <f t="shared" si="97"/>
        <v>6.9415172074529998</v>
      </c>
      <c r="BW312">
        <v>0.18030359954799999</v>
      </c>
      <c r="BX312">
        <v>6.7612136079049998</v>
      </c>
      <c r="BY312">
        <f t="shared" si="85"/>
        <v>48.490145217392048</v>
      </c>
      <c r="BZ312">
        <v>-0.45853565217392006</v>
      </c>
      <c r="CA312">
        <v>48.948680869565969</v>
      </c>
      <c r="CB312">
        <f t="shared" si="88"/>
        <v>-1321.2704817391507</v>
      </c>
      <c r="CC312">
        <v>-8.4829095652175202</v>
      </c>
      <c r="CD312">
        <v>-1312.7875721739331</v>
      </c>
      <c r="CE312">
        <f t="shared" si="77"/>
        <v>-71.990097391305454</v>
      </c>
      <c r="CF312">
        <v>-0.34390173913044003</v>
      </c>
      <c r="CG312">
        <v>-71.64619565217501</v>
      </c>
      <c r="CH312" s="59">
        <f t="shared" si="98"/>
        <v>779</v>
      </c>
      <c r="CI312">
        <v>-15</v>
      </c>
      <c r="CJ312">
        <v>794</v>
      </c>
      <c r="CK312">
        <f t="shared" si="86"/>
        <v>3323.1225052174423</v>
      </c>
      <c r="CL312">
        <v>-44.592592173913722</v>
      </c>
      <c r="CM312">
        <v>3367.7150973913558</v>
      </c>
    </row>
    <row r="313" spans="1:91" x14ac:dyDescent="0.25">
      <c r="A313" t="s">
        <v>962</v>
      </c>
      <c r="B313">
        <f t="shared" si="82"/>
        <v>30359.937933072222</v>
      </c>
      <c r="C313">
        <f>SUMIF(E$5:CM$5,C$5,E313:CM313)</f>
        <v>6198.6481618585767</v>
      </c>
      <c r="D313">
        <f>SUMIF(E$5:CM$5,D$5,E313:CM313)</f>
        <v>24161.289771213644</v>
      </c>
      <c r="E313">
        <f t="shared" si="78"/>
        <v>-1254</v>
      </c>
      <c r="F313">
        <v>-1007</v>
      </c>
      <c r="G313">
        <v>-247</v>
      </c>
      <c r="H313">
        <f t="shared" si="79"/>
        <v>-1531.1532348175051</v>
      </c>
      <c r="I313">
        <v>-1501.7291856171687</v>
      </c>
      <c r="J313">
        <v>-29.424049200336391</v>
      </c>
      <c r="K313">
        <f t="shared" si="80"/>
        <v>2111.9298007599996</v>
      </c>
      <c r="L313">
        <v>298.04696575999958</v>
      </c>
      <c r="M313">
        <v>1813.8828349999999</v>
      </c>
      <c r="N313">
        <f t="shared" si="95"/>
        <v>-686.39330052069408</v>
      </c>
      <c r="O313">
        <v>-133.8560760345793</v>
      </c>
      <c r="P313">
        <v>-552.53722448611472</v>
      </c>
      <c r="Q313">
        <f t="shared" si="99"/>
        <v>567.90000000000009</v>
      </c>
      <c r="R313">
        <v>207.8</v>
      </c>
      <c r="S313">
        <v>360.1</v>
      </c>
      <c r="T313">
        <f t="shared" si="87"/>
        <v>-22.4</v>
      </c>
      <c r="U313">
        <v>-66.33</v>
      </c>
      <c r="V313">
        <v>43.93</v>
      </c>
      <c r="W313">
        <f t="shared" si="83"/>
        <v>-43.167788835031949</v>
      </c>
      <c r="X313">
        <v>-43.671573402346148</v>
      </c>
      <c r="Y313">
        <v>0.50378456731419941</v>
      </c>
      <c r="Z313">
        <f t="shared" si="89"/>
        <v>6231.5255354469928</v>
      </c>
      <c r="AA313">
        <v>6304.9132254973874</v>
      </c>
      <c r="AB313">
        <v>-73.387690050394397</v>
      </c>
      <c r="AC313">
        <f t="shared" si="81"/>
        <v>2428.6</v>
      </c>
      <c r="AD313">
        <v>-235.5</v>
      </c>
      <c r="AE313">
        <v>2664.1</v>
      </c>
      <c r="AH313">
        <v>709.9532041822348</v>
      </c>
      <c r="AI313">
        <f t="shared" si="76"/>
        <v>-9.3991440000000175</v>
      </c>
      <c r="AJ313">
        <v>-3.0719287000000177</v>
      </c>
      <c r="AK313">
        <v>-6.3272152999999998</v>
      </c>
      <c r="AL313" s="70">
        <f t="shared" si="75"/>
        <v>369.00498278632296</v>
      </c>
      <c r="AM313">
        <v>-254.7612159535351</v>
      </c>
      <c r="AN313">
        <v>623.76619873985805</v>
      </c>
      <c r="AR313">
        <f t="shared" si="101"/>
        <v>-23.940231335058659</v>
      </c>
      <c r="AS313">
        <v>-6.0668620772894739</v>
      </c>
      <c r="AT313">
        <v>-17.873369257769184</v>
      </c>
      <c r="AU313">
        <f t="shared" si="96"/>
        <v>21721.164535088941</v>
      </c>
      <c r="AV313">
        <v>2888.0804311602628</v>
      </c>
      <c r="AW313">
        <v>18833.084103928679</v>
      </c>
      <c r="AX313">
        <f t="shared" si="73"/>
        <v>-180</v>
      </c>
      <c r="AY313">
        <v>17</v>
      </c>
      <c r="AZ313">
        <v>-197</v>
      </c>
      <c r="BA313">
        <f t="shared" si="100"/>
        <v>1892.143567489376</v>
      </c>
      <c r="BB313">
        <v>-23.008769550673527</v>
      </c>
      <c r="BC313">
        <v>1915.1523370400496</v>
      </c>
      <c r="BD313">
        <f t="shared" si="90"/>
        <v>-584.07134285713107</v>
      </c>
      <c r="BE313">
        <v>0</v>
      </c>
      <c r="BF313">
        <v>-584.07134285713107</v>
      </c>
      <c r="BG313">
        <f t="shared" si="91"/>
        <v>-6.03232857142845</v>
      </c>
      <c r="BH313">
        <v>1.30109047619045</v>
      </c>
      <c r="BI313">
        <v>-7.3334190476189001</v>
      </c>
      <c r="BJ313">
        <f t="shared" si="92"/>
        <v>-37.849904761904</v>
      </c>
      <c r="BK313">
        <v>5.9140476190474995</v>
      </c>
      <c r="BL313">
        <v>-43.763952380951501</v>
      </c>
      <c r="BM313">
        <f t="shared" si="84"/>
        <v>-36.667095238094497</v>
      </c>
      <c r="BN313">
        <v>-2.365619047619</v>
      </c>
      <c r="BO313">
        <v>-34.301476190475498</v>
      </c>
      <c r="BP313">
        <f t="shared" si="93"/>
        <v>-351.17614761904053</v>
      </c>
      <c r="BQ313">
        <v>-52.398461904760843</v>
      </c>
      <c r="BR313">
        <v>-298.7776857142797</v>
      </c>
      <c r="BS313">
        <f t="shared" si="94"/>
        <v>-275.00321428570879</v>
      </c>
      <c r="BT313">
        <v>-5.4409238095236994</v>
      </c>
      <c r="BU313">
        <v>-269.56229047618507</v>
      </c>
      <c r="BV313">
        <f t="shared" si="97"/>
        <v>23.412249683752002</v>
      </c>
      <c r="BW313">
        <v>1.5376031574639999</v>
      </c>
      <c r="BX313">
        <v>21.874646526288</v>
      </c>
      <c r="BY313">
        <f t="shared" si="85"/>
        <v>-429.95126190475327</v>
      </c>
      <c r="BZ313">
        <v>-2.7204619047618497</v>
      </c>
      <c r="CA313">
        <v>-427.2307999999914</v>
      </c>
      <c r="CB313">
        <f t="shared" si="88"/>
        <v>-10.05388095238075</v>
      </c>
      <c r="CC313">
        <v>-0.47312380952380001</v>
      </c>
      <c r="CD313">
        <v>-9.5807571428569496</v>
      </c>
      <c r="CE313">
        <f t="shared" si="77"/>
        <v>0.35484285714285002</v>
      </c>
      <c r="CF313">
        <v>-0.59140476190475</v>
      </c>
      <c r="CG313">
        <v>0.94624761904760002</v>
      </c>
      <c r="CH313" s="59">
        <f t="shared" si="98"/>
        <v>-539</v>
      </c>
      <c r="CI313">
        <v>36</v>
      </c>
      <c r="CJ313">
        <v>-575</v>
      </c>
      <c r="CK313">
        <f t="shared" si="86"/>
        <v>324.208090476184</v>
      </c>
      <c r="CL313">
        <v>-222.95959523809074</v>
      </c>
      <c r="CM313">
        <v>547.16768571427474</v>
      </c>
    </row>
    <row r="314" spans="1:91" x14ac:dyDescent="0.25">
      <c r="A314" t="s">
        <v>963</v>
      </c>
      <c r="B314">
        <f t="shared" si="82"/>
        <v>21583.465635174311</v>
      </c>
      <c r="C314">
        <f>SUMIF(E$5:CM$5,C$5,E314:CM314)</f>
        <v>-7695.73588663384</v>
      </c>
      <c r="D314">
        <f>SUMIF(E$5:CM$5,D$5,E314:CM314)</f>
        <v>29279.201521808151</v>
      </c>
      <c r="E314">
        <f t="shared" si="78"/>
        <v>296</v>
      </c>
      <c r="F314">
        <v>-213</v>
      </c>
      <c r="G314">
        <v>509</v>
      </c>
      <c r="H314">
        <f t="shared" si="79"/>
        <v>-1401.7244285279157</v>
      </c>
      <c r="I314">
        <v>-891.19067951774832</v>
      </c>
      <c r="J314">
        <v>-510.53374901016741</v>
      </c>
      <c r="K314">
        <f t="shared" si="80"/>
        <v>878.43903768999985</v>
      </c>
      <c r="L314">
        <v>-881.9820118400005</v>
      </c>
      <c r="M314">
        <v>1760.4210495300003</v>
      </c>
      <c r="N314">
        <f t="shared" si="95"/>
        <v>-653.70783555902449</v>
      </c>
      <c r="O314">
        <v>-246.9719993363714</v>
      </c>
      <c r="P314">
        <v>-406.73583622265312</v>
      </c>
      <c r="Q314">
        <f t="shared" si="99"/>
        <v>-343.5</v>
      </c>
      <c r="R314">
        <v>-155.30000000000001</v>
      </c>
      <c r="S314">
        <v>-188.2</v>
      </c>
      <c r="T314">
        <f t="shared" si="87"/>
        <v>-257.23</v>
      </c>
      <c r="U314">
        <v>-66.33</v>
      </c>
      <c r="V314">
        <v>-190.9</v>
      </c>
      <c r="W314">
        <f t="shared" si="83"/>
        <v>-31.618133315345734</v>
      </c>
      <c r="X314">
        <v>-41.859378303239851</v>
      </c>
      <c r="Y314">
        <v>10.241244987894117</v>
      </c>
      <c r="Z314">
        <f t="shared" si="89"/>
        <v>-465.28565568824229</v>
      </c>
      <c r="AA314">
        <v>-1059.174687985256</v>
      </c>
      <c r="AB314">
        <v>593.88903229701373</v>
      </c>
      <c r="AC314">
        <f t="shared" si="81"/>
        <v>1534.1</v>
      </c>
      <c r="AD314">
        <v>-2292.5</v>
      </c>
      <c r="AE314">
        <v>3826.6</v>
      </c>
      <c r="AH314">
        <v>131.90311422654895</v>
      </c>
      <c r="AI314">
        <f t="shared" si="76"/>
        <v>-10.305844599999968</v>
      </c>
      <c r="AJ314">
        <v>-32.227610499999969</v>
      </c>
      <c r="AK314">
        <v>21.9217659</v>
      </c>
      <c r="AL314" s="70">
        <f t="shared" si="75"/>
        <v>-679.93620465339995</v>
      </c>
      <c r="AM314">
        <v>-322.15463509551591</v>
      </c>
      <c r="AN314">
        <v>-357.78156955788398</v>
      </c>
      <c r="AR314">
        <f t="shared" si="101"/>
        <v>2157.7650687448318</v>
      </c>
      <c r="AS314">
        <v>11.300193317046817</v>
      </c>
      <c r="AT314">
        <v>2146.464875427785</v>
      </c>
      <c r="AU314">
        <f t="shared" si="96"/>
        <v>18866.325944092947</v>
      </c>
      <c r="AV314">
        <v>-1312.7449521500248</v>
      </c>
      <c r="AW314">
        <v>20179.070896242971</v>
      </c>
      <c r="AX314">
        <f t="shared" si="73"/>
        <v>-1627</v>
      </c>
      <c r="AY314">
        <v>40</v>
      </c>
      <c r="AZ314">
        <v>-1667</v>
      </c>
      <c r="BA314">
        <f t="shared" si="100"/>
        <v>2760.0105955586941</v>
      </c>
      <c r="BB314">
        <v>-1.7217782879343071</v>
      </c>
      <c r="BC314">
        <v>2761.7323738466284</v>
      </c>
      <c r="BD314">
        <f t="shared" si="90"/>
        <v>616.50714727272248</v>
      </c>
      <c r="BE314">
        <v>-77.829899999999398</v>
      </c>
      <c r="BF314">
        <v>694.33704727272186</v>
      </c>
      <c r="BG314">
        <f t="shared" si="91"/>
        <v>-16.745220909090776</v>
      </c>
      <c r="BH314">
        <v>1.06131681818181</v>
      </c>
      <c r="BI314">
        <v>-17.806537727272588</v>
      </c>
      <c r="BJ314">
        <f t="shared" si="92"/>
        <v>37.735709090908799</v>
      </c>
      <c r="BK314">
        <v>1.1792409090909</v>
      </c>
      <c r="BL314">
        <v>36.556468181817898</v>
      </c>
      <c r="BM314">
        <f t="shared" si="84"/>
        <v>-64.858249999999501</v>
      </c>
      <c r="BN314">
        <v>0</v>
      </c>
      <c r="BO314">
        <v>-64.858249999999501</v>
      </c>
      <c r="BP314">
        <f t="shared" si="93"/>
        <v>713.67659818181266</v>
      </c>
      <c r="BQ314">
        <v>-144.69285954545342</v>
      </c>
      <c r="BR314">
        <v>858.36945772726608</v>
      </c>
      <c r="BS314">
        <f t="shared" si="94"/>
        <v>-154.95225545454426</v>
      </c>
      <c r="BT314">
        <v>9.0801549999999303</v>
      </c>
      <c r="BU314">
        <v>-164.03241045454419</v>
      </c>
      <c r="BV314">
        <f t="shared" si="97"/>
        <v>0.23155356885900003</v>
      </c>
      <c r="BW314">
        <v>0.489275792476</v>
      </c>
      <c r="BX314">
        <v>-0.25772222361699998</v>
      </c>
      <c r="BY314">
        <f t="shared" si="85"/>
        <v>-499.76229727272346</v>
      </c>
      <c r="BZ314">
        <v>-3.7735709090908802</v>
      </c>
      <c r="CA314">
        <v>-495.98872636363257</v>
      </c>
      <c r="CB314">
        <f t="shared" si="88"/>
        <v>124.88161227272631</v>
      </c>
      <c r="CC314">
        <v>0</v>
      </c>
      <c r="CD314">
        <v>124.88161227272631</v>
      </c>
      <c r="CE314">
        <f t="shared" si="77"/>
        <v>5.0707359090908701</v>
      </c>
      <c r="CF314">
        <v>-0.82546863636362988</v>
      </c>
      <c r="CG314">
        <v>5.8962045454545002</v>
      </c>
      <c r="CH314" s="59">
        <f t="shared" si="98"/>
        <v>4</v>
      </c>
      <c r="CI314">
        <v>-149</v>
      </c>
      <c r="CJ314">
        <v>153</v>
      </c>
      <c r="CK314">
        <f t="shared" si="86"/>
        <v>-336.55535545454279</v>
      </c>
      <c r="CL314">
        <v>134.4334636363626</v>
      </c>
      <c r="CM314">
        <v>-470.98881909090539</v>
      </c>
    </row>
    <row r="315" spans="1:91" x14ac:dyDescent="0.25">
      <c r="A315" t="s">
        <v>964</v>
      </c>
      <c r="B315">
        <f t="shared" si="82"/>
        <v>22993.843671354276</v>
      </c>
      <c r="C315">
        <f>SUMIF(E$5:CM$5,C$5,E315:CM315)</f>
        <v>9522.2264133493645</v>
      </c>
      <c r="D315">
        <f>SUMIF(E$5:CM$5,D$5,E315:CM315)</f>
        <v>13471.617258004911</v>
      </c>
      <c r="E315">
        <f t="shared" si="78"/>
        <v>2987</v>
      </c>
      <c r="F315">
        <v>-146</v>
      </c>
      <c r="G315">
        <v>3133</v>
      </c>
      <c r="H315">
        <f t="shared" si="79"/>
        <v>-1084.9664246235568</v>
      </c>
      <c r="I315">
        <v>-1022.6993145877705</v>
      </c>
      <c r="J315">
        <v>-62.267110035786438</v>
      </c>
      <c r="K315">
        <f t="shared" si="80"/>
        <v>5336.0019291600001</v>
      </c>
      <c r="L315">
        <v>2909.0727838800003</v>
      </c>
      <c r="M315">
        <v>2426.9291452799998</v>
      </c>
      <c r="N315">
        <f t="shared" si="95"/>
        <v>-228.20178308697876</v>
      </c>
      <c r="O315">
        <v>-68.194933467671547</v>
      </c>
      <c r="P315">
        <v>-160.00684961930722</v>
      </c>
      <c r="Q315">
        <f t="shared" si="99"/>
        <v>-3511.4</v>
      </c>
      <c r="R315">
        <v>-902.4</v>
      </c>
      <c r="S315">
        <v>-2609</v>
      </c>
      <c r="T315">
        <f t="shared" si="87"/>
        <v>-117.25</v>
      </c>
      <c r="U315">
        <v>-66.33</v>
      </c>
      <c r="V315">
        <v>-50.92</v>
      </c>
      <c r="W315">
        <f t="shared" si="83"/>
        <v>21.817535411273102</v>
      </c>
      <c r="X315">
        <v>20.900537539186516</v>
      </c>
      <c r="Y315">
        <v>0.91699787208658723</v>
      </c>
      <c r="Z315">
        <f t="shared" si="89"/>
        <v>2999.3965268096426</v>
      </c>
      <c r="AA315">
        <v>2660.1555634905471</v>
      </c>
      <c r="AB315">
        <v>339.24096331909544</v>
      </c>
      <c r="AC315">
        <f t="shared" si="81"/>
        <v>3403.8999999999996</v>
      </c>
      <c r="AD315">
        <v>1538.3</v>
      </c>
      <c r="AE315">
        <v>1865.6</v>
      </c>
      <c r="AH315">
        <v>1921.9265646220965</v>
      </c>
      <c r="AI315">
        <f t="shared" si="76"/>
        <v>-280.7690935</v>
      </c>
      <c r="AJ315">
        <v>-37.087899499999999</v>
      </c>
      <c r="AK315">
        <v>-243.681194</v>
      </c>
      <c r="AL315" s="70">
        <f t="shared" si="75"/>
        <v>2025.5106745455191</v>
      </c>
      <c r="AM315">
        <v>-154.18401481052069</v>
      </c>
      <c r="AN315">
        <v>2179.6946893560398</v>
      </c>
      <c r="AR315">
        <f t="shared" si="101"/>
        <v>-9.9744472127598272</v>
      </c>
      <c r="AS315">
        <v>-8.414508385961998</v>
      </c>
      <c r="AT315">
        <v>-1.55993882679783</v>
      </c>
      <c r="AU315">
        <f t="shared" si="96"/>
        <v>22494.209972657642</v>
      </c>
      <c r="AV315">
        <v>14362.559799729537</v>
      </c>
      <c r="AW315">
        <v>8131.6501729281026</v>
      </c>
      <c r="AX315">
        <f t="shared" ref="AX315:AX337" si="102">AY315+AZ315</f>
        <v>-246</v>
      </c>
      <c r="AY315">
        <v>-29</v>
      </c>
      <c r="AZ315">
        <v>-217</v>
      </c>
      <c r="BA315">
        <f t="shared" si="100"/>
        <v>-5143.3024504286104</v>
      </c>
      <c r="BB315">
        <v>32.730106502727523</v>
      </c>
      <c r="BC315">
        <v>-5176.0325569313381</v>
      </c>
      <c r="BD315">
        <f t="shared" si="90"/>
        <v>-438.39001909091581</v>
      </c>
      <c r="BE315">
        <v>-1.1775181818181999</v>
      </c>
      <c r="BF315">
        <v>-437.21250090909763</v>
      </c>
      <c r="BG315">
        <f t="shared" si="91"/>
        <v>-2.8260436363636794</v>
      </c>
      <c r="BH315">
        <v>4.3568172727273398</v>
      </c>
      <c r="BI315">
        <v>-7.1828609090910192</v>
      </c>
      <c r="BJ315">
        <f t="shared" si="92"/>
        <v>-8.2426272727273986</v>
      </c>
      <c r="BK315">
        <v>0</v>
      </c>
      <c r="BL315">
        <v>-8.2426272727273986</v>
      </c>
      <c r="BM315">
        <f t="shared" si="84"/>
        <v>105.97663636363799</v>
      </c>
      <c r="BN315">
        <v>0</v>
      </c>
      <c r="BO315">
        <v>105.97663636363799</v>
      </c>
      <c r="BP315">
        <f t="shared" si="93"/>
        <v>465.11968181818895</v>
      </c>
      <c r="BQ315">
        <v>-7.3006127272728394</v>
      </c>
      <c r="BR315">
        <v>472.42029454546179</v>
      </c>
      <c r="BS315">
        <f t="shared" si="94"/>
        <v>196.88104000000305</v>
      </c>
      <c r="BT315">
        <v>296.49907818182277</v>
      </c>
      <c r="BU315">
        <v>-99.618038181819699</v>
      </c>
      <c r="BV315">
        <f t="shared" si="97"/>
        <v>-37.722836636379</v>
      </c>
      <c r="BW315">
        <v>1.1870038683819999</v>
      </c>
      <c r="BX315">
        <v>-38.909840504761</v>
      </c>
      <c r="BY315">
        <f t="shared" si="85"/>
        <v>558.49687363637224</v>
      </c>
      <c r="BZ315">
        <v>-0.82426272727273986</v>
      </c>
      <c r="CA315">
        <v>559.321136363645</v>
      </c>
      <c r="CB315">
        <f t="shared" si="88"/>
        <v>40.977632727273352</v>
      </c>
      <c r="CC315">
        <v>-2.1195327272727598</v>
      </c>
      <c r="CD315">
        <v>43.097165454546115</v>
      </c>
      <c r="CE315">
        <f t="shared" si="77"/>
        <v>-28.260436363636796</v>
      </c>
      <c r="CF315">
        <v>-0.11775181818182</v>
      </c>
      <c r="CG315">
        <v>-28.142684545454976</v>
      </c>
      <c r="CH315" s="59">
        <f t="shared" si="98"/>
        <v>-9609</v>
      </c>
      <c r="CI315">
        <v>-9749</v>
      </c>
      <c r="CJ315">
        <v>140</v>
      </c>
      <c r="CK315">
        <f t="shared" si="86"/>
        <v>1182.9347654545636</v>
      </c>
      <c r="CL315">
        <v>-108.68492818181984</v>
      </c>
      <c r="CM315">
        <v>1291.6196936363835</v>
      </c>
    </row>
    <row r="316" spans="1:91" x14ac:dyDescent="0.25">
      <c r="A316" t="s">
        <v>965</v>
      </c>
      <c r="B316">
        <f t="shared" si="82"/>
        <v>58529.965094871448</v>
      </c>
      <c r="C316">
        <f>SUMIF(E$5:CM$5,C$5,E316:CM316)</f>
        <v>33449.787654628664</v>
      </c>
      <c r="D316">
        <f>SUMIF(E$5:CM$5,D$5,E316:CM316)</f>
        <v>25080.177440242784</v>
      </c>
      <c r="E316">
        <f t="shared" si="78"/>
        <v>1880</v>
      </c>
      <c r="F316">
        <v>1279</v>
      </c>
      <c r="G316">
        <v>601</v>
      </c>
      <c r="H316">
        <f t="shared" si="79"/>
        <v>249.86066698377545</v>
      </c>
      <c r="I316">
        <v>-1075.5263665301613</v>
      </c>
      <c r="J316">
        <v>1325.3870335139368</v>
      </c>
      <c r="K316">
        <f t="shared" si="80"/>
        <v>7052.0418304399973</v>
      </c>
      <c r="L316">
        <v>5514.935646179998</v>
      </c>
      <c r="M316">
        <v>1537.1061842599995</v>
      </c>
      <c r="N316">
        <f t="shared" si="95"/>
        <v>-116.86092590342696</v>
      </c>
      <c r="O316">
        <v>-75.986289170241434</v>
      </c>
      <c r="P316">
        <v>-40.874636733185518</v>
      </c>
      <c r="Q316">
        <f t="shared" si="99"/>
        <v>7455.9</v>
      </c>
      <c r="R316">
        <v>253.2</v>
      </c>
      <c r="S316">
        <v>7202.7</v>
      </c>
      <c r="T316">
        <f t="shared" si="87"/>
        <v>-90.99</v>
      </c>
      <c r="U316">
        <v>-66.33</v>
      </c>
      <c r="V316">
        <v>-24.66</v>
      </c>
      <c r="W316">
        <f t="shared" si="83"/>
        <v>-14.42928390670982</v>
      </c>
      <c r="X316">
        <v>-15.114373162465776</v>
      </c>
      <c r="Y316">
        <v>0.68508925575595614</v>
      </c>
      <c r="Z316">
        <f t="shared" si="89"/>
        <v>8481.7001565761911</v>
      </c>
      <c r="AA316">
        <v>8132.3324180811387</v>
      </c>
      <c r="AB316">
        <v>349.36773849505272</v>
      </c>
      <c r="AC316">
        <f t="shared" si="81"/>
        <v>4449.5</v>
      </c>
      <c r="AD316">
        <v>5988.8</v>
      </c>
      <c r="AE316">
        <v>-1539.3</v>
      </c>
      <c r="AH316">
        <v>469.14346460550058</v>
      </c>
      <c r="AI316">
        <f t="shared" si="76"/>
        <v>-19.334824299999983</v>
      </c>
      <c r="AJ316">
        <v>-38.968665799999982</v>
      </c>
      <c r="AK316">
        <v>19.633841499999999</v>
      </c>
      <c r="AL316" s="70">
        <f t="shared" si="75"/>
        <v>864.25920225453956</v>
      </c>
      <c r="AM316">
        <v>-170.01046418012766</v>
      </c>
      <c r="AN316">
        <v>1034.2696664346672</v>
      </c>
      <c r="AR316">
        <f t="shared" si="101"/>
        <v>-235.22792223712889</v>
      </c>
      <c r="AS316">
        <v>-275.04703612288409</v>
      </c>
      <c r="AT316">
        <v>39.8191138857552</v>
      </c>
      <c r="AU316">
        <f t="shared" si="96"/>
        <v>20213.484656617773</v>
      </c>
      <c r="AV316">
        <v>5580.0803850305092</v>
      </c>
      <c r="AW316">
        <v>14633.404271587262</v>
      </c>
      <c r="AX316">
        <f t="shared" si="102"/>
        <v>-443</v>
      </c>
      <c r="AY316">
        <v>30</v>
      </c>
      <c r="AZ316">
        <v>-473</v>
      </c>
      <c r="BA316">
        <f t="shared" si="100"/>
        <v>-2969.9923974777535</v>
      </c>
      <c r="BB316">
        <v>52.636286391485207</v>
      </c>
      <c r="BC316">
        <v>-3022.6286838692386</v>
      </c>
      <c r="BD316">
        <f t="shared" si="90"/>
        <v>-154.3662780952412</v>
      </c>
      <c r="BE316">
        <v>0</v>
      </c>
      <c r="BF316">
        <v>-154.3662780952412</v>
      </c>
      <c r="BG316">
        <f t="shared" si="91"/>
        <v>-62.859274285715557</v>
      </c>
      <c r="BH316">
        <v>10.417356190476401</v>
      </c>
      <c r="BI316">
        <v>-73.276630476191954</v>
      </c>
      <c r="BJ316">
        <f t="shared" si="92"/>
        <v>-68.659847619049003</v>
      </c>
      <c r="BK316">
        <v>0</v>
      </c>
      <c r="BL316">
        <v>-68.659847619049003</v>
      </c>
      <c r="BM316">
        <f t="shared" si="84"/>
        <v>74.578800000001507</v>
      </c>
      <c r="BN316">
        <v>0</v>
      </c>
      <c r="BO316">
        <v>74.578800000001507</v>
      </c>
      <c r="BP316">
        <f t="shared" si="93"/>
        <v>3278.3893447619707</v>
      </c>
      <c r="BQ316">
        <v>185.02645142857517</v>
      </c>
      <c r="BR316">
        <v>3093.3628933333957</v>
      </c>
      <c r="BS316">
        <f t="shared" si="94"/>
        <v>26.635285714286251</v>
      </c>
      <c r="BT316">
        <v>1.6573066666667</v>
      </c>
      <c r="BU316">
        <v>24.977979047619552</v>
      </c>
      <c r="BV316">
        <f t="shared" si="97"/>
        <v>-5.3433592575510005</v>
      </c>
      <c r="BW316">
        <v>0.44791581617600001</v>
      </c>
      <c r="BX316">
        <v>-5.7912750737270002</v>
      </c>
      <c r="BY316">
        <f t="shared" si="85"/>
        <v>-451.85282476191384</v>
      </c>
      <c r="BZ316">
        <v>2.9594761904762503</v>
      </c>
      <c r="CA316">
        <v>-454.8123009523901</v>
      </c>
      <c r="CB316">
        <f t="shared" si="88"/>
        <v>15.862792380952705</v>
      </c>
      <c r="CC316">
        <v>-9.7070819047620986</v>
      </c>
      <c r="CD316">
        <v>25.569874285714803</v>
      </c>
      <c r="CE316">
        <f t="shared" si="77"/>
        <v>-236.52133714286188</v>
      </c>
      <c r="CF316">
        <v>-0.11837904761905001</v>
      </c>
      <c r="CG316">
        <v>-236.40295809524284</v>
      </c>
      <c r="CH316" s="59">
        <f t="shared" si="98"/>
        <v>8576</v>
      </c>
      <c r="CI316">
        <v>8176</v>
      </c>
      <c r="CJ316">
        <v>400</v>
      </c>
      <c r="CK316">
        <f t="shared" si="86"/>
        <v>312.0471695238158</v>
      </c>
      <c r="CL316">
        <v>-30.896931428572053</v>
      </c>
      <c r="CM316">
        <v>342.94410095238783</v>
      </c>
    </row>
    <row r="317" spans="1:91" x14ac:dyDescent="0.25">
      <c r="A317" t="s">
        <v>966</v>
      </c>
      <c r="B317">
        <f t="shared" si="82"/>
        <v>110265.04012191333</v>
      </c>
      <c r="C317">
        <f>SUMIF(E$5:CM$5,C$5,E317:CM317)</f>
        <v>55123.878473635261</v>
      </c>
      <c r="D317">
        <f>SUMIF(E$5:CM$5,D$5,E317:CM317)</f>
        <v>55141.161648278081</v>
      </c>
      <c r="E317">
        <f t="shared" si="78"/>
        <v>3597</v>
      </c>
      <c r="F317">
        <v>269</v>
      </c>
      <c r="G317">
        <v>3328</v>
      </c>
      <c r="H317">
        <f t="shared" si="79"/>
        <v>1673.3039075911008</v>
      </c>
      <c r="I317">
        <v>786.73863059581583</v>
      </c>
      <c r="J317">
        <v>886.56527699528499</v>
      </c>
      <c r="K317">
        <f t="shared" si="80"/>
        <v>9652.3041592099962</v>
      </c>
      <c r="L317">
        <v>3985.0997524799982</v>
      </c>
      <c r="M317">
        <v>5667.2044067299985</v>
      </c>
      <c r="N317">
        <f t="shared" si="95"/>
        <v>-732.78191365036685</v>
      </c>
      <c r="O317">
        <v>49.096558367374101</v>
      </c>
      <c r="P317">
        <v>-781.87847201774093</v>
      </c>
      <c r="Q317">
        <f t="shared" si="99"/>
        <v>459</v>
      </c>
      <c r="R317">
        <v>413.2</v>
      </c>
      <c r="S317">
        <v>45.8</v>
      </c>
      <c r="T317">
        <f t="shared" si="87"/>
        <v>365.16</v>
      </c>
      <c r="U317">
        <v>-66.33</v>
      </c>
      <c r="V317">
        <v>431.49</v>
      </c>
      <c r="W317">
        <f t="shared" si="83"/>
        <v>-0.11643120015521191</v>
      </c>
      <c r="X317">
        <v>-16.495368014839716</v>
      </c>
      <c r="Y317">
        <v>16.378936814684504</v>
      </c>
      <c r="Z317">
        <f t="shared" si="89"/>
        <v>9315.7499640840942</v>
      </c>
      <c r="AA317">
        <v>8426.8145186942329</v>
      </c>
      <c r="AB317">
        <v>888.93544538986191</v>
      </c>
      <c r="AC317">
        <f t="shared" si="81"/>
        <v>-4703.1000000000004</v>
      </c>
      <c r="AD317">
        <v>-4042.9</v>
      </c>
      <c r="AE317">
        <v>-660.2</v>
      </c>
      <c r="AH317">
        <v>875.95542662154674</v>
      </c>
      <c r="AI317">
        <f t="shared" si="76"/>
        <v>9.8006386999999577</v>
      </c>
      <c r="AJ317">
        <v>-57.884328800000041</v>
      </c>
      <c r="AK317">
        <v>67.684967499999999</v>
      </c>
      <c r="AL317" s="70">
        <f t="shared" si="75"/>
        <v>1871.5443116305478</v>
      </c>
      <c r="AM317">
        <v>-181.09870465348513</v>
      </c>
      <c r="AN317">
        <v>2052.6430162840329</v>
      </c>
      <c r="AR317">
        <f t="shared" si="101"/>
        <v>21.598452704096573</v>
      </c>
      <c r="AS317">
        <v>8.7436929916426926</v>
      </c>
      <c r="AT317">
        <v>12.85475971245388</v>
      </c>
      <c r="AU317">
        <f t="shared" si="96"/>
        <v>70201.7120023467</v>
      </c>
      <c r="AV317">
        <v>45263.5316158157</v>
      </c>
      <c r="AW317">
        <v>24938.180386531003</v>
      </c>
      <c r="AX317">
        <f t="shared" si="102"/>
        <v>1062</v>
      </c>
      <c r="AY317">
        <v>8</v>
      </c>
      <c r="AZ317">
        <v>1054</v>
      </c>
      <c r="BA317">
        <f t="shared" si="100"/>
        <v>15201.849710982662</v>
      </c>
      <c r="BB317">
        <v>188.02312138728328</v>
      </c>
      <c r="BC317">
        <v>15013.826589595379</v>
      </c>
      <c r="BD317">
        <f t="shared" si="90"/>
        <v>-741.74487727271071</v>
      </c>
      <c r="BE317">
        <v>-1.2169727272727</v>
      </c>
      <c r="BF317">
        <v>-740.52790454543799</v>
      </c>
      <c r="BG317">
        <f t="shared" si="91"/>
        <v>218.56830181817691</v>
      </c>
      <c r="BH317">
        <v>198.00146272726829</v>
      </c>
      <c r="BI317">
        <v>20.56683909090863</v>
      </c>
      <c r="BJ317">
        <f t="shared" si="92"/>
        <v>-621.87306363634968</v>
      </c>
      <c r="BK317">
        <v>6.0848636363635</v>
      </c>
      <c r="BL317">
        <v>-627.95792727271316</v>
      </c>
      <c r="BM317">
        <f t="shared" si="84"/>
        <v>292.07345454544799</v>
      </c>
      <c r="BN317">
        <v>-1.2169727272727</v>
      </c>
      <c r="BO317">
        <v>293.29042727272071</v>
      </c>
      <c r="BP317">
        <f t="shared" si="93"/>
        <v>-130.94626545454256</v>
      </c>
      <c r="BQ317">
        <v>162.10076727272363</v>
      </c>
      <c r="BR317">
        <v>-293.04703272726618</v>
      </c>
      <c r="BS317">
        <f t="shared" si="94"/>
        <v>150.78292090908752</v>
      </c>
      <c r="BT317">
        <v>121.08878636363364</v>
      </c>
      <c r="BU317">
        <v>29.694134545453878</v>
      </c>
      <c r="BV317">
        <f t="shared" si="97"/>
        <v>2.665307438603</v>
      </c>
      <c r="BW317">
        <v>-9.5426137539000006E-2</v>
      </c>
      <c r="BX317">
        <v>2.760733576142</v>
      </c>
      <c r="BY317">
        <f t="shared" si="85"/>
        <v>-504.55689272726147</v>
      </c>
      <c r="BZ317">
        <v>11.56124090909065</v>
      </c>
      <c r="CA317">
        <v>-516.11813363635213</v>
      </c>
      <c r="CB317">
        <f t="shared" si="88"/>
        <v>-74.965519999998321</v>
      </c>
      <c r="CC317">
        <v>4.1377072727271802</v>
      </c>
      <c r="CD317">
        <v>-79.103227272725505</v>
      </c>
      <c r="CE317">
        <f t="shared" si="77"/>
        <v>-11.317846363636111</v>
      </c>
      <c r="CF317">
        <v>-1.5820645454545101</v>
      </c>
      <c r="CG317">
        <v>-9.7357818181816</v>
      </c>
      <c r="CH317" s="59">
        <f t="shared" si="98"/>
        <v>61</v>
      </c>
      <c r="CI317">
        <v>-391</v>
      </c>
      <c r="CJ317">
        <v>452</v>
      </c>
      <c r="CK317">
        <f t="shared" si="86"/>
        <v>2754.3743736363017</v>
      </c>
      <c r="CL317">
        <v>-17.524407272726879</v>
      </c>
      <c r="CM317">
        <v>2771.8987809090286</v>
      </c>
    </row>
    <row r="318" spans="1:91" x14ac:dyDescent="0.25">
      <c r="A318" t="s">
        <v>967</v>
      </c>
      <c r="B318">
        <f t="shared" si="82"/>
        <v>64068.436775132679</v>
      </c>
      <c r="C318">
        <f>SUMIF(E$5:CM$5,C$5,E318:CM318)</f>
        <v>24585.158664802781</v>
      </c>
      <c r="D318">
        <f>SUMIF(E$5:CM$5,D$5,E318:CM318)</f>
        <v>39483.278110329898</v>
      </c>
      <c r="E318">
        <f t="shared" si="78"/>
        <v>5153</v>
      </c>
      <c r="F318">
        <v>-293</v>
      </c>
      <c r="G318">
        <v>5446</v>
      </c>
      <c r="H318">
        <f t="shared" si="79"/>
        <v>1301.6465256268996</v>
      </c>
      <c r="I318">
        <v>353.50995390730554</v>
      </c>
      <c r="J318">
        <v>948.13657171959403</v>
      </c>
      <c r="K318">
        <f t="shared" si="80"/>
        <v>4881.04619972</v>
      </c>
      <c r="L318">
        <v>4649.5478473999992</v>
      </c>
      <c r="M318">
        <v>231.49835232000083</v>
      </c>
      <c r="N318">
        <f t="shared" si="95"/>
        <v>3688.6267852433266</v>
      </c>
      <c r="O318">
        <v>143.52861660051769</v>
      </c>
      <c r="P318">
        <v>3545.098168642809</v>
      </c>
      <c r="Q318">
        <f t="shared" si="99"/>
        <v>-690.5</v>
      </c>
      <c r="R318">
        <v>-150.1</v>
      </c>
      <c r="S318">
        <v>-540.4</v>
      </c>
      <c r="T318">
        <f t="shared" si="87"/>
        <v>-354.91999999999996</v>
      </c>
      <c r="U318">
        <v>-11.83</v>
      </c>
      <c r="V318">
        <v>-343.09</v>
      </c>
      <c r="W318">
        <f t="shared" si="83"/>
        <v>-40.899414800593462</v>
      </c>
      <c r="X318">
        <v>-44.003006983881875</v>
      </c>
      <c r="Y318">
        <v>3.1035921832884097</v>
      </c>
      <c r="Z318">
        <f t="shared" si="89"/>
        <v>2003.7096463457233</v>
      </c>
      <c r="AA318">
        <v>2663.5427635531619</v>
      </c>
      <c r="AB318">
        <v>-659.83311720743859</v>
      </c>
      <c r="AC318">
        <f t="shared" si="81"/>
        <v>2307</v>
      </c>
      <c r="AD318">
        <v>-1792.7</v>
      </c>
      <c r="AE318">
        <v>4099.7</v>
      </c>
      <c r="AH318">
        <v>909.49507565139481</v>
      </c>
      <c r="AI318">
        <f t="shared" si="76"/>
        <v>49.133235409999998</v>
      </c>
      <c r="AJ318">
        <v>8.8089126100000001</v>
      </c>
      <c r="AK318">
        <v>40.324322799999997</v>
      </c>
      <c r="AL318" s="70">
        <f t="shared" si="75"/>
        <v>-1445.228988014735</v>
      </c>
      <c r="AM318">
        <v>496.92768829097213</v>
      </c>
      <c r="AN318">
        <v>-1942.1566763057072</v>
      </c>
      <c r="AR318">
        <f t="shared" si="101"/>
        <v>24.709088962356876</v>
      </c>
      <c r="AS318">
        <v>18.629302364323372</v>
      </c>
      <c r="AT318">
        <v>6.0797865980335049</v>
      </c>
      <c r="AU318">
        <f t="shared" si="96"/>
        <v>53008.116268833081</v>
      </c>
      <c r="AV318">
        <v>18549.065835318241</v>
      </c>
      <c r="AW318">
        <v>34459.050433514836</v>
      </c>
      <c r="AX318">
        <f t="shared" si="102"/>
        <v>167</v>
      </c>
      <c r="AY318">
        <v>0</v>
      </c>
      <c r="AZ318">
        <v>167</v>
      </c>
      <c r="BA318">
        <f t="shared" si="100"/>
        <v>-8373.6207458447752</v>
      </c>
      <c r="BB318">
        <v>-27.6549187578565</v>
      </c>
      <c r="BC318">
        <v>-8345.9658270869186</v>
      </c>
      <c r="BD318">
        <f t="shared" si="90"/>
        <v>-447.27873749999998</v>
      </c>
      <c r="BE318">
        <v>0</v>
      </c>
      <c r="BF318">
        <v>-447.27873749999998</v>
      </c>
      <c r="BG318">
        <f t="shared" si="91"/>
        <v>-1.5822105</v>
      </c>
      <c r="BH318">
        <v>0.1217085</v>
      </c>
      <c r="BI318">
        <v>-1.703919</v>
      </c>
      <c r="BJ318">
        <f t="shared" si="92"/>
        <v>-881.16953999999998</v>
      </c>
      <c r="BK318">
        <v>-3.6512549999999999</v>
      </c>
      <c r="BL318">
        <v>-877.51828499999999</v>
      </c>
      <c r="BM318">
        <f t="shared" si="84"/>
        <v>136.31351999999998</v>
      </c>
      <c r="BN318">
        <v>0</v>
      </c>
      <c r="BO318">
        <v>136.31351999999998</v>
      </c>
      <c r="BP318">
        <f t="shared" si="93"/>
        <v>371.33263349999999</v>
      </c>
      <c r="BQ318">
        <v>0.24341699999999999</v>
      </c>
      <c r="BR318">
        <v>371.08921649999996</v>
      </c>
      <c r="BS318">
        <f t="shared" si="94"/>
        <v>-15.578688</v>
      </c>
      <c r="BT318">
        <v>10.466930999999999</v>
      </c>
      <c r="BU318">
        <v>-26.045618999999999</v>
      </c>
      <c r="BV318">
        <f t="shared" si="97"/>
        <v>13.935849999999999</v>
      </c>
      <c r="BW318">
        <v>-0.39402999999999999</v>
      </c>
      <c r="BX318">
        <v>14.329879999999999</v>
      </c>
      <c r="BY318">
        <f t="shared" si="85"/>
        <v>1405.6114664999998</v>
      </c>
      <c r="BZ318">
        <v>-1.703919</v>
      </c>
      <c r="CA318">
        <v>1407.3153854999998</v>
      </c>
      <c r="CB318">
        <f t="shared" si="88"/>
        <v>440.82818700000001</v>
      </c>
      <c r="CC318">
        <v>9.0064290000000007</v>
      </c>
      <c r="CD318">
        <v>431.82175799999999</v>
      </c>
      <c r="CE318">
        <f t="shared" si="77"/>
        <v>-4.8683399999999999</v>
      </c>
      <c r="CF318">
        <v>0</v>
      </c>
      <c r="CG318">
        <v>-4.8683399999999999</v>
      </c>
      <c r="CH318" s="59">
        <f t="shared" si="98"/>
        <v>68</v>
      </c>
      <c r="CI318">
        <v>27</v>
      </c>
      <c r="CJ318">
        <v>41</v>
      </c>
      <c r="CK318">
        <f t="shared" si="86"/>
        <v>394.578957</v>
      </c>
      <c r="CL318">
        <v>-20.203611000000002</v>
      </c>
      <c r="CM318">
        <v>414.78256800000003</v>
      </c>
    </row>
    <row r="319" spans="1:91" x14ac:dyDescent="0.25">
      <c r="A319" t="s">
        <v>968</v>
      </c>
      <c r="B319">
        <f t="shared" si="82"/>
        <v>21386.263549934629</v>
      </c>
      <c r="C319">
        <f>SUMIF(E$5:CM$5,C$5,E319:CM319)</f>
        <v>-6017.5886704109716</v>
      </c>
      <c r="D319">
        <f>SUMIF(E$5:CM$5,D$5,E319:CM319)</f>
        <v>27403.852220345601</v>
      </c>
      <c r="E319">
        <f t="shared" si="78"/>
        <v>-366</v>
      </c>
      <c r="F319">
        <v>-486</v>
      </c>
      <c r="G319">
        <v>120</v>
      </c>
      <c r="H319">
        <f t="shared" si="79"/>
        <v>-732.30080039411882</v>
      </c>
      <c r="I319">
        <v>-1027.8512483917452</v>
      </c>
      <c r="J319">
        <v>295.55044799762641</v>
      </c>
      <c r="K319">
        <f t="shared" si="80"/>
        <v>3824.75273698</v>
      </c>
      <c r="L319">
        <v>821.78652258000034</v>
      </c>
      <c r="M319">
        <v>3002.9662143999994</v>
      </c>
      <c r="N319">
        <f t="shared" si="95"/>
        <v>628.82469873306388</v>
      </c>
      <c r="O319">
        <v>-30.908610862398827</v>
      </c>
      <c r="P319">
        <v>659.73330959546274</v>
      </c>
      <c r="Q319">
        <f t="shared" si="99"/>
        <v>-3361.2000000000003</v>
      </c>
      <c r="R319">
        <v>-397.8</v>
      </c>
      <c r="S319">
        <v>-2963.4</v>
      </c>
      <c r="T319">
        <f t="shared" si="87"/>
        <v>-38.549999999999997</v>
      </c>
      <c r="U319">
        <v>-11.83</v>
      </c>
      <c r="V319">
        <v>-26.72</v>
      </c>
      <c r="W319">
        <f t="shared" si="83"/>
        <v>-25.563108376643743</v>
      </c>
      <c r="X319">
        <v>-25.574339854970589</v>
      </c>
      <c r="Y319">
        <v>1.12314783268449E-2</v>
      </c>
      <c r="Z319">
        <f t="shared" si="89"/>
        <v>3252.3571065634396</v>
      </c>
      <c r="AA319">
        <v>3544.2899339454598</v>
      </c>
      <c r="AB319">
        <v>-291.93282738202026</v>
      </c>
      <c r="AC319">
        <f t="shared" si="81"/>
        <v>7048.7999999999993</v>
      </c>
      <c r="AD319">
        <v>-3196.1</v>
      </c>
      <c r="AE319">
        <v>10244.9</v>
      </c>
      <c r="AH319">
        <v>1778.512133291219</v>
      </c>
      <c r="AI319">
        <f t="shared" si="76"/>
        <v>3.1842230799999847</v>
      </c>
      <c r="AJ319">
        <v>-18.095512019999997</v>
      </c>
      <c r="AK319">
        <v>21.279735099999982</v>
      </c>
      <c r="AL319" s="70">
        <f t="shared" ref="AL319:AL335" si="103">AM319+AN319</f>
        <v>-998.6253269445499</v>
      </c>
      <c r="AM319">
        <v>-208.92121933525635</v>
      </c>
      <c r="AN319">
        <v>-789.70410760929349</v>
      </c>
      <c r="AR319">
        <f t="shared" si="101"/>
        <v>-23.464762694084271</v>
      </c>
      <c r="AS319">
        <v>-24.904808589495747</v>
      </c>
      <c r="AT319">
        <v>1.4400458954114768</v>
      </c>
      <c r="AU319">
        <f t="shared" si="96"/>
        <v>9226.9058392594234</v>
      </c>
      <c r="AV319">
        <v>-4628.4412410551859</v>
      </c>
      <c r="AW319">
        <v>13855.347080314608</v>
      </c>
      <c r="AX319">
        <f t="shared" si="102"/>
        <v>95</v>
      </c>
      <c r="AY319">
        <v>8</v>
      </c>
      <c r="AZ319">
        <v>87</v>
      </c>
      <c r="BA319">
        <f t="shared" si="100"/>
        <v>2718.5805124368808</v>
      </c>
      <c r="BB319">
        <v>-32.962408827379846</v>
      </c>
      <c r="BC319">
        <v>2751.5429212642607</v>
      </c>
      <c r="BD319">
        <f t="shared" si="90"/>
        <v>-42.221670999999994</v>
      </c>
      <c r="BE319">
        <v>0</v>
      </c>
      <c r="BF319">
        <v>-42.221670999999994</v>
      </c>
      <c r="BG319">
        <f t="shared" si="91"/>
        <v>-3.9923070000000003</v>
      </c>
      <c r="BH319">
        <v>19.961534999999998</v>
      </c>
      <c r="BI319">
        <v>-23.953841999999998</v>
      </c>
      <c r="BJ319">
        <f t="shared" si="92"/>
        <v>-197.19576999999998</v>
      </c>
      <c r="BK319">
        <v>-27.82517</v>
      </c>
      <c r="BL319">
        <v>-169.3706</v>
      </c>
      <c r="BM319">
        <f t="shared" si="84"/>
        <v>-22.98601</v>
      </c>
      <c r="BN319">
        <v>-4.8391599999999997</v>
      </c>
      <c r="BO319">
        <v>-18.146850000000001</v>
      </c>
      <c r="BP319">
        <f t="shared" si="93"/>
        <v>65.570617999999996</v>
      </c>
      <c r="BQ319">
        <v>-27.341253999999999</v>
      </c>
      <c r="BR319">
        <v>92.911871999999988</v>
      </c>
      <c r="BS319">
        <f t="shared" si="94"/>
        <v>-243.77268499999997</v>
      </c>
      <c r="BT319">
        <v>-4.2342649999999997</v>
      </c>
      <c r="BU319">
        <v>-239.53841999999997</v>
      </c>
      <c r="BV319">
        <f t="shared" si="97"/>
        <v>77.752943000000002</v>
      </c>
      <c r="BW319">
        <v>5.057823</v>
      </c>
      <c r="BX319">
        <v>72.695120000000003</v>
      </c>
      <c r="BY319">
        <f t="shared" si="85"/>
        <v>-178.32304600000001</v>
      </c>
      <c r="BZ319">
        <v>-13.912585</v>
      </c>
      <c r="CA319">
        <v>-164.410461</v>
      </c>
      <c r="CB319">
        <f t="shared" si="88"/>
        <v>224.89996099999999</v>
      </c>
      <c r="CC319">
        <v>0.60489499999999996</v>
      </c>
      <c r="CD319">
        <v>224.29506599999999</v>
      </c>
      <c r="CE319">
        <f t="shared" si="77"/>
        <v>-30.002791999999999</v>
      </c>
      <c r="CF319">
        <v>0</v>
      </c>
      <c r="CG319">
        <v>-30.002791999999999</v>
      </c>
      <c r="CH319" s="59">
        <f t="shared" si="98"/>
        <v>-845</v>
      </c>
      <c r="CI319">
        <v>-276</v>
      </c>
      <c r="CJ319">
        <v>-569</v>
      </c>
      <c r="CK319">
        <f t="shared" si="86"/>
        <v>-449.67894299999995</v>
      </c>
      <c r="CL319">
        <v>26.252442999999996</v>
      </c>
      <c r="CM319">
        <v>-475.93138599999992</v>
      </c>
    </row>
    <row r="320" spans="1:91" x14ac:dyDescent="0.25">
      <c r="A320" t="s">
        <v>969</v>
      </c>
      <c r="B320">
        <f t="shared" si="82"/>
        <v>-17963.390512744234</v>
      </c>
      <c r="C320">
        <f>SUMIF(E$5:CM$5,C$5,E320:CM320)</f>
        <v>-19229.294019971847</v>
      </c>
      <c r="D320">
        <f>SUMIF(E$5:CM$5,D$5,E320:CM320)</f>
        <v>1265.9035072276147</v>
      </c>
      <c r="E320">
        <f t="shared" si="78"/>
        <v>-5982</v>
      </c>
      <c r="F320">
        <v>-1033</v>
      </c>
      <c r="G320">
        <v>-4949</v>
      </c>
      <c r="H320">
        <f t="shared" si="79"/>
        <v>-875.91088929835905</v>
      </c>
      <c r="I320">
        <v>50.444780399905497</v>
      </c>
      <c r="J320">
        <v>-926.35566969826459</v>
      </c>
      <c r="K320">
        <f t="shared" si="80"/>
        <v>-2609.7424583299971</v>
      </c>
      <c r="L320">
        <v>-2996.3208976499982</v>
      </c>
      <c r="M320">
        <v>386.57843932000117</v>
      </c>
      <c r="N320">
        <f t="shared" si="95"/>
        <v>-494.29017152078359</v>
      </c>
      <c r="O320">
        <v>82.92519182017557</v>
      </c>
      <c r="P320">
        <v>-577.21536334095913</v>
      </c>
      <c r="Q320">
        <f t="shared" si="99"/>
        <v>-974.40000000000009</v>
      </c>
      <c r="R320">
        <v>1372.1</v>
      </c>
      <c r="S320">
        <v>-2346.5</v>
      </c>
      <c r="T320">
        <f t="shared" si="87"/>
        <v>408.68</v>
      </c>
      <c r="U320">
        <v>-11.83</v>
      </c>
      <c r="V320">
        <v>420.51</v>
      </c>
      <c r="W320">
        <f t="shared" si="83"/>
        <v>-17.071889397023426</v>
      </c>
      <c r="X320">
        <v>-21.364818404548679</v>
      </c>
      <c r="Y320">
        <v>4.2929290075252524</v>
      </c>
      <c r="Z320">
        <f t="shared" si="89"/>
        <v>2377.1581804793877</v>
      </c>
      <c r="AA320">
        <v>1439.9775802002393</v>
      </c>
      <c r="AB320">
        <v>937.18060027914828</v>
      </c>
      <c r="AC320">
        <f t="shared" si="81"/>
        <v>7268.2000000000007</v>
      </c>
      <c r="AD320">
        <v>-1491.9</v>
      </c>
      <c r="AE320">
        <v>8760.1</v>
      </c>
      <c r="AH320">
        <v>1427.0749776708049</v>
      </c>
      <c r="AI320">
        <f t="shared" si="76"/>
        <v>117.67406039999999</v>
      </c>
      <c r="AJ320">
        <v>-10.969018300000002</v>
      </c>
      <c r="AK320">
        <v>128.64307869999999</v>
      </c>
      <c r="AL320" s="70">
        <f t="shared" si="103"/>
        <v>-1166.9794132341112</v>
      </c>
      <c r="AM320">
        <v>-485.59217318613668</v>
      </c>
      <c r="AN320">
        <v>-681.38724004797461</v>
      </c>
      <c r="AR320">
        <f t="shared" si="101"/>
        <v>-42.817482828345149</v>
      </c>
      <c r="AS320">
        <v>3.9084396871857372</v>
      </c>
      <c r="AT320">
        <v>-46.72592251553089</v>
      </c>
      <c r="AU320">
        <f t="shared" si="96"/>
        <v>-17339.600852999865</v>
      </c>
      <c r="AV320">
        <v>-15956.987714167473</v>
      </c>
      <c r="AW320">
        <v>-1382.613138832392</v>
      </c>
      <c r="AX320">
        <f t="shared" si="102"/>
        <v>-32</v>
      </c>
      <c r="AY320">
        <v>1</v>
      </c>
      <c r="AZ320">
        <v>-33</v>
      </c>
      <c r="BA320">
        <f t="shared" si="100"/>
        <v>3315.7440232706081</v>
      </c>
      <c r="BB320">
        <v>-96.21852558858275</v>
      </c>
      <c r="BC320">
        <v>3411.962548859191</v>
      </c>
      <c r="BD320">
        <f t="shared" si="90"/>
        <v>231.43724130435291</v>
      </c>
      <c r="BE320">
        <v>0</v>
      </c>
      <c r="BF320">
        <v>231.43724130435291</v>
      </c>
      <c r="BG320">
        <f t="shared" si="91"/>
        <v>117.20600652174171</v>
      </c>
      <c r="BH320">
        <v>7.8533973913045196</v>
      </c>
      <c r="BI320">
        <v>109.35260913043719</v>
      </c>
      <c r="BJ320">
        <f t="shared" si="92"/>
        <v>1217.2765956522007</v>
      </c>
      <c r="BK320">
        <v>-5.9495434782609999</v>
      </c>
      <c r="BL320">
        <v>1223.2261391304617</v>
      </c>
      <c r="BM320">
        <f t="shared" si="84"/>
        <v>1057.8288304348059</v>
      </c>
      <c r="BN320">
        <v>0</v>
      </c>
      <c r="BO320">
        <v>1057.8288304348059</v>
      </c>
      <c r="BP320">
        <f t="shared" si="93"/>
        <v>-2148.2611591304822</v>
      </c>
      <c r="BQ320">
        <v>-49.619192608696743</v>
      </c>
      <c r="BR320">
        <v>-2098.6419665217854</v>
      </c>
      <c r="BS320">
        <f t="shared" si="94"/>
        <v>-1315.2060813043768</v>
      </c>
      <c r="BT320">
        <v>-22.132301739130924</v>
      </c>
      <c r="BU320">
        <v>-1293.0737795652458</v>
      </c>
      <c r="BV320">
        <f t="shared" si="97"/>
        <v>-0.33399999999999996</v>
      </c>
      <c r="BW320">
        <v>0.34362999999999999</v>
      </c>
      <c r="BX320">
        <v>-0.67762999999999995</v>
      </c>
      <c r="BY320">
        <f t="shared" si="85"/>
        <v>-363.16013391305148</v>
      </c>
      <c r="BZ320">
        <v>-4.8786256521740201</v>
      </c>
      <c r="CA320">
        <v>-358.28150826087744</v>
      </c>
      <c r="CB320">
        <f t="shared" si="88"/>
        <v>589.12379521740422</v>
      </c>
      <c r="CC320">
        <v>4.9976165217392401</v>
      </c>
      <c r="CD320">
        <v>584.12617869566498</v>
      </c>
      <c r="CE320">
        <f t="shared" si="77"/>
        <v>794.38304521740872</v>
      </c>
      <c r="CF320">
        <v>-0.35697260869566</v>
      </c>
      <c r="CG320">
        <v>794.74001782610435</v>
      </c>
      <c r="CH320" s="59">
        <f t="shared" si="98"/>
        <v>-2321</v>
      </c>
      <c r="CI320">
        <v>22</v>
      </c>
      <c r="CJ320">
        <v>-2343</v>
      </c>
      <c r="CK320">
        <f t="shared" si="86"/>
        <v>-1202.4027369565481</v>
      </c>
      <c r="CL320">
        <v>-27.724872608696263</v>
      </c>
      <c r="CM320">
        <v>-1174.6778643478519</v>
      </c>
    </row>
    <row r="321" spans="1:91" x14ac:dyDescent="0.25">
      <c r="A321" t="s">
        <v>970</v>
      </c>
      <c r="B321">
        <f t="shared" si="82"/>
        <v>44299.617572857365</v>
      </c>
      <c r="C321">
        <f>SUMIF(E$5:CM$5,C$5,E321:CM321)</f>
        <v>27286.063265626301</v>
      </c>
      <c r="D321">
        <f>SUMIF(E$5:CM$5,D$5,E321:CM321)</f>
        <v>17013.554307231065</v>
      </c>
      <c r="E321">
        <f t="shared" si="78"/>
        <v>-675</v>
      </c>
      <c r="F321">
        <v>-123</v>
      </c>
      <c r="G321">
        <v>-552</v>
      </c>
      <c r="H321">
        <f t="shared" si="79"/>
        <v>1152.5643389610391</v>
      </c>
      <c r="I321">
        <v>-118.19926949600443</v>
      </c>
      <c r="J321">
        <v>1270.7636084570436</v>
      </c>
      <c r="K321">
        <f t="shared" si="80"/>
        <v>1476.3271948299996</v>
      </c>
      <c r="L321">
        <v>1508.8500007500004</v>
      </c>
      <c r="M321">
        <v>-32.522805920000742</v>
      </c>
      <c r="N321">
        <f t="shared" si="95"/>
        <v>2802.3883060413855</v>
      </c>
      <c r="O321">
        <v>402.95223831047667</v>
      </c>
      <c r="P321">
        <v>2399.4360677309087</v>
      </c>
      <c r="Q321">
        <f t="shared" si="99"/>
        <v>65.3</v>
      </c>
      <c r="R321">
        <v>-10.4</v>
      </c>
      <c r="S321">
        <v>75.7</v>
      </c>
      <c r="T321">
        <f t="shared" si="87"/>
        <v>-1059.6299999999999</v>
      </c>
      <c r="U321">
        <v>-11.83</v>
      </c>
      <c r="V321">
        <v>-1047.8</v>
      </c>
      <c r="W321">
        <f t="shared" si="83"/>
        <v>-15.850023619515742</v>
      </c>
      <c r="X321">
        <v>-15.948792751161028</v>
      </c>
      <c r="Y321">
        <v>9.8769131645284905E-2</v>
      </c>
      <c r="Z321">
        <f t="shared" si="89"/>
        <v>-1266.9155080031435</v>
      </c>
      <c r="AA321">
        <v>-1296.9938412085176</v>
      </c>
      <c r="AB321">
        <v>30.078333205374051</v>
      </c>
      <c r="AC321">
        <f t="shared" si="81"/>
        <v>6128.2</v>
      </c>
      <c r="AD321">
        <v>759.8</v>
      </c>
      <c r="AE321">
        <v>5368.4</v>
      </c>
      <c r="AH321">
        <v>1541.0416709965698</v>
      </c>
      <c r="AI321">
        <f t="shared" si="76"/>
        <v>2449.6898102099999</v>
      </c>
      <c r="AJ321">
        <v>-16.97069029</v>
      </c>
      <c r="AK321">
        <v>2466.6605005000001</v>
      </c>
      <c r="AL321" s="70">
        <f t="shared" si="103"/>
        <v>1820.0404371624913</v>
      </c>
      <c r="AM321">
        <v>-268.9866890597267</v>
      </c>
      <c r="AN321">
        <v>2089.0271262222182</v>
      </c>
      <c r="AR321">
        <f t="shared" si="101"/>
        <v>41.482075937809547</v>
      </c>
      <c r="AS321">
        <v>6.5639879023082033</v>
      </c>
      <c r="AT321">
        <v>34.918088035501341</v>
      </c>
      <c r="AU321">
        <f t="shared" si="96"/>
        <v>35337.899315342671</v>
      </c>
      <c r="AV321">
        <v>26425.678228564477</v>
      </c>
      <c r="AW321">
        <v>8912.2210867781941</v>
      </c>
      <c r="AX321">
        <f t="shared" si="102"/>
        <v>951</v>
      </c>
      <c r="AY321">
        <v>-3</v>
      </c>
      <c r="AZ321">
        <v>954</v>
      </c>
      <c r="BA321">
        <f t="shared" si="100"/>
        <v>-7333.040706001937</v>
      </c>
      <c r="BB321">
        <v>77.900475904449436</v>
      </c>
      <c r="BC321">
        <v>-7410.9411819063862</v>
      </c>
      <c r="BD321">
        <f t="shared" si="90"/>
        <v>1499.78332</v>
      </c>
      <c r="BE321">
        <v>0</v>
      </c>
      <c r="BF321">
        <v>1499.78332</v>
      </c>
      <c r="BG321">
        <f t="shared" si="91"/>
        <v>14.973874999999998</v>
      </c>
      <c r="BH321">
        <v>-2.6354020000000005</v>
      </c>
      <c r="BI321">
        <v>17.609276999999999</v>
      </c>
      <c r="BJ321">
        <f t="shared" si="92"/>
        <v>-264.73811000000001</v>
      </c>
      <c r="BK321">
        <v>0</v>
      </c>
      <c r="BL321">
        <v>-264.73811000000001</v>
      </c>
      <c r="BM321">
        <f t="shared" si="84"/>
        <v>-172.49904000000001</v>
      </c>
      <c r="BN321">
        <v>-21.562380000000001</v>
      </c>
      <c r="BO321">
        <v>-150.93666000000002</v>
      </c>
      <c r="BP321">
        <f t="shared" si="93"/>
        <v>-747.85521300000005</v>
      </c>
      <c r="BQ321">
        <v>-120.98891</v>
      </c>
      <c r="BR321">
        <v>-626.86630300000002</v>
      </c>
      <c r="BS321">
        <f t="shared" si="94"/>
        <v>-31.744615</v>
      </c>
      <c r="BT321">
        <v>-5.0312220000000005</v>
      </c>
      <c r="BU321">
        <v>-26.713393</v>
      </c>
      <c r="BV321">
        <f t="shared" si="97"/>
        <v>-138.98223400000001</v>
      </c>
      <c r="BW321">
        <v>4.7766000000000003E-2</v>
      </c>
      <c r="BX321" s="73">
        <v>-139.03</v>
      </c>
      <c r="BY321">
        <f t="shared" si="85"/>
        <v>-1210.847428</v>
      </c>
      <c r="BZ321">
        <v>4.3124760000000002</v>
      </c>
      <c r="CA321">
        <v>-1215.1599040000001</v>
      </c>
      <c r="CB321">
        <f t="shared" si="88"/>
        <v>-25.635273999999999</v>
      </c>
      <c r="CC321">
        <v>-4.4322670000000004</v>
      </c>
      <c r="CD321">
        <v>-21.203006999999999</v>
      </c>
      <c r="CE321">
        <f t="shared" si="77"/>
        <v>9.9426530000000017</v>
      </c>
      <c r="CF321">
        <v>-0.11979100000000001</v>
      </c>
      <c r="CG321">
        <v>10.062444000000001</v>
      </c>
      <c r="CH321" s="59">
        <f t="shared" si="98"/>
        <v>-2013</v>
      </c>
      <c r="CI321">
        <v>130</v>
      </c>
      <c r="CJ321">
        <v>-2143</v>
      </c>
      <c r="CK321">
        <f t="shared" si="86"/>
        <v>3964.7227269999998</v>
      </c>
      <c r="CL321">
        <v>-9.9426530000000017</v>
      </c>
      <c r="CM321">
        <v>3974.6653799999999</v>
      </c>
    </row>
    <row r="322" spans="1:91" x14ac:dyDescent="0.25">
      <c r="A322" t="s">
        <v>971</v>
      </c>
      <c r="B322">
        <f t="shared" si="82"/>
        <v>17915.79643046507</v>
      </c>
      <c r="C322">
        <f>SUMIF(E$5:CM$5,C$5,E322:CM322)</f>
        <v>-324.45337697113712</v>
      </c>
      <c r="D322">
        <f>SUMIF(E$5:CM$5,D$5,E322:CM322)</f>
        <v>18240.249807436208</v>
      </c>
      <c r="E322">
        <f t="shared" si="78"/>
        <v>244</v>
      </c>
      <c r="F322">
        <v>99</v>
      </c>
      <c r="G322">
        <v>145</v>
      </c>
      <c r="H322">
        <f t="shared" si="79"/>
        <v>-119.77062676060734</v>
      </c>
      <c r="I322">
        <v>-396.50905236958789</v>
      </c>
      <c r="J322">
        <v>276.73842560898055</v>
      </c>
      <c r="K322">
        <f t="shared" si="80"/>
        <v>4898.7268546199994</v>
      </c>
      <c r="L322">
        <v>2372.3606384799996</v>
      </c>
      <c r="M322">
        <v>2526.3662161400002</v>
      </c>
      <c r="N322">
        <f t="shared" si="95"/>
        <v>2427.8542103673522</v>
      </c>
      <c r="O322">
        <v>221.30849501550267</v>
      </c>
      <c r="P322">
        <v>2206.5457153518496</v>
      </c>
      <c r="Q322">
        <f t="shared" si="99"/>
        <v>-2537.6</v>
      </c>
      <c r="R322">
        <v>-1630.5</v>
      </c>
      <c r="S322">
        <v>-907.1</v>
      </c>
      <c r="T322">
        <f t="shared" si="87"/>
        <v>-65.100000000000009</v>
      </c>
      <c r="U322">
        <v>-11.83</v>
      </c>
      <c r="V322">
        <v>-53.27</v>
      </c>
      <c r="W322">
        <f t="shared" si="83"/>
        <v>-5.4203011973606579</v>
      </c>
      <c r="X322">
        <v>-11.93809272677704</v>
      </c>
      <c r="Y322">
        <v>6.5177915294163817</v>
      </c>
      <c r="Z322">
        <f t="shared" si="89"/>
        <v>-363.87091008888831</v>
      </c>
      <c r="AA322">
        <v>-403.17879534980347</v>
      </c>
      <c r="AB322">
        <v>39.307885260915171</v>
      </c>
      <c r="AC322">
        <f t="shared" si="81"/>
        <v>-1500</v>
      </c>
      <c r="AD322">
        <v>-8362.4</v>
      </c>
      <c r="AE322">
        <v>6862.4</v>
      </c>
      <c r="AH322">
        <v>452.77893770290586</v>
      </c>
      <c r="AI322">
        <f t="shared" si="76"/>
        <v>-11.014165408661102</v>
      </c>
      <c r="AJ322">
        <v>-5.7875689999999995</v>
      </c>
      <c r="AK322">
        <v>-5.2265964086611021</v>
      </c>
      <c r="AL322" s="70">
        <f t="shared" si="103"/>
        <v>224.24058765290465</v>
      </c>
      <c r="AM322">
        <v>-244.45408863176488</v>
      </c>
      <c r="AN322">
        <v>468.69467628466953</v>
      </c>
      <c r="AR322">
        <f t="shared" si="101"/>
        <v>58.082790766850877</v>
      </c>
      <c r="AS322">
        <v>-1.4115029267085217</v>
      </c>
      <c r="AT322">
        <v>59.494293693559399</v>
      </c>
      <c r="AU322">
        <f t="shared" si="96"/>
        <v>17536.829481356141</v>
      </c>
      <c r="AV322">
        <v>7973.6175250087254</v>
      </c>
      <c r="AW322">
        <v>9563.2119563474153</v>
      </c>
      <c r="AX322">
        <f t="shared" si="102"/>
        <v>13</v>
      </c>
      <c r="AY322">
        <v>0</v>
      </c>
      <c r="AZ322">
        <v>13</v>
      </c>
      <c r="BA322">
        <f t="shared" si="100"/>
        <v>12.164987644934428</v>
      </c>
      <c r="BB322">
        <v>-50.228093518342533</v>
      </c>
      <c r="BC322">
        <v>62.39308116327696</v>
      </c>
      <c r="BD322">
        <f t="shared" si="90"/>
        <v>31.336434285714901</v>
      </c>
      <c r="BE322">
        <v>0</v>
      </c>
      <c r="BF322">
        <v>31.336434285714901</v>
      </c>
      <c r="BG322">
        <f t="shared" si="91"/>
        <v>-33.644156190476849</v>
      </c>
      <c r="BH322">
        <v>13.8463314285717</v>
      </c>
      <c r="BI322">
        <v>-47.490487619048551</v>
      </c>
      <c r="BJ322">
        <f t="shared" si="92"/>
        <v>-64.373295238096503</v>
      </c>
      <c r="BK322">
        <v>1.2145904761905</v>
      </c>
      <c r="BL322">
        <v>-65.587885714286998</v>
      </c>
      <c r="BM322">
        <f t="shared" si="84"/>
        <v>40.081485714286501</v>
      </c>
      <c r="BN322">
        <v>0</v>
      </c>
      <c r="BO322">
        <v>40.081485714286501</v>
      </c>
      <c r="BP322">
        <f t="shared" si="93"/>
        <v>-418.9122552381034</v>
      </c>
      <c r="BQ322">
        <v>153.40277714286015</v>
      </c>
      <c r="BR322">
        <v>-572.31503238096354</v>
      </c>
      <c r="BS322">
        <f t="shared" si="94"/>
        <v>-215.10397333333754</v>
      </c>
      <c r="BT322">
        <v>-1.9433447619048001</v>
      </c>
      <c r="BU322">
        <v>-213.16062857143274</v>
      </c>
      <c r="BV322">
        <f t="shared" si="97"/>
        <v>11.687620000000001</v>
      </c>
      <c r="BW322">
        <v>-0.14349999999999999</v>
      </c>
      <c r="BX322">
        <v>11.83112</v>
      </c>
      <c r="BY322">
        <f t="shared" si="85"/>
        <v>-476.36238476191403</v>
      </c>
      <c r="BZ322">
        <v>-2.1862628571428999</v>
      </c>
      <c r="CA322">
        <v>-474.17612190477115</v>
      </c>
      <c r="CB322">
        <f t="shared" si="88"/>
        <v>162.39074666666986</v>
      </c>
      <c r="CC322">
        <v>-3.2793942857143503</v>
      </c>
      <c r="CD322">
        <v>165.6701409523842</v>
      </c>
      <c r="CE322">
        <f t="shared" si="77"/>
        <v>10.445478095238299</v>
      </c>
      <c r="CF322">
        <v>-0.12145904761905001</v>
      </c>
      <c r="CG322">
        <v>10.566937142857348</v>
      </c>
      <c r="CH322" s="59">
        <f t="shared" si="98"/>
        <v>-2136</v>
      </c>
      <c r="CI322">
        <v>51</v>
      </c>
      <c r="CJ322">
        <v>-2187</v>
      </c>
      <c r="CK322">
        <f t="shared" si="86"/>
        <v>-260.65111619048128</v>
      </c>
      <c r="CL322">
        <v>-84.292579047620706</v>
      </c>
      <c r="CM322">
        <v>-176.35853714286057</v>
      </c>
    </row>
    <row r="323" spans="1:91" x14ac:dyDescent="0.25">
      <c r="A323" t="s">
        <v>972</v>
      </c>
      <c r="B323">
        <f t="shared" si="82"/>
        <v>44649.006388561887</v>
      </c>
      <c r="C323">
        <f>SUMIF(E$5:CM$5,C$5,E323:CM323)</f>
        <v>8042.3294850596167</v>
      </c>
      <c r="D323">
        <f>SUMIF(E$5:CM$5,D$5,E323:CM323)</f>
        <v>36606.676903502273</v>
      </c>
      <c r="E323">
        <f t="shared" si="78"/>
        <v>3297</v>
      </c>
      <c r="F323">
        <v>28</v>
      </c>
      <c r="G323">
        <v>3269</v>
      </c>
      <c r="H323">
        <f t="shared" si="79"/>
        <v>-2445.4752479219796</v>
      </c>
      <c r="I323">
        <v>-1739.2744799445102</v>
      </c>
      <c r="J323">
        <v>-706.20076797746935</v>
      </c>
      <c r="K323">
        <f t="shared" si="80"/>
        <v>5126.847866690001</v>
      </c>
      <c r="L323">
        <v>2054.1250923900011</v>
      </c>
      <c r="M323">
        <v>3072.7227742999999</v>
      </c>
      <c r="N323">
        <f t="shared" si="95"/>
        <v>1427.8115225419333</v>
      </c>
      <c r="O323">
        <v>186.59483782097604</v>
      </c>
      <c r="P323">
        <v>1241.2166847209573</v>
      </c>
      <c r="Q323">
        <f t="shared" si="99"/>
        <v>54.899999999999977</v>
      </c>
      <c r="R323">
        <v>516.9</v>
      </c>
      <c r="S323">
        <v>-462</v>
      </c>
      <c r="T323">
        <f t="shared" si="87"/>
        <v>-38.39</v>
      </c>
      <c r="U323">
        <v>-5.44</v>
      </c>
      <c r="V323">
        <v>-32.950000000000003</v>
      </c>
      <c r="W323">
        <f t="shared" si="83"/>
        <v>-5.5817008424198811</v>
      </c>
      <c r="X323">
        <v>-5.7246997901794945</v>
      </c>
      <c r="Y323">
        <v>0.14299894775961375</v>
      </c>
      <c r="Z323">
        <f t="shared" si="89"/>
        <v>1803.876296691732</v>
      </c>
      <c r="AA323">
        <v>2340.3218364268723</v>
      </c>
      <c r="AB323">
        <v>-536.44553973514019</v>
      </c>
      <c r="AC323">
        <f t="shared" si="81"/>
        <v>11627</v>
      </c>
      <c r="AD323">
        <v>505.3</v>
      </c>
      <c r="AE323">
        <v>11121.7</v>
      </c>
      <c r="AH323">
        <v>-120.2302759626234</v>
      </c>
      <c r="AI323">
        <f t="shared" si="76"/>
        <v>589.44709929999999</v>
      </c>
      <c r="AJ323">
        <v>-7.9277358000000113</v>
      </c>
      <c r="AK323">
        <v>597.37483510000004</v>
      </c>
      <c r="AL323" s="70">
        <f t="shared" si="103"/>
        <v>572.14628308720455</v>
      </c>
      <c r="AM323">
        <v>-86.754917106230209</v>
      </c>
      <c r="AN323">
        <v>658.90120019343476</v>
      </c>
      <c r="AR323">
        <f t="shared" si="101"/>
        <v>5.9979608608582096</v>
      </c>
      <c r="AS323">
        <v>11.628088988361714</v>
      </c>
      <c r="AT323">
        <v>-5.6301281275035047</v>
      </c>
      <c r="AU323">
        <f t="shared" si="96"/>
        <v>14280.931781366748</v>
      </c>
      <c r="AV323">
        <v>4023.3089793361091</v>
      </c>
      <c r="AW323">
        <v>10257.622802030639</v>
      </c>
      <c r="AX323">
        <f t="shared" si="102"/>
        <v>1101</v>
      </c>
      <c r="AY323">
        <v>-8</v>
      </c>
      <c r="AZ323">
        <v>1109</v>
      </c>
      <c r="BA323">
        <f t="shared" si="100"/>
        <v>6629.5192125686153</v>
      </c>
      <c r="BB323">
        <v>126.20670073821691</v>
      </c>
      <c r="BC323">
        <v>6503.3125118303988</v>
      </c>
      <c r="BD323">
        <f t="shared" si="90"/>
        <v>615.12446181818655</v>
      </c>
      <c r="BE323">
        <v>0</v>
      </c>
      <c r="BF323">
        <v>615.12446181818655</v>
      </c>
      <c r="BG323">
        <f t="shared" si="91"/>
        <v>16.865927272727401</v>
      </c>
      <c r="BH323">
        <v>10.119556363636441</v>
      </c>
      <c r="BI323">
        <v>6.7463709090909596</v>
      </c>
      <c r="BJ323">
        <f t="shared" si="92"/>
        <v>-402.37283636363946</v>
      </c>
      <c r="BK323">
        <v>3.6141272727273002</v>
      </c>
      <c r="BL323">
        <v>-405.98696363636674</v>
      </c>
      <c r="BM323">
        <f t="shared" si="84"/>
        <v>32.527145454545703</v>
      </c>
      <c r="BN323">
        <v>0</v>
      </c>
      <c r="BO323">
        <v>32.527145454545703</v>
      </c>
      <c r="BP323">
        <f t="shared" si="93"/>
        <v>20.359583636363794</v>
      </c>
      <c r="BQ323">
        <v>66.861354545455058</v>
      </c>
      <c r="BR323">
        <v>-46.501770909091263</v>
      </c>
      <c r="BS323">
        <f t="shared" si="94"/>
        <v>266.84306363636568</v>
      </c>
      <c r="BT323">
        <v>-1.8070636363636501</v>
      </c>
      <c r="BU323">
        <v>268.65012727272932</v>
      </c>
      <c r="BV323">
        <f t="shared" si="97"/>
        <v>2.363092</v>
      </c>
      <c r="BW323">
        <v>1.4816020000000001</v>
      </c>
      <c r="BX323">
        <v>0.88149</v>
      </c>
      <c r="BY323">
        <f t="shared" si="85"/>
        <v>-350.93175818182084</v>
      </c>
      <c r="BZ323">
        <v>-2.7708309090909298</v>
      </c>
      <c r="CA323">
        <v>-348.16092727272991</v>
      </c>
      <c r="CB323">
        <f t="shared" si="88"/>
        <v>89.509885454546122</v>
      </c>
      <c r="CC323">
        <v>-8.7943763636364309</v>
      </c>
      <c r="CD323">
        <v>98.304261818182553</v>
      </c>
      <c r="CE323">
        <f t="shared" si="77"/>
        <v>-18.55252000000014</v>
      </c>
      <c r="CF323">
        <v>-2.7708309090909298</v>
      </c>
      <c r="CG323">
        <v>-15.781689090909211</v>
      </c>
      <c r="CH323" s="59">
        <f t="shared" si="98"/>
        <v>862</v>
      </c>
      <c r="CI323">
        <v>34</v>
      </c>
      <c r="CJ323">
        <v>828</v>
      </c>
      <c r="CK323">
        <f t="shared" si="86"/>
        <v>-391.53045454545753</v>
      </c>
      <c r="CL323">
        <v>3.1322436363636603</v>
      </c>
      <c r="CM323">
        <v>-394.66269818182121</v>
      </c>
    </row>
    <row r="324" spans="1:91" x14ac:dyDescent="0.25">
      <c r="A324" t="s">
        <v>973</v>
      </c>
      <c r="B324">
        <f t="shared" si="82"/>
        <v>10714.423322501203</v>
      </c>
      <c r="C324">
        <f>SUMIF(E$5:CM$5,C$5,E324:CM324)</f>
        <v>-15777.245750129674</v>
      </c>
      <c r="D324">
        <f>SUMIF(E$5:CM$5,D$5,E324:CM324)</f>
        <v>26491.669072630877</v>
      </c>
      <c r="E324">
        <f t="shared" si="78"/>
        <v>1805</v>
      </c>
      <c r="F324">
        <v>-93</v>
      </c>
      <c r="G324">
        <v>1898</v>
      </c>
      <c r="H324">
        <f t="shared" si="79"/>
        <v>-1977.9892631490879</v>
      </c>
      <c r="I324">
        <v>-1917.0243119506572</v>
      </c>
      <c r="J324">
        <v>-60.964951198430811</v>
      </c>
      <c r="K324">
        <f t="shared" si="80"/>
        <v>3256.903050070001</v>
      </c>
      <c r="L324">
        <v>-1154.1514403000001</v>
      </c>
      <c r="M324">
        <v>4411.0544903700011</v>
      </c>
      <c r="N324">
        <f t="shared" si="95"/>
        <v>9132.010723245412</v>
      </c>
      <c r="O324">
        <v>157.46825284972505</v>
      </c>
      <c r="P324">
        <v>8974.5424703956869</v>
      </c>
      <c r="Q324">
        <f t="shared" si="99"/>
        <v>-3498.6</v>
      </c>
      <c r="R324">
        <v>-6.6</v>
      </c>
      <c r="S324">
        <v>-3492</v>
      </c>
      <c r="T324">
        <f t="shared" si="87"/>
        <v>-195.44</v>
      </c>
      <c r="U324">
        <v>0</v>
      </c>
      <c r="V324">
        <v>-195.44</v>
      </c>
      <c r="W324">
        <f t="shared" si="83"/>
        <v>-39.462082294624658</v>
      </c>
      <c r="X324">
        <v>-40.834944975965328</v>
      </c>
      <c r="Y324">
        <v>1.3728626813406704</v>
      </c>
      <c r="Z324">
        <f t="shared" si="89"/>
        <v>-975.88836971315823</v>
      </c>
      <c r="AA324">
        <v>-1517.3031327810247</v>
      </c>
      <c r="AB324">
        <v>541.41476306786649</v>
      </c>
      <c r="AC324">
        <f t="shared" si="81"/>
        <v>8101.9999999999991</v>
      </c>
      <c r="AD324">
        <v>-2109.8000000000002</v>
      </c>
      <c r="AE324">
        <v>10211.799999999999</v>
      </c>
      <c r="AH324">
        <v>-867.44992803519301</v>
      </c>
      <c r="AI324">
        <f t="shared" si="76"/>
        <v>1000.6971660999999</v>
      </c>
      <c r="AJ324">
        <v>-1.3587560000000001</v>
      </c>
      <c r="AK324">
        <v>1002.0559220999999</v>
      </c>
      <c r="AL324" s="70">
        <f t="shared" si="103"/>
        <v>1751.440065232516</v>
      </c>
      <c r="AM324">
        <v>-182.74075883213499</v>
      </c>
      <c r="AN324">
        <v>1934.180824064651</v>
      </c>
      <c r="AR324">
        <f t="shared" si="101"/>
        <v>375.76282558714234</v>
      </c>
      <c r="AS324">
        <v>-261.96385064699513</v>
      </c>
      <c r="AT324">
        <v>637.72667623413747</v>
      </c>
      <c r="AU324">
        <f t="shared" si="96"/>
        <v>-5098.8942517777596</v>
      </c>
      <c r="AV324">
        <v>-8712.9557309791599</v>
      </c>
      <c r="AW324">
        <v>3614.0614792013998</v>
      </c>
      <c r="AX324">
        <f t="shared" si="102"/>
        <v>634</v>
      </c>
      <c r="AY324">
        <v>-13</v>
      </c>
      <c r="AZ324">
        <v>647</v>
      </c>
      <c r="BA324">
        <f t="shared" si="100"/>
        <v>-9547.5455174003237</v>
      </c>
      <c r="BB324">
        <v>1.4289006683567644</v>
      </c>
      <c r="BC324">
        <v>-9548.9744180686812</v>
      </c>
      <c r="BD324">
        <f t="shared" si="90"/>
        <v>-324.98178181817678</v>
      </c>
      <c r="BE324">
        <v>0</v>
      </c>
      <c r="BF324">
        <v>-324.98178181817678</v>
      </c>
      <c r="BG324">
        <f t="shared" si="91"/>
        <v>104.6230909090893</v>
      </c>
      <c r="BH324">
        <v>51.424909090908301</v>
      </c>
      <c r="BI324">
        <v>53.198181818180998</v>
      </c>
      <c r="BJ324">
        <f t="shared" si="92"/>
        <v>576.90472727271833</v>
      </c>
      <c r="BK324">
        <v>15.3683636363634</v>
      </c>
      <c r="BL324">
        <v>561.53636363635496</v>
      </c>
      <c r="BM324">
        <f t="shared" si="84"/>
        <v>-70.930909090908003</v>
      </c>
      <c r="BN324">
        <v>20.0970909090906</v>
      </c>
      <c r="BO324">
        <v>-91.027999999998599</v>
      </c>
      <c r="BP324">
        <f t="shared" si="93"/>
        <v>69.512290909089842</v>
      </c>
      <c r="BQ324">
        <v>-38.420909090908502</v>
      </c>
      <c r="BR324">
        <v>107.93319999999834</v>
      </c>
      <c r="BS324">
        <f t="shared" si="94"/>
        <v>787.21487272726063</v>
      </c>
      <c r="BT324">
        <v>-1.30039999999998</v>
      </c>
      <c r="BU324">
        <v>788.51527272726059</v>
      </c>
      <c r="BV324">
        <f t="shared" si="97"/>
        <v>24.020141000000002</v>
      </c>
      <c r="BW324">
        <v>0.301041</v>
      </c>
      <c r="BX324">
        <v>23.719100000000001</v>
      </c>
      <c r="BY324">
        <f t="shared" si="85"/>
        <v>822.79854545453281</v>
      </c>
      <c r="BZ324">
        <v>-3.4283272727272198</v>
      </c>
      <c r="CA324">
        <v>826.22687272726</v>
      </c>
      <c r="CB324">
        <f t="shared" si="88"/>
        <v>-115.02629090908914</v>
      </c>
      <c r="CC324">
        <v>1.7732727272727</v>
      </c>
      <c r="CD324">
        <v>-116.79956363636184</v>
      </c>
      <c r="CE324">
        <f t="shared" si="77"/>
        <v>-549.83276363635525</v>
      </c>
      <c r="CF324">
        <v>0.59109090909090001</v>
      </c>
      <c r="CG324">
        <v>-550.42385454544615</v>
      </c>
      <c r="CH324" s="59">
        <f t="shared" si="98"/>
        <v>1323</v>
      </c>
      <c r="CI324">
        <v>51</v>
      </c>
      <c r="CJ324">
        <v>1272</v>
      </c>
      <c r="CK324">
        <f t="shared" si="86"/>
        <v>4210.576981818117</v>
      </c>
      <c r="CL324">
        <v>-22.816109090908743</v>
      </c>
      <c r="CM324">
        <v>4233.3930909090259</v>
      </c>
    </row>
    <row r="325" spans="1:91" x14ac:dyDescent="0.25">
      <c r="A325" t="s">
        <v>974</v>
      </c>
      <c r="B325">
        <f t="shared" si="82"/>
        <v>-25848.082168745896</v>
      </c>
      <c r="C325">
        <f>SUMIF(E$5:CM$5,C$5,E325:CM325)</f>
        <v>-29406.095447305899</v>
      </c>
      <c r="D325">
        <f>SUMIF(E$5:CM$5,D$5,E325:CM325)</f>
        <v>3558.0132785600026</v>
      </c>
      <c r="E325">
        <f t="shared" si="78"/>
        <v>1624</v>
      </c>
      <c r="F325">
        <v>523</v>
      </c>
      <c r="G325">
        <v>1101</v>
      </c>
      <c r="H325">
        <f t="shared" si="79"/>
        <v>-450.74092141501853</v>
      </c>
      <c r="I325">
        <v>-1123.1333190374223</v>
      </c>
      <c r="J325">
        <v>672.39239762240379</v>
      </c>
      <c r="K325">
        <f t="shared" si="80"/>
        <v>48.209722240000474</v>
      </c>
      <c r="L325">
        <v>-540.19612704999952</v>
      </c>
      <c r="M325">
        <v>588.40584928999999</v>
      </c>
      <c r="N325">
        <f t="shared" si="95"/>
        <v>750.8997334995795</v>
      </c>
      <c r="O325">
        <v>-12.325572098226454</v>
      </c>
      <c r="P325">
        <v>763.22530559780591</v>
      </c>
      <c r="Q325">
        <f t="shared" si="99"/>
        <v>-2343.3000000000002</v>
      </c>
      <c r="R325">
        <v>-569.4</v>
      </c>
      <c r="S325">
        <v>-1773.9</v>
      </c>
      <c r="T325">
        <f t="shared" si="87"/>
        <v>-63.83</v>
      </c>
      <c r="U325">
        <v>0</v>
      </c>
      <c r="V325">
        <v>-63.83</v>
      </c>
      <c r="W325">
        <f t="shared" si="83"/>
        <v>-15.934678878405236</v>
      </c>
      <c r="X325">
        <v>-15.934678878405236</v>
      </c>
      <c r="Y325">
        <v>0</v>
      </c>
      <c r="Z325">
        <f t="shared" si="89"/>
        <v>2218.6548446247325</v>
      </c>
      <c r="AA325">
        <v>280.7860770006269</v>
      </c>
      <c r="AB325">
        <v>1937.8687676241057</v>
      </c>
      <c r="AC325">
        <f t="shared" si="81"/>
        <v>-3118.1000000000004</v>
      </c>
      <c r="AD325">
        <v>-4547.1000000000004</v>
      </c>
      <c r="AE325">
        <v>1429</v>
      </c>
      <c r="AH325">
        <v>1566.4876039418241</v>
      </c>
      <c r="AI325">
        <f t="shared" si="76"/>
        <v>-39.1451238</v>
      </c>
      <c r="AJ325">
        <v>-13.619508</v>
      </c>
      <c r="AK325">
        <v>-25.525615800000001</v>
      </c>
      <c r="AL325" s="70">
        <f t="shared" si="103"/>
        <v>-1495.7073307000123</v>
      </c>
      <c r="AM325">
        <v>142.53812030320262</v>
      </c>
      <c r="AN325">
        <v>-1638.2454510032148</v>
      </c>
      <c r="AR325">
        <f t="shared" si="101"/>
        <v>-653.94140487736786</v>
      </c>
      <c r="AS325">
        <v>11.047020477105921</v>
      </c>
      <c r="AT325">
        <v>-664.98842535447375</v>
      </c>
      <c r="AU325">
        <f t="shared" si="96"/>
        <v>-22411.173913484192</v>
      </c>
      <c r="AV325">
        <v>-23708.245395598937</v>
      </c>
      <c r="AW325">
        <v>1297.0714821147442</v>
      </c>
      <c r="AX325">
        <f t="shared" si="102"/>
        <v>-324</v>
      </c>
      <c r="AY325">
        <v>-26</v>
      </c>
      <c r="AZ325">
        <v>-298</v>
      </c>
      <c r="BA325">
        <f t="shared" si="100"/>
        <v>-1033.4658408061393</v>
      </c>
      <c r="BB325">
        <v>-66.469446242026493</v>
      </c>
      <c r="BC325">
        <v>-966.99639456411285</v>
      </c>
      <c r="BD325">
        <f t="shared" si="90"/>
        <v>-410.24786363635724</v>
      </c>
      <c r="BE325">
        <v>0</v>
      </c>
      <c r="BF325">
        <v>-410.24786363635724</v>
      </c>
      <c r="BG325">
        <f t="shared" si="91"/>
        <v>70.748627272726182</v>
      </c>
      <c r="BH325">
        <v>13.537590909090699</v>
      </c>
      <c r="BI325">
        <v>57.211036363635479</v>
      </c>
      <c r="BJ325">
        <f t="shared" si="92"/>
        <v>31.783909090908598</v>
      </c>
      <c r="BK325">
        <v>2.3543636363635998</v>
      </c>
      <c r="BL325">
        <v>29.429545454544996</v>
      </c>
      <c r="BM325">
        <f t="shared" si="84"/>
        <v>-74.162454545453386</v>
      </c>
      <c r="BN325">
        <v>2.3543636363635998</v>
      </c>
      <c r="BO325">
        <v>-76.516818181816987</v>
      </c>
      <c r="BP325">
        <f t="shared" si="93"/>
        <v>58.035063636362722</v>
      </c>
      <c r="BQ325">
        <v>131.84436363636158</v>
      </c>
      <c r="BR325">
        <v>-73.809299999998856</v>
      </c>
      <c r="BS325">
        <f t="shared" si="94"/>
        <v>-125.13442727272533</v>
      </c>
      <c r="BT325">
        <v>-5.0618818181817398</v>
      </c>
      <c r="BU325">
        <v>-120.07254545454359</v>
      </c>
      <c r="BV325">
        <f t="shared" si="97"/>
        <v>21.902049999999999</v>
      </c>
      <c r="BW325">
        <v>11.4299</v>
      </c>
      <c r="BX325">
        <v>10.472149999999999</v>
      </c>
      <c r="BY325">
        <f t="shared" si="85"/>
        <v>-504.30469090908309</v>
      </c>
      <c r="BZ325">
        <v>-0.94174545454544001</v>
      </c>
      <c r="CA325">
        <v>-503.36294545453768</v>
      </c>
      <c r="CB325">
        <f t="shared" si="88"/>
        <v>36.37491818181762</v>
      </c>
      <c r="CC325">
        <v>2.3543636363635998</v>
      </c>
      <c r="CD325">
        <v>34.020554545454019</v>
      </c>
      <c r="CE325">
        <f t="shared" si="77"/>
        <v>-8.5934272727271388</v>
      </c>
      <c r="CF325">
        <v>0.35315454545453995</v>
      </c>
      <c r="CG325">
        <v>-8.946581818181679</v>
      </c>
      <c r="CH325" s="59">
        <f t="shared" si="98"/>
        <v>382</v>
      </c>
      <c r="CI325">
        <v>56</v>
      </c>
      <c r="CJ325">
        <v>326</v>
      </c>
      <c r="CK325">
        <f t="shared" si="86"/>
        <v>414.6034363636299</v>
      </c>
      <c r="CL325">
        <v>44.732909090908393</v>
      </c>
      <c r="CM325">
        <v>369.87052727272152</v>
      </c>
    </row>
    <row r="326" spans="1:91" x14ac:dyDescent="0.25">
      <c r="A326" t="s">
        <v>975</v>
      </c>
      <c r="B326">
        <f t="shared" si="82"/>
        <v>43185.315615219668</v>
      </c>
      <c r="C326">
        <f>SUMIF(E$5:CM$5,C$5,E326:CM326)</f>
        <v>5656.2073473557757</v>
      </c>
      <c r="D326">
        <f>SUMIF(E$5:CM$5,D$5,E326:CM326)</f>
        <v>37529.108267863892</v>
      </c>
      <c r="E326">
        <f t="shared" si="78"/>
        <v>1754</v>
      </c>
      <c r="F326">
        <v>62</v>
      </c>
      <c r="G326">
        <v>1692</v>
      </c>
      <c r="H326">
        <f t="shared" si="79"/>
        <v>-1381.8845922007331</v>
      </c>
      <c r="I326">
        <v>-213.11107370011305</v>
      </c>
      <c r="J326">
        <v>-1168.77351850062</v>
      </c>
      <c r="K326">
        <f t="shared" si="80"/>
        <v>116.42273465000176</v>
      </c>
      <c r="L326">
        <v>-1592.5000328899998</v>
      </c>
      <c r="M326">
        <v>1708.9227675400016</v>
      </c>
      <c r="N326">
        <f t="shared" si="95"/>
        <v>6654.4739998047862</v>
      </c>
      <c r="O326">
        <v>231.78045684877569</v>
      </c>
      <c r="P326">
        <v>6422.6935429560108</v>
      </c>
      <c r="Q326">
        <f t="shared" si="99"/>
        <v>-2324.6999999999998</v>
      </c>
      <c r="R326">
        <v>-3060.9</v>
      </c>
      <c r="S326">
        <v>736.2</v>
      </c>
      <c r="T326">
        <f t="shared" si="87"/>
        <v>-60.78</v>
      </c>
      <c r="U326">
        <v>0</v>
      </c>
      <c r="V326">
        <v>-60.78</v>
      </c>
      <c r="W326">
        <f t="shared" si="83"/>
        <v>-33.041346693674058</v>
      </c>
      <c r="X326">
        <v>-33.730346933083808</v>
      </c>
      <c r="Y326">
        <v>0.68900023940975397</v>
      </c>
      <c r="Z326">
        <f t="shared" si="89"/>
        <v>3604.6453218590241</v>
      </c>
      <c r="AA326">
        <v>1788.117229088268</v>
      </c>
      <c r="AB326">
        <v>1816.5280927707561</v>
      </c>
      <c r="AC326">
        <f t="shared" si="81"/>
        <v>7811.4</v>
      </c>
      <c r="AD326">
        <v>2415.5</v>
      </c>
      <c r="AE326">
        <v>5395.9</v>
      </c>
      <c r="AH326">
        <v>154.60077259993528</v>
      </c>
      <c r="AI326">
        <f t="shared" ref="AI326:AI338" si="104">AJ326+AK326</f>
        <v>-82.237437599999964</v>
      </c>
      <c r="AJ326">
        <v>-85.531902000000002</v>
      </c>
      <c r="AK326">
        <v>3.2944644000000398</v>
      </c>
      <c r="AL326" s="70">
        <f t="shared" si="103"/>
        <v>-409.68825351767788</v>
      </c>
      <c r="AM326">
        <v>-43.760145112074881</v>
      </c>
      <c r="AN326">
        <v>-365.92810840560298</v>
      </c>
      <c r="AR326">
        <f t="shared" si="101"/>
        <v>79.683678202980843</v>
      </c>
      <c r="AS326">
        <v>107.43722044327981</v>
      </c>
      <c r="AT326">
        <v>-27.753542240298962</v>
      </c>
      <c r="AU326">
        <f t="shared" si="96"/>
        <v>16230.315182563625</v>
      </c>
      <c r="AV326">
        <v>5465.4591801655442</v>
      </c>
      <c r="AW326">
        <v>10764.856002398081</v>
      </c>
      <c r="AX326">
        <f t="shared" si="102"/>
        <v>-2133</v>
      </c>
      <c r="AY326">
        <v>-14</v>
      </c>
      <c r="AZ326">
        <v>-2119</v>
      </c>
      <c r="BA326">
        <f t="shared" si="100"/>
        <v>6719.076109642413</v>
      </c>
      <c r="BB326">
        <v>392.56064189972648</v>
      </c>
      <c r="BC326">
        <v>6326.5154677426863</v>
      </c>
      <c r="BD326">
        <f t="shared" si="90"/>
        <v>514.95142045453747</v>
      </c>
      <c r="BE326">
        <v>0</v>
      </c>
      <c r="BF326">
        <v>514.95142045453747</v>
      </c>
      <c r="BG326">
        <f t="shared" si="91"/>
        <v>0.35310954545453654</v>
      </c>
      <c r="BH326">
        <v>-63.206608636362667</v>
      </c>
      <c r="BI326">
        <v>63.559718181817203</v>
      </c>
      <c r="BJ326">
        <f t="shared" si="92"/>
        <v>-81.215195454544201</v>
      </c>
      <c r="BK326">
        <v>7.0621909090908002</v>
      </c>
      <c r="BL326">
        <v>-88.277386363635003</v>
      </c>
      <c r="BM326">
        <f t="shared" si="84"/>
        <v>1414.7922454545237</v>
      </c>
      <c r="BN326">
        <v>0</v>
      </c>
      <c r="BO326">
        <v>1414.7922454545237</v>
      </c>
      <c r="BP326">
        <f t="shared" si="93"/>
        <v>5662.9354836362763</v>
      </c>
      <c r="BQ326">
        <v>72.387456818180695</v>
      </c>
      <c r="BR326">
        <v>5590.5480268180954</v>
      </c>
      <c r="BS326">
        <f t="shared" si="94"/>
        <v>17.537774090908822</v>
      </c>
      <c r="BT326">
        <v>2.9425795454545001</v>
      </c>
      <c r="BU326">
        <v>14.595194545454321</v>
      </c>
      <c r="BV326">
        <f t="shared" si="97"/>
        <v>-2.7705400000000004</v>
      </c>
      <c r="BW326">
        <v>-0.17208000000000001</v>
      </c>
      <c r="BX326">
        <v>-2.5984600000000002</v>
      </c>
      <c r="BY326">
        <f t="shared" si="85"/>
        <v>-370.29420999999422</v>
      </c>
      <c r="BZ326">
        <v>-2.00095409090906</v>
      </c>
      <c r="CA326">
        <v>-368.29325590908519</v>
      </c>
      <c r="CB326">
        <f t="shared" si="88"/>
        <v>-166.5500022727247</v>
      </c>
      <c r="CC326">
        <v>-3.2956890909090397</v>
      </c>
      <c r="CD326">
        <v>-163.25431318181566</v>
      </c>
      <c r="CE326">
        <f t="shared" ref="CE326:CE335" si="105">CF326+CG326</f>
        <v>5.4143463636362803</v>
      </c>
      <c r="CF326">
        <v>-0.11770318181818001</v>
      </c>
      <c r="CG326">
        <v>5.53204954545446</v>
      </c>
      <c r="CH326" s="59">
        <f t="shared" si="98"/>
        <v>-247</v>
      </c>
      <c r="CI326">
        <v>115</v>
      </c>
      <c r="CJ326">
        <v>-362</v>
      </c>
      <c r="CK326">
        <f t="shared" si="86"/>
        <v>-262.12498590908683</v>
      </c>
      <c r="CL326">
        <v>108.28692727272561</v>
      </c>
      <c r="CM326">
        <v>-370.41191318181245</v>
      </c>
    </row>
    <row r="327" spans="1:91" x14ac:dyDescent="0.25">
      <c r="A327" t="s">
        <v>976</v>
      </c>
      <c r="B327">
        <f t="shared" si="82"/>
        <v>15928.61959253862</v>
      </c>
      <c r="C327">
        <f>SUMIF(E$5:CM$5,C$5,E327:CM327)</f>
        <v>19726.911244208848</v>
      </c>
      <c r="D327">
        <f>SUMIF(E$5:CM$5,D$5,E327:CM327)</f>
        <v>-3798.291651670228</v>
      </c>
      <c r="E327">
        <f t="shared" ref="E327:E337" si="106">F327+G327</f>
        <v>-1711</v>
      </c>
      <c r="F327">
        <v>-55</v>
      </c>
      <c r="G327">
        <v>-1656</v>
      </c>
      <c r="H327">
        <f t="shared" ref="H327:H338" si="107">I327+J327</f>
        <v>-1435.8583010472057</v>
      </c>
      <c r="I327">
        <v>-1375.6242640452253</v>
      </c>
      <c r="J327">
        <v>-60.234037001980269</v>
      </c>
      <c r="K327">
        <f t="shared" ref="K327:K338" si="108">L327+M327</f>
        <v>1320.5549517800002</v>
      </c>
      <c r="L327">
        <v>655.22579098000051</v>
      </c>
      <c r="M327">
        <v>665.32916079999973</v>
      </c>
      <c r="N327">
        <f t="shared" si="95"/>
        <v>3507.6326008584128</v>
      </c>
      <c r="O327">
        <v>311.85016304199144</v>
      </c>
      <c r="P327">
        <v>3195.7824378164214</v>
      </c>
      <c r="Q327">
        <f t="shared" si="99"/>
        <v>-1919.6</v>
      </c>
      <c r="R327">
        <v>340.6</v>
      </c>
      <c r="S327">
        <v>-2260.1999999999998</v>
      </c>
      <c r="T327">
        <f t="shared" si="87"/>
        <v>1278.42</v>
      </c>
      <c r="U327">
        <v>0</v>
      </c>
      <c r="V327">
        <v>1278.42</v>
      </c>
      <c r="W327">
        <f t="shared" si="83"/>
        <v>-7.0559098835483276</v>
      </c>
      <c r="X327">
        <v>-7.0687049159955322</v>
      </c>
      <c r="Y327">
        <v>1.2795032447204969E-2</v>
      </c>
      <c r="Z327">
        <f t="shared" si="89"/>
        <v>-1638.9178963129159</v>
      </c>
      <c r="AA327">
        <v>-1808.7096835836464</v>
      </c>
      <c r="AB327">
        <v>169.79178727073051</v>
      </c>
      <c r="AC327">
        <f t="shared" ref="AC327:AC337" si="109">AD327+AE327</f>
        <v>3919.6000000000004</v>
      </c>
      <c r="AD327">
        <v>-2354.5</v>
      </c>
      <c r="AE327">
        <v>6274.1</v>
      </c>
      <c r="AH327">
        <v>708.36039428933498</v>
      </c>
      <c r="AI327">
        <f t="shared" si="104"/>
        <v>-1117.9780022</v>
      </c>
      <c r="AJ327">
        <v>-78.021505000000005</v>
      </c>
      <c r="AK327">
        <v>-1039.9564972000001</v>
      </c>
      <c r="AL327" s="70">
        <f t="shared" si="103"/>
        <v>-1665.450626666327</v>
      </c>
      <c r="AM327">
        <v>-7.4264986034825142</v>
      </c>
      <c r="AN327">
        <v>-1658.0241280628445</v>
      </c>
      <c r="AR327">
        <f t="shared" si="101"/>
        <v>156.08383245651515</v>
      </c>
      <c r="AS327">
        <v>17.067423484690266</v>
      </c>
      <c r="AT327">
        <v>139.01640897182489</v>
      </c>
      <c r="AU327">
        <f t="shared" si="96"/>
        <v>25672.033570609841</v>
      </c>
      <c r="AV327">
        <v>24424.247091832091</v>
      </c>
      <c r="AW327">
        <v>1247.7864787777519</v>
      </c>
      <c r="AX327">
        <f t="shared" si="102"/>
        <v>-190</v>
      </c>
      <c r="AY327">
        <v>-15</v>
      </c>
      <c r="AZ327">
        <v>-175</v>
      </c>
      <c r="BA327">
        <f t="shared" si="100"/>
        <v>-7578.7317339645842</v>
      </c>
      <c r="BB327">
        <v>3.0500295898393048</v>
      </c>
      <c r="BC327">
        <v>-7581.7817635544234</v>
      </c>
      <c r="BD327">
        <f t="shared" si="90"/>
        <v>617.43056285713283</v>
      </c>
      <c r="BE327">
        <v>0</v>
      </c>
      <c r="BF327">
        <v>617.43056285713283</v>
      </c>
      <c r="BG327">
        <f t="shared" si="91"/>
        <v>22.970922857142497</v>
      </c>
      <c r="BH327">
        <v>120.53933761904565</v>
      </c>
      <c r="BI327">
        <v>-97.568414761903156</v>
      </c>
      <c r="BJ327">
        <f t="shared" si="92"/>
        <v>38.284871428570803</v>
      </c>
      <c r="BK327">
        <v>3.4804428571428003</v>
      </c>
      <c r="BL327">
        <v>34.804428571428005</v>
      </c>
      <c r="BM327">
        <f t="shared" si="84"/>
        <v>-128.77638571428361</v>
      </c>
      <c r="BN327">
        <v>0</v>
      </c>
      <c r="BO327">
        <v>-128.77638571428361</v>
      </c>
      <c r="BP327">
        <f t="shared" si="93"/>
        <v>-1876.8868180952072</v>
      </c>
      <c r="BQ327">
        <v>-755.02407047617805</v>
      </c>
      <c r="BR327">
        <v>-1121.8627476190293</v>
      </c>
      <c r="BS327">
        <f t="shared" si="94"/>
        <v>-4.29254619047612</v>
      </c>
      <c r="BT327">
        <v>-8.3530628571427208</v>
      </c>
      <c r="BU327">
        <v>4.0605166666666008</v>
      </c>
      <c r="BV327">
        <f t="shared" si="97"/>
        <v>1.9063850000000002</v>
      </c>
      <c r="BW327">
        <v>-9.7259999999999999E-2</v>
      </c>
      <c r="BX327">
        <v>2.0036450000000001</v>
      </c>
      <c r="BY327">
        <f t="shared" si="85"/>
        <v>-949.00075238093689</v>
      </c>
      <c r="BZ327">
        <v>1.1601476190476001</v>
      </c>
      <c r="CA327">
        <v>-950.16089999998451</v>
      </c>
      <c r="CB327">
        <f t="shared" si="88"/>
        <v>-28.887675714285244</v>
      </c>
      <c r="CC327">
        <v>-10.209299047618881</v>
      </c>
      <c r="CD327">
        <v>-18.678376666666363</v>
      </c>
      <c r="CE327">
        <f t="shared" si="105"/>
        <v>7.3089299999998802</v>
      </c>
      <c r="CF327">
        <v>0</v>
      </c>
      <c r="CG327">
        <v>7.3089299999998802</v>
      </c>
      <c r="CH327" s="59">
        <f t="shared" si="98"/>
        <v>-639</v>
      </c>
      <c r="CI327">
        <v>347</v>
      </c>
      <c r="CJ327">
        <v>-986</v>
      </c>
      <c r="CK327">
        <f t="shared" si="86"/>
        <v>-430.53078142856441</v>
      </c>
      <c r="CL327">
        <v>-22.274834285713922</v>
      </c>
      <c r="CM327">
        <v>-408.25594714285046</v>
      </c>
    </row>
    <row r="328" spans="1:91" x14ac:dyDescent="0.25">
      <c r="A328" t="s">
        <v>977</v>
      </c>
      <c r="B328">
        <f t="shared" ref="B328:B338" si="110">C328+D328</f>
        <v>17788.085620448965</v>
      </c>
      <c r="C328">
        <f>SUMIF(E$5:CM$5,C$5,E328:CM328)</f>
        <v>5760.0138669653243</v>
      </c>
      <c r="D328">
        <f>SUMIF(E$5:CM$5,D$5,E328:CM328)</f>
        <v>12028.07175348364</v>
      </c>
      <c r="E328">
        <f t="shared" si="106"/>
        <v>-981</v>
      </c>
      <c r="F328">
        <v>938</v>
      </c>
      <c r="G328">
        <v>-1919</v>
      </c>
      <c r="H328">
        <f t="shared" si="107"/>
        <v>-1826.0044314569636</v>
      </c>
      <c r="I328">
        <v>-1164.2180340363186</v>
      </c>
      <c r="J328">
        <v>-661.7863974206449</v>
      </c>
      <c r="K328">
        <f t="shared" si="108"/>
        <v>731.9088325000007</v>
      </c>
      <c r="L328">
        <v>143.69195093000064</v>
      </c>
      <c r="M328">
        <v>588.21688157000006</v>
      </c>
      <c r="N328">
        <f t="shared" si="95"/>
        <v>1621.1585763229905</v>
      </c>
      <c r="O328">
        <v>674.96614629588748</v>
      </c>
      <c r="P328">
        <v>946.19243002710311</v>
      </c>
      <c r="Q328">
        <f t="shared" si="99"/>
        <v>-2813.2</v>
      </c>
      <c r="R328">
        <v>-1255.5</v>
      </c>
      <c r="S328">
        <v>-1557.7</v>
      </c>
      <c r="T328">
        <f t="shared" si="87"/>
        <v>-45.13</v>
      </c>
      <c r="U328">
        <v>0</v>
      </c>
      <c r="V328">
        <v>-45.13</v>
      </c>
      <c r="W328">
        <f t="shared" si="83"/>
        <v>-19.791528233488307</v>
      </c>
      <c r="X328">
        <v>-19.791528233488307</v>
      </c>
      <c r="Y328">
        <v>0</v>
      </c>
      <c r="Z328">
        <f t="shared" si="89"/>
        <v>-335.0492502757271</v>
      </c>
      <c r="AA328">
        <v>-798.02395548445418</v>
      </c>
      <c r="AB328">
        <v>462.97470520872707</v>
      </c>
      <c r="AC328">
        <f t="shared" si="109"/>
        <v>2947.7999999999997</v>
      </c>
      <c r="AD328">
        <v>2052.6999999999998</v>
      </c>
      <c r="AE328">
        <v>895.1</v>
      </c>
      <c r="AH328">
        <v>-851.7967780310538</v>
      </c>
      <c r="AI328">
        <f t="shared" si="104"/>
        <v>-103.790682</v>
      </c>
      <c r="AJ328">
        <v>-84.943689000000006</v>
      </c>
      <c r="AK328">
        <v>-18.846993000000001</v>
      </c>
      <c r="AL328" s="70">
        <f t="shared" si="103"/>
        <v>-646.74727148138174</v>
      </c>
      <c r="AM328">
        <v>-3.0209377828849995</v>
      </c>
      <c r="AN328">
        <v>-643.72633369849677</v>
      </c>
      <c r="AR328">
        <f t="shared" si="101"/>
        <v>114.47492143549063</v>
      </c>
      <c r="AS328">
        <v>13.743834110677552</v>
      </c>
      <c r="AT328">
        <v>100.73108732481307</v>
      </c>
      <c r="AU328">
        <f t="shared" si="96"/>
        <v>18125.791089602957</v>
      </c>
      <c r="AV328">
        <v>5496.8214539026103</v>
      </c>
      <c r="AW328">
        <v>12628.969635700345</v>
      </c>
      <c r="AX328">
        <f t="shared" si="102"/>
        <v>642</v>
      </c>
      <c r="AY328">
        <v>-21</v>
      </c>
      <c r="AZ328">
        <v>663</v>
      </c>
      <c r="BA328">
        <f t="shared" si="100"/>
        <v>1899.3167925206776</v>
      </c>
      <c r="BB328">
        <v>139.38331535418925</v>
      </c>
      <c r="BC328">
        <v>1759.9334771664883</v>
      </c>
      <c r="BD328">
        <f t="shared" si="90"/>
        <v>-222.11732454544571</v>
      </c>
      <c r="BE328">
        <v>0</v>
      </c>
      <c r="BF328">
        <v>-222.11732454544571</v>
      </c>
      <c r="BG328">
        <f t="shared" si="91"/>
        <v>-35.269400454544048</v>
      </c>
      <c r="BH328">
        <v>-48.281412272725348</v>
      </c>
      <c r="BI328">
        <v>13.012011818181302</v>
      </c>
      <c r="BJ328">
        <f t="shared" si="92"/>
        <v>228.28090909090002</v>
      </c>
      <c r="BK328">
        <v>14.838259090908501</v>
      </c>
      <c r="BL328">
        <v>213.44264999999152</v>
      </c>
      <c r="BM328">
        <f t="shared" si="84"/>
        <v>-91.312363636360004</v>
      </c>
      <c r="BN328">
        <v>0</v>
      </c>
      <c r="BO328">
        <v>-91.312363636360004</v>
      </c>
      <c r="BP328">
        <f t="shared" si="93"/>
        <v>-111.51522409090467</v>
      </c>
      <c r="BQ328">
        <v>-181.36918227272008</v>
      </c>
      <c r="BR328">
        <v>69.853958181815415</v>
      </c>
      <c r="BS328">
        <f t="shared" si="94"/>
        <v>-49.194535909088955</v>
      </c>
      <c r="BT328">
        <v>8.2181127272724002</v>
      </c>
      <c r="BU328">
        <v>-57.412648636361354</v>
      </c>
      <c r="BV328">
        <f t="shared" si="97"/>
        <v>6.8352199999999996</v>
      </c>
      <c r="BW328">
        <v>-2.5819999999999999E-2</v>
      </c>
      <c r="BX328">
        <v>6.86104</v>
      </c>
      <c r="BY328">
        <f t="shared" si="85"/>
        <v>-10.044359999999601</v>
      </c>
      <c r="BZ328">
        <v>0.11414045454545002</v>
      </c>
      <c r="CA328">
        <v>-10.158500454545051</v>
      </c>
      <c r="CB328">
        <f t="shared" si="88"/>
        <v>119.16263454544981</v>
      </c>
      <c r="CC328">
        <v>-1.9403877272726502</v>
      </c>
      <c r="CD328">
        <v>121.10302227272246</v>
      </c>
      <c r="CE328">
        <f t="shared" si="105"/>
        <v>4.6797586363634505</v>
      </c>
      <c r="CF328">
        <v>0.91312363636360017</v>
      </c>
      <c r="CG328">
        <v>3.7666349999998503</v>
      </c>
      <c r="CH328" s="59">
        <f t="shared" si="98"/>
        <v>-435</v>
      </c>
      <c r="CI328">
        <v>-14</v>
      </c>
      <c r="CJ328">
        <v>-421</v>
      </c>
      <c r="CK328">
        <f t="shared" si="86"/>
        <v>-76.359964090906047</v>
      </c>
      <c r="CL328">
        <v>-131.2615227272675</v>
      </c>
      <c r="CM328">
        <v>54.901558636361457</v>
      </c>
    </row>
    <row r="329" spans="1:91" x14ac:dyDescent="0.25">
      <c r="A329" t="s">
        <v>978</v>
      </c>
      <c r="B329">
        <f t="shared" si="110"/>
        <v>47464.067455390847</v>
      </c>
      <c r="C329">
        <f>SUMIF(E$5:CM$5,C$5,E329:CM329)</f>
        <v>15179.684764991682</v>
      </c>
      <c r="D329">
        <f>SUMIF(E$5:CM$5,D$5,E329:CM329)</f>
        <v>32284.382690399165</v>
      </c>
      <c r="E329">
        <f t="shared" si="106"/>
        <v>-1151</v>
      </c>
      <c r="F329">
        <v>-1001</v>
      </c>
      <c r="G329">
        <v>-150</v>
      </c>
      <c r="H329">
        <f t="shared" si="107"/>
        <v>-1716.4959117979311</v>
      </c>
      <c r="I329">
        <v>-1668.7944652035465</v>
      </c>
      <c r="J329">
        <v>-47.7014465943845</v>
      </c>
      <c r="K329">
        <f t="shared" si="108"/>
        <v>-2213.6016580100022</v>
      </c>
      <c r="L329">
        <v>-853.13537237000139</v>
      </c>
      <c r="M329">
        <v>-1360.4662856400007</v>
      </c>
      <c r="N329">
        <f t="shared" si="95"/>
        <v>18.798089461709516</v>
      </c>
      <c r="O329">
        <v>40.403445848571614</v>
      </c>
      <c r="P329">
        <v>-21.605356386862098</v>
      </c>
      <c r="Q329">
        <f t="shared" si="99"/>
        <v>3649</v>
      </c>
      <c r="R329">
        <v>1729.8</v>
      </c>
      <c r="S329">
        <v>1919.2</v>
      </c>
      <c r="T329">
        <f t="shared" si="87"/>
        <v>1334.1</v>
      </c>
      <c r="U329">
        <v>0</v>
      </c>
      <c r="V329">
        <v>1334.1</v>
      </c>
      <c r="W329">
        <f t="shared" si="83"/>
        <v>4.5542952497484235</v>
      </c>
      <c r="X329">
        <v>3.9325466407484235</v>
      </c>
      <c r="Y329">
        <v>0.62174860899999995</v>
      </c>
      <c r="Z329">
        <f t="shared" si="89"/>
        <v>-3905.1366891867074</v>
      </c>
      <c r="AA329">
        <v>-2524.2620999003293</v>
      </c>
      <c r="AB329">
        <v>-1380.8745892863781</v>
      </c>
      <c r="AC329">
        <f t="shared" si="109"/>
        <v>6264.1</v>
      </c>
      <c r="AD329">
        <v>3172.5</v>
      </c>
      <c r="AE329">
        <v>3091.6</v>
      </c>
      <c r="AH329">
        <v>1451.6423056515209</v>
      </c>
      <c r="AI329">
        <f t="shared" si="104"/>
        <v>-62.9969696</v>
      </c>
      <c r="AJ329">
        <v>-43.705492999999997</v>
      </c>
      <c r="AK329">
        <v>-19.291476599999999</v>
      </c>
      <c r="AL329" s="70">
        <f t="shared" si="103"/>
        <v>1010.5158967307906</v>
      </c>
      <c r="AM329">
        <v>-83.225080301936345</v>
      </c>
      <c r="AN329">
        <v>1093.740977032727</v>
      </c>
      <c r="AR329">
        <f t="shared" si="101"/>
        <v>30.484532341512242</v>
      </c>
      <c r="AS329">
        <v>-8.773225908524461</v>
      </c>
      <c r="AT329">
        <v>39.257758250036701</v>
      </c>
      <c r="AU329">
        <f t="shared" si="96"/>
        <v>28747.457754118714</v>
      </c>
      <c r="AV329">
        <v>17784.964521374946</v>
      </c>
      <c r="AW329">
        <v>10962.493232743767</v>
      </c>
      <c r="AX329">
        <f t="shared" si="102"/>
        <v>30</v>
      </c>
      <c r="AY329">
        <v>18</v>
      </c>
      <c r="AZ329">
        <v>12</v>
      </c>
      <c r="BA329">
        <f t="shared" si="100"/>
        <v>13778.250167822776</v>
      </c>
      <c r="BB329">
        <v>-517.56545088386656</v>
      </c>
      <c r="BC329">
        <v>14295.815618706643</v>
      </c>
      <c r="BD329">
        <f t="shared" si="90"/>
        <v>-505.39212043479819</v>
      </c>
      <c r="BE329">
        <v>0</v>
      </c>
      <c r="BF329">
        <v>-505.39212043479819</v>
      </c>
      <c r="BG329">
        <f t="shared" si="91"/>
        <v>-882.26023260872296</v>
      </c>
      <c r="BH329">
        <v>-897.18122565220165</v>
      </c>
      <c r="BI329">
        <v>14.92099304347872</v>
      </c>
      <c r="BJ329">
        <f t="shared" si="92"/>
        <v>679.35733478262966</v>
      </c>
      <c r="BK329">
        <v>15.8252956521744</v>
      </c>
      <c r="BL329">
        <v>663.53203913045525</v>
      </c>
      <c r="BM329">
        <f t="shared" si="84"/>
        <v>-85.908747826089609</v>
      </c>
      <c r="BN329">
        <v>0</v>
      </c>
      <c r="BO329">
        <v>-85.908747826089609</v>
      </c>
      <c r="BP329">
        <f t="shared" si="93"/>
        <v>1780.910950000055</v>
      </c>
      <c r="BQ329">
        <v>-85.795710000002643</v>
      </c>
      <c r="BR329">
        <v>1866.7066600000576</v>
      </c>
      <c r="BS329">
        <f t="shared" si="94"/>
        <v>-54.823345652175604</v>
      </c>
      <c r="BT329">
        <v>-28.14641869565304</v>
      </c>
      <c r="BU329">
        <v>-26.676926956522561</v>
      </c>
      <c r="BV329">
        <f t="shared" si="97"/>
        <v>15.320849999999998</v>
      </c>
      <c r="BW329">
        <v>-1.2522</v>
      </c>
      <c r="BX329">
        <v>16.573049999999999</v>
      </c>
      <c r="BY329">
        <f t="shared" si="85"/>
        <v>-575.81468608697423</v>
      </c>
      <c r="BZ329">
        <v>4.0693617391305601</v>
      </c>
      <c r="CA329">
        <v>-579.88404782610485</v>
      </c>
      <c r="CB329">
        <f t="shared" si="88"/>
        <v>138.1322234782651</v>
      </c>
      <c r="CC329">
        <v>3.2780969565218401</v>
      </c>
      <c r="CD329">
        <v>134.85412652174327</v>
      </c>
      <c r="CE329">
        <f t="shared" si="105"/>
        <v>-4.5215130434784001</v>
      </c>
      <c r="CF329">
        <v>0</v>
      </c>
      <c r="CG329">
        <v>-4.5215130434784001</v>
      </c>
      <c r="CH329" s="59">
        <f t="shared" si="98"/>
        <v>-412</v>
      </c>
      <c r="CI329">
        <v>128</v>
      </c>
      <c r="CJ329">
        <v>-540</v>
      </c>
      <c r="CK329">
        <f t="shared" si="86"/>
        <v>101.39493000000313</v>
      </c>
      <c r="CL329">
        <v>-8.2517613043480793</v>
      </c>
      <c r="CM329">
        <v>109.64669130435121</v>
      </c>
    </row>
    <row r="330" spans="1:91" x14ac:dyDescent="0.25">
      <c r="A330" t="s">
        <v>979</v>
      </c>
      <c r="B330">
        <f t="shared" si="110"/>
        <v>12448.178794932221</v>
      </c>
      <c r="C330">
        <f>SUMIF(E$5:CM$5,C$5,E330:CM330)</f>
        <v>-7431.3510544765604</v>
      </c>
      <c r="D330">
        <f>SUMIF(E$5:CM$5,D$5,E330:CM330)</f>
        <v>19879.52984940878</v>
      </c>
      <c r="E330">
        <f t="shared" si="106"/>
        <v>-251</v>
      </c>
      <c r="F330">
        <v>-352</v>
      </c>
      <c r="G330">
        <v>101</v>
      </c>
      <c r="H330">
        <f t="shared" si="107"/>
        <v>709.82368827162941</v>
      </c>
      <c r="I330">
        <v>-171.77526686893466</v>
      </c>
      <c r="J330">
        <v>881.59895514056404</v>
      </c>
      <c r="K330">
        <f t="shared" si="108"/>
        <v>4847.4696963799988</v>
      </c>
      <c r="L330">
        <v>3964.8590544999988</v>
      </c>
      <c r="M330">
        <v>882.61064188000034</v>
      </c>
      <c r="N330">
        <f t="shared" si="95"/>
        <v>6590.3971010730111</v>
      </c>
      <c r="O330">
        <v>-60.923586306770524</v>
      </c>
      <c r="P330">
        <v>6651.3206873797817</v>
      </c>
      <c r="Q330">
        <f t="shared" si="99"/>
        <v>126.20000000000005</v>
      </c>
      <c r="R330">
        <v>-282.89999999999998</v>
      </c>
      <c r="S330">
        <v>409.1</v>
      </c>
      <c r="W330">
        <f t="shared" si="83"/>
        <v>41.504034847494864</v>
      </c>
      <c r="X330">
        <v>36.314034847494867</v>
      </c>
      <c r="Y330">
        <v>5.19</v>
      </c>
      <c r="Z330">
        <f t="shared" si="89"/>
        <v>-4059.9610970210183</v>
      </c>
      <c r="AA330">
        <v>-4473.70824915101</v>
      </c>
      <c r="AB330">
        <v>413.74715212999166</v>
      </c>
      <c r="AC330">
        <f t="shared" si="109"/>
        <v>9126</v>
      </c>
      <c r="AD330">
        <v>1567.5</v>
      </c>
      <c r="AE330">
        <v>7558.5</v>
      </c>
      <c r="AH330">
        <v>824.02652852214703</v>
      </c>
      <c r="AI330">
        <f t="shared" si="104"/>
        <v>1056.1594427999999</v>
      </c>
      <c r="AJ330">
        <v>-0.44120700000000002</v>
      </c>
      <c r="AK330">
        <v>1056.6006497999999</v>
      </c>
      <c r="AL330" s="70">
        <f t="shared" si="103"/>
        <v>-225.81246015185059</v>
      </c>
      <c r="AM330">
        <v>569.17660353782924</v>
      </c>
      <c r="AN330">
        <v>-794.98906368967982</v>
      </c>
      <c r="AR330">
        <f t="shared" si="101"/>
        <v>67.005287441197609</v>
      </c>
      <c r="AS330">
        <v>-2.1072083034685063</v>
      </c>
      <c r="AT330">
        <v>69.11249574466612</v>
      </c>
      <c r="AU330">
        <f t="shared" si="96"/>
        <v>2245.2334782623939</v>
      </c>
      <c r="AV330">
        <v>-8185.9373144593765</v>
      </c>
      <c r="AW330">
        <v>10431.17079272177</v>
      </c>
      <c r="AX330">
        <f t="shared" si="102"/>
        <v>-499</v>
      </c>
      <c r="AY330">
        <v>-6</v>
      </c>
      <c r="AZ330">
        <v>-493</v>
      </c>
      <c r="BA330">
        <f t="shared" si="100"/>
        <v>-7772.7482892546777</v>
      </c>
      <c r="BB330">
        <v>9.3397447752912992</v>
      </c>
      <c r="BC330">
        <v>-7782.0880340299691</v>
      </c>
      <c r="BD330">
        <f t="shared" si="90"/>
        <v>-224.5923523809486</v>
      </c>
      <c r="BE330">
        <v>0</v>
      </c>
      <c r="BF330">
        <v>-224.5923523809486</v>
      </c>
      <c r="BG330">
        <f t="shared" si="91"/>
        <v>688.25958666665497</v>
      </c>
      <c r="BH330">
        <v>695.72714095236915</v>
      </c>
      <c r="BI330">
        <v>-7.4675542857141588</v>
      </c>
      <c r="BJ330">
        <f t="shared" si="92"/>
        <v>-198.00333333332998</v>
      </c>
      <c r="BK330">
        <v>-5.6572380952380001</v>
      </c>
      <c r="BL330">
        <v>-192.34609523809198</v>
      </c>
      <c r="BM330">
        <f t="shared" si="84"/>
        <v>-22.628952380952001</v>
      </c>
      <c r="BN330">
        <v>0</v>
      </c>
      <c r="BO330">
        <v>-22.628952380952001</v>
      </c>
      <c r="BP330">
        <f t="shared" si="93"/>
        <v>-3030.1298685713773</v>
      </c>
      <c r="BQ330">
        <v>-988.65892952379272</v>
      </c>
      <c r="BR330">
        <v>-2041.4709390475846</v>
      </c>
      <c r="BS330">
        <f t="shared" si="94"/>
        <v>-213.8435999999964</v>
      </c>
      <c r="BT330">
        <v>-5.6572380952380001</v>
      </c>
      <c r="BU330">
        <v>-208.1863619047584</v>
      </c>
      <c r="BV330">
        <f t="shared" si="97"/>
        <v>-100.230121</v>
      </c>
      <c r="BW330">
        <v>0.33387899999999998</v>
      </c>
      <c r="BX330">
        <v>-100.56399999999999</v>
      </c>
      <c r="BY330">
        <f t="shared" si="85"/>
        <v>1615.7071999999725</v>
      </c>
      <c r="BZ330">
        <v>-3.5074876190475601</v>
      </c>
      <c r="CA330">
        <v>1619.2146876190202</v>
      </c>
      <c r="CB330">
        <f t="shared" si="88"/>
        <v>165.41764190475911</v>
      </c>
      <c r="CC330">
        <v>2.7154742857142398</v>
      </c>
      <c r="CD330">
        <v>162.70216761904487</v>
      </c>
      <c r="CE330">
        <f t="shared" si="105"/>
        <v>-16.405990476190201</v>
      </c>
      <c r="CF330">
        <v>-0.79201333333331991</v>
      </c>
      <c r="CG330">
        <v>-15.61397714285688</v>
      </c>
      <c r="CH330" s="59">
        <f t="shared" si="98"/>
        <v>-1130</v>
      </c>
      <c r="CI330">
        <v>252</v>
      </c>
      <c r="CJ330">
        <v>-1382</v>
      </c>
      <c r="CK330">
        <f t="shared" si="86"/>
        <v>2089.331173333298</v>
      </c>
      <c r="CL330">
        <v>10.748752380952199</v>
      </c>
      <c r="CM330">
        <v>2078.5824209523457</v>
      </c>
    </row>
    <row r="331" spans="1:91" x14ac:dyDescent="0.25">
      <c r="A331" t="s">
        <v>980</v>
      </c>
      <c r="B331">
        <f t="shared" si="110"/>
        <v>-26609.647764998597</v>
      </c>
      <c r="C331">
        <f>SUMIF(E$5:CM$5,C$5,E331:CM331)</f>
        <v>-17350.126288473322</v>
      </c>
      <c r="D331">
        <f>SUMIF(E$5:CM$5,D$5,E331:CM331)</f>
        <v>-9259.5214765252767</v>
      </c>
      <c r="E331">
        <f t="shared" si="106"/>
        <v>-408</v>
      </c>
      <c r="F331">
        <v>-228</v>
      </c>
      <c r="G331">
        <v>-180</v>
      </c>
      <c r="H331">
        <f t="shared" si="107"/>
        <v>1562.505863566837</v>
      </c>
      <c r="I331">
        <v>987.15716877904833</v>
      </c>
      <c r="J331">
        <v>575.34869478778865</v>
      </c>
      <c r="K331">
        <f t="shared" si="108"/>
        <v>2163.6687369700007</v>
      </c>
      <c r="L331">
        <v>4848.5568539000014</v>
      </c>
      <c r="M331">
        <v>-2684.8881169300007</v>
      </c>
      <c r="N331">
        <f t="shared" si="95"/>
        <v>-25.594794548645012</v>
      </c>
      <c r="O331">
        <v>81.930727625718532</v>
      </c>
      <c r="P331">
        <v>-107.52552217436354</v>
      </c>
      <c r="Q331">
        <f t="shared" si="99"/>
        <v>-784.8</v>
      </c>
      <c r="R331">
        <v>-264.5</v>
      </c>
      <c r="S331">
        <v>-520.29999999999995</v>
      </c>
      <c r="W331">
        <f t="shared" si="83"/>
        <v>48.689636780158779</v>
      </c>
      <c r="X331">
        <v>48.689636780158779</v>
      </c>
      <c r="Y331">
        <v>0</v>
      </c>
      <c r="Z331">
        <f t="shared" si="89"/>
        <v>-5090.1878195393001</v>
      </c>
      <c r="AA331">
        <v>-4745.4021916560005</v>
      </c>
      <c r="AB331">
        <v>-344.78562788330009</v>
      </c>
      <c r="AC331">
        <f t="shared" si="109"/>
        <v>4494.8999999999996</v>
      </c>
      <c r="AD331">
        <v>-1417.5</v>
      </c>
      <c r="AE331">
        <v>5912.4</v>
      </c>
      <c r="AH331">
        <v>751.1916167744007</v>
      </c>
      <c r="AI331">
        <f t="shared" si="104"/>
        <v>-60.403117296101996</v>
      </c>
      <c r="AJ331">
        <v>-6.9462642961019947</v>
      </c>
      <c r="AK331">
        <v>-53.456853000000002</v>
      </c>
      <c r="AL331" s="70">
        <f t="shared" si="103"/>
        <v>-586.3790662367561</v>
      </c>
      <c r="AM331">
        <v>163.0100408035967</v>
      </c>
      <c r="AN331">
        <v>-749.38910704035277</v>
      </c>
      <c r="AR331">
        <f t="shared" si="101"/>
        <v>58.360989289930089</v>
      </c>
      <c r="AS331">
        <v>10.600940083683337</v>
      </c>
      <c r="AT331">
        <v>47.760049206246755</v>
      </c>
      <c r="AU331">
        <f t="shared" si="96"/>
        <v>-29577.668492234763</v>
      </c>
      <c r="AV331">
        <v>-16899.026852043313</v>
      </c>
      <c r="AW331">
        <v>-12678.641640191452</v>
      </c>
      <c r="AX331">
        <f t="shared" si="102"/>
        <v>-388</v>
      </c>
      <c r="AY331">
        <v>-5</v>
      </c>
      <c r="AZ331">
        <v>-383</v>
      </c>
      <c r="BA331">
        <f t="shared" si="100"/>
        <v>885.56844547563878</v>
      </c>
      <c r="BB331">
        <v>-2.8306264501160117</v>
      </c>
      <c r="BC331">
        <v>888.39907192575481</v>
      </c>
      <c r="BD331">
        <f t="shared" si="90"/>
        <v>74.629701999999995</v>
      </c>
      <c r="BE331">
        <v>0</v>
      </c>
      <c r="BF331">
        <v>74.629701999999995</v>
      </c>
      <c r="BG331">
        <f t="shared" si="91"/>
        <v>8.8466820000000013</v>
      </c>
      <c r="BH331">
        <v>5.5575310000000009</v>
      </c>
      <c r="BI331">
        <v>3.2891509999999999</v>
      </c>
      <c r="BJ331">
        <f t="shared" si="92"/>
        <v>-114.55319</v>
      </c>
      <c r="BK331">
        <v>0</v>
      </c>
      <c r="BL331">
        <v>-114.55319</v>
      </c>
      <c r="BM331">
        <f t="shared" si="84"/>
        <v>-148.57889</v>
      </c>
      <c r="BN331">
        <v>0</v>
      </c>
      <c r="BO331">
        <v>-148.57889</v>
      </c>
      <c r="BP331">
        <f t="shared" si="93"/>
        <v>1950.466543</v>
      </c>
      <c r="BQ331">
        <v>186.00716</v>
      </c>
      <c r="BR331">
        <v>1764.4593830000001</v>
      </c>
      <c r="BS331">
        <f t="shared" si="94"/>
        <v>-1557.1294510000002</v>
      </c>
      <c r="BT331">
        <v>-8.5064250000000001</v>
      </c>
      <c r="BU331">
        <v>-1548.6230260000002</v>
      </c>
      <c r="BV331">
        <f t="shared" si="97"/>
        <v>21.481627</v>
      </c>
      <c r="BW331">
        <v>4.646687</v>
      </c>
      <c r="BX331">
        <v>16.83494</v>
      </c>
      <c r="BY331">
        <f t="shared" si="85"/>
        <v>-48.543331999999999</v>
      </c>
      <c r="BZ331">
        <v>-7.4856539999999994</v>
      </c>
      <c r="CA331">
        <v>-41.057678000000003</v>
      </c>
      <c r="CB331">
        <f t="shared" si="88"/>
        <v>-6.918559000000001</v>
      </c>
      <c r="CC331">
        <v>-6.124626000000001</v>
      </c>
      <c r="CD331">
        <v>-0.793933</v>
      </c>
      <c r="CE331">
        <f t="shared" si="105"/>
        <v>6.5783019999999999</v>
      </c>
      <c r="CF331">
        <v>0.793933</v>
      </c>
      <c r="CG331">
        <v>5.7843689999999999</v>
      </c>
      <c r="CH331" s="59">
        <f t="shared" si="98"/>
        <v>-697</v>
      </c>
      <c r="CI331">
        <v>-15</v>
      </c>
      <c r="CJ331">
        <v>-682</v>
      </c>
      <c r="CK331">
        <f t="shared" si="86"/>
        <v>857.22080200000005</v>
      </c>
      <c r="CL331">
        <v>-80.754328000000001</v>
      </c>
      <c r="CM331">
        <v>937.97513000000004</v>
      </c>
    </row>
    <row r="332" spans="1:91" x14ac:dyDescent="0.25">
      <c r="A332" t="s">
        <v>981</v>
      </c>
      <c r="B332">
        <f t="shared" si="110"/>
        <v>-63441.84537022499</v>
      </c>
      <c r="C332">
        <f>SUMIF(E$5:CM$5,C$5,E332:CM332)</f>
        <v>-36226.225608773049</v>
      </c>
      <c r="D332">
        <f>SUMIF(E$5:CM$5,D$5,E332:CM332)</f>
        <v>-27215.619761451941</v>
      </c>
      <c r="E332">
        <f t="shared" si="106"/>
        <v>-1486</v>
      </c>
      <c r="F332">
        <v>-744</v>
      </c>
      <c r="G332">
        <v>-742</v>
      </c>
      <c r="H332">
        <f t="shared" si="107"/>
        <v>-135.39313319566941</v>
      </c>
      <c r="I332">
        <v>1036.6120212668436</v>
      </c>
      <c r="J332">
        <v>-1172.005154462513</v>
      </c>
      <c r="K332">
        <f t="shared" si="108"/>
        <v>-6454.1910836799998</v>
      </c>
      <c r="L332">
        <v>942.24298272999965</v>
      </c>
      <c r="M332">
        <v>-7396.4340664099991</v>
      </c>
      <c r="N332">
        <f t="shared" si="95"/>
        <v>2015.7327331733495</v>
      </c>
      <c r="O332">
        <v>514.11194952020446</v>
      </c>
      <c r="P332">
        <v>1501.6207836531451</v>
      </c>
      <c r="Q332">
        <f t="shared" si="99"/>
        <v>56.5</v>
      </c>
      <c r="R332">
        <v>984.3</v>
      </c>
      <c r="S332">
        <v>-927.8</v>
      </c>
      <c r="W332">
        <f t="shared" si="83"/>
        <v>5.5000000000000009</v>
      </c>
      <c r="X332">
        <v>5.5000000000000009</v>
      </c>
      <c r="Y332">
        <v>0</v>
      </c>
      <c r="Z332">
        <f t="shared" si="89"/>
        <v>-6557.7213748331624</v>
      </c>
      <c r="AA332">
        <v>-5393.5713933731504</v>
      </c>
      <c r="AB332">
        <v>-1164.1499814600122</v>
      </c>
      <c r="AC332">
        <f t="shared" si="109"/>
        <v>-2381.4</v>
      </c>
      <c r="AD332">
        <v>-3664.3</v>
      </c>
      <c r="AE332">
        <v>1282.9000000000001</v>
      </c>
      <c r="AH332">
        <v>-958.66091019464477</v>
      </c>
      <c r="AI332">
        <f t="shared" si="104"/>
        <v>-429.40079739999999</v>
      </c>
      <c r="AJ332">
        <v>-27.163528500000002</v>
      </c>
      <c r="AK332">
        <v>-402.2372689</v>
      </c>
      <c r="AL332" s="70">
        <f t="shared" si="103"/>
        <v>1655.0197408871081</v>
      </c>
      <c r="AM332">
        <v>-153.49113170093733</v>
      </c>
      <c r="AN332">
        <v>1808.5108725880455</v>
      </c>
      <c r="AR332">
        <f t="shared" si="101"/>
        <v>-479.36820702014217</v>
      </c>
      <c r="AS332">
        <v>-16.257547608048103</v>
      </c>
      <c r="AT332">
        <v>-463.11065941209404</v>
      </c>
      <c r="AU332">
        <f t="shared" si="96"/>
        <v>-46918.351147118199</v>
      </c>
      <c r="AV332">
        <v>-29187.550948396191</v>
      </c>
      <c r="AW332">
        <v>-17730.800198722012</v>
      </c>
      <c r="AX332">
        <f t="shared" si="102"/>
        <v>-51</v>
      </c>
      <c r="AY332">
        <v>0</v>
      </c>
      <c r="AZ332">
        <v>-51</v>
      </c>
      <c r="BA332">
        <f t="shared" si="100"/>
        <v>1311.7758491563495</v>
      </c>
      <c r="BB332">
        <v>-51.720340103088198</v>
      </c>
      <c r="BC332">
        <v>1363.4961892594376</v>
      </c>
      <c r="BD332">
        <f t="shared" si="90"/>
        <v>31.183646956521372</v>
      </c>
      <c r="BE332">
        <v>0</v>
      </c>
      <c r="BF332">
        <v>31.183646956521372</v>
      </c>
      <c r="BG332">
        <f t="shared" si="91"/>
        <v>-146.99287999999825</v>
      </c>
      <c r="BH332">
        <v>-10.357819130434661</v>
      </c>
      <c r="BI332">
        <v>-136.6350608695636</v>
      </c>
      <c r="BJ332">
        <f t="shared" si="92"/>
        <v>16.5284347826085</v>
      </c>
      <c r="BK332">
        <v>-5.5094782608694999</v>
      </c>
      <c r="BL332">
        <v>22.037913043478</v>
      </c>
      <c r="BM332">
        <f t="shared" si="84"/>
        <v>-82.642173913042498</v>
      </c>
      <c r="BN332">
        <v>-1.1018956521739001</v>
      </c>
      <c r="BO332">
        <v>-81.540278260868604</v>
      </c>
      <c r="BP332">
        <f t="shared" si="93"/>
        <v>906.30917391303274</v>
      </c>
      <c r="BQ332">
        <v>-193.82344521738904</v>
      </c>
      <c r="BR332">
        <v>1100.1326191304217</v>
      </c>
      <c r="BS332">
        <f t="shared" si="94"/>
        <v>-266.76893739130117</v>
      </c>
      <c r="BT332">
        <v>-0.55094782608695003</v>
      </c>
      <c r="BU332">
        <v>-266.21798956521422</v>
      </c>
      <c r="BV332">
        <f t="shared" si="97"/>
        <v>-5.3018400000000003</v>
      </c>
      <c r="BW332">
        <v>-4.3535700000000004</v>
      </c>
      <c r="BX332">
        <v>-0.94826999999999995</v>
      </c>
      <c r="BY332">
        <f t="shared" si="85"/>
        <v>-929.11841391303255</v>
      </c>
      <c r="BZ332">
        <v>-21.376775652173659</v>
      </c>
      <c r="CA332">
        <v>-907.74163826085885</v>
      </c>
      <c r="CB332">
        <f t="shared" si="88"/>
        <v>-47.050944347825528</v>
      </c>
      <c r="CC332">
        <v>-8.4845965217390305</v>
      </c>
      <c r="CD332">
        <v>-38.566347826086499</v>
      </c>
      <c r="CE332">
        <f t="shared" si="105"/>
        <v>-20.164690434782372</v>
      </c>
      <c r="CF332">
        <v>-2.3139808695651904</v>
      </c>
      <c r="CG332">
        <v>-17.85070956521718</v>
      </c>
      <c r="CH332" s="59">
        <f t="shared" si="98"/>
        <v>-1185</v>
      </c>
      <c r="CI332">
        <v>-191</v>
      </c>
      <c r="CJ332">
        <v>-994</v>
      </c>
      <c r="CK332">
        <f t="shared" si="86"/>
        <v>-905.86841565216321</v>
      </c>
      <c r="CL332">
        <v>-32.065163478260494</v>
      </c>
      <c r="CM332">
        <v>-873.80325217390271</v>
      </c>
    </row>
    <row r="333" spans="1:91" x14ac:dyDescent="0.25">
      <c r="A333" t="s">
        <v>982</v>
      </c>
      <c r="B333">
        <f t="shared" si="110"/>
        <v>-31714.437152497536</v>
      </c>
      <c r="C333">
        <f>SUMIF(E$5:CM$5,C$5,E333:CM333)</f>
        <v>-1807.2636465218748</v>
      </c>
      <c r="D333">
        <f>SUMIF(E$5:CM$5,D$5,E333:CM333)</f>
        <v>-29907.173505975661</v>
      </c>
      <c r="E333">
        <f t="shared" si="106"/>
        <v>-328</v>
      </c>
      <c r="F333">
        <v>139</v>
      </c>
      <c r="G333">
        <v>-467</v>
      </c>
      <c r="H333">
        <f t="shared" si="107"/>
        <v>-137.62381069003595</v>
      </c>
      <c r="I333">
        <v>-886.06194929201934</v>
      </c>
      <c r="J333">
        <v>748.43813860198338</v>
      </c>
      <c r="K333">
        <f t="shared" si="108"/>
        <v>-3835.1348681600002</v>
      </c>
      <c r="L333">
        <v>-74.185468860000753</v>
      </c>
      <c r="M333">
        <v>-3760.9493992999996</v>
      </c>
      <c r="N333">
        <f t="shared" si="95"/>
        <v>-434.2332218979102</v>
      </c>
      <c r="O333">
        <v>184.54038707096677</v>
      </c>
      <c r="P333">
        <v>-618.77360896887694</v>
      </c>
      <c r="Q333">
        <f t="shared" si="99"/>
        <v>891.49999999999989</v>
      </c>
      <c r="R333">
        <v>1677.6</v>
      </c>
      <c r="S333">
        <v>-786.1</v>
      </c>
      <c r="W333">
        <f t="shared" si="83"/>
        <v>5.3343611369093651</v>
      </c>
      <c r="X333">
        <v>1.5183353054093653</v>
      </c>
      <c r="Y333">
        <v>3.8160258315000002</v>
      </c>
      <c r="Z333">
        <f t="shared" si="89"/>
        <v>-2987.8754592380451</v>
      </c>
      <c r="AA333">
        <v>-2250.8189152463769</v>
      </c>
      <c r="AB333">
        <v>-737.05654399166826</v>
      </c>
      <c r="AC333">
        <f t="shared" si="109"/>
        <v>-1685.8000000000002</v>
      </c>
      <c r="AD333">
        <v>-3283.4</v>
      </c>
      <c r="AE333">
        <v>1597.6</v>
      </c>
      <c r="AH333">
        <v>-513.50014765786625</v>
      </c>
      <c r="AI333">
        <f t="shared" si="104"/>
        <v>-46.271617916644303</v>
      </c>
      <c r="AJ333">
        <v>-17.137342416644298</v>
      </c>
      <c r="AK333">
        <v>-29.134275500000001</v>
      </c>
      <c r="AL333" s="70">
        <f t="shared" si="103"/>
        <v>-426.52162791509261</v>
      </c>
      <c r="AM333">
        <v>-62.426456472863578</v>
      </c>
      <c r="AN333">
        <v>-364.095171442229</v>
      </c>
      <c r="AR333">
        <f t="shared" si="101"/>
        <v>10.756564394157314</v>
      </c>
      <c r="AS333">
        <v>-3.0507671559542735</v>
      </c>
      <c r="AT333">
        <v>13.807331550111588</v>
      </c>
      <c r="AU333">
        <f t="shared" si="96"/>
        <v>-13840.222079381005</v>
      </c>
      <c r="AV333">
        <v>3024.5707941293913</v>
      </c>
      <c r="AW333">
        <v>-16864.792873510396</v>
      </c>
      <c r="AX333">
        <f t="shared" si="102"/>
        <v>-41</v>
      </c>
      <c r="AY333">
        <v>0</v>
      </c>
      <c r="AZ333">
        <v>-41</v>
      </c>
      <c r="BA333">
        <f t="shared" si="100"/>
        <v>-8693.6219182932837</v>
      </c>
      <c r="BB333">
        <v>34.922321072898711</v>
      </c>
      <c r="BC333">
        <v>-8728.5442393661815</v>
      </c>
      <c r="BD333">
        <f t="shared" si="90"/>
        <v>332.6761578947287</v>
      </c>
      <c r="BE333">
        <v>0</v>
      </c>
      <c r="BF333">
        <v>332.6761578947287</v>
      </c>
      <c r="BG333">
        <f t="shared" si="91"/>
        <v>16.877229473683798</v>
      </c>
      <c r="BH333">
        <v>11.251486315789199</v>
      </c>
      <c r="BI333">
        <v>5.6257431578945996</v>
      </c>
      <c r="BJ333">
        <f t="shared" si="92"/>
        <v>122.25172631578648</v>
      </c>
      <c r="BK333">
        <v>-4.3274947368419996</v>
      </c>
      <c r="BL333">
        <v>126.57922105262848</v>
      </c>
      <c r="BM333">
        <f t="shared" si="84"/>
        <v>-240.17595789473097</v>
      </c>
      <c r="BN333">
        <v>0</v>
      </c>
      <c r="BO333">
        <v>-240.17595789473097</v>
      </c>
      <c r="BP333">
        <f t="shared" si="93"/>
        <v>-1863.202858947323</v>
      </c>
      <c r="BQ333">
        <v>-186.08227368420597</v>
      </c>
      <c r="BR333">
        <v>-1677.1205852631169</v>
      </c>
      <c r="BS333">
        <f t="shared" si="94"/>
        <v>-9.0877389473682015</v>
      </c>
      <c r="BT333">
        <v>-15.03804421052595</v>
      </c>
      <c r="BU333">
        <v>5.9503052631577491</v>
      </c>
      <c r="BV333">
        <f t="shared" si="97"/>
        <v>13.819089963372001</v>
      </c>
      <c r="BW333">
        <v>2.7389711327869999</v>
      </c>
      <c r="BX333">
        <v>11.080118830585</v>
      </c>
      <c r="BY333">
        <f t="shared" si="85"/>
        <v>-931.70961684208248</v>
      </c>
      <c r="BZ333">
        <v>-23.693033684209947</v>
      </c>
      <c r="CA333">
        <v>-908.01658315787256</v>
      </c>
      <c r="CB333">
        <f t="shared" si="88"/>
        <v>1496.1231178947003</v>
      </c>
      <c r="CC333">
        <v>-0.54093684210524995</v>
      </c>
      <c r="CD333">
        <v>1496.6640547368056</v>
      </c>
      <c r="CE333">
        <f t="shared" si="105"/>
        <v>-4.8684315789472503</v>
      </c>
      <c r="CF333">
        <v>-0.10818736842104999</v>
      </c>
      <c r="CG333">
        <v>-4.7602442105262002</v>
      </c>
      <c r="CH333" s="59">
        <f t="shared" si="98"/>
        <v>1019</v>
      </c>
      <c r="CI333">
        <v>-84</v>
      </c>
      <c r="CJ333">
        <v>1103</v>
      </c>
      <c r="CK333">
        <f t="shared" si="86"/>
        <v>396.07395578946398</v>
      </c>
      <c r="CL333">
        <v>7.4649284210524494</v>
      </c>
      <c r="CM333">
        <v>388.60902736841155</v>
      </c>
    </row>
    <row r="334" spans="1:91" x14ac:dyDescent="0.25">
      <c r="A334" t="s">
        <v>983</v>
      </c>
      <c r="B334">
        <f t="shared" si="110"/>
        <v>-26912.623348777364</v>
      </c>
      <c r="C334">
        <f>SUMIF(E$5:CM$5,C$5,E334:CM334)</f>
        <v>-16048.591608042918</v>
      </c>
      <c r="D334">
        <f>SUMIF(E$5:CM$5,D$5,E334:CM334)</f>
        <v>-10864.031740734445</v>
      </c>
      <c r="E334">
        <f t="shared" si="106"/>
        <v>-4008</v>
      </c>
      <c r="F334">
        <v>-1664</v>
      </c>
      <c r="G334">
        <v>-2344</v>
      </c>
      <c r="H334">
        <f t="shared" si="107"/>
        <v>-1959.3036747311135</v>
      </c>
      <c r="I334">
        <v>-860.88615000462892</v>
      </c>
      <c r="J334">
        <v>-1098.4175247264845</v>
      </c>
      <c r="K334">
        <f t="shared" si="108"/>
        <v>-3868.3443499500008</v>
      </c>
      <c r="L334">
        <v>-3184.6607246900007</v>
      </c>
      <c r="M334">
        <v>-683.68362525999987</v>
      </c>
      <c r="N334">
        <f t="shared" si="95"/>
        <v>555.95992403534353</v>
      </c>
      <c r="O334">
        <v>273.65577451693423</v>
      </c>
      <c r="P334">
        <v>282.3041495184093</v>
      </c>
      <c r="Q334">
        <f t="shared" si="99"/>
        <v>-1819.8</v>
      </c>
      <c r="R334">
        <v>-1698.3</v>
      </c>
      <c r="S334">
        <v>-121.5</v>
      </c>
      <c r="W334">
        <f t="shared" si="83"/>
        <v>0.56427311973043892</v>
      </c>
      <c r="X334">
        <v>0.43444074441708036</v>
      </c>
      <c r="Y334">
        <v>0.12983237531335862</v>
      </c>
      <c r="Z334">
        <f t="shared" si="89"/>
        <v>-4714.9950642967269</v>
      </c>
      <c r="AA334">
        <v>-5172.4489139351272</v>
      </c>
      <c r="AB334">
        <v>457.45384963840036</v>
      </c>
      <c r="AC334">
        <f t="shared" si="109"/>
        <v>2458.6999999999998</v>
      </c>
      <c r="AD334">
        <v>-848.2</v>
      </c>
      <c r="AE334">
        <v>3306.9</v>
      </c>
      <c r="AH334">
        <v>121.21109254973345</v>
      </c>
      <c r="AI334">
        <f t="shared" si="104"/>
        <v>-125.1616359463449</v>
      </c>
      <c r="AJ334">
        <v>-18.699251446344899</v>
      </c>
      <c r="AK334">
        <v>-106.4623845</v>
      </c>
      <c r="AL334" s="70">
        <f t="shared" si="103"/>
        <v>-663.69689613171113</v>
      </c>
      <c r="AM334">
        <v>-345.9330496669773</v>
      </c>
      <c r="AN334">
        <v>-317.76384646473383</v>
      </c>
      <c r="AR334">
        <f t="shared" si="101"/>
        <v>-6.6408015424524169</v>
      </c>
      <c r="AS334">
        <v>2.9659405765599272</v>
      </c>
      <c r="AT334">
        <v>-9.6067421190123437</v>
      </c>
      <c r="AU334">
        <f t="shared" si="96"/>
        <v>-18608.494426557183</v>
      </c>
      <c r="AV334">
        <v>-2322.5525885085008</v>
      </c>
      <c r="AW334">
        <v>-16285.941838048682</v>
      </c>
      <c r="AX334">
        <f t="shared" si="102"/>
        <v>-63</v>
      </c>
      <c r="AY334">
        <v>0</v>
      </c>
      <c r="AZ334">
        <v>-63</v>
      </c>
      <c r="BA334">
        <f t="shared" si="100"/>
        <v>2721.9539296551166</v>
      </c>
      <c r="BB334">
        <v>116.71438950382506</v>
      </c>
      <c r="BC334">
        <v>2605.2395401512913</v>
      </c>
      <c r="BD334">
        <f t="shared" si="90"/>
        <v>-889.96920499999987</v>
      </c>
      <c r="BE334">
        <v>0</v>
      </c>
      <c r="BF334">
        <v>-889.96920499999987</v>
      </c>
      <c r="BG334">
        <f t="shared" si="91"/>
        <v>409.17637999999999</v>
      </c>
      <c r="BH334">
        <v>-13.223125</v>
      </c>
      <c r="BI334">
        <v>422.39950499999998</v>
      </c>
      <c r="BJ334">
        <f t="shared" si="92"/>
        <v>135.40479999999999</v>
      </c>
      <c r="BK334">
        <v>-2.1156999999999999</v>
      </c>
      <c r="BL334">
        <v>137.5205</v>
      </c>
      <c r="BM334">
        <f t="shared" si="84"/>
        <v>-29.619799999999998</v>
      </c>
      <c r="BN334">
        <v>0</v>
      </c>
      <c r="BO334">
        <v>-29.619799999999998</v>
      </c>
      <c r="BP334">
        <f t="shared" si="93"/>
        <v>-232.51542999999998</v>
      </c>
      <c r="BQ334">
        <v>-264.03935999999999</v>
      </c>
      <c r="BR334">
        <v>31.52393</v>
      </c>
      <c r="BS334">
        <f t="shared" si="94"/>
        <v>-61.672655000000006</v>
      </c>
      <c r="BT334">
        <v>-6.9818099999999994</v>
      </c>
      <c r="BU334">
        <v>-54.690845000000003</v>
      </c>
      <c r="BV334">
        <f t="shared" si="97"/>
        <v>4.0369210182469999</v>
      </c>
      <c r="BW334">
        <v>0.17106486692799999</v>
      </c>
      <c r="BX334">
        <v>3.865856151319</v>
      </c>
      <c r="BY334">
        <f t="shared" si="85"/>
        <v>-335.232665</v>
      </c>
      <c r="BZ334">
        <v>-6.7702400000000003</v>
      </c>
      <c r="CA334">
        <v>-328.462425</v>
      </c>
      <c r="CB334">
        <f t="shared" si="88"/>
        <v>-1114.868115</v>
      </c>
      <c r="CC334">
        <v>0.317355</v>
      </c>
      <c r="CD334">
        <v>-1115.1854699999999</v>
      </c>
      <c r="CE334">
        <f t="shared" si="105"/>
        <v>4.548754999999999</v>
      </c>
      <c r="CF334">
        <v>-0.317355</v>
      </c>
      <c r="CG334">
        <v>4.866109999999999</v>
      </c>
      <c r="CH334" s="59">
        <f t="shared" si="98"/>
        <v>3560</v>
      </c>
      <c r="CI334">
        <v>-26</v>
      </c>
      <c r="CJ334">
        <v>3586</v>
      </c>
      <c r="CK334">
        <f t="shared" si="86"/>
        <v>1617.1352949999998</v>
      </c>
      <c r="CL334">
        <v>-7.7223049999999995</v>
      </c>
      <c r="CM334">
        <v>1624.8575999999998</v>
      </c>
    </row>
    <row r="335" spans="1:91" x14ac:dyDescent="0.25">
      <c r="A335" t="s">
        <v>984</v>
      </c>
      <c r="B335">
        <f t="shared" si="110"/>
        <v>7801.9751974518895</v>
      </c>
      <c r="C335">
        <f>SUMIF(E$5:CM$5,C$5,E335:CM335)</f>
        <v>23961.186438994424</v>
      </c>
      <c r="D335">
        <f>SUMIF(E$5:CM$5,D$5,E335:CM335)</f>
        <v>-16159.211241542534</v>
      </c>
      <c r="E335">
        <f t="shared" si="106"/>
        <v>-740</v>
      </c>
      <c r="F335">
        <v>-509</v>
      </c>
      <c r="G335">
        <v>-231</v>
      </c>
      <c r="H335">
        <f t="shared" si="107"/>
        <v>-682.57097249202525</v>
      </c>
      <c r="I335">
        <v>-1325.5128824845135</v>
      </c>
      <c r="J335">
        <v>642.94190999248826</v>
      </c>
      <c r="K335">
        <f t="shared" si="108"/>
        <v>-300.19315253000025</v>
      </c>
      <c r="L335">
        <v>394.17842292999944</v>
      </c>
      <c r="M335">
        <v>-694.37157545999969</v>
      </c>
      <c r="N335">
        <f t="shared" si="95"/>
        <v>856.30691648020525</v>
      </c>
      <c r="O335">
        <v>505.84403045464319</v>
      </c>
      <c r="P335">
        <v>350.46288602556211</v>
      </c>
      <c r="Q335">
        <f t="shared" si="99"/>
        <v>-1602.8</v>
      </c>
      <c r="R335">
        <v>-517.70000000000005</v>
      </c>
      <c r="S335">
        <v>-1085.0999999999999</v>
      </c>
      <c r="W335">
        <f t="shared" si="83"/>
        <v>2.1431108779346202</v>
      </c>
      <c r="X335">
        <v>-1.0873099999999969E-2</v>
      </c>
      <c r="Y335">
        <v>2.1539839779346202</v>
      </c>
      <c r="Z335">
        <f t="shared" si="89"/>
        <v>-6600.0997763967498</v>
      </c>
      <c r="AA335">
        <v>-6430.1340786812734</v>
      </c>
      <c r="AB335">
        <v>-169.96569771547618</v>
      </c>
      <c r="AC335">
        <f t="shared" si="109"/>
        <v>-1454.4</v>
      </c>
      <c r="AD335">
        <v>-3118</v>
      </c>
      <c r="AE335">
        <v>1663.6</v>
      </c>
      <c r="AH335">
        <v>-941.10948400600387</v>
      </c>
      <c r="AI335">
        <f t="shared" si="104"/>
        <v>-68.428090179574326</v>
      </c>
      <c r="AJ335">
        <v>-10.860417079574328</v>
      </c>
      <c r="AK335">
        <v>-57.5676731</v>
      </c>
      <c r="AL335" s="70">
        <f t="shared" si="103"/>
        <v>66.558152185503786</v>
      </c>
      <c r="AM335">
        <v>-219.44912447296525</v>
      </c>
      <c r="AN335">
        <v>286.00727665846904</v>
      </c>
      <c r="AR335">
        <f t="shared" si="101"/>
        <v>12.367827542929657</v>
      </c>
      <c r="AS335">
        <v>13.496088234551419</v>
      </c>
      <c r="AT335">
        <v>-1.1282606916217623</v>
      </c>
      <c r="AU335">
        <f t="shared" si="96"/>
        <v>21850.718995958185</v>
      </c>
      <c r="AV335">
        <v>35784.223473944636</v>
      </c>
      <c r="AW335">
        <v>-13933.504477986451</v>
      </c>
      <c r="AX335">
        <f t="shared" si="102"/>
        <v>-63</v>
      </c>
      <c r="AY335">
        <v>0</v>
      </c>
      <c r="AZ335">
        <v>-63</v>
      </c>
      <c r="BA335">
        <f t="shared" si="100"/>
        <v>-6126.1538461538412</v>
      </c>
      <c r="BB335">
        <v>-259.70085470085451</v>
      </c>
      <c r="BC335">
        <v>-5866.4529914529867</v>
      </c>
      <c r="BD335">
        <f t="shared" si="90"/>
        <v>4.0150109090908401</v>
      </c>
      <c r="BE335">
        <v>0</v>
      </c>
      <c r="BF335">
        <v>4.0150109090908401</v>
      </c>
      <c r="BG335">
        <f t="shared" si="91"/>
        <v>48.180130909090089</v>
      </c>
      <c r="BH335">
        <v>-32.542719999999441</v>
      </c>
      <c r="BI335">
        <v>80.72285090908953</v>
      </c>
      <c r="BJ335">
        <f t="shared" si="92"/>
        <v>39.093527272726604</v>
      </c>
      <c r="BK335">
        <v>9.5092363636362016</v>
      </c>
      <c r="BL335">
        <v>29.584290909090402</v>
      </c>
      <c r="BM335">
        <f t="shared" si="84"/>
        <v>330.71010909090342</v>
      </c>
      <c r="BN335">
        <v>0</v>
      </c>
      <c r="BO335">
        <v>330.71010909090342</v>
      </c>
      <c r="BP335">
        <f t="shared" si="93"/>
        <v>3337.7419636363065</v>
      </c>
      <c r="BQ335">
        <v>-193.77710545454215</v>
      </c>
      <c r="BR335">
        <v>3531.5190690908485</v>
      </c>
      <c r="BS335">
        <f t="shared" si="94"/>
        <v>763.06338909089595</v>
      </c>
      <c r="BT335">
        <v>76.496523636362326</v>
      </c>
      <c r="BU335">
        <v>686.56686545453363</v>
      </c>
      <c r="BV335">
        <f t="shared" si="97"/>
        <v>-1.2559747437019997</v>
      </c>
      <c r="BW335">
        <v>0.92116304067900001</v>
      </c>
      <c r="BX335">
        <v>-2.1771377843809998</v>
      </c>
      <c r="BY335">
        <f t="shared" si="85"/>
        <v>-327.85733818181257</v>
      </c>
      <c r="BZ335">
        <v>-9.5092363636362016</v>
      </c>
      <c r="CA335">
        <v>-318.34810181817636</v>
      </c>
      <c r="CB335">
        <f t="shared" si="88"/>
        <v>-1015.6921018181644</v>
      </c>
      <c r="CC335">
        <v>0</v>
      </c>
      <c r="CD335">
        <v>-1015.6921018181644</v>
      </c>
      <c r="CE335">
        <f t="shared" si="105"/>
        <v>-17.010967272726983</v>
      </c>
      <c r="CF335">
        <v>-0.21131636363636003</v>
      </c>
      <c r="CG335">
        <v>-16.799650909090623</v>
      </c>
      <c r="CH335" s="59">
        <f t="shared" si="98"/>
        <v>188</v>
      </c>
      <c r="CI335">
        <v>-121</v>
      </c>
      <c r="CJ335">
        <v>309</v>
      </c>
      <c r="CK335">
        <f t="shared" si="86"/>
        <v>243.64776727272314</v>
      </c>
      <c r="CL335">
        <v>-76.073890909089613</v>
      </c>
      <c r="CM335">
        <v>319.72165818181276</v>
      </c>
    </row>
    <row r="336" spans="1:91" x14ac:dyDescent="0.25">
      <c r="A336" t="s">
        <v>985</v>
      </c>
      <c r="B336">
        <f t="shared" si="110"/>
        <v>-13427.482009498799</v>
      </c>
      <c r="C336">
        <f>SUMIF(E$5:CM$5,C$5,E336:CM336)</f>
        <v>-2132.5078591191991</v>
      </c>
      <c r="D336">
        <f>SUMIF(E$5:CM$5,D$5,E336:CM336)</f>
        <v>-11294.974150379599</v>
      </c>
      <c r="E336">
        <f t="shared" si="106"/>
        <v>-424</v>
      </c>
      <c r="F336">
        <v>-222</v>
      </c>
      <c r="G336">
        <v>-202</v>
      </c>
      <c r="H336">
        <f t="shared" si="107"/>
        <v>-2259.198217886214</v>
      </c>
      <c r="I336">
        <v>-1363.0830381916824</v>
      </c>
      <c r="J336">
        <v>-896.11517969453178</v>
      </c>
      <c r="K336">
        <f t="shared" si="108"/>
        <v>-717.92597154000009</v>
      </c>
      <c r="L336">
        <v>-815.81401993999964</v>
      </c>
      <c r="M336">
        <v>97.888048399999505</v>
      </c>
      <c r="N336">
        <f t="shared" si="95"/>
        <v>-1685.0537876064204</v>
      </c>
      <c r="O336">
        <v>-79.374009438866125</v>
      </c>
      <c r="P336">
        <v>-1605.6797781675543</v>
      </c>
      <c r="Q336">
        <f t="shared" si="99"/>
        <v>-2496.7999999999997</v>
      </c>
      <c r="R336">
        <v>210.4</v>
      </c>
      <c r="S336">
        <v>-2707.2</v>
      </c>
      <c r="W336">
        <f t="shared" si="83"/>
        <v>6.4238384899999996</v>
      </c>
      <c r="X336">
        <v>2.1724835000000002</v>
      </c>
      <c r="Y336">
        <v>4.2513549899999994</v>
      </c>
      <c r="Z336">
        <f t="shared" si="89"/>
        <v>269.84398366004507</v>
      </c>
      <c r="AA336">
        <v>626.74657098694831</v>
      </c>
      <c r="AB336">
        <v>-356.90258732690324</v>
      </c>
      <c r="AC336">
        <f t="shared" si="109"/>
        <v>4226.2999999999993</v>
      </c>
      <c r="AD336">
        <v>-161.6</v>
      </c>
      <c r="AE336">
        <v>4387.8999999999996</v>
      </c>
      <c r="AH336">
        <v>-795.69641375318645</v>
      </c>
      <c r="AI336">
        <f t="shared" si="104"/>
        <v>-13.9283146</v>
      </c>
      <c r="AJ336">
        <v>3.7222200000000001</v>
      </c>
      <c r="AK336">
        <v>-17.6505346</v>
      </c>
      <c r="AR336">
        <f t="shared" si="101"/>
        <v>-8.8136080576492688</v>
      </c>
      <c r="AS336">
        <v>1.7017543036981402</v>
      </c>
      <c r="AT336">
        <v>-10.515362361347409</v>
      </c>
      <c r="AW336">
        <v>-8106.4649057623565</v>
      </c>
      <c r="AX336">
        <f t="shared" si="102"/>
        <v>43</v>
      </c>
      <c r="AY336">
        <v>0</v>
      </c>
      <c r="AZ336">
        <v>43</v>
      </c>
      <c r="BA336">
        <f t="shared" si="100"/>
        <v>700.58368174856139</v>
      </c>
      <c r="BB336">
        <v>1.8628140911537026</v>
      </c>
      <c r="BC336">
        <v>698.72086765740767</v>
      </c>
      <c r="BD336">
        <f t="shared" si="90"/>
        <v>-7.125233333333501</v>
      </c>
      <c r="BE336">
        <v>0</v>
      </c>
      <c r="BF336">
        <v>-7.125233333333501</v>
      </c>
      <c r="BG336">
        <f t="shared" si="91"/>
        <v>-83.874175238097209</v>
      </c>
      <c r="BH336">
        <v>-90.592252380954505</v>
      </c>
      <c r="BI336">
        <v>6.7180771428573003</v>
      </c>
      <c r="BJ336">
        <f t="shared" si="92"/>
        <v>-2.0357809523810002</v>
      </c>
      <c r="BK336">
        <v>0</v>
      </c>
      <c r="BL336">
        <v>-2.0357809523810002</v>
      </c>
      <c r="BM336">
        <f t="shared" si="84"/>
        <v>-64.127100000001505</v>
      </c>
      <c r="BN336">
        <v>-1.0178904761905001</v>
      </c>
      <c r="BO336">
        <v>-63.109209523811003</v>
      </c>
      <c r="BP336">
        <f t="shared" si="93"/>
        <v>-1615.0868185714664</v>
      </c>
      <c r="BQ336">
        <v>1.8322028571429003</v>
      </c>
      <c r="BR336">
        <v>-1616.9190214286093</v>
      </c>
      <c r="BS336">
        <f t="shared" si="94"/>
        <v>-87.843948095240165</v>
      </c>
      <c r="BT336">
        <v>-54.966085714287004</v>
      </c>
      <c r="BU336">
        <v>-32.877862380953154</v>
      </c>
      <c r="BV336">
        <f t="shared" si="97"/>
        <v>26.33275009418</v>
      </c>
      <c r="BW336">
        <v>-0.95943633521000005</v>
      </c>
      <c r="BX336">
        <v>27.29218642939</v>
      </c>
      <c r="BY336">
        <f t="shared" si="85"/>
        <v>144.84581476190817</v>
      </c>
      <c r="BZ336">
        <v>-4.5805071428572504</v>
      </c>
      <c r="CA336">
        <v>149.42632190476542</v>
      </c>
      <c r="CH336" s="59">
        <f t="shared" si="98"/>
        <v>-304</v>
      </c>
      <c r="CI336">
        <v>-195</v>
      </c>
      <c r="CJ336">
        <v>-109</v>
      </c>
      <c r="CK336">
        <f t="shared" si="86"/>
        <v>-172.8378028571469</v>
      </c>
      <c r="CL336">
        <v>8.0413347619049507</v>
      </c>
      <c r="CM336">
        <v>-180.87913761905185</v>
      </c>
    </row>
    <row r="337" spans="1:91" x14ac:dyDescent="0.25">
      <c r="A337" t="s">
        <v>986</v>
      </c>
      <c r="B337">
        <f t="shared" si="110"/>
        <v>7134.1053173692544</v>
      </c>
      <c r="C337">
        <f>SUMIF(E$5:CM$5,C$5,E337:CM337)</f>
        <v>7799.3243464341103</v>
      </c>
      <c r="D337">
        <f>SUMIF(E$5:CM$5,D$5,E337:CM337)</f>
        <v>-665.21902906485593</v>
      </c>
      <c r="E337">
        <f t="shared" si="106"/>
        <v>786</v>
      </c>
      <c r="F337">
        <v>761</v>
      </c>
      <c r="G337">
        <v>25</v>
      </c>
      <c r="H337">
        <f t="shared" si="107"/>
        <v>546.01513800346629</v>
      </c>
      <c r="I337">
        <v>-468.57808440297475</v>
      </c>
      <c r="J337">
        <v>1014.5932224064411</v>
      </c>
      <c r="K337">
        <f t="shared" si="108"/>
        <v>464.6039336500001</v>
      </c>
      <c r="L337">
        <v>-2.3197994100002575</v>
      </c>
      <c r="M337">
        <v>466.92373306000036</v>
      </c>
      <c r="N337">
        <f t="shared" si="95"/>
        <v>-37.147781880719748</v>
      </c>
      <c r="O337">
        <v>98.942135716389458</v>
      </c>
      <c r="P337">
        <v>-136.08991759710921</v>
      </c>
      <c r="Q337">
        <f t="shared" si="99"/>
        <v>-800.59999999999991</v>
      </c>
      <c r="R337">
        <v>-1978.5</v>
      </c>
      <c r="S337">
        <v>1177.9000000000001</v>
      </c>
      <c r="X337">
        <v>2.5835595655460661</v>
      </c>
      <c r="Z337">
        <f t="shared" si="89"/>
        <v>7296.3315239054118</v>
      </c>
      <c r="AA337">
        <v>6436.2980971996813</v>
      </c>
      <c r="AB337">
        <v>860.03342670573034</v>
      </c>
      <c r="AC337">
        <f t="shared" si="109"/>
        <v>2585.3000000000002</v>
      </c>
      <c r="AD337">
        <v>2953.3</v>
      </c>
      <c r="AE337">
        <v>-368</v>
      </c>
      <c r="AH337">
        <v>1251.9678496414178</v>
      </c>
      <c r="AI337">
        <f t="shared" si="104"/>
        <v>-11.186854800000001</v>
      </c>
      <c r="AJ337">
        <v>-10.461176</v>
      </c>
      <c r="AK337">
        <v>-0.72567879999999996</v>
      </c>
      <c r="AR337">
        <f t="shared" si="101"/>
        <v>-9.360369443048091</v>
      </c>
      <c r="AS337">
        <v>-11.022370760323987</v>
      </c>
      <c r="AT337">
        <v>1.6620013172758963</v>
      </c>
      <c r="AW337">
        <v>-5204.2186001917726</v>
      </c>
      <c r="AX337">
        <f t="shared" si="102"/>
        <v>-58</v>
      </c>
      <c r="AY337">
        <v>0</v>
      </c>
      <c r="AZ337">
        <v>-58</v>
      </c>
      <c r="BA337">
        <f t="shared" si="100"/>
        <v>-1834.0958740365213</v>
      </c>
      <c r="BB337">
        <v>152.42570380445997</v>
      </c>
      <c r="BC337">
        <v>-1986.5215778409813</v>
      </c>
      <c r="BD337">
        <f t="shared" si="90"/>
        <v>-54.28841043478424</v>
      </c>
      <c r="BE337">
        <v>0</v>
      </c>
      <c r="BF337">
        <v>-54.28841043478424</v>
      </c>
      <c r="BG337">
        <f t="shared" si="91"/>
        <v>301.624787826096</v>
      </c>
      <c r="BH337">
        <v>2.22825565217398</v>
      </c>
      <c r="BI337">
        <v>299.39653217392203</v>
      </c>
      <c r="BJ337">
        <f t="shared" si="92"/>
        <v>38.488052173914198</v>
      </c>
      <c r="BK337">
        <v>-32.410991304348798</v>
      </c>
      <c r="BL337">
        <v>70.899043478262996</v>
      </c>
      <c r="BM337">
        <f t="shared" si="84"/>
        <v>318.03285217392261</v>
      </c>
      <c r="BN337">
        <v>0</v>
      </c>
      <c r="BO337">
        <v>318.03285217392261</v>
      </c>
      <c r="BP337">
        <f t="shared" si="93"/>
        <v>-71.000327826089091</v>
      </c>
      <c r="BQ337">
        <v>33.52511913043579</v>
      </c>
      <c r="BR337">
        <v>-104.52544695652487</v>
      </c>
      <c r="BS337">
        <f t="shared" si="94"/>
        <v>91.459766086959263</v>
      </c>
      <c r="BT337">
        <v>-13.977240000000419</v>
      </c>
      <c r="BU337">
        <v>105.43700608695968</v>
      </c>
      <c r="BV337">
        <f t="shared" si="97"/>
        <v>9.7547138249937113</v>
      </c>
      <c r="BW337">
        <v>-0.37965058301738902</v>
      </c>
      <c r="BX337">
        <v>10.1343644080111</v>
      </c>
      <c r="BY337">
        <f t="shared" si="85"/>
        <v>30.689157391305265</v>
      </c>
      <c r="BZ337">
        <v>12.356690434782978</v>
      </c>
      <c r="CA337">
        <v>18.332466956522289</v>
      </c>
      <c r="CH337" s="59">
        <f t="shared" si="98"/>
        <v>659</v>
      </c>
      <c r="CI337">
        <v>-192</v>
      </c>
      <c r="CJ337">
        <v>851</v>
      </c>
      <c r="CK337">
        <f t="shared" si="86"/>
        <v>832.15220173915543</v>
      </c>
      <c r="CL337">
        <v>56.314097391306035</v>
      </c>
      <c r="CM337">
        <v>775.83810434784937</v>
      </c>
    </row>
    <row r="338" spans="1:91" x14ac:dyDescent="0.25">
      <c r="A338" t="s">
        <v>987</v>
      </c>
      <c r="B338">
        <f t="shared" si="110"/>
        <v>-5139.5744392061106</v>
      </c>
      <c r="C338">
        <f>SUMIF(E$5:CM$5,C$5,E338:CM338)</f>
        <v>-5869.4743500586719</v>
      </c>
      <c r="D338">
        <f>SUMIF(E$5:CM$5,D$5,E338:CM338)</f>
        <v>729.89991085256111</v>
      </c>
      <c r="H338">
        <f t="shared" si="107"/>
        <v>-1139.5570193314925</v>
      </c>
      <c r="I338">
        <v>-1114.2575885307933</v>
      </c>
      <c r="J338">
        <v>-25.299430800699167</v>
      </c>
      <c r="K338">
        <f t="shared" si="108"/>
        <v>-3325.9787367400022</v>
      </c>
      <c r="L338">
        <v>-3858.9650696500021</v>
      </c>
      <c r="M338">
        <v>532.98633290999965</v>
      </c>
      <c r="Q338">
        <f t="shared" si="99"/>
        <v>59.2</v>
      </c>
      <c r="R338">
        <v>59.2</v>
      </c>
      <c r="Z338">
        <f t="shared" si="89"/>
        <v>-631.42037808436521</v>
      </c>
      <c r="AA338">
        <v>-950.05900187787654</v>
      </c>
      <c r="AB338">
        <v>318.63862379351133</v>
      </c>
      <c r="AH338">
        <v>-96.601254250250719</v>
      </c>
      <c r="AI338">
        <f t="shared" si="104"/>
        <v>-5.2170508</v>
      </c>
      <c r="AJ338">
        <v>-5.39269</v>
      </c>
      <c r="AK338">
        <v>0.1756392</v>
      </c>
    </row>
    <row r="340" spans="1:91" x14ac:dyDescent="0.25">
      <c r="A340" s="60" t="s">
        <v>992</v>
      </c>
    </row>
    <row r="341" spans="1:91" x14ac:dyDescent="0.25">
      <c r="A341" s="76" t="s">
        <v>991</v>
      </c>
    </row>
  </sheetData>
  <hyperlinks>
    <hyperlink ref="A340" r:id="rId1" display="https://nam10.safelinks.protection.outlook.com/?url=https%3A%2F%2Fwww.oecd.org%2Fdaf%2Finv%2Finvestment-policy%2Foecd-monthly-capital-flow-dataset.xlsx&amp;data=05%7C01%7CRKoepke%40imf.org%7C5d3b609e4d754060385808da5a6ef713%7C8085fa43302e45bdb171a6648c3b6be7%7C0%7C0%7C637921730082032624%7CUnknown%7CTWFpbGZsb3d8eyJWIjoiMC4wLjAwMDAiLCJQIjoiV2luMzIiLCJBTiI6Ik1haWwiLCJXVCI6Mn0%3D%7C3000%7C%7C%7C&amp;sdata=XUjIdETca5lMOxhFuHjaueOYrNeeZN6GVXaYdiXLXYU%3D&amp;reserved=0" xr:uid="{E9E243B8-71EA-4AB8-B887-8ED8E2DAC1D2}"/>
    <hyperlink ref="A341" r:id="rId2" xr:uid="{52EC7F9F-7BEB-43B2-A00F-C9F3C5F6185D}"/>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Z156"/>
  <sheetViews>
    <sheetView view="pageBreakPreview" zoomScale="55" zoomScaleNormal="85" zoomScaleSheetLayoutView="55" workbookViewId="0">
      <selection activeCell="E57" sqref="E57"/>
    </sheetView>
  </sheetViews>
  <sheetFormatPr defaultRowHeight="15" x14ac:dyDescent="0.25"/>
  <cols>
    <col min="2" max="2" width="5.42578125" customWidth="1"/>
    <col min="3" max="3" width="20.42578125" customWidth="1"/>
    <col min="4" max="4" width="11.5703125" customWidth="1"/>
    <col min="5" max="5" width="22.85546875" customWidth="1"/>
    <col min="6" max="6" width="8.7109375" customWidth="1"/>
    <col min="7" max="7" width="18.7109375" customWidth="1"/>
    <col min="8" max="8" width="14.140625" customWidth="1"/>
    <col min="9" max="9" width="21.42578125" customWidth="1"/>
    <col min="10" max="10" width="52.42578125" customWidth="1"/>
    <col min="11" max="11" width="50.140625" customWidth="1"/>
    <col min="12" max="12" width="19.28515625" customWidth="1"/>
    <col min="20" max="20" width="19.5703125" customWidth="1"/>
    <col min="21" max="21" width="7.28515625" customWidth="1"/>
  </cols>
  <sheetData>
    <row r="1" spans="1:468" s="54" customFormat="1" ht="24.75" customHeight="1" x14ac:dyDescent="0.25">
      <c r="B1" s="83" t="s">
        <v>0</v>
      </c>
      <c r="C1" s="83"/>
      <c r="D1" s="83"/>
      <c r="E1" s="83"/>
      <c r="F1" s="83"/>
      <c r="G1" s="82" t="s">
        <v>605</v>
      </c>
      <c r="H1" s="82"/>
      <c r="I1" s="82"/>
      <c r="J1" s="81" t="s">
        <v>606</v>
      </c>
      <c r="K1" s="81"/>
      <c r="L1" s="81"/>
    </row>
    <row r="2" spans="1:468" s="1" customFormat="1" ht="42" customHeight="1" thickBot="1" x14ac:dyDescent="0.3">
      <c r="B2" s="18" t="s">
        <v>1</v>
      </c>
      <c r="C2" s="18" t="s">
        <v>2</v>
      </c>
      <c r="D2" s="18" t="s">
        <v>3</v>
      </c>
      <c r="E2" s="18" t="s">
        <v>607</v>
      </c>
      <c r="F2" s="19" t="s">
        <v>4</v>
      </c>
      <c r="G2" s="20" t="s">
        <v>5</v>
      </c>
      <c r="H2" s="20" t="s">
        <v>6</v>
      </c>
      <c r="I2" s="20" t="s">
        <v>7</v>
      </c>
      <c r="J2" s="21" t="s">
        <v>8</v>
      </c>
      <c r="K2" s="22" t="s">
        <v>9</v>
      </c>
      <c r="L2" s="22" t="s">
        <v>10</v>
      </c>
    </row>
    <row r="3" spans="1:468" x14ac:dyDescent="0.25">
      <c r="A3">
        <v>1</v>
      </c>
      <c r="B3" s="4" t="s">
        <v>11</v>
      </c>
      <c r="C3" s="4" t="s">
        <v>568</v>
      </c>
      <c r="D3" s="4" t="s">
        <v>12</v>
      </c>
      <c r="E3" s="4" t="s">
        <v>13</v>
      </c>
      <c r="F3" s="4">
        <v>1993</v>
      </c>
      <c r="G3" s="4" t="s">
        <v>14</v>
      </c>
      <c r="H3" s="4" t="s">
        <v>15</v>
      </c>
      <c r="I3" s="4" t="s">
        <v>14</v>
      </c>
      <c r="J3" s="4" t="s">
        <v>16</v>
      </c>
      <c r="K3" s="4" t="s">
        <v>17</v>
      </c>
      <c r="L3" s="4" t="s">
        <v>18</v>
      </c>
      <c r="N3" s="30"/>
      <c r="O3" s="31" t="s">
        <v>23</v>
      </c>
      <c r="P3" s="31" t="s">
        <v>106</v>
      </c>
      <c r="Q3" s="31" t="s">
        <v>199</v>
      </c>
      <c r="R3" s="31" t="s">
        <v>37</v>
      </c>
      <c r="S3" s="31" t="s">
        <v>50</v>
      </c>
      <c r="T3" s="31" t="s">
        <v>396</v>
      </c>
      <c r="U3" s="32" t="s">
        <v>14</v>
      </c>
      <c r="V3" s="1"/>
      <c r="W3" s="30"/>
      <c r="X3" s="31"/>
      <c r="Y3" s="31"/>
      <c r="Z3" s="31"/>
      <c r="AA3" s="31"/>
      <c r="AB3" s="31"/>
      <c r="AC3" s="31"/>
      <c r="AD3" s="31"/>
      <c r="AE3" s="31"/>
      <c r="AF3" s="31"/>
      <c r="AG3" s="31"/>
      <c r="AH3" s="32"/>
      <c r="AJ3" s="30"/>
      <c r="AK3" s="31"/>
      <c r="AL3" s="31"/>
      <c r="AM3" s="31"/>
      <c r="AN3" s="31"/>
      <c r="AO3" s="31"/>
      <c r="AP3" s="31"/>
      <c r="AQ3" s="31"/>
      <c r="AR3" s="31"/>
      <c r="AS3" s="31"/>
      <c r="AT3" s="31"/>
      <c r="AU3" s="31"/>
      <c r="AV3" s="31"/>
      <c r="AW3" s="31"/>
      <c r="AX3" s="31"/>
      <c r="AY3" s="31"/>
      <c r="AZ3" s="31"/>
      <c r="BA3" s="31"/>
      <c r="BB3" s="31"/>
      <c r="BC3" s="31"/>
      <c r="BD3" s="31"/>
      <c r="BE3" s="32"/>
    </row>
    <row r="4" spans="1:468" x14ac:dyDescent="0.25">
      <c r="A4">
        <v>2</v>
      </c>
      <c r="B4" s="4" t="s">
        <v>19</v>
      </c>
      <c r="C4" s="4" t="s">
        <v>20</v>
      </c>
      <c r="D4" s="4" t="s">
        <v>21</v>
      </c>
      <c r="E4" s="4" t="s">
        <v>22</v>
      </c>
      <c r="F4" s="4">
        <v>1993</v>
      </c>
      <c r="G4" s="4" t="s">
        <v>23</v>
      </c>
      <c r="H4" s="4" t="s">
        <v>24</v>
      </c>
      <c r="I4" s="4" t="s">
        <v>14</v>
      </c>
      <c r="J4" s="4" t="s">
        <v>25</v>
      </c>
      <c r="K4" s="4" t="s">
        <v>26</v>
      </c>
      <c r="L4" s="4" t="s">
        <v>27</v>
      </c>
      <c r="N4" s="33"/>
      <c r="O4">
        <f>COUNTIF($G$3:$G$90,O3)</f>
        <v>32</v>
      </c>
      <c r="P4">
        <f>COUNTIF($G$3:$G$90,P3)</f>
        <v>16</v>
      </c>
      <c r="Q4">
        <f>COUNTIF($G$3:$G$90,Q3)+1</f>
        <v>11</v>
      </c>
      <c r="R4">
        <f>COUNTIF($G$3:$G$90,R3)</f>
        <v>8</v>
      </c>
      <c r="S4">
        <f>COUNTIF($G$3:$G$90,S3)</f>
        <v>5</v>
      </c>
      <c r="T4">
        <f>COUNTA(G3:G90)-SUM(O4:S4,U4)</f>
        <v>9</v>
      </c>
      <c r="U4" s="34">
        <f>COUNTIF($G$3:$G$90,U3)</f>
        <v>7</v>
      </c>
      <c r="W4" s="33"/>
      <c r="Z4" t="s">
        <v>129</v>
      </c>
      <c r="AA4" t="s">
        <v>201</v>
      </c>
      <c r="AB4" t="s">
        <v>15</v>
      </c>
      <c r="AC4" t="s">
        <v>38</v>
      </c>
      <c r="AD4" t="s">
        <v>24</v>
      </c>
      <c r="AE4" t="s">
        <v>14</v>
      </c>
      <c r="AF4" t="s">
        <v>107</v>
      </c>
      <c r="AG4" t="s">
        <v>250</v>
      </c>
      <c r="AH4" s="34"/>
      <c r="AJ4" s="33"/>
      <c r="AL4" t="s">
        <v>24</v>
      </c>
      <c r="AM4" t="s">
        <v>38</v>
      </c>
      <c r="AN4" t="s">
        <v>15</v>
      </c>
      <c r="AO4" t="s">
        <v>201</v>
      </c>
      <c r="AP4" t="s">
        <v>129</v>
      </c>
      <c r="BE4" s="34"/>
    </row>
    <row r="5" spans="1:468" x14ac:dyDescent="0.25">
      <c r="A5">
        <v>3</v>
      </c>
      <c r="B5" s="4" t="s">
        <v>28</v>
      </c>
      <c r="C5" s="4" t="s">
        <v>29</v>
      </c>
      <c r="D5" s="4" t="s">
        <v>30</v>
      </c>
      <c r="E5" s="4" t="s">
        <v>31</v>
      </c>
      <c r="F5" s="4">
        <v>1995</v>
      </c>
      <c r="G5" s="4" t="s">
        <v>23</v>
      </c>
      <c r="H5" s="4" t="s">
        <v>24</v>
      </c>
      <c r="I5" s="4" t="s">
        <v>32</v>
      </c>
      <c r="J5" s="4" t="s">
        <v>498</v>
      </c>
      <c r="K5" s="4" t="s">
        <v>33</v>
      </c>
      <c r="L5" s="4" t="s">
        <v>27</v>
      </c>
      <c r="N5" s="33"/>
      <c r="U5" s="34"/>
      <c r="W5" s="33"/>
      <c r="Y5" t="s">
        <v>23</v>
      </c>
      <c r="Z5">
        <f t="shared" ref="Z5:AG8" si="0">COUNTIFS($H$3:$H$90,Z$4,$G$3:$G$90,$Y5)</f>
        <v>0</v>
      </c>
      <c r="AA5">
        <f t="shared" si="0"/>
        <v>0</v>
      </c>
      <c r="AB5">
        <f t="shared" si="0"/>
        <v>0</v>
      </c>
      <c r="AC5">
        <f t="shared" si="0"/>
        <v>19</v>
      </c>
      <c r="AD5">
        <f t="shared" si="0"/>
        <v>12</v>
      </c>
      <c r="AE5">
        <f t="shared" si="0"/>
        <v>0</v>
      </c>
      <c r="AF5">
        <f t="shared" si="0"/>
        <v>0</v>
      </c>
      <c r="AG5">
        <f t="shared" si="0"/>
        <v>1</v>
      </c>
      <c r="AH5" s="34"/>
      <c r="AJ5" s="33"/>
      <c r="AK5">
        <v>1993</v>
      </c>
      <c r="AL5">
        <f t="shared" ref="AL5:AP14" si="1">COUNTIFS($F$3:$F$90,$AK5,$H$3:$H$90,AL$4)</f>
        <v>1</v>
      </c>
      <c r="AM5">
        <f t="shared" si="1"/>
        <v>0</v>
      </c>
      <c r="AN5">
        <f t="shared" si="1"/>
        <v>1</v>
      </c>
      <c r="AO5">
        <f t="shared" si="1"/>
        <v>0</v>
      </c>
      <c r="AP5">
        <f t="shared" si="1"/>
        <v>0</v>
      </c>
      <c r="BE5" s="34"/>
    </row>
    <row r="6" spans="1:468" x14ac:dyDescent="0.25">
      <c r="A6">
        <v>4</v>
      </c>
      <c r="B6" s="4" t="s">
        <v>34</v>
      </c>
      <c r="C6" s="4" t="s">
        <v>569</v>
      </c>
      <c r="D6" s="4" t="s">
        <v>35</v>
      </c>
      <c r="E6" s="4" t="s">
        <v>36</v>
      </c>
      <c r="F6" s="4">
        <v>1996</v>
      </c>
      <c r="G6" s="4" t="s">
        <v>37</v>
      </c>
      <c r="H6" s="4" t="s">
        <v>38</v>
      </c>
      <c r="I6" s="4" t="s">
        <v>39</v>
      </c>
      <c r="J6" s="4" t="s">
        <v>40</v>
      </c>
      <c r="K6" s="4" t="s">
        <v>41</v>
      </c>
      <c r="L6" s="4" t="s">
        <v>18</v>
      </c>
      <c r="N6" s="33"/>
      <c r="U6" s="34"/>
      <c r="W6" s="33"/>
      <c r="Y6" t="s">
        <v>37</v>
      </c>
      <c r="Z6">
        <f t="shared" si="0"/>
        <v>0</v>
      </c>
      <c r="AA6">
        <f t="shared" si="0"/>
        <v>0</v>
      </c>
      <c r="AB6">
        <f t="shared" si="0"/>
        <v>0</v>
      </c>
      <c r="AC6">
        <f t="shared" si="0"/>
        <v>1</v>
      </c>
      <c r="AD6">
        <f t="shared" si="0"/>
        <v>7</v>
      </c>
      <c r="AE6">
        <f t="shared" si="0"/>
        <v>0</v>
      </c>
      <c r="AF6">
        <f t="shared" si="0"/>
        <v>0</v>
      </c>
      <c r="AG6">
        <f t="shared" si="0"/>
        <v>0</v>
      </c>
      <c r="AH6" s="34"/>
      <c r="AJ6" s="33"/>
      <c r="AK6">
        <v>1994</v>
      </c>
      <c r="AL6">
        <f t="shared" si="1"/>
        <v>0</v>
      </c>
      <c r="AM6">
        <f t="shared" si="1"/>
        <v>0</v>
      </c>
      <c r="AN6">
        <f t="shared" si="1"/>
        <v>0</v>
      </c>
      <c r="AO6">
        <f t="shared" si="1"/>
        <v>0</v>
      </c>
      <c r="AP6">
        <f t="shared" si="1"/>
        <v>0</v>
      </c>
      <c r="BE6" s="34"/>
    </row>
    <row r="7" spans="1:468" x14ac:dyDescent="0.25">
      <c r="A7">
        <v>5</v>
      </c>
      <c r="B7" s="4" t="s">
        <v>42</v>
      </c>
      <c r="C7" s="4" t="s">
        <v>43</v>
      </c>
      <c r="D7" s="4" t="s">
        <v>44</v>
      </c>
      <c r="E7" s="4" t="s">
        <v>45</v>
      </c>
      <c r="F7" s="4">
        <v>1996</v>
      </c>
      <c r="G7" s="4" t="s">
        <v>14</v>
      </c>
      <c r="H7" s="4" t="s">
        <v>24</v>
      </c>
      <c r="I7" s="4" t="s">
        <v>39</v>
      </c>
      <c r="J7" s="4" t="s">
        <v>499</v>
      </c>
      <c r="K7" s="4" t="s">
        <v>46</v>
      </c>
      <c r="L7" s="4" t="s">
        <v>18</v>
      </c>
      <c r="N7" s="33"/>
      <c r="U7" s="34"/>
      <c r="W7" s="33"/>
      <c r="Y7" t="s">
        <v>106</v>
      </c>
      <c r="Z7">
        <f t="shared" si="0"/>
        <v>0</v>
      </c>
      <c r="AA7">
        <f t="shared" si="0"/>
        <v>0</v>
      </c>
      <c r="AB7">
        <f t="shared" si="0"/>
        <v>0</v>
      </c>
      <c r="AC7">
        <f t="shared" si="0"/>
        <v>13</v>
      </c>
      <c r="AD7">
        <f t="shared" si="0"/>
        <v>1</v>
      </c>
      <c r="AE7">
        <f t="shared" si="0"/>
        <v>0</v>
      </c>
      <c r="AF7">
        <f t="shared" si="0"/>
        <v>2</v>
      </c>
      <c r="AG7">
        <f t="shared" si="0"/>
        <v>0</v>
      </c>
      <c r="AH7" s="34"/>
      <c r="AJ7" s="33"/>
      <c r="AK7">
        <v>1995</v>
      </c>
      <c r="AL7">
        <f t="shared" si="1"/>
        <v>1</v>
      </c>
      <c r="AM7">
        <f t="shared" si="1"/>
        <v>0</v>
      </c>
      <c r="AN7">
        <f t="shared" si="1"/>
        <v>0</v>
      </c>
      <c r="AO7">
        <f t="shared" si="1"/>
        <v>0</v>
      </c>
      <c r="AP7">
        <f t="shared" si="1"/>
        <v>0</v>
      </c>
      <c r="BE7" s="34"/>
    </row>
    <row r="8" spans="1:468" x14ac:dyDescent="0.25">
      <c r="A8">
        <v>6</v>
      </c>
      <c r="B8" s="4" t="s">
        <v>47</v>
      </c>
      <c r="C8" s="4" t="s">
        <v>570</v>
      </c>
      <c r="D8" s="4" t="s">
        <v>48</v>
      </c>
      <c r="E8" s="4" t="s">
        <v>49</v>
      </c>
      <c r="F8" s="4">
        <v>1997</v>
      </c>
      <c r="G8" s="4" t="s">
        <v>50</v>
      </c>
      <c r="H8" s="4" t="s">
        <v>15</v>
      </c>
      <c r="I8" s="4" t="s">
        <v>39</v>
      </c>
      <c r="J8" s="4" t="s">
        <v>51</v>
      </c>
      <c r="K8" s="4" t="s">
        <v>52</v>
      </c>
      <c r="L8" s="4" t="s">
        <v>53</v>
      </c>
      <c r="N8" s="33"/>
      <c r="U8" s="34"/>
      <c r="W8" s="33"/>
      <c r="Y8" t="s">
        <v>50</v>
      </c>
      <c r="Z8">
        <f t="shared" si="0"/>
        <v>0</v>
      </c>
      <c r="AA8">
        <f t="shared" si="0"/>
        <v>0</v>
      </c>
      <c r="AB8">
        <f t="shared" si="0"/>
        <v>5</v>
      </c>
      <c r="AC8">
        <f t="shared" si="0"/>
        <v>0</v>
      </c>
      <c r="AD8">
        <f t="shared" si="0"/>
        <v>0</v>
      </c>
      <c r="AE8">
        <f t="shared" si="0"/>
        <v>0</v>
      </c>
      <c r="AF8">
        <f t="shared" si="0"/>
        <v>0</v>
      </c>
      <c r="AG8">
        <f t="shared" si="0"/>
        <v>0</v>
      </c>
      <c r="AH8" s="34"/>
      <c r="AJ8" s="33"/>
      <c r="AK8">
        <v>1996</v>
      </c>
      <c r="AL8">
        <f t="shared" si="1"/>
        <v>1</v>
      </c>
      <c r="AM8">
        <f t="shared" si="1"/>
        <v>1</v>
      </c>
      <c r="AN8">
        <f t="shared" si="1"/>
        <v>0</v>
      </c>
      <c r="AO8">
        <f t="shared" si="1"/>
        <v>0</v>
      </c>
      <c r="AP8">
        <f t="shared" si="1"/>
        <v>0</v>
      </c>
      <c r="BE8" s="34"/>
    </row>
    <row r="9" spans="1:468" x14ac:dyDescent="0.25">
      <c r="A9">
        <v>7</v>
      </c>
      <c r="B9" s="4"/>
      <c r="C9" s="4" t="s">
        <v>571</v>
      </c>
      <c r="D9" s="4" t="s">
        <v>54</v>
      </c>
      <c r="E9" s="4" t="s">
        <v>55</v>
      </c>
      <c r="F9" s="4">
        <v>1997</v>
      </c>
      <c r="G9" s="4" t="s">
        <v>14</v>
      </c>
      <c r="H9" s="4" t="s">
        <v>38</v>
      </c>
      <c r="I9" s="4" t="s">
        <v>32</v>
      </c>
      <c r="J9" s="4" t="s">
        <v>56</v>
      </c>
      <c r="K9" s="4" t="s">
        <v>57</v>
      </c>
      <c r="L9" s="4" t="s">
        <v>53</v>
      </c>
      <c r="N9" s="33"/>
      <c r="U9" s="34"/>
      <c r="W9" s="33"/>
      <c r="X9" t="s">
        <v>199</v>
      </c>
      <c r="Y9" t="s">
        <v>200</v>
      </c>
      <c r="Z9">
        <f>COUNTIFS($H$3:$H$90,Z$4,$G$3:$G$90,$X9)</f>
        <v>2</v>
      </c>
      <c r="AA9">
        <f>COUNTIFS($H$3:$H$90,AA$4,$G$3:$G$90,$X9)+1</f>
        <v>4</v>
      </c>
      <c r="AB9">
        <f>COUNTIFS($H$3:$H$90,AB$4,$G$3:$G$90,$X9)</f>
        <v>4</v>
      </c>
      <c r="AC9">
        <f>COUNTIFS($H$3:$H$90,AC$4,$G$3:$G$90,$X9)+1</f>
        <v>2</v>
      </c>
      <c r="AD9">
        <f>COUNTIFS($H$3:$H$90,AD$4,$G$3:$G$90,$X9)</f>
        <v>0</v>
      </c>
      <c r="AE9">
        <f>COUNTIFS($H$3:$H$90,AE$4,$G$3:$G$90,$X9)</f>
        <v>0</v>
      </c>
      <c r="AF9">
        <f>COUNTIFS($H$3:$H$90,AF$4,$G$3:$G$90,$X9)</f>
        <v>0</v>
      </c>
      <c r="AG9">
        <f>COUNTIFS($H$3:$H$90,AG$4,$G$3:$G$90,$X9)</f>
        <v>0</v>
      </c>
      <c r="AH9" s="34"/>
      <c r="AJ9" s="33"/>
      <c r="AK9">
        <v>1997</v>
      </c>
      <c r="AL9">
        <f t="shared" si="1"/>
        <v>1</v>
      </c>
      <c r="AM9">
        <f t="shared" si="1"/>
        <v>1</v>
      </c>
      <c r="AN9">
        <f t="shared" si="1"/>
        <v>1</v>
      </c>
      <c r="AO9">
        <f t="shared" si="1"/>
        <v>0</v>
      </c>
      <c r="AP9">
        <f t="shared" si="1"/>
        <v>0</v>
      </c>
      <c r="BE9" s="34"/>
    </row>
    <row r="10" spans="1:468" x14ac:dyDescent="0.25">
      <c r="A10">
        <v>8</v>
      </c>
      <c r="B10" s="4" t="s">
        <v>58</v>
      </c>
      <c r="C10" s="4" t="s">
        <v>59</v>
      </c>
      <c r="D10" s="4" t="s">
        <v>60</v>
      </c>
      <c r="E10" s="4" t="s">
        <v>61</v>
      </c>
      <c r="F10" s="4">
        <v>1997</v>
      </c>
      <c r="G10" s="4" t="s">
        <v>62</v>
      </c>
      <c r="H10" s="4" t="s">
        <v>24</v>
      </c>
      <c r="I10" s="4" t="s">
        <v>32</v>
      </c>
      <c r="J10" s="4" t="s">
        <v>63</v>
      </c>
      <c r="K10" s="4" t="s">
        <v>64</v>
      </c>
      <c r="L10" s="4" t="s">
        <v>27</v>
      </c>
      <c r="N10" s="33"/>
      <c r="U10" s="34"/>
      <c r="W10" s="33"/>
      <c r="Y10" t="s">
        <v>96</v>
      </c>
      <c r="Z10">
        <f t="shared" ref="Z10:AG11" si="2">COUNTIFS($H$3:$H$90,Z$4,$G$3:$G$90,$Y10)</f>
        <v>0</v>
      </c>
      <c r="AA10">
        <f t="shared" si="2"/>
        <v>0</v>
      </c>
      <c r="AB10">
        <f t="shared" si="2"/>
        <v>1</v>
      </c>
      <c r="AC10">
        <f t="shared" si="2"/>
        <v>0</v>
      </c>
      <c r="AD10">
        <f t="shared" si="2"/>
        <v>1</v>
      </c>
      <c r="AE10">
        <f t="shared" si="2"/>
        <v>0</v>
      </c>
      <c r="AF10">
        <f t="shared" si="2"/>
        <v>0</v>
      </c>
      <c r="AG10">
        <f t="shared" si="2"/>
        <v>0</v>
      </c>
      <c r="AH10" s="34"/>
      <c r="AJ10" s="33"/>
      <c r="AK10">
        <v>1998</v>
      </c>
      <c r="AL10">
        <f t="shared" si="1"/>
        <v>2</v>
      </c>
      <c r="AM10">
        <f t="shared" si="1"/>
        <v>0</v>
      </c>
      <c r="AN10">
        <f t="shared" si="1"/>
        <v>1</v>
      </c>
      <c r="AO10">
        <f t="shared" si="1"/>
        <v>0</v>
      </c>
      <c r="AP10">
        <f t="shared" si="1"/>
        <v>0</v>
      </c>
      <c r="BE10" s="34"/>
    </row>
    <row r="11" spans="1:468" x14ac:dyDescent="0.25">
      <c r="A11">
        <v>9</v>
      </c>
      <c r="B11" s="4" t="s">
        <v>65</v>
      </c>
      <c r="C11" s="4" t="s">
        <v>572</v>
      </c>
      <c r="D11" s="4" t="s">
        <v>66</v>
      </c>
      <c r="E11" s="4" t="s">
        <v>67</v>
      </c>
      <c r="F11" s="4">
        <v>1998</v>
      </c>
      <c r="G11" s="4" t="s">
        <v>50</v>
      </c>
      <c r="H11" s="4" t="s">
        <v>15</v>
      </c>
      <c r="I11" s="4" t="s">
        <v>39</v>
      </c>
      <c r="J11" s="4" t="s">
        <v>68</v>
      </c>
      <c r="K11" s="4" t="s">
        <v>69</v>
      </c>
      <c r="L11" s="4" t="s">
        <v>53</v>
      </c>
      <c r="N11" s="33"/>
      <c r="U11" s="34"/>
      <c r="W11" s="33"/>
      <c r="Y11" t="s">
        <v>62</v>
      </c>
      <c r="Z11">
        <f t="shared" si="2"/>
        <v>0</v>
      </c>
      <c r="AA11">
        <f t="shared" si="2"/>
        <v>0</v>
      </c>
      <c r="AB11">
        <f t="shared" si="2"/>
        <v>0</v>
      </c>
      <c r="AC11">
        <f t="shared" si="2"/>
        <v>0</v>
      </c>
      <c r="AD11">
        <f t="shared" si="2"/>
        <v>1</v>
      </c>
      <c r="AE11">
        <f t="shared" si="2"/>
        <v>0</v>
      </c>
      <c r="AF11">
        <f t="shared" si="2"/>
        <v>0</v>
      </c>
      <c r="AG11">
        <f t="shared" si="2"/>
        <v>0</v>
      </c>
      <c r="AH11" s="34"/>
      <c r="AJ11" s="33"/>
      <c r="AK11">
        <v>1999</v>
      </c>
      <c r="AL11">
        <f t="shared" si="1"/>
        <v>1</v>
      </c>
      <c r="AM11">
        <f t="shared" si="1"/>
        <v>0</v>
      </c>
      <c r="AN11">
        <f t="shared" si="1"/>
        <v>0</v>
      </c>
      <c r="AO11">
        <f t="shared" si="1"/>
        <v>0</v>
      </c>
      <c r="AP11">
        <f t="shared" si="1"/>
        <v>0</v>
      </c>
      <c r="BE11" s="34"/>
    </row>
    <row r="12" spans="1:468" x14ac:dyDescent="0.25">
      <c r="A12">
        <v>10</v>
      </c>
      <c r="B12" s="4" t="s">
        <v>70</v>
      </c>
      <c r="C12" s="4" t="s">
        <v>604</v>
      </c>
      <c r="D12" s="4" t="s">
        <v>71</v>
      </c>
      <c r="E12" s="4" t="s">
        <v>72</v>
      </c>
      <c r="F12" s="4">
        <v>1998</v>
      </c>
      <c r="G12" s="4" t="s">
        <v>37</v>
      </c>
      <c r="H12" s="4" t="s">
        <v>24</v>
      </c>
      <c r="I12" s="4" t="s">
        <v>32</v>
      </c>
      <c r="J12" s="4" t="s">
        <v>500</v>
      </c>
      <c r="K12" s="4" t="s">
        <v>73</v>
      </c>
      <c r="L12" s="4" t="s">
        <v>53</v>
      </c>
      <c r="N12" s="33"/>
      <c r="U12" s="34"/>
      <c r="W12" s="33"/>
      <c r="Y12" t="s">
        <v>276</v>
      </c>
      <c r="Z12">
        <f t="shared" ref="Z12:AA16" si="3">COUNTIFS($H$3:$H$90,Z$4,$G$3:$G$90,$Y12)</f>
        <v>0</v>
      </c>
      <c r="AA12">
        <f t="shared" si="3"/>
        <v>0</v>
      </c>
      <c r="AB12">
        <f>COUNTIFS($H$3:$H$90,AB$4,$G$3:$G$90,$Y12)+1</f>
        <v>2</v>
      </c>
      <c r="AC12">
        <f t="shared" ref="AC12:AG16" si="4">COUNTIFS($H$3:$H$90,AC$4,$G$3:$G$90,$Y12)</f>
        <v>0</v>
      </c>
      <c r="AD12">
        <f t="shared" si="4"/>
        <v>0</v>
      </c>
      <c r="AE12">
        <f t="shared" si="4"/>
        <v>0</v>
      </c>
      <c r="AF12">
        <f t="shared" si="4"/>
        <v>0</v>
      </c>
      <c r="AG12">
        <f t="shared" si="4"/>
        <v>0</v>
      </c>
      <c r="AH12" s="34"/>
      <c r="AJ12" s="33"/>
      <c r="AK12">
        <v>2000</v>
      </c>
      <c r="AL12">
        <f t="shared" si="1"/>
        <v>1</v>
      </c>
      <c r="AM12">
        <f t="shared" si="1"/>
        <v>1</v>
      </c>
      <c r="AN12">
        <f t="shared" si="1"/>
        <v>1</v>
      </c>
      <c r="AO12">
        <f t="shared" si="1"/>
        <v>0</v>
      </c>
      <c r="AP12">
        <f t="shared" si="1"/>
        <v>0</v>
      </c>
      <c r="BE12" s="34"/>
    </row>
    <row r="13" spans="1:468" x14ac:dyDescent="0.25">
      <c r="A13">
        <v>11</v>
      </c>
      <c r="B13" s="4"/>
      <c r="C13" s="4" t="s">
        <v>74</v>
      </c>
      <c r="D13" s="4" t="s">
        <v>75</v>
      </c>
      <c r="E13" s="4" t="s">
        <v>76</v>
      </c>
      <c r="F13" s="4">
        <v>1998</v>
      </c>
      <c r="G13" s="4" t="s">
        <v>23</v>
      </c>
      <c r="H13" s="4" t="s">
        <v>24</v>
      </c>
      <c r="I13" s="4" t="s">
        <v>32</v>
      </c>
      <c r="J13" s="4" t="s">
        <v>501</v>
      </c>
      <c r="K13" s="4" t="s">
        <v>78</v>
      </c>
      <c r="L13" s="4" t="s">
        <v>27</v>
      </c>
      <c r="N13" s="33"/>
      <c r="U13" s="34"/>
      <c r="W13" s="33"/>
      <c r="Y13" t="s">
        <v>14</v>
      </c>
      <c r="Z13">
        <f t="shared" si="3"/>
        <v>0</v>
      </c>
      <c r="AA13">
        <f t="shared" si="3"/>
        <v>0</v>
      </c>
      <c r="AB13">
        <f>COUNTIFS($H$3:$H$90,AB$4,$G$3:$G$90,$Y13)</f>
        <v>1</v>
      </c>
      <c r="AC13">
        <f t="shared" si="4"/>
        <v>2</v>
      </c>
      <c r="AD13">
        <f t="shared" si="4"/>
        <v>1</v>
      </c>
      <c r="AE13">
        <f t="shared" si="4"/>
        <v>3</v>
      </c>
      <c r="AF13">
        <f t="shared" si="4"/>
        <v>0</v>
      </c>
      <c r="AG13">
        <f t="shared" si="4"/>
        <v>0</v>
      </c>
      <c r="AH13" s="34"/>
      <c r="AJ13" s="33"/>
      <c r="AK13">
        <v>2001</v>
      </c>
      <c r="AL13">
        <f t="shared" si="1"/>
        <v>1</v>
      </c>
      <c r="AM13">
        <f t="shared" si="1"/>
        <v>0</v>
      </c>
      <c r="AN13">
        <f t="shared" si="1"/>
        <v>0</v>
      </c>
      <c r="AO13">
        <f t="shared" si="1"/>
        <v>0</v>
      </c>
      <c r="AP13">
        <f t="shared" si="1"/>
        <v>0</v>
      </c>
      <c r="BE13" s="34"/>
    </row>
    <row r="14" spans="1:468" s="2" customFormat="1" x14ac:dyDescent="0.25">
      <c r="A14">
        <v>12</v>
      </c>
      <c r="B14" s="4" t="s">
        <v>79</v>
      </c>
      <c r="C14" s="4" t="s">
        <v>573</v>
      </c>
      <c r="D14" s="4" t="s">
        <v>80</v>
      </c>
      <c r="E14" s="4" t="s">
        <v>81</v>
      </c>
      <c r="F14" s="4">
        <v>1999</v>
      </c>
      <c r="G14" s="4" t="s">
        <v>23</v>
      </c>
      <c r="H14" s="4" t="s">
        <v>24</v>
      </c>
      <c r="I14" s="4" t="s">
        <v>32</v>
      </c>
      <c r="J14" s="4" t="s">
        <v>82</v>
      </c>
      <c r="K14" s="4" t="s">
        <v>83</v>
      </c>
      <c r="L14" s="4" t="s">
        <v>53</v>
      </c>
      <c r="M14"/>
      <c r="N14" s="33"/>
      <c r="O14"/>
      <c r="P14"/>
      <c r="Q14"/>
      <c r="R14"/>
      <c r="S14"/>
      <c r="T14"/>
      <c r="U14" s="34"/>
      <c r="V14"/>
      <c r="W14" s="33"/>
      <c r="X14"/>
      <c r="Y14" t="s">
        <v>497</v>
      </c>
      <c r="Z14">
        <f t="shared" si="3"/>
        <v>0</v>
      </c>
      <c r="AA14">
        <f t="shared" si="3"/>
        <v>0</v>
      </c>
      <c r="AB14">
        <f>COUNTIFS($H$3:$H$90,AB$4,$G$3:$G$90,$Y14)</f>
        <v>0</v>
      </c>
      <c r="AC14">
        <f t="shared" si="4"/>
        <v>0</v>
      </c>
      <c r="AD14">
        <f t="shared" si="4"/>
        <v>1</v>
      </c>
      <c r="AE14">
        <f t="shared" si="4"/>
        <v>0</v>
      </c>
      <c r="AF14">
        <f t="shared" si="4"/>
        <v>0</v>
      </c>
      <c r="AG14">
        <f t="shared" si="4"/>
        <v>0</v>
      </c>
      <c r="AH14" s="34"/>
      <c r="AI14"/>
      <c r="AJ14" s="33"/>
      <c r="AK14">
        <v>2002</v>
      </c>
      <c r="AL14">
        <f t="shared" si="1"/>
        <v>0</v>
      </c>
      <c r="AM14">
        <f t="shared" si="1"/>
        <v>1</v>
      </c>
      <c r="AN14">
        <f t="shared" si="1"/>
        <v>0</v>
      </c>
      <c r="AO14">
        <f t="shared" si="1"/>
        <v>0</v>
      </c>
      <c r="AP14">
        <f t="shared" si="1"/>
        <v>0</v>
      </c>
      <c r="AQ14"/>
      <c r="AR14"/>
      <c r="AS14"/>
      <c r="AT14"/>
      <c r="AU14"/>
      <c r="AV14"/>
      <c r="AW14"/>
      <c r="AX14"/>
      <c r="AY14"/>
      <c r="AZ14"/>
      <c r="BA14"/>
      <c r="BB14"/>
      <c r="BC14"/>
      <c r="BD14"/>
      <c r="BE14" s="3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row>
    <row r="15" spans="1:468" s="2" customFormat="1" x14ac:dyDescent="0.25">
      <c r="A15">
        <v>13</v>
      </c>
      <c r="B15" s="23"/>
      <c r="C15" s="4" t="s">
        <v>574</v>
      </c>
      <c r="D15" s="4" t="s">
        <v>84</v>
      </c>
      <c r="E15" s="4" t="s">
        <v>85</v>
      </c>
      <c r="F15" s="4">
        <v>2000</v>
      </c>
      <c r="G15" s="4" t="s">
        <v>37</v>
      </c>
      <c r="H15" s="4" t="s">
        <v>24</v>
      </c>
      <c r="I15" s="4" t="s">
        <v>32</v>
      </c>
      <c r="J15" s="4" t="s">
        <v>86</v>
      </c>
      <c r="K15" s="4" t="s">
        <v>87</v>
      </c>
      <c r="L15" s="4" t="s">
        <v>53</v>
      </c>
      <c r="M15"/>
      <c r="N15" s="33"/>
      <c r="O15"/>
      <c r="P15"/>
      <c r="Q15"/>
      <c r="R15"/>
      <c r="S15"/>
      <c r="T15"/>
      <c r="U15" s="34"/>
      <c r="V15"/>
      <c r="W15" s="33"/>
      <c r="X15"/>
      <c r="Y15" t="s">
        <v>493</v>
      </c>
      <c r="Z15">
        <f t="shared" si="3"/>
        <v>0</v>
      </c>
      <c r="AA15">
        <f t="shared" si="3"/>
        <v>0</v>
      </c>
      <c r="AB15">
        <f>COUNTIFS($H$3:$H$90,AB$4,$G$3:$G$90,$Y15)</f>
        <v>0</v>
      </c>
      <c r="AC15">
        <f t="shared" si="4"/>
        <v>0</v>
      </c>
      <c r="AD15">
        <f t="shared" si="4"/>
        <v>1</v>
      </c>
      <c r="AE15">
        <f t="shared" si="4"/>
        <v>0</v>
      </c>
      <c r="AF15">
        <f t="shared" si="4"/>
        <v>0</v>
      </c>
      <c r="AG15">
        <f t="shared" si="4"/>
        <v>0</v>
      </c>
      <c r="AH15" s="34"/>
      <c r="AI15"/>
      <c r="AJ15" s="33"/>
      <c r="AK15">
        <v>2003</v>
      </c>
      <c r="AL15">
        <f t="shared" ref="AL15:AP24" si="5">COUNTIFS($F$3:$F$90,$AK15,$H$3:$H$90,AL$4)</f>
        <v>1</v>
      </c>
      <c r="AM15">
        <f t="shared" si="5"/>
        <v>0</v>
      </c>
      <c r="AN15">
        <f t="shared" si="5"/>
        <v>0</v>
      </c>
      <c r="AO15">
        <f t="shared" si="5"/>
        <v>0</v>
      </c>
      <c r="AP15">
        <f t="shared" si="5"/>
        <v>0</v>
      </c>
      <c r="AQ15"/>
      <c r="AR15"/>
      <c r="AS15"/>
      <c r="AT15"/>
      <c r="AU15"/>
      <c r="AV15"/>
      <c r="AW15"/>
      <c r="AX15"/>
      <c r="AY15"/>
      <c r="AZ15"/>
      <c r="BA15"/>
      <c r="BB15"/>
      <c r="BC15"/>
      <c r="BD15"/>
      <c r="BE15" s="34"/>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row>
    <row r="16" spans="1:468" x14ac:dyDescent="0.25">
      <c r="A16">
        <v>14</v>
      </c>
      <c r="B16" s="4" t="s">
        <v>88</v>
      </c>
      <c r="C16" s="4" t="s">
        <v>89</v>
      </c>
      <c r="D16" s="4" t="s">
        <v>90</v>
      </c>
      <c r="E16" s="4" t="s">
        <v>91</v>
      </c>
      <c r="F16" s="4">
        <v>2000</v>
      </c>
      <c r="G16" s="4" t="s">
        <v>23</v>
      </c>
      <c r="H16" s="4" t="s">
        <v>38</v>
      </c>
      <c r="I16" s="4" t="s">
        <v>32</v>
      </c>
      <c r="J16" s="4" t="s">
        <v>502</v>
      </c>
      <c r="K16" s="4" t="s">
        <v>566</v>
      </c>
      <c r="L16" s="4" t="s">
        <v>18</v>
      </c>
      <c r="M16" s="4"/>
      <c r="N16" s="40"/>
      <c r="O16" s="4"/>
      <c r="P16" s="4"/>
      <c r="Q16" s="4"/>
      <c r="R16" s="4"/>
      <c r="S16" s="4"/>
      <c r="T16" s="4"/>
      <c r="U16" s="41"/>
      <c r="V16" s="4"/>
      <c r="W16" s="40"/>
      <c r="X16" s="4"/>
      <c r="Y16" s="4" t="s">
        <v>128</v>
      </c>
      <c r="Z16" s="4">
        <f t="shared" si="3"/>
        <v>1</v>
      </c>
      <c r="AA16" s="4">
        <f t="shared" si="3"/>
        <v>0</v>
      </c>
      <c r="AB16" s="4">
        <f>COUNTIFS($H$3:$H$90,AB$4,$G$3:$G$90,$Y16)</f>
        <v>0</v>
      </c>
      <c r="AC16" s="4">
        <f t="shared" si="4"/>
        <v>0</v>
      </c>
      <c r="AD16" s="4">
        <f t="shared" si="4"/>
        <v>0</v>
      </c>
      <c r="AE16" s="4">
        <f t="shared" si="4"/>
        <v>0</v>
      </c>
      <c r="AF16" s="4">
        <f t="shared" si="4"/>
        <v>0</v>
      </c>
      <c r="AG16" s="4">
        <f t="shared" si="4"/>
        <v>0</v>
      </c>
      <c r="AH16" s="41"/>
      <c r="AI16" s="4"/>
      <c r="AJ16" s="40"/>
      <c r="AK16">
        <v>2004</v>
      </c>
      <c r="AL16">
        <f t="shared" si="5"/>
        <v>0</v>
      </c>
      <c r="AM16">
        <f t="shared" si="5"/>
        <v>1</v>
      </c>
      <c r="AN16">
        <f t="shared" si="5"/>
        <v>0</v>
      </c>
      <c r="AO16">
        <f t="shared" si="5"/>
        <v>0</v>
      </c>
      <c r="AP16">
        <f t="shared" si="5"/>
        <v>1</v>
      </c>
      <c r="AQ16" s="4"/>
      <c r="AR16" s="4"/>
      <c r="AS16" s="4"/>
      <c r="AT16" s="4"/>
      <c r="AU16" s="4"/>
      <c r="AV16" s="4"/>
      <c r="AW16" s="4"/>
      <c r="AX16" s="4"/>
      <c r="AY16" s="4"/>
      <c r="AZ16" s="4"/>
      <c r="BA16" s="4"/>
      <c r="BB16" s="4"/>
      <c r="BC16" s="4"/>
      <c r="BD16" s="4"/>
      <c r="BE16" s="41"/>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row>
    <row r="17" spans="1:468" s="2" customFormat="1" x14ac:dyDescent="0.25">
      <c r="A17">
        <v>15</v>
      </c>
      <c r="B17" s="4" t="s">
        <v>92</v>
      </c>
      <c r="C17" s="4" t="s">
        <v>93</v>
      </c>
      <c r="D17" s="4" t="s">
        <v>94</v>
      </c>
      <c r="E17" s="4" t="s">
        <v>95</v>
      </c>
      <c r="F17" s="4">
        <v>2000</v>
      </c>
      <c r="G17" s="4" t="s">
        <v>96</v>
      </c>
      <c r="H17" s="4" t="s">
        <v>15</v>
      </c>
      <c r="I17" s="4" t="s">
        <v>39</v>
      </c>
      <c r="J17" s="4" t="s">
        <v>503</v>
      </c>
      <c r="K17" s="4" t="s">
        <v>565</v>
      </c>
      <c r="L17" s="4" t="s">
        <v>53</v>
      </c>
      <c r="M17"/>
      <c r="N17" s="33"/>
      <c r="O17"/>
      <c r="P17"/>
      <c r="Q17"/>
      <c r="R17"/>
      <c r="S17"/>
      <c r="T17"/>
      <c r="U17" s="34"/>
      <c r="V17"/>
      <c r="W17" s="33"/>
      <c r="X17"/>
      <c r="Y17"/>
      <c r="Z17"/>
      <c r="AA17"/>
      <c r="AB17"/>
      <c r="AC17"/>
      <c r="AD17"/>
      <c r="AE17"/>
      <c r="AF17"/>
      <c r="AG17"/>
      <c r="AH17" s="34"/>
      <c r="AI17"/>
      <c r="AJ17" s="33"/>
      <c r="AK17">
        <v>2005</v>
      </c>
      <c r="AL17">
        <f t="shared" si="5"/>
        <v>2</v>
      </c>
      <c r="AM17">
        <f t="shared" si="5"/>
        <v>0</v>
      </c>
      <c r="AN17">
        <f t="shared" si="5"/>
        <v>0</v>
      </c>
      <c r="AO17">
        <f t="shared" si="5"/>
        <v>0</v>
      </c>
      <c r="AP17">
        <f t="shared" si="5"/>
        <v>0</v>
      </c>
      <c r="AQ17"/>
      <c r="AR17"/>
      <c r="AS17"/>
      <c r="AT17"/>
      <c r="AU17"/>
      <c r="AV17"/>
      <c r="AW17"/>
      <c r="AX17"/>
      <c r="AY17"/>
      <c r="AZ17"/>
      <c r="BA17"/>
      <c r="BB17"/>
      <c r="BC17"/>
      <c r="BD17"/>
      <c r="BE17" s="34"/>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row>
    <row r="18" spans="1:468" x14ac:dyDescent="0.25">
      <c r="A18">
        <v>16</v>
      </c>
      <c r="B18" s="4" t="s">
        <v>97</v>
      </c>
      <c r="C18" s="4" t="s">
        <v>575</v>
      </c>
      <c r="D18" s="4" t="s">
        <v>98</v>
      </c>
      <c r="E18" s="4" t="s">
        <v>99</v>
      </c>
      <c r="F18" s="4">
        <v>2001</v>
      </c>
      <c r="G18" s="4" t="s">
        <v>23</v>
      </c>
      <c r="H18" s="4" t="s">
        <v>24</v>
      </c>
      <c r="I18" s="4" t="s">
        <v>32</v>
      </c>
      <c r="J18" s="4" t="s">
        <v>100</v>
      </c>
      <c r="K18" s="4" t="s">
        <v>101</v>
      </c>
      <c r="L18" s="4" t="s">
        <v>27</v>
      </c>
      <c r="N18" s="33"/>
      <c r="U18" s="34"/>
      <c r="W18" s="33"/>
      <c r="AH18" s="34"/>
      <c r="AJ18" s="33"/>
      <c r="AK18">
        <v>2006</v>
      </c>
      <c r="AL18">
        <f t="shared" si="5"/>
        <v>1</v>
      </c>
      <c r="AM18">
        <f t="shared" si="5"/>
        <v>1</v>
      </c>
      <c r="AN18">
        <f t="shared" si="5"/>
        <v>0</v>
      </c>
      <c r="AO18">
        <f t="shared" si="5"/>
        <v>0</v>
      </c>
      <c r="AP18">
        <f t="shared" si="5"/>
        <v>0</v>
      </c>
      <c r="AS18" t="s">
        <v>24</v>
      </c>
      <c r="AT18" t="s">
        <v>470</v>
      </c>
      <c r="AU18" t="s">
        <v>38</v>
      </c>
      <c r="AV18" t="s">
        <v>471</v>
      </c>
      <c r="AW18" t="s">
        <v>15</v>
      </c>
      <c r="AX18" t="s">
        <v>472</v>
      </c>
      <c r="AY18" t="s">
        <v>201</v>
      </c>
      <c r="AZ18" t="s">
        <v>473</v>
      </c>
      <c r="BA18" t="s">
        <v>129</v>
      </c>
      <c r="BB18" t="s">
        <v>474</v>
      </c>
      <c r="BC18" t="s">
        <v>475</v>
      </c>
      <c r="BD18" t="s">
        <v>454</v>
      </c>
      <c r="BE18" s="34"/>
    </row>
    <row r="19" spans="1:468" ht="15.75" thickBot="1" x14ac:dyDescent="0.3">
      <c r="A19">
        <v>17</v>
      </c>
      <c r="B19" s="4" t="s">
        <v>102</v>
      </c>
      <c r="C19" s="4" t="s">
        <v>103</v>
      </c>
      <c r="D19" s="4" t="s">
        <v>104</v>
      </c>
      <c r="E19" s="4" t="s">
        <v>105</v>
      </c>
      <c r="F19" s="4">
        <v>2002</v>
      </c>
      <c r="G19" s="4" t="s">
        <v>106</v>
      </c>
      <c r="H19" s="4" t="s">
        <v>107</v>
      </c>
      <c r="I19" s="4" t="s">
        <v>108</v>
      </c>
      <c r="J19" s="4" t="s">
        <v>504</v>
      </c>
      <c r="K19" s="4" t="s">
        <v>109</v>
      </c>
      <c r="L19" s="4" t="s">
        <v>53</v>
      </c>
      <c r="N19" s="35"/>
      <c r="O19" s="36"/>
      <c r="P19" s="36"/>
      <c r="Q19" s="36"/>
      <c r="R19" s="36"/>
      <c r="S19" s="36"/>
      <c r="T19" s="36"/>
      <c r="U19" s="37"/>
      <c r="W19" s="33"/>
      <c r="AH19" s="34"/>
      <c r="AJ19" s="33"/>
      <c r="AK19">
        <v>2007</v>
      </c>
      <c r="AL19">
        <f t="shared" si="5"/>
        <v>0</v>
      </c>
      <c r="AM19">
        <f t="shared" si="5"/>
        <v>0</v>
      </c>
      <c r="AN19">
        <f t="shared" si="5"/>
        <v>0</v>
      </c>
      <c r="AO19">
        <f t="shared" si="5"/>
        <v>0</v>
      </c>
      <c r="AP19">
        <f t="shared" si="5"/>
        <v>0</v>
      </c>
      <c r="AR19" t="s">
        <v>455</v>
      </c>
      <c r="AS19">
        <f>SUM(AL5:AL9)</f>
        <v>4</v>
      </c>
      <c r="AU19">
        <f>SUM(AM5:AM9)</f>
        <v>2</v>
      </c>
      <c r="AW19">
        <f>SUM(AN5:AN9)</f>
        <v>2</v>
      </c>
      <c r="AY19">
        <f>SUM(AO5:AO9)</f>
        <v>0</v>
      </c>
      <c r="AZ19">
        <v>0</v>
      </c>
      <c r="BA19">
        <f>SUM(AP5:AP9)</f>
        <v>0</v>
      </c>
      <c r="BB19">
        <v>0</v>
      </c>
      <c r="BD19">
        <f t="shared" ref="BD19:BD24" si="6">SUM(AS19:BB19)</f>
        <v>8</v>
      </c>
      <c r="BE19" s="34"/>
    </row>
    <row r="20" spans="1:468" ht="15.75" thickBot="1" x14ac:dyDescent="0.3">
      <c r="A20">
        <v>18</v>
      </c>
      <c r="B20" s="4" t="s">
        <v>110</v>
      </c>
      <c r="C20" s="4" t="s">
        <v>111</v>
      </c>
      <c r="D20" s="4" t="s">
        <v>112</v>
      </c>
      <c r="E20" s="4" t="s">
        <v>113</v>
      </c>
      <c r="F20" s="4">
        <v>2002</v>
      </c>
      <c r="G20" s="4" t="s">
        <v>14</v>
      </c>
      <c r="H20" s="4" t="s">
        <v>38</v>
      </c>
      <c r="I20" s="4" t="s">
        <v>108</v>
      </c>
      <c r="J20" s="4" t="s">
        <v>114</v>
      </c>
      <c r="K20" s="4" t="s">
        <v>115</v>
      </c>
      <c r="L20" s="4" t="s">
        <v>18</v>
      </c>
      <c r="W20" s="33"/>
      <c r="Y20" t="s">
        <v>129</v>
      </c>
      <c r="Z20" t="s">
        <v>201</v>
      </c>
      <c r="AA20" t="s">
        <v>15</v>
      </c>
      <c r="AB20" t="s">
        <v>38</v>
      </c>
      <c r="AC20" t="s">
        <v>24</v>
      </c>
      <c r="AH20" s="34"/>
      <c r="AJ20" s="33"/>
      <c r="AK20">
        <v>2008</v>
      </c>
      <c r="AL20">
        <f t="shared" si="5"/>
        <v>1</v>
      </c>
      <c r="AM20">
        <f t="shared" si="5"/>
        <v>1</v>
      </c>
      <c r="AN20">
        <f t="shared" si="5"/>
        <v>0</v>
      </c>
      <c r="AO20">
        <f t="shared" si="5"/>
        <v>0</v>
      </c>
      <c r="AP20">
        <f t="shared" si="5"/>
        <v>0</v>
      </c>
      <c r="AR20" t="s">
        <v>456</v>
      </c>
      <c r="AS20">
        <f>(SUM(AL10:AL14))</f>
        <v>5</v>
      </c>
      <c r="AU20">
        <f>(SUM(AM10:AM14))</f>
        <v>2</v>
      </c>
      <c r="AW20">
        <f>(SUM(AN10:AN14))</f>
        <v>2</v>
      </c>
      <c r="AY20">
        <f>(SUM(AO10:AO14))</f>
        <v>0</v>
      </c>
      <c r="AZ20">
        <v>0</v>
      </c>
      <c r="BA20">
        <f>(SUM(AP10:AP14))</f>
        <v>0</v>
      </c>
      <c r="BB20">
        <v>0</v>
      </c>
      <c r="BD20">
        <f t="shared" si="6"/>
        <v>9</v>
      </c>
      <c r="BE20" s="34"/>
    </row>
    <row r="21" spans="1:468" ht="13.5" customHeight="1" x14ac:dyDescent="0.25">
      <c r="A21">
        <v>19</v>
      </c>
      <c r="B21" s="4"/>
      <c r="C21" s="4" t="s">
        <v>116</v>
      </c>
      <c r="D21" s="4" t="s">
        <v>117</v>
      </c>
      <c r="E21" s="4" t="s">
        <v>118</v>
      </c>
      <c r="F21" s="4">
        <v>2003</v>
      </c>
      <c r="G21" s="4" t="s">
        <v>37</v>
      </c>
      <c r="H21" s="4" t="s">
        <v>24</v>
      </c>
      <c r="I21" s="4" t="s">
        <v>120</v>
      </c>
      <c r="J21" s="4" t="s">
        <v>505</v>
      </c>
      <c r="K21" s="4" t="s">
        <v>121</v>
      </c>
      <c r="L21" s="4" t="s">
        <v>18</v>
      </c>
      <c r="N21" s="30"/>
      <c r="O21" s="31"/>
      <c r="P21" s="31"/>
      <c r="Q21" s="31"/>
      <c r="R21" s="31"/>
      <c r="S21" s="31"/>
      <c r="T21" s="31"/>
      <c r="U21" s="32"/>
      <c r="W21" s="33"/>
      <c r="X21" t="s">
        <v>468</v>
      </c>
      <c r="Y21">
        <f>Z5+Z6+Z7+Z12</f>
        <v>0</v>
      </c>
      <c r="Z21">
        <f t="shared" ref="Z21:AC21" si="7">AA5+AA6+AA7+AA12</f>
        <v>0</v>
      </c>
      <c r="AA21">
        <f t="shared" si="7"/>
        <v>2</v>
      </c>
      <c r="AB21">
        <f t="shared" si="7"/>
        <v>33</v>
      </c>
      <c r="AC21">
        <f t="shared" si="7"/>
        <v>20</v>
      </c>
      <c r="AH21" s="34"/>
      <c r="AJ21" s="33"/>
      <c r="AK21">
        <v>2009</v>
      </c>
      <c r="AL21">
        <f t="shared" si="5"/>
        <v>2</v>
      </c>
      <c r="AM21">
        <f t="shared" si="5"/>
        <v>0</v>
      </c>
      <c r="AN21">
        <f t="shared" si="5"/>
        <v>0</v>
      </c>
      <c r="AO21">
        <f t="shared" si="5"/>
        <v>0</v>
      </c>
      <c r="AP21">
        <f t="shared" si="5"/>
        <v>0</v>
      </c>
      <c r="AR21" t="s">
        <v>457</v>
      </c>
      <c r="AS21">
        <f>(SUM(AL15:AL19))</f>
        <v>4</v>
      </c>
      <c r="AU21">
        <f>(SUM(AM15:AM19))</f>
        <v>2</v>
      </c>
      <c r="AW21">
        <f>(SUM(AN15:AN19))</f>
        <v>0</v>
      </c>
      <c r="AY21">
        <f>(SUM(AO15:AO19))</f>
        <v>0</v>
      </c>
      <c r="AZ21">
        <v>0</v>
      </c>
      <c r="BA21">
        <f>(SUM(AP15:AP19))</f>
        <v>1</v>
      </c>
      <c r="BB21">
        <v>0</v>
      </c>
      <c r="BD21">
        <f t="shared" si="6"/>
        <v>7</v>
      </c>
      <c r="BE21" s="34"/>
    </row>
    <row r="22" spans="1:468" x14ac:dyDescent="0.25">
      <c r="A22">
        <v>20</v>
      </c>
      <c r="B22" s="4"/>
      <c r="C22" s="4" t="s">
        <v>122</v>
      </c>
      <c r="D22" s="4" t="s">
        <v>123</v>
      </c>
      <c r="E22" s="4" t="s">
        <v>124</v>
      </c>
      <c r="F22" s="4">
        <v>2004</v>
      </c>
      <c r="G22" s="4" t="s">
        <v>106</v>
      </c>
      <c r="H22" s="4" t="s">
        <v>38</v>
      </c>
      <c r="I22" s="4" t="s">
        <v>108</v>
      </c>
      <c r="J22" s="4" t="s">
        <v>506</v>
      </c>
      <c r="K22" s="4" t="s">
        <v>564</v>
      </c>
      <c r="L22" s="4" t="s">
        <v>53</v>
      </c>
      <c r="N22" s="33"/>
      <c r="T22" t="s">
        <v>494</v>
      </c>
      <c r="U22" s="34"/>
      <c r="W22" s="33"/>
      <c r="X22" t="s">
        <v>469</v>
      </c>
      <c r="Y22">
        <f>Z8+Z9+Z10</f>
        <v>2</v>
      </c>
      <c r="Z22">
        <f t="shared" ref="Z22:AC22" si="8">AA8+AA9+AA10</f>
        <v>4</v>
      </c>
      <c r="AA22">
        <f t="shared" si="8"/>
        <v>10</v>
      </c>
      <c r="AB22">
        <f t="shared" si="8"/>
        <v>2</v>
      </c>
      <c r="AC22">
        <f t="shared" si="8"/>
        <v>1</v>
      </c>
      <c r="AH22" s="34"/>
      <c r="AJ22" s="33"/>
      <c r="AK22">
        <v>2010</v>
      </c>
      <c r="AL22">
        <f t="shared" si="5"/>
        <v>1</v>
      </c>
      <c r="AM22">
        <f t="shared" si="5"/>
        <v>1</v>
      </c>
      <c r="AN22">
        <f t="shared" si="5"/>
        <v>0</v>
      </c>
      <c r="AO22">
        <f t="shared" si="5"/>
        <v>0</v>
      </c>
      <c r="AP22">
        <f t="shared" si="5"/>
        <v>0</v>
      </c>
      <c r="AR22" t="s">
        <v>458</v>
      </c>
      <c r="AS22">
        <f>(SUM(AL20:AL24))</f>
        <v>6</v>
      </c>
      <c r="AU22">
        <f>(SUM(AM20:AM24))</f>
        <v>7</v>
      </c>
      <c r="AW22">
        <f>(SUM(AN20:AN24))</f>
        <v>0</v>
      </c>
      <c r="AY22">
        <f>(SUM(AO20:AO24))</f>
        <v>1</v>
      </c>
      <c r="AZ22">
        <v>0</v>
      </c>
      <c r="BA22">
        <f>(SUM(AP20:AP24))</f>
        <v>2</v>
      </c>
      <c r="BB22">
        <v>0</v>
      </c>
      <c r="BD22">
        <f t="shared" si="6"/>
        <v>16</v>
      </c>
      <c r="BE22" s="34"/>
    </row>
    <row r="23" spans="1:468" x14ac:dyDescent="0.25">
      <c r="A23">
        <v>21</v>
      </c>
      <c r="B23" s="4" t="s">
        <v>125</v>
      </c>
      <c r="C23" s="4" t="s">
        <v>576</v>
      </c>
      <c r="D23" s="4" t="s">
        <v>126</v>
      </c>
      <c r="E23" s="4" t="s">
        <v>127</v>
      </c>
      <c r="F23" s="4">
        <v>2004</v>
      </c>
      <c r="G23" s="4" t="s">
        <v>128</v>
      </c>
      <c r="H23" s="4" t="s">
        <v>129</v>
      </c>
      <c r="I23" s="4" t="s">
        <v>39</v>
      </c>
      <c r="J23" s="4" t="s">
        <v>507</v>
      </c>
      <c r="K23" s="4" t="s">
        <v>130</v>
      </c>
      <c r="L23" s="4" t="s">
        <v>53</v>
      </c>
      <c r="N23" s="33"/>
      <c r="R23" t="s">
        <v>199</v>
      </c>
      <c r="S23" t="s">
        <v>50</v>
      </c>
      <c r="T23" t="s">
        <v>396</v>
      </c>
      <c r="U23" s="34"/>
      <c r="W23" s="33"/>
      <c r="AH23" s="34"/>
      <c r="AJ23" s="33"/>
      <c r="AK23">
        <v>2011</v>
      </c>
      <c r="AL23">
        <f t="shared" si="5"/>
        <v>1</v>
      </c>
      <c r="AM23">
        <f t="shared" si="5"/>
        <v>1</v>
      </c>
      <c r="AN23">
        <f t="shared" si="5"/>
        <v>0</v>
      </c>
      <c r="AO23">
        <f t="shared" si="5"/>
        <v>0</v>
      </c>
      <c r="AP23">
        <f t="shared" si="5"/>
        <v>0</v>
      </c>
      <c r="AR23" t="s">
        <v>459</v>
      </c>
      <c r="AS23">
        <f>(SUM(AL25:AL29))</f>
        <v>5</v>
      </c>
      <c r="AU23">
        <f>(SUM(AM25:AM29))</f>
        <v>17</v>
      </c>
      <c r="AW23">
        <f>(SUM(AN25:AN29))</f>
        <v>7</v>
      </c>
      <c r="AY23">
        <f>(SUM(AO25:AO29))</f>
        <v>3</v>
      </c>
      <c r="AZ23">
        <v>0</v>
      </c>
      <c r="BA23">
        <f>(SUM(AP25:AP29))</f>
        <v>0</v>
      </c>
      <c r="BB23">
        <v>0</v>
      </c>
      <c r="BD23">
        <f t="shared" si="6"/>
        <v>32</v>
      </c>
      <c r="BE23" s="34"/>
    </row>
    <row r="24" spans="1:468" x14ac:dyDescent="0.25">
      <c r="A24">
        <v>22</v>
      </c>
      <c r="B24" s="4" t="s">
        <v>131</v>
      </c>
      <c r="C24" s="4" t="s">
        <v>577</v>
      </c>
      <c r="D24" s="4" t="s">
        <v>132</v>
      </c>
      <c r="E24" s="4" t="s">
        <v>133</v>
      </c>
      <c r="F24" s="4">
        <v>2005</v>
      </c>
      <c r="G24" s="4" t="s">
        <v>37</v>
      </c>
      <c r="H24" s="4" t="s">
        <v>24</v>
      </c>
      <c r="I24" s="4" t="s">
        <v>120</v>
      </c>
      <c r="J24" s="4" t="s">
        <v>508</v>
      </c>
      <c r="K24" s="4" t="s">
        <v>134</v>
      </c>
      <c r="L24" s="4" t="s">
        <v>18</v>
      </c>
      <c r="N24" s="33"/>
      <c r="O24">
        <v>2012</v>
      </c>
      <c r="P24">
        <v>2010</v>
      </c>
      <c r="Q24" t="s">
        <v>476</v>
      </c>
      <c r="R24">
        <f>COUNTIFS($F$3:$F$90,"&gt;"&amp;$P24,$F$3:$F$90,"&lt;="&amp;$O24,$G$3:$G$90,R$23,$H$3:$H$90,"&lt;&gt;quarterly")</f>
        <v>3</v>
      </c>
      <c r="S24">
        <f>COUNTIFS($F$3:$F$90,"&gt;"&amp;$P24,$F$3:$F$90,"&lt;="&amp;$O24,$G$3:$G$90,S$23,$H$3:$H$90,"&lt;&gt;quarterly")</f>
        <v>0</v>
      </c>
      <c r="T24">
        <f>COUNTIFS($F$3:$F$90,"&gt;"&amp;$P24,$F$3:$F$90,"&lt;="&amp;$O24,$G$3:$G$90,T$22,$H$3:$H$90,"&lt;&gt;quarterly")</f>
        <v>0</v>
      </c>
      <c r="U24" s="34"/>
      <c r="W24" s="33"/>
      <c r="AH24" s="34"/>
      <c r="AJ24" s="33"/>
      <c r="AK24">
        <v>2012</v>
      </c>
      <c r="AL24">
        <f t="shared" si="5"/>
        <v>1</v>
      </c>
      <c r="AM24">
        <f t="shared" si="5"/>
        <v>4</v>
      </c>
      <c r="AN24">
        <f t="shared" si="5"/>
        <v>0</v>
      </c>
      <c r="AO24">
        <f t="shared" si="5"/>
        <v>1</v>
      </c>
      <c r="AP24">
        <f t="shared" si="5"/>
        <v>2</v>
      </c>
      <c r="AR24" t="s">
        <v>460</v>
      </c>
      <c r="AS24">
        <f>(SUM(AL30:AL31))</f>
        <v>1</v>
      </c>
      <c r="AT24" s="55">
        <f>AS24*3.5/1.5</f>
        <v>2.3333333333333335</v>
      </c>
      <c r="AU24" s="55">
        <f>(SUM(AM30:AM31))</f>
        <v>7</v>
      </c>
      <c r="AV24" s="55">
        <f>AU24*3.5/1.5</f>
        <v>16.333333333333332</v>
      </c>
      <c r="AW24" s="55">
        <f>(SUM(AN30:AN31))</f>
        <v>2</v>
      </c>
      <c r="AX24" s="55">
        <f>AW24*3.5/1.5</f>
        <v>4.666666666666667</v>
      </c>
      <c r="AY24" s="55">
        <f>(SUM(AO30:AO31))*5/1.5</f>
        <v>0</v>
      </c>
      <c r="AZ24" s="55">
        <f>AY24*3.5/1.5</f>
        <v>0</v>
      </c>
      <c r="BA24" s="55">
        <f>(SUM(AP30:AP31))*5/1.5</f>
        <v>0</v>
      </c>
      <c r="BB24" s="55">
        <f>BA24*3.5/1.5</f>
        <v>0</v>
      </c>
      <c r="BC24" s="55"/>
      <c r="BD24" s="55">
        <f t="shared" si="6"/>
        <v>33.333333333333329</v>
      </c>
      <c r="BE24" s="34"/>
    </row>
    <row r="25" spans="1:468" x14ac:dyDescent="0.25">
      <c r="A25">
        <v>23</v>
      </c>
      <c r="B25" s="4" t="s">
        <v>135</v>
      </c>
      <c r="C25" s="4" t="s">
        <v>136</v>
      </c>
      <c r="D25" s="4" t="s">
        <v>137</v>
      </c>
      <c r="E25" s="4" t="s">
        <v>138</v>
      </c>
      <c r="F25" s="4">
        <v>2005</v>
      </c>
      <c r="G25" s="4" t="s">
        <v>23</v>
      </c>
      <c r="H25" s="4" t="s">
        <v>24</v>
      </c>
      <c r="I25" s="4" t="s">
        <v>120</v>
      </c>
      <c r="J25" s="4" t="s">
        <v>509</v>
      </c>
      <c r="K25" s="4" t="s">
        <v>563</v>
      </c>
      <c r="L25" s="4" t="s">
        <v>14</v>
      </c>
      <c r="N25" s="33"/>
      <c r="O25">
        <v>2015</v>
      </c>
      <c r="P25">
        <v>2012</v>
      </c>
      <c r="Q25" t="s">
        <v>477</v>
      </c>
      <c r="R25">
        <f>COUNTIFS($F$3:$F$90,"&gt;"&amp;$P25,$F$3:$F$90,"&lt;="&amp;$O25,$G$3:$G$90,R$23,$H$3:$H$90,"&lt;&gt;quarterly")+1</f>
        <v>3</v>
      </c>
      <c r="S25">
        <f>COUNTIFS($F$3:$F$90,"&gt;"&amp;$P25,$F$3:$F$90,"&lt;="&amp;$O25,$G$3:$G$90,S$23,$H$3:$H$90,"&lt;&gt;quarterly")</f>
        <v>0</v>
      </c>
      <c r="T25">
        <f>COUNTIFS($F$3:$F$90,"&gt;"&amp;$P25,$F$3:$F$90,"&lt;="&amp;$O25,$G$3:$G$90,T$22,$H$3:$H$90,"&lt;&gt;quarterly")</f>
        <v>1</v>
      </c>
      <c r="U25" s="34"/>
      <c r="W25" s="33"/>
      <c r="AH25" s="34"/>
      <c r="AJ25" s="33"/>
      <c r="AK25">
        <v>2013</v>
      </c>
      <c r="AL25">
        <f t="shared" ref="AL25:AP31" si="9">COUNTIFS($F$3:$F$90,$AK25,$H$3:$H$90,AL$4)</f>
        <v>0</v>
      </c>
      <c r="AM25">
        <f t="shared" si="9"/>
        <v>5</v>
      </c>
      <c r="AN25">
        <f t="shared" si="9"/>
        <v>0</v>
      </c>
      <c r="AO25">
        <f t="shared" si="9"/>
        <v>0</v>
      </c>
      <c r="AP25">
        <f t="shared" si="9"/>
        <v>0</v>
      </c>
      <c r="AS25">
        <f>SUM(AS19:AS24)</f>
        <v>25</v>
      </c>
      <c r="AU25">
        <f>SUM(AU19:AU24)</f>
        <v>37</v>
      </c>
      <c r="AW25">
        <f>SUM(AW19:AW24)</f>
        <v>13</v>
      </c>
      <c r="AY25">
        <f>SUM(AY19:AY24)</f>
        <v>4</v>
      </c>
      <c r="BA25">
        <f>SUM(BA19:BA24)</f>
        <v>3</v>
      </c>
      <c r="BD25">
        <f t="shared" ref="BD25" si="10">SUM(AS25:BA25)</f>
        <v>82</v>
      </c>
      <c r="BE25" s="34"/>
    </row>
    <row r="26" spans="1:468" x14ac:dyDescent="0.25">
      <c r="A26">
        <v>24</v>
      </c>
      <c r="B26" s="4" t="s">
        <v>139</v>
      </c>
      <c r="C26" s="4" t="s">
        <v>578</v>
      </c>
      <c r="D26" s="4" t="s">
        <v>140</v>
      </c>
      <c r="E26" s="4" t="s">
        <v>141</v>
      </c>
      <c r="F26" s="4">
        <v>2006</v>
      </c>
      <c r="G26" s="4" t="s">
        <v>23</v>
      </c>
      <c r="H26" s="4" t="s">
        <v>38</v>
      </c>
      <c r="I26" s="4" t="s">
        <v>39</v>
      </c>
      <c r="J26" s="4" t="s">
        <v>142</v>
      </c>
      <c r="K26" s="24" t="s">
        <v>143</v>
      </c>
      <c r="L26" s="4" t="s">
        <v>18</v>
      </c>
      <c r="N26" s="33"/>
      <c r="O26">
        <v>2018</v>
      </c>
      <c r="P26">
        <v>2015</v>
      </c>
      <c r="Q26" t="s">
        <v>478</v>
      </c>
      <c r="R26">
        <f>COUNTIFS($F$3:$F$90,"&gt;"&amp;$P26,$F$3:$F$90,"&lt;="&amp;$O26,$G$3:$G$90,R$23,$H$3:$H$90,"&lt;&gt;quarterly")</f>
        <v>4</v>
      </c>
      <c r="S26">
        <f>COUNTIFS($F$3:$F$90,"&gt;"&amp;$P26,$F$3:$F$90,"&lt;="&amp;$O26,$G$3:$G$90,S$23,$H$3:$H$90,"&lt;&gt;quarterly")</f>
        <v>3</v>
      </c>
      <c r="T26">
        <f>COUNTIFS($F$3:$F$90,"&gt;"&amp;$P26,$F$3:$F$90,"&lt;="&amp;$O26,$G$3:$G$90,T$22,$H$3:$H$90,"&lt;&gt;quarterly")</f>
        <v>0</v>
      </c>
      <c r="U26" s="34"/>
      <c r="W26" s="33"/>
      <c r="AH26" s="34"/>
      <c r="AJ26" s="33"/>
      <c r="AK26">
        <v>2014</v>
      </c>
      <c r="AL26">
        <f t="shared" si="9"/>
        <v>0</v>
      </c>
      <c r="AM26">
        <f t="shared" si="9"/>
        <v>1</v>
      </c>
      <c r="AN26">
        <f t="shared" si="9"/>
        <v>2</v>
      </c>
      <c r="AO26">
        <f t="shared" si="9"/>
        <v>2</v>
      </c>
      <c r="AP26">
        <f t="shared" si="9"/>
        <v>0</v>
      </c>
      <c r="BE26" s="34"/>
    </row>
    <row r="27" spans="1:468" x14ac:dyDescent="0.25">
      <c r="A27">
        <v>25</v>
      </c>
      <c r="B27" s="4" t="s">
        <v>144</v>
      </c>
      <c r="C27" s="4" t="s">
        <v>579</v>
      </c>
      <c r="D27" s="4" t="s">
        <v>145</v>
      </c>
      <c r="E27" s="4" t="s">
        <v>146</v>
      </c>
      <c r="F27" s="4">
        <v>2006</v>
      </c>
      <c r="G27" s="4" t="s">
        <v>37</v>
      </c>
      <c r="H27" s="4" t="s">
        <v>24</v>
      </c>
      <c r="I27" s="4" t="s">
        <v>120</v>
      </c>
      <c r="J27" s="4" t="s">
        <v>510</v>
      </c>
      <c r="K27" s="4" t="s">
        <v>147</v>
      </c>
      <c r="L27" s="4" t="s">
        <v>27</v>
      </c>
      <c r="N27" s="33"/>
      <c r="U27" s="34"/>
      <c r="W27" s="33"/>
      <c r="AH27" s="34"/>
      <c r="AJ27" s="33"/>
      <c r="AK27">
        <v>2015</v>
      </c>
      <c r="AL27">
        <f t="shared" si="9"/>
        <v>1</v>
      </c>
      <c r="AM27">
        <f t="shared" si="9"/>
        <v>3</v>
      </c>
      <c r="AN27">
        <f t="shared" si="9"/>
        <v>0</v>
      </c>
      <c r="AO27">
        <f t="shared" si="9"/>
        <v>0</v>
      </c>
      <c r="AP27">
        <f t="shared" si="9"/>
        <v>0</v>
      </c>
      <c r="AR27" s="84" t="s">
        <v>608</v>
      </c>
      <c r="AS27" s="84"/>
      <c r="AT27" s="84"/>
      <c r="AU27" s="84"/>
      <c r="AV27" s="84"/>
      <c r="AW27" s="84"/>
      <c r="AX27" s="84"/>
      <c r="AY27" s="84"/>
      <c r="AZ27" s="84"/>
      <c r="BA27" s="84"/>
      <c r="BE27" s="34"/>
    </row>
    <row r="28" spans="1:468" x14ac:dyDescent="0.25">
      <c r="A28">
        <v>26</v>
      </c>
      <c r="B28" s="4" t="s">
        <v>148</v>
      </c>
      <c r="C28" s="4" t="s">
        <v>580</v>
      </c>
      <c r="D28" s="4" t="s">
        <v>149</v>
      </c>
      <c r="E28" s="4" t="s">
        <v>150</v>
      </c>
      <c r="F28" s="4">
        <v>2008</v>
      </c>
      <c r="G28" s="4" t="s">
        <v>23</v>
      </c>
      <c r="H28" s="4" t="s">
        <v>38</v>
      </c>
      <c r="I28" s="4" t="s">
        <v>32</v>
      </c>
      <c r="J28" s="4" t="s">
        <v>151</v>
      </c>
      <c r="K28" s="24" t="s">
        <v>152</v>
      </c>
      <c r="L28" s="4" t="s">
        <v>53</v>
      </c>
      <c r="N28" s="33"/>
      <c r="U28" s="34"/>
      <c r="W28" s="33"/>
      <c r="AH28" s="34"/>
      <c r="AJ28" s="33"/>
      <c r="AK28">
        <v>2016</v>
      </c>
      <c r="AL28">
        <f t="shared" si="9"/>
        <v>2</v>
      </c>
      <c r="AM28">
        <f t="shared" si="9"/>
        <v>3</v>
      </c>
      <c r="AN28">
        <f t="shared" si="9"/>
        <v>4</v>
      </c>
      <c r="AO28">
        <f t="shared" si="9"/>
        <v>1</v>
      </c>
      <c r="AP28">
        <f t="shared" si="9"/>
        <v>0</v>
      </c>
      <c r="AR28" s="84"/>
      <c r="AS28" s="84"/>
      <c r="AT28" s="84"/>
      <c r="AU28" s="84"/>
      <c r="AV28" s="84"/>
      <c r="AW28" s="84"/>
      <c r="AX28" s="84"/>
      <c r="AY28" s="84"/>
      <c r="AZ28" s="84"/>
      <c r="BA28" s="84"/>
      <c r="BE28" s="34"/>
    </row>
    <row r="29" spans="1:468" x14ac:dyDescent="0.25">
      <c r="A29">
        <v>27</v>
      </c>
      <c r="B29" s="4"/>
      <c r="C29" s="4" t="s">
        <v>153</v>
      </c>
      <c r="D29" s="4" t="s">
        <v>154</v>
      </c>
      <c r="E29" s="4" t="s">
        <v>155</v>
      </c>
      <c r="F29" s="4">
        <v>2008</v>
      </c>
      <c r="G29" s="4" t="s">
        <v>106</v>
      </c>
      <c r="H29" s="4" t="s">
        <v>107</v>
      </c>
      <c r="I29" s="4" t="s">
        <v>108</v>
      </c>
      <c r="J29" s="4" t="s">
        <v>156</v>
      </c>
      <c r="K29" s="4" t="s">
        <v>157</v>
      </c>
      <c r="L29" s="4" t="s">
        <v>18</v>
      </c>
      <c r="N29" s="33"/>
      <c r="U29" s="34"/>
      <c r="W29" s="33"/>
      <c r="AH29" s="34"/>
      <c r="AJ29" s="33"/>
      <c r="AK29">
        <v>2017</v>
      </c>
      <c r="AL29">
        <f t="shared" si="9"/>
        <v>2</v>
      </c>
      <c r="AM29">
        <f t="shared" si="9"/>
        <v>5</v>
      </c>
      <c r="AN29">
        <f t="shared" si="9"/>
        <v>1</v>
      </c>
      <c r="AO29">
        <f t="shared" si="9"/>
        <v>0</v>
      </c>
      <c r="AP29">
        <f t="shared" si="9"/>
        <v>0</v>
      </c>
      <c r="AR29" s="84"/>
      <c r="AS29" s="84"/>
      <c r="AT29" s="84"/>
      <c r="AU29" s="84"/>
      <c r="AV29" s="84"/>
      <c r="AW29" s="84"/>
      <c r="AX29" s="84"/>
      <c r="AY29" s="84"/>
      <c r="AZ29" s="84"/>
      <c r="BA29" s="84"/>
      <c r="BE29" s="34"/>
    </row>
    <row r="30" spans="1:468" x14ac:dyDescent="0.25">
      <c r="A30">
        <v>28</v>
      </c>
      <c r="B30" s="4" t="s">
        <v>158</v>
      </c>
      <c r="C30" s="4" t="s">
        <v>581</v>
      </c>
      <c r="D30" s="4" t="s">
        <v>159</v>
      </c>
      <c r="E30" s="4" t="s">
        <v>160</v>
      </c>
      <c r="F30" s="4">
        <v>2008</v>
      </c>
      <c r="G30" s="4" t="s">
        <v>23</v>
      </c>
      <c r="H30" s="4" t="s">
        <v>24</v>
      </c>
      <c r="I30" s="4" t="s">
        <v>32</v>
      </c>
      <c r="J30" s="4" t="s">
        <v>511</v>
      </c>
      <c r="K30" s="4" t="s">
        <v>161</v>
      </c>
      <c r="L30" s="4" t="s">
        <v>14</v>
      </c>
      <c r="N30" s="33"/>
      <c r="U30" s="34"/>
      <c r="W30" s="33"/>
      <c r="AH30" s="34"/>
      <c r="AJ30" s="33"/>
      <c r="AK30">
        <v>2018</v>
      </c>
      <c r="AL30">
        <f t="shared" si="9"/>
        <v>1</v>
      </c>
      <c r="AM30">
        <f t="shared" si="9"/>
        <v>3</v>
      </c>
      <c r="AN30">
        <f t="shared" si="9"/>
        <v>1</v>
      </c>
      <c r="AO30">
        <f t="shared" si="9"/>
        <v>0</v>
      </c>
      <c r="AP30">
        <f t="shared" si="9"/>
        <v>0</v>
      </c>
      <c r="AR30" s="84"/>
      <c r="AS30" s="84"/>
      <c r="AT30" s="84"/>
      <c r="AU30" s="84"/>
      <c r="AV30" s="84"/>
      <c r="AW30" s="84"/>
      <c r="AX30" s="84"/>
      <c r="AY30" s="84"/>
      <c r="AZ30" s="84"/>
      <c r="BA30" s="84"/>
      <c r="BE30" s="34"/>
    </row>
    <row r="31" spans="1:468" x14ac:dyDescent="0.25">
      <c r="A31">
        <v>29</v>
      </c>
      <c r="B31" s="4" t="s">
        <v>162</v>
      </c>
      <c r="C31" s="4" t="s">
        <v>163</v>
      </c>
      <c r="D31" s="4" t="s">
        <v>164</v>
      </c>
      <c r="E31" s="4" t="s">
        <v>165</v>
      </c>
      <c r="F31" s="4">
        <v>2009</v>
      </c>
      <c r="G31" s="4" t="s">
        <v>23</v>
      </c>
      <c r="H31" s="4" t="s">
        <v>24</v>
      </c>
      <c r="I31" s="4" t="s">
        <v>39</v>
      </c>
      <c r="J31" s="4" t="s">
        <v>512</v>
      </c>
      <c r="K31" s="4" t="s">
        <v>166</v>
      </c>
      <c r="L31" s="4" t="s">
        <v>27</v>
      </c>
      <c r="N31" s="33"/>
      <c r="U31" s="34"/>
      <c r="W31" s="33"/>
      <c r="AH31" s="34"/>
      <c r="AJ31" s="33"/>
      <c r="AK31">
        <v>2019</v>
      </c>
      <c r="AL31">
        <f t="shared" si="9"/>
        <v>0</v>
      </c>
      <c r="AM31">
        <f t="shared" si="9"/>
        <v>4</v>
      </c>
      <c r="AN31">
        <f t="shared" si="9"/>
        <v>1</v>
      </c>
      <c r="AO31">
        <f t="shared" si="9"/>
        <v>0</v>
      </c>
      <c r="AP31">
        <f t="shared" si="9"/>
        <v>0</v>
      </c>
      <c r="BE31" s="34"/>
    </row>
    <row r="32" spans="1:468" ht="15.75" thickBot="1" x14ac:dyDescent="0.3">
      <c r="A32">
        <v>30</v>
      </c>
      <c r="B32" s="4" t="s">
        <v>167</v>
      </c>
      <c r="C32" s="4" t="s">
        <v>168</v>
      </c>
      <c r="D32" s="4" t="s">
        <v>169</v>
      </c>
      <c r="E32" s="4" t="s">
        <v>170</v>
      </c>
      <c r="F32" s="4">
        <v>2009</v>
      </c>
      <c r="G32" s="4" t="s">
        <v>23</v>
      </c>
      <c r="H32" s="4" t="s">
        <v>24</v>
      </c>
      <c r="I32" s="4" t="s">
        <v>32</v>
      </c>
      <c r="J32" s="4" t="s">
        <v>513</v>
      </c>
      <c r="K32" s="4" t="s">
        <v>171</v>
      </c>
      <c r="L32" s="4" t="s">
        <v>27</v>
      </c>
      <c r="N32" s="33"/>
      <c r="U32" s="34"/>
      <c r="W32" s="33"/>
      <c r="AH32" s="34"/>
      <c r="AJ32" s="35"/>
      <c r="AK32" s="36"/>
      <c r="AL32" s="36"/>
      <c r="AM32" s="36"/>
      <c r="AN32" s="36"/>
      <c r="AO32" s="36"/>
      <c r="AP32" s="36"/>
      <c r="AQ32" s="36"/>
      <c r="AR32" s="36"/>
      <c r="AS32" s="36"/>
      <c r="AT32" s="36"/>
      <c r="AU32" s="36"/>
      <c r="AV32" s="36"/>
      <c r="AW32" s="36"/>
      <c r="AX32" s="36"/>
      <c r="AY32" s="36"/>
      <c r="AZ32" s="36"/>
      <c r="BA32" s="36"/>
      <c r="BB32" s="36"/>
      <c r="BC32" s="36"/>
      <c r="BD32" s="36"/>
      <c r="BE32" s="37"/>
    </row>
    <row r="33" spans="1:468" s="2" customFormat="1" x14ac:dyDescent="0.25">
      <c r="A33">
        <v>31</v>
      </c>
      <c r="B33" s="4"/>
      <c r="C33" s="4" t="s">
        <v>172</v>
      </c>
      <c r="D33" s="4" t="s">
        <v>173</v>
      </c>
      <c r="E33" s="4" t="s">
        <v>174</v>
      </c>
      <c r="F33" s="4">
        <v>2010</v>
      </c>
      <c r="G33" s="4" t="s">
        <v>106</v>
      </c>
      <c r="H33" s="4" t="s">
        <v>38</v>
      </c>
      <c r="I33" s="4" t="s">
        <v>108</v>
      </c>
      <c r="J33" s="4" t="s">
        <v>175</v>
      </c>
      <c r="K33" s="4" t="s">
        <v>176</v>
      </c>
      <c r="L33" s="4" t="s">
        <v>18</v>
      </c>
      <c r="M33"/>
      <c r="N33" s="33"/>
      <c r="O33"/>
      <c r="P33"/>
      <c r="Q33"/>
      <c r="R33"/>
      <c r="S33"/>
      <c r="T33"/>
      <c r="U33" s="34"/>
      <c r="V33"/>
      <c r="W33" s="33"/>
      <c r="X33"/>
      <c r="Y33"/>
      <c r="Z33"/>
      <c r="AA33"/>
      <c r="AB33"/>
      <c r="AC33"/>
      <c r="AD33"/>
      <c r="AE33"/>
      <c r="AF33"/>
      <c r="AG33"/>
      <c r="AH33" s="34"/>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row>
    <row r="34" spans="1:468" s="2" customFormat="1" x14ac:dyDescent="0.25">
      <c r="A34">
        <v>32</v>
      </c>
      <c r="B34" s="4" t="s">
        <v>177</v>
      </c>
      <c r="C34" s="4" t="s">
        <v>178</v>
      </c>
      <c r="D34" s="4" t="s">
        <v>179</v>
      </c>
      <c r="E34" s="4" t="s">
        <v>180</v>
      </c>
      <c r="F34" s="4">
        <v>2010</v>
      </c>
      <c r="G34" s="4" t="s">
        <v>96</v>
      </c>
      <c r="H34" s="4" t="s">
        <v>24</v>
      </c>
      <c r="I34" s="4" t="s">
        <v>120</v>
      </c>
      <c r="J34" s="4" t="s">
        <v>514</v>
      </c>
      <c r="K34" s="4" t="s">
        <v>181</v>
      </c>
      <c r="L34" s="4" t="s">
        <v>27</v>
      </c>
      <c r="M34"/>
      <c r="N34" s="33"/>
      <c r="O34"/>
      <c r="P34"/>
      <c r="Q34"/>
      <c r="R34"/>
      <c r="S34"/>
      <c r="T34"/>
      <c r="U34" s="34"/>
      <c r="V34"/>
      <c r="W34" s="33"/>
      <c r="X34"/>
      <c r="Y34"/>
      <c r="Z34"/>
      <c r="AA34"/>
      <c r="AB34"/>
      <c r="AC34"/>
      <c r="AD34"/>
      <c r="AE34"/>
      <c r="AF34"/>
      <c r="AG34"/>
      <c r="AH34" s="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row>
    <row r="35" spans="1:468" s="3" customFormat="1" x14ac:dyDescent="0.25">
      <c r="A35">
        <v>33</v>
      </c>
      <c r="B35" s="4" t="s">
        <v>182</v>
      </c>
      <c r="C35" s="4" t="s">
        <v>582</v>
      </c>
      <c r="D35" s="4" t="s">
        <v>183</v>
      </c>
      <c r="E35" s="4" t="s">
        <v>184</v>
      </c>
      <c r="F35" s="4">
        <v>2011</v>
      </c>
      <c r="G35" s="4" t="s">
        <v>23</v>
      </c>
      <c r="H35" s="4" t="s">
        <v>24</v>
      </c>
      <c r="I35" s="4" t="s">
        <v>32</v>
      </c>
      <c r="J35" s="4" t="s">
        <v>185</v>
      </c>
      <c r="K35" s="4" t="s">
        <v>186</v>
      </c>
      <c r="L35" s="4" t="s">
        <v>14</v>
      </c>
      <c r="M35"/>
      <c r="N35" s="33"/>
      <c r="O35"/>
      <c r="P35"/>
      <c r="Q35"/>
      <c r="R35"/>
      <c r="S35"/>
      <c r="T35"/>
      <c r="U35" s="34"/>
      <c r="V35"/>
      <c r="W35" s="33"/>
      <c r="X35"/>
      <c r="Y35"/>
      <c r="Z35"/>
      <c r="AA35"/>
      <c r="AB35"/>
      <c r="AC35"/>
      <c r="AD35"/>
      <c r="AE35"/>
      <c r="AF35"/>
      <c r="AG35"/>
      <c r="AH35" s="34"/>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row>
    <row r="36" spans="1:468" x14ac:dyDescent="0.25">
      <c r="A36">
        <v>34</v>
      </c>
      <c r="B36" s="4" t="s">
        <v>187</v>
      </c>
      <c r="C36" s="4" t="s">
        <v>583</v>
      </c>
      <c r="D36" s="4" t="s">
        <v>188</v>
      </c>
      <c r="E36" s="4" t="s">
        <v>189</v>
      </c>
      <c r="F36" s="4">
        <v>2011</v>
      </c>
      <c r="G36" s="4" t="s">
        <v>23</v>
      </c>
      <c r="H36" s="4" t="s">
        <v>38</v>
      </c>
      <c r="I36" s="4" t="s">
        <v>32</v>
      </c>
      <c r="J36" s="4" t="s">
        <v>190</v>
      </c>
      <c r="K36" s="4" t="s">
        <v>191</v>
      </c>
      <c r="L36" s="4" t="s">
        <v>14</v>
      </c>
      <c r="N36" s="33"/>
      <c r="U36" s="34"/>
      <c r="W36" s="33"/>
      <c r="AH36" s="34"/>
    </row>
    <row r="37" spans="1:468" x14ac:dyDescent="0.25">
      <c r="A37">
        <v>35</v>
      </c>
      <c r="B37" s="4"/>
      <c r="C37" s="4" t="s">
        <v>584</v>
      </c>
      <c r="D37" s="4" t="s">
        <v>192</v>
      </c>
      <c r="E37" s="4" t="s">
        <v>193</v>
      </c>
      <c r="F37" s="4">
        <v>2011</v>
      </c>
      <c r="G37" s="4" t="s">
        <v>14</v>
      </c>
      <c r="H37" s="4" t="s">
        <v>14</v>
      </c>
      <c r="I37" s="4" t="s">
        <v>14</v>
      </c>
      <c r="J37" s="4" t="s">
        <v>194</v>
      </c>
      <c r="K37" s="4" t="s">
        <v>195</v>
      </c>
      <c r="L37" s="4" t="s">
        <v>14</v>
      </c>
      <c r="N37" s="33"/>
      <c r="U37" s="34"/>
      <c r="W37" s="33"/>
      <c r="AH37" s="34"/>
    </row>
    <row r="38" spans="1:468" x14ac:dyDescent="0.25">
      <c r="A38">
        <v>36</v>
      </c>
      <c r="B38" s="4" t="s">
        <v>196</v>
      </c>
      <c r="C38" s="4" t="s">
        <v>585</v>
      </c>
      <c r="D38" s="4" t="s">
        <v>197</v>
      </c>
      <c r="E38" s="4" t="s">
        <v>198</v>
      </c>
      <c r="F38" s="4">
        <v>2012</v>
      </c>
      <c r="G38" s="4" t="s">
        <v>199</v>
      </c>
      <c r="H38" s="4" t="s">
        <v>201</v>
      </c>
      <c r="I38" s="4" t="s">
        <v>39</v>
      </c>
      <c r="J38" s="4" t="s">
        <v>202</v>
      </c>
      <c r="K38" s="4" t="s">
        <v>203</v>
      </c>
      <c r="L38" s="4" t="s">
        <v>53</v>
      </c>
      <c r="N38" s="33"/>
      <c r="U38" s="34"/>
      <c r="W38" s="33"/>
      <c r="AH38" s="34"/>
    </row>
    <row r="39" spans="1:468" x14ac:dyDescent="0.25">
      <c r="A39">
        <v>37</v>
      </c>
      <c r="B39" s="4" t="s">
        <v>204</v>
      </c>
      <c r="C39" s="4" t="s">
        <v>586</v>
      </c>
      <c r="D39" s="4" t="s">
        <v>205</v>
      </c>
      <c r="E39" s="4" t="s">
        <v>206</v>
      </c>
      <c r="F39" s="4">
        <v>2012</v>
      </c>
      <c r="G39" s="4" t="s">
        <v>23</v>
      </c>
      <c r="H39" s="4" t="s">
        <v>38</v>
      </c>
      <c r="I39" s="4" t="s">
        <v>32</v>
      </c>
      <c r="J39" s="4" t="s">
        <v>207</v>
      </c>
      <c r="K39" s="4" t="s">
        <v>208</v>
      </c>
      <c r="L39" s="4" t="s">
        <v>18</v>
      </c>
      <c r="M39" s="3"/>
      <c r="N39" s="38"/>
      <c r="O39" s="3"/>
      <c r="P39" s="3"/>
      <c r="Q39" s="3"/>
      <c r="R39" s="3"/>
      <c r="S39" s="3"/>
      <c r="T39" s="3"/>
      <c r="U39" s="39"/>
      <c r="V39" s="3"/>
      <c r="W39" s="38"/>
      <c r="X39" s="3"/>
      <c r="Y39" s="3"/>
      <c r="Z39" s="3"/>
      <c r="AA39" s="3"/>
      <c r="AB39" s="3"/>
      <c r="AC39" s="3"/>
      <c r="AD39" s="3"/>
      <c r="AE39" s="3"/>
      <c r="AF39" s="3"/>
      <c r="AG39" s="3"/>
      <c r="AH39" s="39"/>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row>
    <row r="40" spans="1:468" x14ac:dyDescent="0.25">
      <c r="A40">
        <v>38</v>
      </c>
      <c r="B40" s="4" t="s">
        <v>209</v>
      </c>
      <c r="C40" s="4" t="s">
        <v>587</v>
      </c>
      <c r="D40" s="4" t="s">
        <v>210</v>
      </c>
      <c r="E40" s="4" t="s">
        <v>211</v>
      </c>
      <c r="F40" s="4">
        <v>2012</v>
      </c>
      <c r="G40" s="4" t="s">
        <v>23</v>
      </c>
      <c r="H40" s="4" t="s">
        <v>38</v>
      </c>
      <c r="I40" s="4" t="s">
        <v>32</v>
      </c>
      <c r="J40" s="4" t="s">
        <v>212</v>
      </c>
      <c r="K40" s="4" t="s">
        <v>213</v>
      </c>
      <c r="L40" s="4" t="s">
        <v>27</v>
      </c>
      <c r="N40" s="33"/>
      <c r="U40" s="34"/>
      <c r="W40" s="33"/>
      <c r="AH40" s="34"/>
    </row>
    <row r="41" spans="1:468" ht="15.75" thickBot="1" x14ac:dyDescent="0.3">
      <c r="A41">
        <v>39</v>
      </c>
      <c r="B41" s="4"/>
      <c r="C41" s="4" t="s">
        <v>214</v>
      </c>
      <c r="D41" s="4" t="s">
        <v>215</v>
      </c>
      <c r="E41" s="4" t="s">
        <v>216</v>
      </c>
      <c r="F41" s="4">
        <v>2012</v>
      </c>
      <c r="G41" s="4" t="s">
        <v>199</v>
      </c>
      <c r="H41" s="4" t="s">
        <v>129</v>
      </c>
      <c r="I41" s="4" t="s">
        <v>39</v>
      </c>
      <c r="J41" s="4" t="s">
        <v>217</v>
      </c>
      <c r="K41" s="4" t="s">
        <v>218</v>
      </c>
      <c r="L41" s="4" t="s">
        <v>18</v>
      </c>
      <c r="N41" s="35"/>
      <c r="O41" s="36"/>
      <c r="P41" s="36"/>
      <c r="Q41" s="36"/>
      <c r="R41" s="36"/>
      <c r="S41" s="36"/>
      <c r="T41" s="36"/>
      <c r="U41" s="37"/>
      <c r="W41" s="35"/>
      <c r="X41" s="36"/>
      <c r="Y41" s="36"/>
      <c r="Z41" s="36"/>
      <c r="AA41" s="36"/>
      <c r="AB41" s="36"/>
      <c r="AC41" s="36"/>
      <c r="AD41" s="36"/>
      <c r="AE41" s="36"/>
      <c r="AF41" s="36"/>
      <c r="AG41" s="36"/>
      <c r="AH41" s="37"/>
    </row>
    <row r="42" spans="1:468" ht="15.75" thickBot="1" x14ac:dyDescent="0.3">
      <c r="A42">
        <v>40</v>
      </c>
      <c r="B42" s="4"/>
      <c r="C42" s="4" t="s">
        <v>588</v>
      </c>
      <c r="D42" s="4" t="s">
        <v>219</v>
      </c>
      <c r="E42" s="4" t="s">
        <v>220</v>
      </c>
      <c r="F42" s="4">
        <v>2012</v>
      </c>
      <c r="G42" s="4" t="s">
        <v>199</v>
      </c>
      <c r="H42" s="4" t="s">
        <v>129</v>
      </c>
      <c r="I42" s="4" t="s">
        <v>39</v>
      </c>
      <c r="J42" s="4" t="s">
        <v>221</v>
      </c>
      <c r="K42" s="4" t="s">
        <v>222</v>
      </c>
      <c r="L42" s="4" t="s">
        <v>53</v>
      </c>
    </row>
    <row r="43" spans="1:468" x14ac:dyDescent="0.25">
      <c r="A43">
        <v>41</v>
      </c>
      <c r="B43" s="4" t="s">
        <v>223</v>
      </c>
      <c r="C43" s="4" t="s">
        <v>224</v>
      </c>
      <c r="D43" s="4" t="s">
        <v>225</v>
      </c>
      <c r="E43" s="4" t="s">
        <v>226</v>
      </c>
      <c r="F43" s="4">
        <v>2012</v>
      </c>
      <c r="G43" s="4" t="s">
        <v>14</v>
      </c>
      <c r="H43" s="4" t="s">
        <v>14</v>
      </c>
      <c r="I43" s="4" t="s">
        <v>14</v>
      </c>
      <c r="J43" s="4" t="s">
        <v>227</v>
      </c>
      <c r="K43" s="4" t="s">
        <v>228</v>
      </c>
      <c r="L43" s="4" t="s">
        <v>14</v>
      </c>
      <c r="N43" s="30"/>
      <c r="O43" s="31"/>
      <c r="P43" s="31"/>
      <c r="Q43" s="31"/>
      <c r="R43" s="31"/>
      <c r="S43" s="31"/>
      <c r="T43" s="31"/>
      <c r="U43" s="32"/>
      <c r="W43" s="30"/>
      <c r="X43" s="31"/>
      <c r="Y43" s="31"/>
      <c r="Z43" s="31"/>
      <c r="AA43" s="31"/>
      <c r="AB43" s="31"/>
      <c r="AC43" s="31"/>
      <c r="AD43" s="31"/>
      <c r="AE43" s="31"/>
      <c r="AF43" s="31"/>
      <c r="AG43" s="31"/>
      <c r="AH43" s="31"/>
      <c r="AI43" s="31"/>
      <c r="AJ43" s="31"/>
      <c r="AK43" s="31"/>
      <c r="AL43" s="31"/>
      <c r="AM43" s="31"/>
      <c r="AN43" s="31"/>
      <c r="AO43" s="32"/>
    </row>
    <row r="44" spans="1:468" x14ac:dyDescent="0.25">
      <c r="A44">
        <v>42</v>
      </c>
      <c r="B44" s="4" t="s">
        <v>229</v>
      </c>
      <c r="C44" s="4" t="s">
        <v>589</v>
      </c>
      <c r="D44" s="4" t="s">
        <v>230</v>
      </c>
      <c r="E44" s="4" t="s">
        <v>231</v>
      </c>
      <c r="F44" s="4">
        <v>2012</v>
      </c>
      <c r="G44" s="4" t="s">
        <v>106</v>
      </c>
      <c r="H44" s="4" t="s">
        <v>38</v>
      </c>
      <c r="I44" s="4" t="s">
        <v>108</v>
      </c>
      <c r="J44" s="4" t="s">
        <v>232</v>
      </c>
      <c r="K44" s="4" t="s">
        <v>233</v>
      </c>
      <c r="L44" s="4" t="s">
        <v>18</v>
      </c>
      <c r="N44" s="33"/>
      <c r="U44" s="34"/>
      <c r="W44" s="33"/>
      <c r="AO44" s="34"/>
    </row>
    <row r="45" spans="1:468" x14ac:dyDescent="0.25">
      <c r="A45">
        <v>43</v>
      </c>
      <c r="B45" s="4" t="s">
        <v>234</v>
      </c>
      <c r="C45" s="4" t="s">
        <v>235</v>
      </c>
      <c r="D45" s="4" t="s">
        <v>236</v>
      </c>
      <c r="E45" s="4" t="s">
        <v>237</v>
      </c>
      <c r="F45" s="4">
        <v>2012</v>
      </c>
      <c r="G45" s="4" t="s">
        <v>37</v>
      </c>
      <c r="H45" s="4" t="s">
        <v>24</v>
      </c>
      <c r="I45" s="4" t="s">
        <v>120</v>
      </c>
      <c r="J45" s="4" t="s">
        <v>515</v>
      </c>
      <c r="K45" s="4" t="s">
        <v>238</v>
      </c>
      <c r="L45" s="4" t="s">
        <v>27</v>
      </c>
      <c r="N45" s="33"/>
      <c r="R45" t="s">
        <v>18</v>
      </c>
      <c r="S45" t="s">
        <v>27</v>
      </c>
      <c r="T45" t="s">
        <v>53</v>
      </c>
      <c r="U45" s="34"/>
      <c r="W45" s="33"/>
      <c r="Y45" t="s">
        <v>39</v>
      </c>
      <c r="Z45" t="s">
        <v>120</v>
      </c>
      <c r="AA45" t="s">
        <v>108</v>
      </c>
      <c r="AB45" t="s">
        <v>32</v>
      </c>
      <c r="AC45" t="s">
        <v>14</v>
      </c>
      <c r="AH45" t="s">
        <v>120</v>
      </c>
      <c r="AI45" t="s">
        <v>108</v>
      </c>
      <c r="AJ45" t="s">
        <v>32</v>
      </c>
      <c r="AK45" t="s">
        <v>14</v>
      </c>
      <c r="AO45" s="34"/>
    </row>
    <row r="46" spans="1:468" x14ac:dyDescent="0.25">
      <c r="A46">
        <v>44</v>
      </c>
      <c r="B46" s="4" t="s">
        <v>239</v>
      </c>
      <c r="C46" s="4" t="s">
        <v>240</v>
      </c>
      <c r="D46" s="4" t="s">
        <v>241</v>
      </c>
      <c r="E46" s="4" t="s">
        <v>242</v>
      </c>
      <c r="F46" s="4">
        <v>2012</v>
      </c>
      <c r="G46" s="4" t="s">
        <v>23</v>
      </c>
      <c r="H46" s="4" t="s">
        <v>38</v>
      </c>
      <c r="I46" s="4" t="s">
        <v>32</v>
      </c>
      <c r="J46" s="4" t="s">
        <v>516</v>
      </c>
      <c r="K46" s="4" t="s">
        <v>243</v>
      </c>
      <c r="L46" s="4" t="s">
        <v>18</v>
      </c>
      <c r="N46" s="33"/>
      <c r="O46" t="s">
        <v>39</v>
      </c>
      <c r="P46" t="s">
        <v>461</v>
      </c>
      <c r="Q46" t="s">
        <v>129</v>
      </c>
      <c r="R46">
        <f t="shared" ref="R46:T50" si="11">COUNTIFS($I$3:$I$90,$O$46,$H$3:$H$90,$Q46,$L$3:$L$90,R$45)</f>
        <v>1</v>
      </c>
      <c r="S46">
        <f t="shared" si="11"/>
        <v>0</v>
      </c>
      <c r="T46">
        <f t="shared" si="11"/>
        <v>2</v>
      </c>
      <c r="U46" s="34"/>
      <c r="W46" s="33"/>
      <c r="X46">
        <v>1993</v>
      </c>
      <c r="Y46">
        <f t="shared" ref="Y46:AC55" si="12">COUNTIFS($F$3:$F$90,$X46,$I$3:$I$90,Y$45)</f>
        <v>0</v>
      </c>
      <c r="Z46">
        <f t="shared" si="12"/>
        <v>0</v>
      </c>
      <c r="AA46">
        <f t="shared" si="12"/>
        <v>0</v>
      </c>
      <c r="AB46">
        <f t="shared" si="12"/>
        <v>0</v>
      </c>
      <c r="AC46">
        <f t="shared" si="12"/>
        <v>2</v>
      </c>
      <c r="AF46" t="s">
        <v>461</v>
      </c>
      <c r="AG46" t="s">
        <v>464</v>
      </c>
      <c r="AH46" t="s">
        <v>119</v>
      </c>
      <c r="AI46" t="s">
        <v>465</v>
      </c>
      <c r="AJ46" t="s">
        <v>462</v>
      </c>
      <c r="AK46" t="s">
        <v>466</v>
      </c>
      <c r="AL46" t="s">
        <v>463</v>
      </c>
      <c r="AM46" t="s">
        <v>467</v>
      </c>
      <c r="AN46" t="s">
        <v>14</v>
      </c>
      <c r="AO46" s="34"/>
    </row>
    <row r="47" spans="1:468" x14ac:dyDescent="0.25">
      <c r="A47">
        <v>45</v>
      </c>
      <c r="B47" s="4" t="s">
        <v>244</v>
      </c>
      <c r="C47" s="4" t="s">
        <v>590</v>
      </c>
      <c r="D47" s="4" t="s">
        <v>245</v>
      </c>
      <c r="E47" s="4" t="s">
        <v>246</v>
      </c>
      <c r="F47" s="4">
        <v>2013</v>
      </c>
      <c r="G47" s="4" t="s">
        <v>23</v>
      </c>
      <c r="H47" s="4" t="s">
        <v>38</v>
      </c>
      <c r="I47" s="4" t="s">
        <v>32</v>
      </c>
      <c r="J47" s="4" t="s">
        <v>517</v>
      </c>
      <c r="K47" s="4" t="s">
        <v>562</v>
      </c>
      <c r="L47" s="4" t="s">
        <v>53</v>
      </c>
      <c r="N47" s="33"/>
      <c r="Q47" t="s">
        <v>201</v>
      </c>
      <c r="R47">
        <f t="shared" si="11"/>
        <v>3</v>
      </c>
      <c r="S47">
        <f t="shared" si="11"/>
        <v>0</v>
      </c>
      <c r="T47">
        <f t="shared" si="11"/>
        <v>1</v>
      </c>
      <c r="U47" s="34"/>
      <c r="W47" s="33"/>
      <c r="X47">
        <v>1994</v>
      </c>
      <c r="Y47">
        <f t="shared" si="12"/>
        <v>0</v>
      </c>
      <c r="Z47">
        <f t="shared" si="12"/>
        <v>0</v>
      </c>
      <c r="AA47">
        <f t="shared" si="12"/>
        <v>0</v>
      </c>
      <c r="AB47">
        <f t="shared" si="12"/>
        <v>0</v>
      </c>
      <c r="AC47">
        <f t="shared" si="12"/>
        <v>0</v>
      </c>
      <c r="AE47" t="s">
        <v>455</v>
      </c>
      <c r="AF47">
        <f>SUM(Y46:Y50)</f>
        <v>3</v>
      </c>
      <c r="AH47">
        <f>SUM(Z46:Z50)</f>
        <v>0</v>
      </c>
      <c r="AJ47">
        <f>SUM(AA46:AA50)</f>
        <v>0</v>
      </c>
      <c r="AL47">
        <f>SUM(AB46:AB50)</f>
        <v>3</v>
      </c>
      <c r="AN47">
        <f>SUM(AC46:AC50)</f>
        <v>2</v>
      </c>
      <c r="AO47" s="34"/>
    </row>
    <row r="48" spans="1:468" x14ac:dyDescent="0.25">
      <c r="A48">
        <v>46</v>
      </c>
      <c r="B48" s="4" t="s">
        <v>247</v>
      </c>
      <c r="C48" s="4" t="s">
        <v>591</v>
      </c>
      <c r="D48" s="4" t="s">
        <v>248</v>
      </c>
      <c r="E48" s="4" t="s">
        <v>249</v>
      </c>
      <c r="F48" s="4">
        <v>2013</v>
      </c>
      <c r="G48" s="4" t="s">
        <v>23</v>
      </c>
      <c r="H48" s="4" t="s">
        <v>250</v>
      </c>
      <c r="I48" s="4" t="s">
        <v>32</v>
      </c>
      <c r="J48" s="4" t="s">
        <v>518</v>
      </c>
      <c r="K48" s="4" t="s">
        <v>251</v>
      </c>
      <c r="L48" s="4" t="s">
        <v>14</v>
      </c>
      <c r="N48" s="33"/>
      <c r="Q48" t="s">
        <v>15</v>
      </c>
      <c r="R48">
        <f t="shared" si="11"/>
        <v>5</v>
      </c>
      <c r="S48">
        <f t="shared" si="11"/>
        <v>0</v>
      </c>
      <c r="T48">
        <f t="shared" si="11"/>
        <v>7</v>
      </c>
      <c r="U48" s="34"/>
      <c r="W48" s="33"/>
      <c r="X48">
        <v>1995</v>
      </c>
      <c r="Y48">
        <f t="shared" si="12"/>
        <v>0</v>
      </c>
      <c r="Z48">
        <f t="shared" si="12"/>
        <v>0</v>
      </c>
      <c r="AA48">
        <f t="shared" si="12"/>
        <v>0</v>
      </c>
      <c r="AB48">
        <f t="shared" si="12"/>
        <v>1</v>
      </c>
      <c r="AC48">
        <f t="shared" si="12"/>
        <v>0</v>
      </c>
      <c r="AE48" t="s">
        <v>456</v>
      </c>
      <c r="AF48">
        <f>SUM(Y51:Y55)</f>
        <v>2</v>
      </c>
      <c r="AH48">
        <f>SUM(Z51:Z55)</f>
        <v>0</v>
      </c>
      <c r="AJ48">
        <f>SUM(AA51:AA55)</f>
        <v>2</v>
      </c>
      <c r="AL48">
        <f>SUM(AB51:AB55)</f>
        <v>6</v>
      </c>
      <c r="AN48">
        <f>SUM(AC51:AC55)</f>
        <v>0</v>
      </c>
      <c r="AO48" s="34"/>
    </row>
    <row r="49" spans="1:468" x14ac:dyDescent="0.25">
      <c r="A49">
        <v>47</v>
      </c>
      <c r="B49" s="4" t="s">
        <v>252</v>
      </c>
      <c r="C49" s="4" t="s">
        <v>592</v>
      </c>
      <c r="D49" s="4" t="s">
        <v>253</v>
      </c>
      <c r="E49" s="25" t="s">
        <v>254</v>
      </c>
      <c r="F49" s="4">
        <v>2013</v>
      </c>
      <c r="G49" s="4" t="s">
        <v>106</v>
      </c>
      <c r="H49" s="4" t="s">
        <v>38</v>
      </c>
      <c r="I49" s="4" t="s">
        <v>108</v>
      </c>
      <c r="J49" s="4" t="s">
        <v>255</v>
      </c>
      <c r="K49" s="4" t="s">
        <v>561</v>
      </c>
      <c r="L49" s="4" t="s">
        <v>18</v>
      </c>
      <c r="N49" s="33"/>
      <c r="Q49" t="s">
        <v>38</v>
      </c>
      <c r="R49">
        <f t="shared" si="11"/>
        <v>4</v>
      </c>
      <c r="S49">
        <f t="shared" si="11"/>
        <v>0</v>
      </c>
      <c r="T49">
        <f t="shared" si="11"/>
        <v>1</v>
      </c>
      <c r="U49" s="34"/>
      <c r="W49" s="33"/>
      <c r="X49">
        <v>1996</v>
      </c>
      <c r="Y49">
        <f t="shared" si="12"/>
        <v>2</v>
      </c>
      <c r="Z49">
        <f t="shared" si="12"/>
        <v>0</v>
      </c>
      <c r="AA49">
        <f t="shared" si="12"/>
        <v>0</v>
      </c>
      <c r="AB49">
        <f t="shared" si="12"/>
        <v>0</v>
      </c>
      <c r="AC49">
        <f t="shared" si="12"/>
        <v>0</v>
      </c>
      <c r="AE49" t="s">
        <v>457</v>
      </c>
      <c r="AF49">
        <f>SUM(Y56:Y60)</f>
        <v>2</v>
      </c>
      <c r="AH49">
        <f>SUM(Z56:Z60)</f>
        <v>4</v>
      </c>
      <c r="AJ49">
        <f>SUM(AA56:AA60)</f>
        <v>1</v>
      </c>
      <c r="AL49">
        <f>SUM(AB56:AB60)</f>
        <v>0</v>
      </c>
      <c r="AN49">
        <f>SUM(AC56:AC60)</f>
        <v>0</v>
      </c>
      <c r="AO49" s="34"/>
    </row>
    <row r="50" spans="1:468" x14ac:dyDescent="0.25">
      <c r="A50">
        <v>48</v>
      </c>
      <c r="B50" s="4" t="s">
        <v>256</v>
      </c>
      <c r="C50" s="4" t="s">
        <v>257</v>
      </c>
      <c r="D50" s="4" t="s">
        <v>258</v>
      </c>
      <c r="E50" s="4" t="s">
        <v>259</v>
      </c>
      <c r="F50" s="4">
        <v>2013</v>
      </c>
      <c r="G50" s="4" t="s">
        <v>23</v>
      </c>
      <c r="H50" s="4" t="s">
        <v>38</v>
      </c>
      <c r="I50" s="4" t="s">
        <v>32</v>
      </c>
      <c r="J50" s="4" t="s">
        <v>260</v>
      </c>
      <c r="K50" s="4" t="s">
        <v>261</v>
      </c>
      <c r="L50" s="4" t="s">
        <v>18</v>
      </c>
      <c r="N50" s="33"/>
      <c r="Q50" t="s">
        <v>24</v>
      </c>
      <c r="R50">
        <f t="shared" si="11"/>
        <v>2</v>
      </c>
      <c r="S50">
        <f t="shared" si="11"/>
        <v>1</v>
      </c>
      <c r="T50">
        <f t="shared" si="11"/>
        <v>1</v>
      </c>
      <c r="U50" s="34"/>
      <c r="W50" s="33"/>
      <c r="X50">
        <v>1997</v>
      </c>
      <c r="Y50">
        <f t="shared" si="12"/>
        <v>1</v>
      </c>
      <c r="Z50">
        <f t="shared" si="12"/>
        <v>0</v>
      </c>
      <c r="AA50">
        <f t="shared" si="12"/>
        <v>0</v>
      </c>
      <c r="AB50">
        <f t="shared" si="12"/>
        <v>2</v>
      </c>
      <c r="AC50">
        <f t="shared" si="12"/>
        <v>0</v>
      </c>
      <c r="AE50" t="s">
        <v>458</v>
      </c>
      <c r="AF50">
        <f>SUM(Y61:Y65)</f>
        <v>4</v>
      </c>
      <c r="AH50">
        <f>SUM(Z61:Z65)</f>
        <v>2</v>
      </c>
      <c r="AJ50">
        <f>SUM(AA61:AA65)</f>
        <v>3</v>
      </c>
      <c r="AL50">
        <f>SUM(AB61:AB65)</f>
        <v>8</v>
      </c>
      <c r="AN50">
        <f>SUM(AC61:AC65)</f>
        <v>2</v>
      </c>
      <c r="AO50" s="34"/>
    </row>
    <row r="51" spans="1:468" x14ac:dyDescent="0.25">
      <c r="A51">
        <v>49</v>
      </c>
      <c r="B51" s="4" t="s">
        <v>262</v>
      </c>
      <c r="C51" s="4" t="s">
        <v>263</v>
      </c>
      <c r="D51" s="4" t="s">
        <v>264</v>
      </c>
      <c r="E51" s="4" t="s">
        <v>265</v>
      </c>
      <c r="F51" s="4">
        <v>2013</v>
      </c>
      <c r="G51" s="4" t="s">
        <v>106</v>
      </c>
      <c r="H51" s="4" t="s">
        <v>38</v>
      </c>
      <c r="I51" s="4" t="s">
        <v>108</v>
      </c>
      <c r="J51" s="4" t="s">
        <v>266</v>
      </c>
      <c r="K51" s="4" t="s">
        <v>267</v>
      </c>
      <c r="L51" s="4" t="s">
        <v>53</v>
      </c>
      <c r="N51" s="33"/>
      <c r="O51" t="s">
        <v>108</v>
      </c>
      <c r="P51" t="s">
        <v>462</v>
      </c>
      <c r="Q51" t="s">
        <v>129</v>
      </c>
      <c r="R51">
        <f t="shared" ref="R51:T55" si="13">COUNTIFS($I$3:$I$90,$O$51,$H$3:$H$90,$Q51,$L$3:$L$90,R$45)</f>
        <v>0</v>
      </c>
      <c r="S51">
        <f t="shared" si="13"/>
        <v>0</v>
      </c>
      <c r="T51">
        <f t="shared" si="13"/>
        <v>0</v>
      </c>
      <c r="U51" s="34"/>
      <c r="W51" s="33"/>
      <c r="X51">
        <v>1998</v>
      </c>
      <c r="Y51">
        <f t="shared" si="12"/>
        <v>1</v>
      </c>
      <c r="Z51">
        <f t="shared" si="12"/>
        <v>0</v>
      </c>
      <c r="AA51">
        <f t="shared" si="12"/>
        <v>0</v>
      </c>
      <c r="AB51">
        <f t="shared" si="12"/>
        <v>2</v>
      </c>
      <c r="AC51">
        <f t="shared" si="12"/>
        <v>0</v>
      </c>
      <c r="AE51" t="s">
        <v>459</v>
      </c>
      <c r="AF51">
        <f>SUM(Y66:Y70)</f>
        <v>14</v>
      </c>
      <c r="AH51">
        <f>SUM(Z66:Z70)</f>
        <v>1</v>
      </c>
      <c r="AJ51">
        <f>SUM(AA66:AA70)</f>
        <v>9</v>
      </c>
      <c r="AL51">
        <f>SUM(AB66:AB70)</f>
        <v>9</v>
      </c>
      <c r="AN51">
        <f>SUM(AC66:AC70)</f>
        <v>1</v>
      </c>
      <c r="AO51" s="34"/>
    </row>
    <row r="52" spans="1:468" x14ac:dyDescent="0.25">
      <c r="A52">
        <v>50</v>
      </c>
      <c r="B52" s="4" t="s">
        <v>268</v>
      </c>
      <c r="C52" s="4" t="s">
        <v>269</v>
      </c>
      <c r="D52" s="4" t="s">
        <v>270</v>
      </c>
      <c r="E52" s="4" t="s">
        <v>271</v>
      </c>
      <c r="F52" s="4">
        <v>2013</v>
      </c>
      <c r="G52" s="4" t="s">
        <v>106</v>
      </c>
      <c r="H52" s="4" t="s">
        <v>38</v>
      </c>
      <c r="I52" s="4" t="s">
        <v>108</v>
      </c>
      <c r="J52" s="4" t="s">
        <v>519</v>
      </c>
      <c r="K52" s="4" t="s">
        <v>272</v>
      </c>
      <c r="L52" s="4" t="s">
        <v>53</v>
      </c>
      <c r="N52" s="33"/>
      <c r="Q52" t="s">
        <v>201</v>
      </c>
      <c r="R52">
        <f t="shared" si="13"/>
        <v>0</v>
      </c>
      <c r="S52">
        <f t="shared" si="13"/>
        <v>0</v>
      </c>
      <c r="T52">
        <f t="shared" si="13"/>
        <v>0</v>
      </c>
      <c r="U52" s="34"/>
      <c r="W52" s="33"/>
      <c r="X52">
        <v>1999</v>
      </c>
      <c r="Y52">
        <f t="shared" si="12"/>
        <v>0</v>
      </c>
      <c r="Z52">
        <f t="shared" si="12"/>
        <v>0</v>
      </c>
      <c r="AA52">
        <f t="shared" si="12"/>
        <v>0</v>
      </c>
      <c r="AB52">
        <f t="shared" si="12"/>
        <v>1</v>
      </c>
      <c r="AC52">
        <f t="shared" si="12"/>
        <v>0</v>
      </c>
      <c r="AE52" t="s">
        <v>460</v>
      </c>
      <c r="AF52">
        <f>SUM(Y71:Y72)</f>
        <v>3</v>
      </c>
      <c r="AG52">
        <f>AF52*3.5/1.5</f>
        <v>7</v>
      </c>
      <c r="AH52">
        <f>SUM(Z71:Z72)</f>
        <v>0</v>
      </c>
      <c r="AI52">
        <f>AH52*3.5/1.5</f>
        <v>0</v>
      </c>
      <c r="AJ52">
        <f>SUM(AA71:AA72)</f>
        <v>3</v>
      </c>
      <c r="AK52">
        <f>AJ52*3.5/1.5</f>
        <v>7</v>
      </c>
      <c r="AL52">
        <f>SUM(AB71:AB72)</f>
        <v>4</v>
      </c>
      <c r="AM52" s="55">
        <f>AL52*3.5/1.5</f>
        <v>9.3333333333333339</v>
      </c>
      <c r="AN52">
        <f>SUM(AC71:AC72)</f>
        <v>0</v>
      </c>
      <c r="AO52" s="34"/>
    </row>
    <row r="53" spans="1:468" x14ac:dyDescent="0.25">
      <c r="A53">
        <v>51</v>
      </c>
      <c r="B53" s="4" t="s">
        <v>273</v>
      </c>
      <c r="C53" s="4" t="s">
        <v>593</v>
      </c>
      <c r="D53" s="4" t="s">
        <v>274</v>
      </c>
      <c r="E53" s="4" t="s">
        <v>275</v>
      </c>
      <c r="F53" s="4">
        <v>2014</v>
      </c>
      <c r="G53" s="4" t="s">
        <v>495</v>
      </c>
      <c r="H53" s="4" t="s">
        <v>15</v>
      </c>
      <c r="I53" s="4" t="s">
        <v>39</v>
      </c>
      <c r="J53" s="4" t="s">
        <v>277</v>
      </c>
      <c r="K53" s="4" t="s">
        <v>278</v>
      </c>
      <c r="L53" s="4" t="s">
        <v>18</v>
      </c>
      <c r="N53" s="33"/>
      <c r="Q53" t="s">
        <v>15</v>
      </c>
      <c r="R53">
        <f t="shared" si="13"/>
        <v>0</v>
      </c>
      <c r="S53">
        <f t="shared" si="13"/>
        <v>0</v>
      </c>
      <c r="T53">
        <f t="shared" si="13"/>
        <v>0</v>
      </c>
      <c r="U53" s="34"/>
      <c r="W53" s="33"/>
      <c r="X53">
        <v>2000</v>
      </c>
      <c r="Y53">
        <f t="shared" si="12"/>
        <v>1</v>
      </c>
      <c r="Z53">
        <f t="shared" si="12"/>
        <v>0</v>
      </c>
      <c r="AA53">
        <f t="shared" si="12"/>
        <v>0</v>
      </c>
      <c r="AB53">
        <f t="shared" si="12"/>
        <v>2</v>
      </c>
      <c r="AC53">
        <f t="shared" si="12"/>
        <v>0</v>
      </c>
      <c r="AO53" s="34"/>
    </row>
    <row r="54" spans="1:468" x14ac:dyDescent="0.25">
      <c r="A54">
        <v>52</v>
      </c>
      <c r="B54" s="4" t="s">
        <v>279</v>
      </c>
      <c r="C54" s="4" t="s">
        <v>594</v>
      </c>
      <c r="D54" s="4" t="s">
        <v>280</v>
      </c>
      <c r="E54" s="4" t="s">
        <v>281</v>
      </c>
      <c r="F54" s="4">
        <v>2014</v>
      </c>
      <c r="G54" s="4" t="s">
        <v>494</v>
      </c>
      <c r="H54" s="4" t="s">
        <v>201</v>
      </c>
      <c r="I54" s="4" t="s">
        <v>39</v>
      </c>
      <c r="J54" s="4" t="s">
        <v>282</v>
      </c>
      <c r="K54" s="4" t="s">
        <v>283</v>
      </c>
      <c r="L54" s="4" t="s">
        <v>18</v>
      </c>
      <c r="N54" s="33"/>
      <c r="Q54" t="s">
        <v>38</v>
      </c>
      <c r="R54">
        <f t="shared" si="13"/>
        <v>7</v>
      </c>
      <c r="S54">
        <f t="shared" si="13"/>
        <v>1</v>
      </c>
      <c r="T54">
        <f t="shared" si="13"/>
        <v>7</v>
      </c>
      <c r="U54" s="34"/>
      <c r="W54" s="33"/>
      <c r="X54">
        <v>2001</v>
      </c>
      <c r="Y54">
        <f t="shared" si="12"/>
        <v>0</v>
      </c>
      <c r="Z54">
        <f t="shared" si="12"/>
        <v>0</v>
      </c>
      <c r="AA54">
        <f t="shared" si="12"/>
        <v>0</v>
      </c>
      <c r="AB54">
        <f t="shared" si="12"/>
        <v>1</v>
      </c>
      <c r="AC54">
        <f t="shared" si="12"/>
        <v>0</v>
      </c>
      <c r="AO54" s="34"/>
    </row>
    <row r="55" spans="1:468" x14ac:dyDescent="0.25">
      <c r="A55">
        <v>53</v>
      </c>
      <c r="B55" s="4"/>
      <c r="C55" s="4" t="s">
        <v>284</v>
      </c>
      <c r="D55" s="4" t="s">
        <v>285</v>
      </c>
      <c r="E55" s="4" t="s">
        <v>286</v>
      </c>
      <c r="F55" s="4">
        <v>2014</v>
      </c>
      <c r="G55" s="4" t="s">
        <v>199</v>
      </c>
      <c r="H55" s="4" t="s">
        <v>15</v>
      </c>
      <c r="I55" s="4" t="s">
        <v>39</v>
      </c>
      <c r="J55" s="4" t="s">
        <v>287</v>
      </c>
      <c r="K55" s="4" t="s">
        <v>288</v>
      </c>
      <c r="L55" s="4" t="s">
        <v>18</v>
      </c>
      <c r="N55" s="33"/>
      <c r="Q55" t="s">
        <v>24</v>
      </c>
      <c r="R55">
        <f t="shared" si="13"/>
        <v>1</v>
      </c>
      <c r="S55">
        <f t="shared" si="13"/>
        <v>0</v>
      </c>
      <c r="T55">
        <f t="shared" si="13"/>
        <v>0</v>
      </c>
      <c r="U55" s="34"/>
      <c r="W55" s="33"/>
      <c r="X55">
        <v>2002</v>
      </c>
      <c r="Y55">
        <f t="shared" si="12"/>
        <v>0</v>
      </c>
      <c r="Z55">
        <f t="shared" si="12"/>
        <v>0</v>
      </c>
      <c r="AA55">
        <f t="shared" si="12"/>
        <v>2</v>
      </c>
      <c r="AB55">
        <f t="shared" si="12"/>
        <v>0</v>
      </c>
      <c r="AC55">
        <f t="shared" si="12"/>
        <v>0</v>
      </c>
      <c r="AO55" s="34"/>
    </row>
    <row r="56" spans="1:468" x14ac:dyDescent="0.25">
      <c r="A56">
        <v>54</v>
      </c>
      <c r="B56" s="4" t="s">
        <v>289</v>
      </c>
      <c r="C56" s="4" t="s">
        <v>290</v>
      </c>
      <c r="D56" s="4" t="s">
        <v>291</v>
      </c>
      <c r="E56" s="4" t="s">
        <v>292</v>
      </c>
      <c r="F56" s="4">
        <v>2014</v>
      </c>
      <c r="G56" s="4" t="s">
        <v>199</v>
      </c>
      <c r="H56" s="4" t="s">
        <v>201</v>
      </c>
      <c r="I56" s="4" t="s">
        <v>39</v>
      </c>
      <c r="J56" s="4" t="s">
        <v>293</v>
      </c>
      <c r="K56" s="4" t="s">
        <v>294</v>
      </c>
      <c r="L56" s="4" t="s">
        <v>18</v>
      </c>
      <c r="N56" s="33"/>
      <c r="O56" t="s">
        <v>120</v>
      </c>
      <c r="P56" t="s">
        <v>119</v>
      </c>
      <c r="Q56" t="s">
        <v>129</v>
      </c>
      <c r="R56">
        <f t="shared" ref="R56:T60" si="14">COUNTIFS($I$3:$I$90,$O$56,$H$3:$H$90,$Q56,$L$3:$L$90,R$45)</f>
        <v>0</v>
      </c>
      <c r="S56">
        <f t="shared" si="14"/>
        <v>0</v>
      </c>
      <c r="T56">
        <f t="shared" si="14"/>
        <v>0</v>
      </c>
      <c r="U56" s="34"/>
      <c r="W56" s="33"/>
      <c r="X56">
        <v>2003</v>
      </c>
      <c r="Y56">
        <f t="shared" ref="Y56:AC65" si="15">COUNTIFS($F$3:$F$90,$X56,$I$3:$I$90,Y$45)</f>
        <v>0</v>
      </c>
      <c r="Z56">
        <f t="shared" si="15"/>
        <v>1</v>
      </c>
      <c r="AA56">
        <f t="shared" si="15"/>
        <v>0</v>
      </c>
      <c r="AB56">
        <f t="shared" si="15"/>
        <v>0</v>
      </c>
      <c r="AC56">
        <f t="shared" si="15"/>
        <v>0</v>
      </c>
      <c r="AO56" s="34"/>
    </row>
    <row r="57" spans="1:468" x14ac:dyDescent="0.25">
      <c r="A57">
        <v>55</v>
      </c>
      <c r="B57" s="4"/>
      <c r="C57" s="4" t="s">
        <v>295</v>
      </c>
      <c r="D57" s="4" t="s">
        <v>296</v>
      </c>
      <c r="E57" s="4" t="s">
        <v>297</v>
      </c>
      <c r="F57" s="4">
        <v>2014</v>
      </c>
      <c r="G57" s="4" t="s">
        <v>23</v>
      </c>
      <c r="H57" s="4" t="s">
        <v>38</v>
      </c>
      <c r="I57" s="4" t="s">
        <v>32</v>
      </c>
      <c r="J57" s="4" t="s">
        <v>520</v>
      </c>
      <c r="K57" s="4" t="s">
        <v>298</v>
      </c>
      <c r="L57" s="4" t="s">
        <v>53</v>
      </c>
      <c r="N57" s="33"/>
      <c r="Q57" t="s">
        <v>201</v>
      </c>
      <c r="R57">
        <f t="shared" si="14"/>
        <v>0</v>
      </c>
      <c r="S57">
        <f t="shared" si="14"/>
        <v>0</v>
      </c>
      <c r="T57">
        <f t="shared" si="14"/>
        <v>0</v>
      </c>
      <c r="U57" s="34"/>
      <c r="W57" s="33"/>
      <c r="X57">
        <v>2004</v>
      </c>
      <c r="Y57">
        <f t="shared" si="15"/>
        <v>1</v>
      </c>
      <c r="Z57">
        <f t="shared" si="15"/>
        <v>0</v>
      </c>
      <c r="AA57">
        <f t="shared" si="15"/>
        <v>1</v>
      </c>
      <c r="AB57">
        <f t="shared" si="15"/>
        <v>0</v>
      </c>
      <c r="AC57">
        <f t="shared" si="15"/>
        <v>0</v>
      </c>
      <c r="AO57" s="34"/>
    </row>
    <row r="58" spans="1:468" x14ac:dyDescent="0.25">
      <c r="A58">
        <v>56</v>
      </c>
      <c r="B58" s="4" t="s">
        <v>299</v>
      </c>
      <c r="C58" s="4" t="s">
        <v>300</v>
      </c>
      <c r="D58" s="4" t="s">
        <v>301</v>
      </c>
      <c r="E58" s="4" t="s">
        <v>302</v>
      </c>
      <c r="F58" s="4">
        <v>2015</v>
      </c>
      <c r="G58" s="4" t="s">
        <v>23</v>
      </c>
      <c r="H58" s="4" t="s">
        <v>38</v>
      </c>
      <c r="I58" s="4" t="s">
        <v>32</v>
      </c>
      <c r="J58" s="4" t="s">
        <v>521</v>
      </c>
      <c r="K58" s="4" t="s">
        <v>303</v>
      </c>
      <c r="L58" s="4" t="s">
        <v>18</v>
      </c>
      <c r="N58" s="33"/>
      <c r="Q58" t="s">
        <v>15</v>
      </c>
      <c r="R58">
        <f t="shared" si="14"/>
        <v>0</v>
      </c>
      <c r="S58">
        <f t="shared" si="14"/>
        <v>0</v>
      </c>
      <c r="T58">
        <f t="shared" si="14"/>
        <v>0</v>
      </c>
      <c r="U58" s="34"/>
      <c r="W58" s="33"/>
      <c r="X58">
        <v>2005</v>
      </c>
      <c r="Y58">
        <f t="shared" si="15"/>
        <v>0</v>
      </c>
      <c r="Z58">
        <f t="shared" si="15"/>
        <v>2</v>
      </c>
      <c r="AA58">
        <f t="shared" si="15"/>
        <v>0</v>
      </c>
      <c r="AB58">
        <f t="shared" si="15"/>
        <v>0</v>
      </c>
      <c r="AC58">
        <f t="shared" si="15"/>
        <v>0</v>
      </c>
      <c r="AO58" s="34"/>
    </row>
    <row r="59" spans="1:468" x14ac:dyDescent="0.25">
      <c r="A59">
        <v>57</v>
      </c>
      <c r="B59" s="4" t="s">
        <v>304</v>
      </c>
      <c r="C59" s="4" t="s">
        <v>305</v>
      </c>
      <c r="D59" s="4" t="s">
        <v>306</v>
      </c>
      <c r="E59" s="4" t="s">
        <v>307</v>
      </c>
      <c r="F59" s="4">
        <v>2015</v>
      </c>
      <c r="G59" s="4" t="s">
        <v>14</v>
      </c>
      <c r="H59" s="4" t="s">
        <v>14</v>
      </c>
      <c r="I59" s="4" t="s">
        <v>14</v>
      </c>
      <c r="J59" s="4" t="s">
        <v>522</v>
      </c>
      <c r="K59" s="4" t="s">
        <v>308</v>
      </c>
      <c r="L59" s="4" t="s">
        <v>53</v>
      </c>
      <c r="N59" s="33"/>
      <c r="Q59" t="s">
        <v>38</v>
      </c>
      <c r="R59">
        <f t="shared" si="14"/>
        <v>0</v>
      </c>
      <c r="S59">
        <f t="shared" si="14"/>
        <v>0</v>
      </c>
      <c r="T59">
        <f t="shared" si="14"/>
        <v>0</v>
      </c>
      <c r="U59" s="34"/>
      <c r="W59" s="33"/>
      <c r="X59">
        <v>2006</v>
      </c>
      <c r="Y59">
        <f t="shared" si="15"/>
        <v>1</v>
      </c>
      <c r="Z59">
        <f t="shared" si="15"/>
        <v>1</v>
      </c>
      <c r="AA59">
        <f t="shared" si="15"/>
        <v>0</v>
      </c>
      <c r="AB59">
        <f t="shared" si="15"/>
        <v>0</v>
      </c>
      <c r="AC59">
        <f t="shared" si="15"/>
        <v>0</v>
      </c>
      <c r="AO59" s="34"/>
    </row>
    <row r="60" spans="1:468" x14ac:dyDescent="0.25">
      <c r="A60">
        <v>58</v>
      </c>
      <c r="B60" s="4" t="s">
        <v>309</v>
      </c>
      <c r="C60" s="4" t="s">
        <v>310</v>
      </c>
      <c r="D60" s="4" t="s">
        <v>311</v>
      </c>
      <c r="E60" s="4" t="s">
        <v>312</v>
      </c>
      <c r="F60" s="4">
        <v>2015</v>
      </c>
      <c r="G60" s="4" t="s">
        <v>106</v>
      </c>
      <c r="H60" s="4" t="s">
        <v>38</v>
      </c>
      <c r="I60" s="4" t="s">
        <v>108</v>
      </c>
      <c r="J60" s="4" t="s">
        <v>523</v>
      </c>
      <c r="K60" s="4" t="s">
        <v>313</v>
      </c>
      <c r="L60" s="4" t="s">
        <v>18</v>
      </c>
      <c r="N60" s="33"/>
      <c r="Q60" t="s">
        <v>24</v>
      </c>
      <c r="R60">
        <f t="shared" si="14"/>
        <v>2</v>
      </c>
      <c r="S60">
        <f t="shared" si="14"/>
        <v>4</v>
      </c>
      <c r="T60">
        <f t="shared" si="14"/>
        <v>0</v>
      </c>
      <c r="U60" s="34"/>
      <c r="W60" s="33"/>
      <c r="X60">
        <v>2007</v>
      </c>
      <c r="Y60">
        <f t="shared" si="15"/>
        <v>0</v>
      </c>
      <c r="Z60">
        <f t="shared" si="15"/>
        <v>0</v>
      </c>
      <c r="AA60">
        <f t="shared" si="15"/>
        <v>0</v>
      </c>
      <c r="AB60">
        <f t="shared" si="15"/>
        <v>0</v>
      </c>
      <c r="AC60">
        <f t="shared" si="15"/>
        <v>0</v>
      </c>
      <c r="AO60" s="34"/>
    </row>
    <row r="61" spans="1:468" x14ac:dyDescent="0.25">
      <c r="A61">
        <v>59</v>
      </c>
      <c r="B61" s="4" t="s">
        <v>314</v>
      </c>
      <c r="C61" s="4" t="s">
        <v>315</v>
      </c>
      <c r="D61" s="4" t="s">
        <v>316</v>
      </c>
      <c r="E61" s="4" t="s">
        <v>317</v>
      </c>
      <c r="F61" s="4">
        <v>2015</v>
      </c>
      <c r="G61" s="4" t="s">
        <v>106</v>
      </c>
      <c r="H61" s="4" t="s">
        <v>38</v>
      </c>
      <c r="I61" s="4" t="s">
        <v>108</v>
      </c>
      <c r="J61" s="4" t="s">
        <v>524</v>
      </c>
      <c r="K61" s="4" t="s">
        <v>553</v>
      </c>
      <c r="L61" s="4" t="s">
        <v>53</v>
      </c>
      <c r="N61" s="33"/>
      <c r="O61" t="s">
        <v>32</v>
      </c>
      <c r="P61" t="s">
        <v>463</v>
      </c>
      <c r="Q61" t="s">
        <v>129</v>
      </c>
      <c r="R61">
        <f t="shared" ref="R61:T65" si="16">COUNTIFS($I$3:$I$90,$O$61,$H$3:$H$90,$Q61,$L$3:$L$90,R$45)</f>
        <v>0</v>
      </c>
      <c r="S61">
        <f t="shared" si="16"/>
        <v>0</v>
      </c>
      <c r="T61">
        <f t="shared" si="16"/>
        <v>0</v>
      </c>
      <c r="U61" s="34"/>
      <c r="W61" s="33"/>
      <c r="X61">
        <v>2008</v>
      </c>
      <c r="Y61">
        <f t="shared" si="15"/>
        <v>0</v>
      </c>
      <c r="Z61">
        <f t="shared" si="15"/>
        <v>0</v>
      </c>
      <c r="AA61">
        <f t="shared" si="15"/>
        <v>1</v>
      </c>
      <c r="AB61">
        <f t="shared" si="15"/>
        <v>2</v>
      </c>
      <c r="AC61">
        <f t="shared" si="15"/>
        <v>0</v>
      </c>
      <c r="AO61" s="34"/>
    </row>
    <row r="62" spans="1:468" x14ac:dyDescent="0.25">
      <c r="A62">
        <v>60</v>
      </c>
      <c r="B62" s="4" t="s">
        <v>318</v>
      </c>
      <c r="C62" s="4" t="s">
        <v>319</v>
      </c>
      <c r="D62" s="4" t="s">
        <v>320</v>
      </c>
      <c r="E62" s="4" t="s">
        <v>321</v>
      </c>
      <c r="F62" s="4">
        <v>2015</v>
      </c>
      <c r="G62" s="4" t="s">
        <v>106</v>
      </c>
      <c r="H62" s="4" t="s">
        <v>24</v>
      </c>
      <c r="I62" s="4" t="s">
        <v>108</v>
      </c>
      <c r="J62" s="4" t="s">
        <v>525</v>
      </c>
      <c r="K62" s="4" t="s">
        <v>554</v>
      </c>
      <c r="L62" s="4" t="s">
        <v>18</v>
      </c>
      <c r="N62" s="33"/>
      <c r="Q62" t="s">
        <v>201</v>
      </c>
      <c r="R62">
        <f t="shared" si="16"/>
        <v>0</v>
      </c>
      <c r="S62">
        <f t="shared" si="16"/>
        <v>0</v>
      </c>
      <c r="T62">
        <f t="shared" si="16"/>
        <v>0</v>
      </c>
      <c r="U62" s="34"/>
      <c r="W62" s="33"/>
      <c r="X62">
        <v>2009</v>
      </c>
      <c r="Y62">
        <f t="shared" si="15"/>
        <v>1</v>
      </c>
      <c r="Z62">
        <f t="shared" si="15"/>
        <v>0</v>
      </c>
      <c r="AA62">
        <f t="shared" si="15"/>
        <v>0</v>
      </c>
      <c r="AB62">
        <f t="shared" si="15"/>
        <v>1</v>
      </c>
      <c r="AC62">
        <f t="shared" si="15"/>
        <v>0</v>
      </c>
      <c r="AO62" s="34"/>
    </row>
    <row r="63" spans="1:468" s="4" customFormat="1" x14ac:dyDescent="0.25">
      <c r="A63">
        <v>61</v>
      </c>
      <c r="B63" s="4" t="s">
        <v>322</v>
      </c>
      <c r="C63" s="4" t="s">
        <v>323</v>
      </c>
      <c r="D63" s="4" t="s">
        <v>324</v>
      </c>
      <c r="E63" s="4" t="s">
        <v>325</v>
      </c>
      <c r="F63" s="4">
        <v>2016</v>
      </c>
      <c r="G63" s="4" t="s">
        <v>496</v>
      </c>
      <c r="H63" s="4" t="s">
        <v>38</v>
      </c>
      <c r="I63" s="4" t="s">
        <v>39</v>
      </c>
      <c r="J63" s="4" t="s">
        <v>526</v>
      </c>
      <c r="K63" s="4" t="s">
        <v>326</v>
      </c>
      <c r="L63" s="4" t="s">
        <v>53</v>
      </c>
      <c r="M63"/>
      <c r="N63" s="33"/>
      <c r="O63"/>
      <c r="P63"/>
      <c r="Q63" t="s">
        <v>15</v>
      </c>
      <c r="R63">
        <f t="shared" si="16"/>
        <v>0</v>
      </c>
      <c r="S63">
        <f t="shared" si="16"/>
        <v>0</v>
      </c>
      <c r="T63">
        <f t="shared" si="16"/>
        <v>0</v>
      </c>
      <c r="U63" s="34"/>
      <c r="V63"/>
      <c r="W63" s="33"/>
      <c r="X63">
        <v>2010</v>
      </c>
      <c r="Y63">
        <f t="shared" si="15"/>
        <v>0</v>
      </c>
      <c r="Z63">
        <f t="shared" si="15"/>
        <v>1</v>
      </c>
      <c r="AA63">
        <f t="shared" si="15"/>
        <v>1</v>
      </c>
      <c r="AB63">
        <f t="shared" si="15"/>
        <v>0</v>
      </c>
      <c r="AC63">
        <f t="shared" si="15"/>
        <v>0</v>
      </c>
      <c r="AD63"/>
      <c r="AE63"/>
      <c r="AF63"/>
      <c r="AG63"/>
      <c r="AH63"/>
      <c r="AI63"/>
      <c r="AJ63"/>
      <c r="AK63"/>
      <c r="AL63"/>
      <c r="AM63"/>
      <c r="AN63"/>
      <c r="AO63" s="34"/>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row>
    <row r="64" spans="1:468" x14ac:dyDescent="0.25">
      <c r="A64">
        <v>62</v>
      </c>
      <c r="B64" s="4" t="s">
        <v>327</v>
      </c>
      <c r="C64" s="4" t="s">
        <v>328</v>
      </c>
      <c r="D64" s="4" t="s">
        <v>329</v>
      </c>
      <c r="E64" s="4" t="s">
        <v>330</v>
      </c>
      <c r="F64" s="4">
        <v>2016</v>
      </c>
      <c r="G64" s="4" t="s">
        <v>50</v>
      </c>
      <c r="H64" s="4" t="s">
        <v>15</v>
      </c>
      <c r="I64" s="4" t="s">
        <v>39</v>
      </c>
      <c r="J64" s="4" t="s">
        <v>527</v>
      </c>
      <c r="K64" s="4" t="s">
        <v>555</v>
      </c>
      <c r="L64" s="4" t="s">
        <v>18</v>
      </c>
      <c r="N64" s="33"/>
      <c r="Q64" t="s">
        <v>38</v>
      </c>
      <c r="R64">
        <f t="shared" si="16"/>
        <v>6</v>
      </c>
      <c r="S64">
        <f t="shared" si="16"/>
        <v>2</v>
      </c>
      <c r="T64">
        <f t="shared" si="16"/>
        <v>8</v>
      </c>
      <c r="U64" s="34"/>
      <c r="W64" s="33"/>
      <c r="X64">
        <v>2011</v>
      </c>
      <c r="Y64">
        <f t="shared" si="15"/>
        <v>0</v>
      </c>
      <c r="Z64">
        <f t="shared" si="15"/>
        <v>0</v>
      </c>
      <c r="AA64">
        <f t="shared" si="15"/>
        <v>0</v>
      </c>
      <c r="AB64">
        <f t="shared" si="15"/>
        <v>2</v>
      </c>
      <c r="AC64">
        <f t="shared" si="15"/>
        <v>1</v>
      </c>
      <c r="AO64" s="34"/>
    </row>
    <row r="65" spans="1:41" x14ac:dyDescent="0.25">
      <c r="A65">
        <v>63</v>
      </c>
      <c r="B65" s="4" t="s">
        <v>331</v>
      </c>
      <c r="C65" s="4" t="s">
        <v>332</v>
      </c>
      <c r="D65" s="4" t="s">
        <v>333</v>
      </c>
      <c r="E65" s="4" t="s">
        <v>334</v>
      </c>
      <c r="F65" s="4">
        <v>2016</v>
      </c>
      <c r="G65" s="4" t="s">
        <v>493</v>
      </c>
      <c r="H65" s="4" t="s">
        <v>24</v>
      </c>
      <c r="I65" s="4" t="s">
        <v>39</v>
      </c>
      <c r="J65" s="4" t="s">
        <v>528</v>
      </c>
      <c r="K65" s="4" t="s">
        <v>335</v>
      </c>
      <c r="L65" s="4" t="s">
        <v>18</v>
      </c>
      <c r="N65" s="33"/>
      <c r="Q65" t="s">
        <v>24</v>
      </c>
      <c r="R65">
        <f t="shared" si="16"/>
        <v>1</v>
      </c>
      <c r="S65">
        <f t="shared" si="16"/>
        <v>5</v>
      </c>
      <c r="T65">
        <f t="shared" si="16"/>
        <v>4</v>
      </c>
      <c r="U65" s="34"/>
      <c r="W65" s="33"/>
      <c r="X65">
        <v>2012</v>
      </c>
      <c r="Y65">
        <f t="shared" si="15"/>
        <v>3</v>
      </c>
      <c r="Z65">
        <f t="shared" si="15"/>
        <v>1</v>
      </c>
      <c r="AA65">
        <f t="shared" si="15"/>
        <v>1</v>
      </c>
      <c r="AB65">
        <f t="shared" si="15"/>
        <v>3</v>
      </c>
      <c r="AC65">
        <f t="shared" si="15"/>
        <v>1</v>
      </c>
      <c r="AO65" s="34"/>
    </row>
    <row r="66" spans="1:41" x14ac:dyDescent="0.25">
      <c r="A66">
        <v>64</v>
      </c>
      <c r="B66" s="4" t="s">
        <v>336</v>
      </c>
      <c r="C66" s="4" t="s">
        <v>337</v>
      </c>
      <c r="D66" s="4" t="s">
        <v>338</v>
      </c>
      <c r="E66" s="4" t="s">
        <v>339</v>
      </c>
      <c r="F66" s="4">
        <v>2016</v>
      </c>
      <c r="G66" s="4" t="s">
        <v>199</v>
      </c>
      <c r="H66" s="4" t="s">
        <v>15</v>
      </c>
      <c r="I66" s="4" t="s">
        <v>39</v>
      </c>
      <c r="J66" s="4" t="s">
        <v>529</v>
      </c>
      <c r="K66" s="4" t="s">
        <v>552</v>
      </c>
      <c r="L66" s="4" t="s">
        <v>18</v>
      </c>
      <c r="N66" s="33"/>
      <c r="U66" s="34"/>
      <c r="W66" s="33"/>
      <c r="X66">
        <v>2013</v>
      </c>
      <c r="Y66">
        <f t="shared" ref="Y66:AC73" si="17">COUNTIFS($F$3:$F$90,$X66,$I$3:$I$90,Y$45)</f>
        <v>0</v>
      </c>
      <c r="Z66">
        <f t="shared" si="17"/>
        <v>0</v>
      </c>
      <c r="AA66">
        <f t="shared" si="17"/>
        <v>3</v>
      </c>
      <c r="AB66">
        <f t="shared" si="17"/>
        <v>3</v>
      </c>
      <c r="AC66">
        <f t="shared" si="17"/>
        <v>0</v>
      </c>
      <c r="AO66" s="34"/>
    </row>
    <row r="67" spans="1:41" x14ac:dyDescent="0.25">
      <c r="A67">
        <v>65</v>
      </c>
      <c r="B67" s="4" t="s">
        <v>340</v>
      </c>
      <c r="C67" s="4" t="s">
        <v>341</v>
      </c>
      <c r="D67" s="4" t="s">
        <v>342</v>
      </c>
      <c r="E67" s="4" t="s">
        <v>343</v>
      </c>
      <c r="F67" s="4">
        <v>2016</v>
      </c>
      <c r="G67" s="4" t="s">
        <v>50</v>
      </c>
      <c r="H67" s="4" t="s">
        <v>15</v>
      </c>
      <c r="I67" s="4" t="s">
        <v>39</v>
      </c>
      <c r="J67" s="4" t="s">
        <v>530</v>
      </c>
      <c r="K67" s="4" t="s">
        <v>344</v>
      </c>
      <c r="L67" s="4" t="s">
        <v>53</v>
      </c>
      <c r="N67" s="33"/>
      <c r="U67" s="34"/>
      <c r="W67" s="33"/>
      <c r="X67">
        <v>2014</v>
      </c>
      <c r="Y67">
        <f t="shared" si="17"/>
        <v>4</v>
      </c>
      <c r="Z67">
        <f t="shared" si="17"/>
        <v>0</v>
      </c>
      <c r="AA67">
        <f t="shared" si="17"/>
        <v>0</v>
      </c>
      <c r="AB67">
        <f t="shared" si="17"/>
        <v>1</v>
      </c>
      <c r="AC67">
        <f t="shared" si="17"/>
        <v>0</v>
      </c>
      <c r="AO67" s="34"/>
    </row>
    <row r="68" spans="1:41" x14ac:dyDescent="0.25">
      <c r="A68">
        <v>66</v>
      </c>
      <c r="B68" s="4" t="s">
        <v>345</v>
      </c>
      <c r="C68" s="4" t="s">
        <v>346</v>
      </c>
      <c r="D68" s="4" t="s">
        <v>347</v>
      </c>
      <c r="E68" s="4" t="s">
        <v>348</v>
      </c>
      <c r="F68" s="4">
        <v>2016</v>
      </c>
      <c r="G68" s="4" t="s">
        <v>199</v>
      </c>
      <c r="H68" s="4" t="s">
        <v>15</v>
      </c>
      <c r="I68" s="4" t="s">
        <v>39</v>
      </c>
      <c r="J68" s="4" t="s">
        <v>531</v>
      </c>
      <c r="K68" s="4" t="s">
        <v>556</v>
      </c>
      <c r="L68" s="4" t="s">
        <v>18</v>
      </c>
      <c r="N68" s="33"/>
      <c r="U68" s="34"/>
      <c r="W68" s="33"/>
      <c r="X68">
        <v>2015</v>
      </c>
      <c r="Y68">
        <f t="shared" si="17"/>
        <v>0</v>
      </c>
      <c r="Z68">
        <f t="shared" si="17"/>
        <v>0</v>
      </c>
      <c r="AA68">
        <f t="shared" si="17"/>
        <v>3</v>
      </c>
      <c r="AB68">
        <f t="shared" si="17"/>
        <v>1</v>
      </c>
      <c r="AC68">
        <f t="shared" si="17"/>
        <v>1</v>
      </c>
      <c r="AO68" s="34"/>
    </row>
    <row r="69" spans="1:41" x14ac:dyDescent="0.25">
      <c r="A69">
        <v>67</v>
      </c>
      <c r="B69" s="4" t="s">
        <v>349</v>
      </c>
      <c r="C69" s="4" t="s">
        <v>350</v>
      </c>
      <c r="D69" s="4" t="s">
        <v>351</v>
      </c>
      <c r="E69" s="4" t="s">
        <v>352</v>
      </c>
      <c r="F69" s="4">
        <v>2016</v>
      </c>
      <c r="G69" s="4" t="s">
        <v>23</v>
      </c>
      <c r="H69" s="4" t="s">
        <v>38</v>
      </c>
      <c r="I69" s="4" t="s">
        <v>32</v>
      </c>
      <c r="J69" s="4" t="s">
        <v>532</v>
      </c>
      <c r="K69" s="4" t="s">
        <v>557</v>
      </c>
      <c r="L69" s="4" t="s">
        <v>27</v>
      </c>
      <c r="N69" s="33"/>
      <c r="U69" s="34"/>
      <c r="W69" s="33"/>
      <c r="X69">
        <v>2016</v>
      </c>
      <c r="Y69">
        <f t="shared" si="17"/>
        <v>8</v>
      </c>
      <c r="Z69">
        <f t="shared" si="17"/>
        <v>0</v>
      </c>
      <c r="AA69">
        <f t="shared" si="17"/>
        <v>1</v>
      </c>
      <c r="AB69">
        <f t="shared" si="17"/>
        <v>1</v>
      </c>
      <c r="AC69">
        <f t="shared" si="17"/>
        <v>0</v>
      </c>
      <c r="AO69" s="34"/>
    </row>
    <row r="70" spans="1:41" ht="15.75" customHeight="1" x14ac:dyDescent="0.25">
      <c r="A70">
        <v>68</v>
      </c>
      <c r="B70" s="4" t="s">
        <v>353</v>
      </c>
      <c r="C70" s="4" t="s">
        <v>354</v>
      </c>
      <c r="D70" s="4" t="s">
        <v>355</v>
      </c>
      <c r="E70" s="4" t="s">
        <v>356</v>
      </c>
      <c r="F70" s="4">
        <v>2016</v>
      </c>
      <c r="G70" s="4" t="s">
        <v>23</v>
      </c>
      <c r="H70" s="4" t="s">
        <v>38</v>
      </c>
      <c r="I70" s="4" t="s">
        <v>108</v>
      </c>
      <c r="J70" s="4" t="s">
        <v>533</v>
      </c>
      <c r="K70" s="4" t="s">
        <v>551</v>
      </c>
      <c r="L70" s="4" t="s">
        <v>27</v>
      </c>
      <c r="N70" s="33"/>
      <c r="U70" s="34"/>
      <c r="W70" s="33"/>
      <c r="X70">
        <v>2017</v>
      </c>
      <c r="Y70">
        <f t="shared" si="17"/>
        <v>2</v>
      </c>
      <c r="Z70">
        <f t="shared" si="17"/>
        <v>1</v>
      </c>
      <c r="AA70">
        <f t="shared" si="17"/>
        <v>2</v>
      </c>
      <c r="AB70">
        <f t="shared" si="17"/>
        <v>3</v>
      </c>
      <c r="AC70">
        <f t="shared" si="17"/>
        <v>0</v>
      </c>
      <c r="AO70" s="34"/>
    </row>
    <row r="71" spans="1:41" x14ac:dyDescent="0.25">
      <c r="A71">
        <v>69</v>
      </c>
      <c r="B71" s="4" t="s">
        <v>357</v>
      </c>
      <c r="C71" s="4" t="s">
        <v>358</v>
      </c>
      <c r="D71" s="4" t="s">
        <v>359</v>
      </c>
      <c r="E71" s="4" t="s">
        <v>360</v>
      </c>
      <c r="F71" s="4">
        <v>2016</v>
      </c>
      <c r="G71" s="4" t="s">
        <v>23</v>
      </c>
      <c r="H71" s="4" t="s">
        <v>24</v>
      </c>
      <c r="I71" s="4" t="s">
        <v>39</v>
      </c>
      <c r="J71" s="4" t="s">
        <v>534</v>
      </c>
      <c r="K71" s="4" t="s">
        <v>361</v>
      </c>
      <c r="L71" s="4" t="s">
        <v>53</v>
      </c>
      <c r="N71" s="33"/>
      <c r="U71" s="34"/>
      <c r="W71" s="33"/>
      <c r="X71">
        <v>2018</v>
      </c>
      <c r="Y71">
        <f t="shared" si="17"/>
        <v>1</v>
      </c>
      <c r="Z71">
        <f t="shared" si="17"/>
        <v>0</v>
      </c>
      <c r="AA71">
        <f t="shared" si="17"/>
        <v>2</v>
      </c>
      <c r="AB71">
        <f t="shared" si="17"/>
        <v>2</v>
      </c>
      <c r="AC71">
        <f t="shared" si="17"/>
        <v>0</v>
      </c>
      <c r="AO71" s="34"/>
    </row>
    <row r="72" spans="1:41" x14ac:dyDescent="0.25">
      <c r="A72">
        <v>70</v>
      </c>
      <c r="B72" s="4" t="s">
        <v>362</v>
      </c>
      <c r="C72" s="4" t="s">
        <v>363</v>
      </c>
      <c r="D72" s="4" t="s">
        <v>364</v>
      </c>
      <c r="E72" s="4" t="s">
        <v>365</v>
      </c>
      <c r="F72" s="4">
        <v>2016</v>
      </c>
      <c r="G72" s="4" t="s">
        <v>199</v>
      </c>
      <c r="H72" s="4" t="s">
        <v>201</v>
      </c>
      <c r="I72" s="4" t="s">
        <v>39</v>
      </c>
      <c r="J72" s="4" t="s">
        <v>366</v>
      </c>
      <c r="K72" s="4" t="s">
        <v>367</v>
      </c>
      <c r="L72" s="4" t="s">
        <v>18</v>
      </c>
      <c r="N72" s="33"/>
      <c r="U72" s="34"/>
      <c r="W72" s="33"/>
      <c r="X72">
        <v>2019</v>
      </c>
      <c r="Y72">
        <f t="shared" si="17"/>
        <v>2</v>
      </c>
      <c r="Z72">
        <f t="shared" si="17"/>
        <v>0</v>
      </c>
      <c r="AA72">
        <f t="shared" si="17"/>
        <v>1</v>
      </c>
      <c r="AB72">
        <f t="shared" si="17"/>
        <v>2</v>
      </c>
      <c r="AC72">
        <f t="shared" si="17"/>
        <v>0</v>
      </c>
      <c r="AE72" s="84" t="s">
        <v>608</v>
      </c>
      <c r="AF72" s="84"/>
      <c r="AG72" s="84"/>
      <c r="AH72" s="84"/>
      <c r="AI72" s="84"/>
      <c r="AJ72" s="84"/>
      <c r="AK72" s="84"/>
      <c r="AL72" s="84"/>
      <c r="AM72" s="84"/>
      <c r="AN72" s="84"/>
      <c r="AO72" s="34"/>
    </row>
    <row r="73" spans="1:41" x14ac:dyDescent="0.25">
      <c r="A73">
        <v>71</v>
      </c>
      <c r="B73" s="4" t="s">
        <v>368</v>
      </c>
      <c r="C73" s="4" t="s">
        <v>369</v>
      </c>
      <c r="D73" s="4" t="s">
        <v>370</v>
      </c>
      <c r="E73" s="4" t="s">
        <v>371</v>
      </c>
      <c r="F73" s="4">
        <v>2017</v>
      </c>
      <c r="G73" s="4" t="s">
        <v>23</v>
      </c>
      <c r="H73" s="4" t="s">
        <v>38</v>
      </c>
      <c r="I73" s="4" t="s">
        <v>32</v>
      </c>
      <c r="J73" s="4" t="s">
        <v>535</v>
      </c>
      <c r="K73" s="4" t="s">
        <v>372</v>
      </c>
      <c r="L73" s="4" t="s">
        <v>53</v>
      </c>
      <c r="N73" s="33"/>
      <c r="U73" s="34"/>
      <c r="W73" s="33"/>
      <c r="X73">
        <v>2020</v>
      </c>
      <c r="Y73">
        <f t="shared" si="17"/>
        <v>0</v>
      </c>
      <c r="Z73">
        <f t="shared" si="17"/>
        <v>0</v>
      </c>
      <c r="AA73">
        <f t="shared" si="17"/>
        <v>0</v>
      </c>
      <c r="AB73">
        <f t="shared" si="17"/>
        <v>0</v>
      </c>
      <c r="AC73">
        <f t="shared" si="17"/>
        <v>0</v>
      </c>
      <c r="AE73" s="84"/>
      <c r="AF73" s="84"/>
      <c r="AG73" s="84"/>
      <c r="AH73" s="84"/>
      <c r="AI73" s="84"/>
      <c r="AJ73" s="84"/>
      <c r="AK73" s="84"/>
      <c r="AL73" s="84"/>
      <c r="AM73" s="84"/>
      <c r="AN73" s="84"/>
      <c r="AO73" s="34"/>
    </row>
    <row r="74" spans="1:41" x14ac:dyDescent="0.25">
      <c r="A74">
        <v>72</v>
      </c>
      <c r="B74" s="4" t="s">
        <v>373</v>
      </c>
      <c r="C74" s="4" t="s">
        <v>374</v>
      </c>
      <c r="D74" s="4" t="s">
        <v>375</v>
      </c>
      <c r="E74" s="4" t="s">
        <v>376</v>
      </c>
      <c r="F74" s="4">
        <v>2017</v>
      </c>
      <c r="G74" s="4" t="s">
        <v>106</v>
      </c>
      <c r="H74" s="4" t="s">
        <v>38</v>
      </c>
      <c r="I74" s="4" t="s">
        <v>108</v>
      </c>
      <c r="J74" s="4" t="s">
        <v>536</v>
      </c>
      <c r="K74" s="4" t="s">
        <v>377</v>
      </c>
      <c r="L74" s="4" t="s">
        <v>53</v>
      </c>
      <c r="N74" s="33"/>
      <c r="U74" s="34"/>
      <c r="W74" s="33"/>
      <c r="AE74" s="84"/>
      <c r="AF74" s="84"/>
      <c r="AG74" s="84"/>
      <c r="AH74" s="84"/>
      <c r="AI74" s="84"/>
      <c r="AJ74" s="84"/>
      <c r="AK74" s="84"/>
      <c r="AL74" s="84"/>
      <c r="AM74" s="84"/>
      <c r="AN74" s="84"/>
      <c r="AO74" s="34"/>
    </row>
    <row r="75" spans="1:41" x14ac:dyDescent="0.25">
      <c r="A75">
        <v>73</v>
      </c>
      <c r="B75" s="4" t="s">
        <v>378</v>
      </c>
      <c r="C75" s="4" t="s">
        <v>379</v>
      </c>
      <c r="D75" s="4" t="s">
        <v>380</v>
      </c>
      <c r="E75" s="4" t="s">
        <v>381</v>
      </c>
      <c r="F75" s="4">
        <v>2017</v>
      </c>
      <c r="G75" s="4" t="s">
        <v>50</v>
      </c>
      <c r="H75" s="4" t="s">
        <v>15</v>
      </c>
      <c r="I75" s="4" t="s">
        <v>39</v>
      </c>
      <c r="J75" s="4" t="s">
        <v>537</v>
      </c>
      <c r="K75" s="4" t="s">
        <v>382</v>
      </c>
      <c r="L75" s="4" t="s">
        <v>53</v>
      </c>
      <c r="N75" s="33"/>
      <c r="U75" s="34"/>
      <c r="W75" s="33"/>
      <c r="AE75" s="84"/>
      <c r="AF75" s="84"/>
      <c r="AG75" s="84"/>
      <c r="AH75" s="84"/>
      <c r="AI75" s="84"/>
      <c r="AJ75" s="84"/>
      <c r="AK75" s="84"/>
      <c r="AL75" s="84"/>
      <c r="AM75" s="84"/>
      <c r="AN75" s="84"/>
      <c r="AO75" s="34"/>
    </row>
    <row r="76" spans="1:41" x14ac:dyDescent="0.25">
      <c r="A76">
        <v>74</v>
      </c>
      <c r="B76" s="4" t="s">
        <v>383</v>
      </c>
      <c r="C76" s="4" t="s">
        <v>595</v>
      </c>
      <c r="D76" s="4" t="s">
        <v>384</v>
      </c>
      <c r="E76" s="4" t="s">
        <v>385</v>
      </c>
      <c r="F76" s="4">
        <v>2017</v>
      </c>
      <c r="G76" s="4" t="s">
        <v>106</v>
      </c>
      <c r="H76" s="4" t="s">
        <v>38</v>
      </c>
      <c r="I76" s="4" t="s">
        <v>108</v>
      </c>
      <c r="J76" s="4" t="s">
        <v>538</v>
      </c>
      <c r="K76" s="4" t="s">
        <v>386</v>
      </c>
      <c r="L76" s="4" t="s">
        <v>18</v>
      </c>
      <c r="N76" s="33"/>
      <c r="U76" s="34"/>
      <c r="W76" s="33"/>
      <c r="AO76" s="34"/>
    </row>
    <row r="77" spans="1:41" x14ac:dyDescent="0.25">
      <c r="A77">
        <v>75</v>
      </c>
      <c r="B77" s="4" t="s">
        <v>387</v>
      </c>
      <c r="C77" s="4" t="s">
        <v>388</v>
      </c>
      <c r="D77" s="4" t="s">
        <v>389</v>
      </c>
      <c r="E77" s="4" t="s">
        <v>390</v>
      </c>
      <c r="F77" s="4">
        <v>2017</v>
      </c>
      <c r="G77" s="4" t="s">
        <v>23</v>
      </c>
      <c r="H77" s="4" t="s">
        <v>38</v>
      </c>
      <c r="I77" s="4" t="s">
        <v>32</v>
      </c>
      <c r="J77" s="26" t="s">
        <v>391</v>
      </c>
      <c r="K77" s="27" t="s">
        <v>558</v>
      </c>
      <c r="L77" s="4" t="s">
        <v>18</v>
      </c>
      <c r="N77" s="33"/>
      <c r="U77" s="34"/>
      <c r="W77" s="33"/>
      <c r="AO77" s="34"/>
    </row>
    <row r="78" spans="1:41" x14ac:dyDescent="0.25">
      <c r="A78">
        <v>76</v>
      </c>
      <c r="B78" s="4" t="s">
        <v>392</v>
      </c>
      <c r="C78" s="4" t="s">
        <v>393</v>
      </c>
      <c r="D78" s="4" t="s">
        <v>394</v>
      </c>
      <c r="E78" s="4" t="s">
        <v>395</v>
      </c>
      <c r="F78" s="4">
        <v>2017</v>
      </c>
      <c r="G78" s="4" t="s">
        <v>497</v>
      </c>
      <c r="H78" s="4" t="s">
        <v>24</v>
      </c>
      <c r="I78" s="4" t="s">
        <v>32</v>
      </c>
      <c r="J78" s="4" t="s">
        <v>539</v>
      </c>
      <c r="K78" s="27" t="s">
        <v>397</v>
      </c>
      <c r="L78" s="4" t="s">
        <v>18</v>
      </c>
      <c r="N78" s="33"/>
      <c r="U78" s="34"/>
      <c r="W78" s="33"/>
      <c r="AO78" s="34"/>
    </row>
    <row r="79" spans="1:41" x14ac:dyDescent="0.25">
      <c r="A79">
        <v>77</v>
      </c>
      <c r="B79" s="4" t="s">
        <v>398</v>
      </c>
      <c r="C79" s="4" t="s">
        <v>399</v>
      </c>
      <c r="D79" s="4" t="s">
        <v>400</v>
      </c>
      <c r="E79" s="4" t="s">
        <v>401</v>
      </c>
      <c r="F79" s="4">
        <v>2017</v>
      </c>
      <c r="G79" s="4" t="s">
        <v>199</v>
      </c>
      <c r="H79" s="4" t="s">
        <v>38</v>
      </c>
      <c r="I79" s="4" t="s">
        <v>39</v>
      </c>
      <c r="J79" s="4" t="s">
        <v>540</v>
      </c>
      <c r="K79" s="4" t="s">
        <v>402</v>
      </c>
      <c r="L79" s="4" t="s">
        <v>18</v>
      </c>
      <c r="N79" s="33"/>
      <c r="U79" s="34"/>
      <c r="W79" s="33"/>
      <c r="AO79" s="34"/>
    </row>
    <row r="80" spans="1:41" x14ac:dyDescent="0.25">
      <c r="A80">
        <v>78</v>
      </c>
      <c r="B80" s="4" t="s">
        <v>403</v>
      </c>
      <c r="C80" s="4" t="s">
        <v>404</v>
      </c>
      <c r="D80" s="4" t="s">
        <v>405</v>
      </c>
      <c r="E80" s="4" t="s">
        <v>406</v>
      </c>
      <c r="F80" s="4">
        <v>2017</v>
      </c>
      <c r="G80" s="4" t="s">
        <v>37</v>
      </c>
      <c r="H80" s="4" t="s">
        <v>24</v>
      </c>
      <c r="I80" s="4" t="s">
        <v>120</v>
      </c>
      <c r="J80" s="4" t="s">
        <v>541</v>
      </c>
      <c r="K80" s="4" t="s">
        <v>407</v>
      </c>
      <c r="L80" s="4" t="s">
        <v>27</v>
      </c>
      <c r="N80" s="33"/>
      <c r="U80" s="34"/>
      <c r="W80" s="33"/>
      <c r="AO80" s="34"/>
    </row>
    <row r="81" spans="1:41" x14ac:dyDescent="0.25">
      <c r="A81">
        <v>79</v>
      </c>
      <c r="B81" s="4" t="s">
        <v>408</v>
      </c>
      <c r="C81" s="4" t="s">
        <v>596</v>
      </c>
      <c r="D81" s="4" t="s">
        <v>409</v>
      </c>
      <c r="E81" s="4" t="s">
        <v>410</v>
      </c>
      <c r="F81" s="4">
        <v>2018</v>
      </c>
      <c r="G81" s="4" t="s">
        <v>106</v>
      </c>
      <c r="H81" s="4" t="s">
        <v>38</v>
      </c>
      <c r="I81" s="4" t="s">
        <v>108</v>
      </c>
      <c r="J81" s="4" t="s">
        <v>542</v>
      </c>
      <c r="K81" s="4" t="s">
        <v>411</v>
      </c>
      <c r="L81" s="4" t="s">
        <v>53</v>
      </c>
      <c r="N81" s="33"/>
      <c r="U81" s="34"/>
      <c r="W81" s="33"/>
      <c r="AO81" s="34"/>
    </row>
    <row r="82" spans="1:41" ht="15.75" thickBot="1" x14ac:dyDescent="0.3">
      <c r="A82">
        <v>80</v>
      </c>
      <c r="B82" s="4" t="s">
        <v>412</v>
      </c>
      <c r="C82" s="4" t="s">
        <v>413</v>
      </c>
      <c r="D82" s="4" t="s">
        <v>414</v>
      </c>
      <c r="E82" s="4" t="s">
        <v>415</v>
      </c>
      <c r="F82" s="4">
        <v>2018</v>
      </c>
      <c r="G82" s="4" t="s">
        <v>23</v>
      </c>
      <c r="H82" s="4" t="s">
        <v>24</v>
      </c>
      <c r="I82" s="4" t="s">
        <v>32</v>
      </c>
      <c r="J82" s="4" t="s">
        <v>543</v>
      </c>
      <c r="K82" s="4" t="s">
        <v>416</v>
      </c>
      <c r="L82" s="4" t="s">
        <v>53</v>
      </c>
      <c r="N82" s="35"/>
      <c r="O82" s="36"/>
      <c r="P82" s="36"/>
      <c r="Q82" s="36"/>
      <c r="R82" s="36"/>
      <c r="S82" s="36"/>
      <c r="T82" s="36"/>
      <c r="U82" s="37"/>
      <c r="W82" s="35"/>
      <c r="X82" s="36"/>
      <c r="Y82" s="36"/>
      <c r="Z82" s="36"/>
      <c r="AA82" s="36"/>
      <c r="AB82" s="36"/>
      <c r="AC82" s="36"/>
      <c r="AD82" s="36"/>
      <c r="AE82" s="36"/>
      <c r="AF82" s="36"/>
      <c r="AG82" s="36"/>
      <c r="AH82" s="36"/>
      <c r="AI82" s="36"/>
      <c r="AJ82" s="36"/>
      <c r="AK82" s="36"/>
      <c r="AL82" s="36"/>
      <c r="AM82" s="36"/>
      <c r="AN82" s="36"/>
      <c r="AO82" s="37"/>
    </row>
    <row r="83" spans="1:41" x14ac:dyDescent="0.25">
      <c r="A83">
        <v>81</v>
      </c>
      <c r="B83" s="4" t="s">
        <v>417</v>
      </c>
      <c r="C83" s="4" t="s">
        <v>418</v>
      </c>
      <c r="D83" s="4" t="s">
        <v>419</v>
      </c>
      <c r="E83" s="4" t="s">
        <v>420</v>
      </c>
      <c r="F83" s="4">
        <v>2018</v>
      </c>
      <c r="G83" s="4" t="s">
        <v>199</v>
      </c>
      <c r="H83" s="4" t="s">
        <v>15</v>
      </c>
      <c r="I83" s="4" t="s">
        <v>39</v>
      </c>
      <c r="J83" s="4" t="s">
        <v>544</v>
      </c>
      <c r="K83" s="4" t="s">
        <v>559</v>
      </c>
      <c r="L83" s="4" t="s">
        <v>53</v>
      </c>
    </row>
    <row r="84" spans="1:41" x14ac:dyDescent="0.25">
      <c r="A84">
        <v>82</v>
      </c>
      <c r="B84" s="4" t="s">
        <v>421</v>
      </c>
      <c r="C84" s="4" t="s">
        <v>422</v>
      </c>
      <c r="D84" s="4" t="s">
        <v>423</v>
      </c>
      <c r="E84" s="4" t="s">
        <v>424</v>
      </c>
      <c r="F84" s="4">
        <v>2018</v>
      </c>
      <c r="G84" s="4" t="s">
        <v>23</v>
      </c>
      <c r="H84" s="4" t="s">
        <v>38</v>
      </c>
      <c r="I84" s="4" t="s">
        <v>32</v>
      </c>
      <c r="J84" s="4" t="s">
        <v>547</v>
      </c>
      <c r="K84" s="4" t="s">
        <v>425</v>
      </c>
      <c r="L84" s="4" t="s">
        <v>53</v>
      </c>
    </row>
    <row r="85" spans="1:41" x14ac:dyDescent="0.25">
      <c r="A85">
        <v>83</v>
      </c>
      <c r="B85" s="4" t="s">
        <v>426</v>
      </c>
      <c r="C85" s="4" t="s">
        <v>427</v>
      </c>
      <c r="D85" s="4" t="s">
        <v>428</v>
      </c>
      <c r="E85" s="4" t="s">
        <v>429</v>
      </c>
      <c r="F85" s="4">
        <v>2018</v>
      </c>
      <c r="G85" s="4" t="s">
        <v>106</v>
      </c>
      <c r="H85" s="4" t="s">
        <v>38</v>
      </c>
      <c r="I85" s="4" t="s">
        <v>108</v>
      </c>
      <c r="J85" s="4" t="s">
        <v>545</v>
      </c>
      <c r="K85" s="4" t="s">
        <v>430</v>
      </c>
      <c r="L85" s="4" t="s">
        <v>53</v>
      </c>
    </row>
    <row r="86" spans="1:41" x14ac:dyDescent="0.25">
      <c r="A86">
        <v>84</v>
      </c>
      <c r="B86" s="4" t="s">
        <v>431</v>
      </c>
      <c r="C86" s="4" t="s">
        <v>432</v>
      </c>
      <c r="D86" s="4" t="s">
        <v>433</v>
      </c>
      <c r="E86" s="4" t="s">
        <v>434</v>
      </c>
      <c r="F86" s="4">
        <v>2019</v>
      </c>
      <c r="G86" s="4" t="s">
        <v>106</v>
      </c>
      <c r="H86" s="4" t="s">
        <v>38</v>
      </c>
      <c r="I86" s="4" t="s">
        <v>108</v>
      </c>
      <c r="J86" s="4" t="s">
        <v>546</v>
      </c>
      <c r="K86" s="4" t="s">
        <v>560</v>
      </c>
      <c r="L86" s="4" t="s">
        <v>18</v>
      </c>
    </row>
    <row r="87" spans="1:41" x14ac:dyDescent="0.25">
      <c r="A87">
        <v>85</v>
      </c>
      <c r="B87" s="4" t="s">
        <v>435</v>
      </c>
      <c r="C87" s="4" t="s">
        <v>436</v>
      </c>
      <c r="D87" s="4" t="s">
        <v>437</v>
      </c>
      <c r="E87" s="4" t="s">
        <v>438</v>
      </c>
      <c r="F87" s="4">
        <v>2019</v>
      </c>
      <c r="G87" s="4" t="s">
        <v>23</v>
      </c>
      <c r="H87" s="4" t="s">
        <v>38</v>
      </c>
      <c r="I87" s="4" t="s">
        <v>32</v>
      </c>
      <c r="J87" s="4" t="s">
        <v>548</v>
      </c>
      <c r="K87" s="4" t="s">
        <v>439</v>
      </c>
      <c r="L87" s="4" t="s">
        <v>53</v>
      </c>
    </row>
    <row r="88" spans="1:41" x14ac:dyDescent="0.25">
      <c r="A88">
        <v>86</v>
      </c>
      <c r="B88" s="4" t="s">
        <v>440</v>
      </c>
      <c r="C88" s="4" t="s">
        <v>441</v>
      </c>
      <c r="D88" s="4" t="s">
        <v>442</v>
      </c>
      <c r="E88" s="4" t="s">
        <v>443</v>
      </c>
      <c r="F88" s="4">
        <v>2019</v>
      </c>
      <c r="G88" s="4" t="s">
        <v>23</v>
      </c>
      <c r="H88" s="4" t="s">
        <v>38</v>
      </c>
      <c r="I88" s="4" t="s">
        <v>39</v>
      </c>
      <c r="J88" s="4" t="s">
        <v>549</v>
      </c>
      <c r="K88" s="4" t="s">
        <v>444</v>
      </c>
      <c r="L88" s="4" t="s">
        <v>18</v>
      </c>
    </row>
    <row r="89" spans="1:41" x14ac:dyDescent="0.25">
      <c r="A89">
        <v>87</v>
      </c>
      <c r="B89" s="4" t="s">
        <v>445</v>
      </c>
      <c r="C89" s="4" t="s">
        <v>446</v>
      </c>
      <c r="D89" s="4" t="s">
        <v>447</v>
      </c>
      <c r="E89" s="4" t="s">
        <v>448</v>
      </c>
      <c r="F89" s="4">
        <v>2019</v>
      </c>
      <c r="G89" s="4" t="s">
        <v>23</v>
      </c>
      <c r="H89" s="4" t="s">
        <v>38</v>
      </c>
      <c r="I89" s="4" t="s">
        <v>32</v>
      </c>
      <c r="J89" s="4" t="s">
        <v>550</v>
      </c>
      <c r="K89" s="4" t="s">
        <v>449</v>
      </c>
      <c r="L89" s="4" t="s">
        <v>53</v>
      </c>
    </row>
    <row r="90" spans="1:41" x14ac:dyDescent="0.25">
      <c r="A90">
        <v>88</v>
      </c>
      <c r="C90" s="4" t="s">
        <v>597</v>
      </c>
      <c r="D90" s="4" t="s">
        <v>450</v>
      </c>
      <c r="E90" s="17" t="s">
        <v>451</v>
      </c>
      <c r="F90" s="7">
        <v>2019</v>
      </c>
      <c r="G90" s="4" t="s">
        <v>276</v>
      </c>
      <c r="H90" s="4" t="s">
        <v>15</v>
      </c>
      <c r="I90" s="4" t="s">
        <v>39</v>
      </c>
      <c r="J90" t="s">
        <v>452</v>
      </c>
      <c r="K90" s="4" t="s">
        <v>453</v>
      </c>
      <c r="L90" s="4" t="s">
        <v>53</v>
      </c>
    </row>
    <row r="93" spans="1:41" x14ac:dyDescent="0.25">
      <c r="F93" s="6"/>
    </row>
    <row r="94" spans="1:41" x14ac:dyDescent="0.25">
      <c r="D94" s="29"/>
      <c r="F94" s="10"/>
    </row>
    <row r="95" spans="1:41" x14ac:dyDescent="0.25">
      <c r="F95" s="9"/>
    </row>
    <row r="123" spans="6:6" x14ac:dyDescent="0.25">
      <c r="F123" s="16"/>
    </row>
    <row r="124" spans="6:6" ht="20.25" x14ac:dyDescent="0.25">
      <c r="F124" s="8"/>
    </row>
    <row r="125" spans="6:6" x14ac:dyDescent="0.25">
      <c r="F125" s="6"/>
    </row>
    <row r="126" spans="6:6" x14ac:dyDescent="0.25">
      <c r="F126" s="9"/>
    </row>
    <row r="127" spans="6:6" x14ac:dyDescent="0.25">
      <c r="F127" s="5"/>
    </row>
    <row r="128" spans="6:6" x14ac:dyDescent="0.25">
      <c r="F128" s="6"/>
    </row>
    <row r="129" spans="6:6" x14ac:dyDescent="0.25">
      <c r="F129" s="10"/>
    </row>
    <row r="130" spans="6:6" x14ac:dyDescent="0.25">
      <c r="F130" s="9"/>
    </row>
    <row r="131" spans="6:6" x14ac:dyDescent="0.25">
      <c r="F131" s="15"/>
    </row>
    <row r="132" spans="6:6" x14ac:dyDescent="0.25">
      <c r="F132" s="14"/>
    </row>
    <row r="133" spans="6:6" x14ac:dyDescent="0.25">
      <c r="F133" s="6"/>
    </row>
    <row r="134" spans="6:6" x14ac:dyDescent="0.25">
      <c r="F134" s="10"/>
    </row>
    <row r="135" spans="6:6" x14ac:dyDescent="0.25">
      <c r="F135" s="9"/>
    </row>
    <row r="136" spans="6:6" x14ac:dyDescent="0.25">
      <c r="F136" s="6"/>
    </row>
    <row r="137" spans="6:6" x14ac:dyDescent="0.25">
      <c r="F137" s="6"/>
    </row>
    <row r="138" spans="6:6" x14ac:dyDescent="0.25">
      <c r="F138" s="10"/>
    </row>
    <row r="139" spans="6:6" x14ac:dyDescent="0.25">
      <c r="F139" s="9"/>
    </row>
    <row r="140" spans="6:6" x14ac:dyDescent="0.25">
      <c r="F140" s="11"/>
    </row>
    <row r="141" spans="6:6" x14ac:dyDescent="0.25">
      <c r="F141" s="12"/>
    </row>
    <row r="142" spans="6:6" x14ac:dyDescent="0.25">
      <c r="F142" s="13"/>
    </row>
    <row r="143" spans="6:6" x14ac:dyDescent="0.25">
      <c r="F143" s="15"/>
    </row>
    <row r="144" spans="6:6" x14ac:dyDescent="0.25">
      <c r="F144" s="6"/>
    </row>
    <row r="145" spans="6:6" x14ac:dyDescent="0.25">
      <c r="F145" s="6"/>
    </row>
    <row r="146" spans="6:6" x14ac:dyDescent="0.25">
      <c r="F146" s="10"/>
    </row>
    <row r="147" spans="6:6" x14ac:dyDescent="0.25">
      <c r="F147" s="9"/>
    </row>
    <row r="148" spans="6:6" x14ac:dyDescent="0.25">
      <c r="F148" s="11"/>
    </row>
    <row r="149" spans="6:6" x14ac:dyDescent="0.25">
      <c r="F149" s="12"/>
    </row>
    <row r="150" spans="6:6" x14ac:dyDescent="0.25">
      <c r="F150" s="13"/>
    </row>
    <row r="151" spans="6:6" x14ac:dyDescent="0.25">
      <c r="F151" s="14"/>
    </row>
    <row r="152" spans="6:6" x14ac:dyDescent="0.25">
      <c r="F152" s="6"/>
    </row>
    <row r="153" spans="6:6" x14ac:dyDescent="0.25">
      <c r="F153" s="10"/>
    </row>
    <row r="154" spans="6:6" x14ac:dyDescent="0.25">
      <c r="F154" s="9"/>
    </row>
    <row r="155" spans="6:6" x14ac:dyDescent="0.25">
      <c r="F155" s="6"/>
    </row>
    <row r="156" spans="6:6" x14ac:dyDescent="0.25">
      <c r="F156" s="16"/>
    </row>
  </sheetData>
  <autoFilter ref="B2:L90" xr:uid="{48B3F8AD-9BCF-41E3-B06A-33AC09EE4E6E}"/>
  <sortState xmlns:xlrd2="http://schemas.microsoft.com/office/spreadsheetml/2017/richdata2" ref="C3:QZ70">
    <sortCondition ref="F3:F70"/>
  </sortState>
  <mergeCells count="5">
    <mergeCell ref="J1:L1"/>
    <mergeCell ref="G1:I1"/>
    <mergeCell ref="B1:F1"/>
    <mergeCell ref="AE72:AN75"/>
    <mergeCell ref="AR27:BA30"/>
  </mergeCells>
  <phoneticPr fontId="2" type="noConversion"/>
  <pageMargins left="0.7" right="0.7" top="0.75" bottom="0.75" header="0.3" footer="0.3"/>
  <pageSetup scale="72" orientation="portrait" r:id="rId1"/>
  <rowBreaks count="1" manualBreakCount="1">
    <brk id="29" min="1" max="11" man="1"/>
  </rowBreaks>
  <colBreaks count="1" manualBreakCount="1">
    <brk id="9" max="89"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07F41-AEAB-47A2-8ED1-C8269B652B3D}">
  <dimension ref="A1:AD42"/>
  <sheetViews>
    <sheetView zoomScale="70" zoomScaleNormal="70" workbookViewId="0">
      <selection activeCell="B31" sqref="B31"/>
    </sheetView>
  </sheetViews>
  <sheetFormatPr defaultRowHeight="15" x14ac:dyDescent="0.25"/>
  <cols>
    <col min="1" max="1" width="25.5703125" bestFit="1" customWidth="1"/>
    <col min="2" max="2" width="11.140625" bestFit="1" customWidth="1"/>
    <col min="6" max="6" width="8.7109375" customWidth="1"/>
  </cols>
  <sheetData>
    <row r="1" spans="1:30" x14ac:dyDescent="0.25">
      <c r="A1" s="48"/>
      <c r="B1" s="42"/>
      <c r="C1" s="42" t="s">
        <v>77</v>
      </c>
      <c r="D1" s="42" t="s">
        <v>106</v>
      </c>
      <c r="E1" s="42" t="s">
        <v>37</v>
      </c>
      <c r="F1" s="42" t="s">
        <v>491</v>
      </c>
      <c r="G1" s="42" t="s">
        <v>490</v>
      </c>
      <c r="H1" s="42" t="s">
        <v>489</v>
      </c>
      <c r="I1" s="42" t="s">
        <v>488</v>
      </c>
      <c r="J1" s="42" t="s">
        <v>487</v>
      </c>
      <c r="K1" s="42" t="s">
        <v>486</v>
      </c>
      <c r="L1" s="42" t="s">
        <v>485</v>
      </c>
      <c r="M1" s="42" t="s">
        <v>484</v>
      </c>
      <c r="N1" s="42" t="s">
        <v>483</v>
      </c>
      <c r="O1" s="42" t="s">
        <v>482</v>
      </c>
      <c r="P1" s="42" t="s">
        <v>481</v>
      </c>
    </row>
    <row r="2" spans="1:30" x14ac:dyDescent="0.25">
      <c r="A2" s="53" t="s">
        <v>492</v>
      </c>
      <c r="C2">
        <v>21</v>
      </c>
      <c r="D2">
        <v>10</v>
      </c>
      <c r="E2">
        <v>21</v>
      </c>
      <c r="F2">
        <v>20</v>
      </c>
      <c r="G2">
        <v>15</v>
      </c>
      <c r="H2">
        <v>20</v>
      </c>
      <c r="I2">
        <v>20</v>
      </c>
      <c r="J2">
        <v>5</v>
      </c>
      <c r="K2">
        <v>20</v>
      </c>
      <c r="L2">
        <v>9</v>
      </c>
      <c r="M2">
        <v>9</v>
      </c>
      <c r="N2">
        <v>20</v>
      </c>
      <c r="O2">
        <v>20</v>
      </c>
      <c r="P2">
        <v>10</v>
      </c>
    </row>
    <row r="4" spans="1:30" x14ac:dyDescent="0.25">
      <c r="A4" s="52" t="s">
        <v>603</v>
      </c>
    </row>
    <row r="5" spans="1:30" x14ac:dyDescent="0.25">
      <c r="A5" s="45" t="s">
        <v>5</v>
      </c>
      <c r="B5" s="56" t="s">
        <v>396</v>
      </c>
      <c r="C5" s="43" t="s">
        <v>199</v>
      </c>
      <c r="D5" s="43"/>
      <c r="E5" s="43"/>
      <c r="F5" s="43"/>
      <c r="G5" s="43"/>
      <c r="H5" s="43"/>
      <c r="I5" s="43"/>
      <c r="J5" s="43"/>
      <c r="K5" s="43"/>
      <c r="L5" s="43"/>
      <c r="M5" s="43"/>
      <c r="N5" s="43"/>
      <c r="O5" s="43"/>
      <c r="P5" s="43"/>
      <c r="Q5" s="49" t="s">
        <v>276</v>
      </c>
      <c r="R5" s="43"/>
      <c r="S5" s="43"/>
      <c r="T5" s="43"/>
      <c r="U5" s="43"/>
      <c r="V5" s="43"/>
      <c r="W5" s="43"/>
      <c r="X5" s="43"/>
      <c r="Y5" s="43"/>
      <c r="Z5" s="43"/>
      <c r="AA5" s="43"/>
      <c r="AB5" s="43"/>
      <c r="AC5" s="43"/>
      <c r="AD5" s="43"/>
    </row>
    <row r="6" spans="1:30" x14ac:dyDescent="0.25">
      <c r="A6" s="47" t="s">
        <v>567</v>
      </c>
      <c r="B6" s="57" t="s">
        <v>598</v>
      </c>
      <c r="C6" s="44" t="s">
        <v>77</v>
      </c>
      <c r="D6" s="44" t="s">
        <v>106</v>
      </c>
      <c r="E6" s="44" t="s">
        <v>37</v>
      </c>
      <c r="F6" s="44" t="s">
        <v>491</v>
      </c>
      <c r="G6" s="44" t="s">
        <v>490</v>
      </c>
      <c r="H6" s="44" t="s">
        <v>489</v>
      </c>
      <c r="I6" s="44" t="s">
        <v>488</v>
      </c>
      <c r="J6" s="44" t="s">
        <v>487</v>
      </c>
      <c r="K6" s="44" t="s">
        <v>486</v>
      </c>
      <c r="L6" s="44" t="s">
        <v>485</v>
      </c>
      <c r="M6" s="44" t="s">
        <v>484</v>
      </c>
      <c r="N6" s="44" t="s">
        <v>483</v>
      </c>
      <c r="O6" s="44" t="s">
        <v>482</v>
      </c>
      <c r="P6" s="44" t="s">
        <v>481</v>
      </c>
      <c r="Q6" s="50" t="s">
        <v>77</v>
      </c>
      <c r="R6" s="44" t="s">
        <v>106</v>
      </c>
      <c r="S6" s="44" t="s">
        <v>37</v>
      </c>
      <c r="T6" s="44" t="s">
        <v>491</v>
      </c>
      <c r="U6" s="44" t="s">
        <v>490</v>
      </c>
      <c r="V6" s="44" t="s">
        <v>489</v>
      </c>
      <c r="W6" s="44" t="s">
        <v>488</v>
      </c>
      <c r="X6" s="44" t="s">
        <v>487</v>
      </c>
      <c r="Y6" s="44" t="s">
        <v>486</v>
      </c>
      <c r="Z6" s="44" t="s">
        <v>485</v>
      </c>
      <c r="AA6" s="44" t="s">
        <v>484</v>
      </c>
      <c r="AB6" s="44" t="s">
        <v>483</v>
      </c>
      <c r="AC6" s="44" t="s">
        <v>482</v>
      </c>
      <c r="AD6" s="44" t="s">
        <v>481</v>
      </c>
    </row>
    <row r="7" spans="1:30" x14ac:dyDescent="0.25">
      <c r="A7" s="46">
        <v>2010</v>
      </c>
      <c r="B7" s="58">
        <v>2</v>
      </c>
      <c r="M7">
        <v>1</v>
      </c>
      <c r="Q7" s="51"/>
    </row>
    <row r="8" spans="1:30" x14ac:dyDescent="0.25">
      <c r="A8" s="46">
        <f t="shared" ref="A8:A16" si="0">A7+1</f>
        <v>2011</v>
      </c>
      <c r="B8" s="58"/>
      <c r="C8">
        <v>1</v>
      </c>
      <c r="E8">
        <v>1</v>
      </c>
      <c r="I8">
        <v>2</v>
      </c>
      <c r="M8">
        <v>1</v>
      </c>
      <c r="O8">
        <v>2</v>
      </c>
      <c r="Q8" s="51"/>
    </row>
    <row r="9" spans="1:30" x14ac:dyDescent="0.25">
      <c r="A9" s="46">
        <f t="shared" si="0"/>
        <v>2012</v>
      </c>
      <c r="B9" s="58"/>
      <c r="C9">
        <v>2</v>
      </c>
      <c r="D9">
        <v>1</v>
      </c>
      <c r="H9">
        <v>1</v>
      </c>
      <c r="I9">
        <v>2</v>
      </c>
      <c r="M9">
        <v>1</v>
      </c>
      <c r="O9">
        <v>1</v>
      </c>
      <c r="Q9" s="51"/>
    </row>
    <row r="10" spans="1:30" x14ac:dyDescent="0.25">
      <c r="A10" s="46">
        <f t="shared" si="0"/>
        <v>2013</v>
      </c>
      <c r="B10" s="58"/>
      <c r="C10">
        <v>1</v>
      </c>
      <c r="D10">
        <v>1</v>
      </c>
      <c r="H10">
        <v>1</v>
      </c>
      <c r="I10">
        <v>2</v>
      </c>
      <c r="M10">
        <v>1</v>
      </c>
      <c r="O10">
        <v>2</v>
      </c>
      <c r="Q10" s="51"/>
    </row>
    <row r="11" spans="1:30" x14ac:dyDescent="0.25">
      <c r="A11" s="46">
        <f t="shared" si="0"/>
        <v>2014</v>
      </c>
      <c r="B11" s="58"/>
      <c r="C11">
        <v>1</v>
      </c>
      <c r="D11">
        <v>1</v>
      </c>
      <c r="H11">
        <v>1</v>
      </c>
      <c r="I11">
        <v>2</v>
      </c>
      <c r="M11">
        <v>1</v>
      </c>
      <c r="O11">
        <v>2</v>
      </c>
      <c r="Q11" s="51"/>
      <c r="V11">
        <v>1</v>
      </c>
    </row>
    <row r="12" spans="1:30" x14ac:dyDescent="0.25">
      <c r="A12" s="46">
        <f t="shared" si="0"/>
        <v>2015</v>
      </c>
      <c r="B12" s="58">
        <v>1</v>
      </c>
      <c r="C12">
        <v>2</v>
      </c>
      <c r="D12">
        <v>1</v>
      </c>
      <c r="E12">
        <v>2</v>
      </c>
      <c r="I12">
        <v>2</v>
      </c>
      <c r="M12">
        <v>1</v>
      </c>
      <c r="O12">
        <v>2</v>
      </c>
      <c r="Q12" s="51"/>
      <c r="V12">
        <v>1</v>
      </c>
      <c r="AC12">
        <v>1</v>
      </c>
    </row>
    <row r="13" spans="1:30" x14ac:dyDescent="0.25">
      <c r="A13" s="46">
        <f t="shared" si="0"/>
        <v>2016</v>
      </c>
      <c r="B13" s="58">
        <v>3</v>
      </c>
      <c r="D13">
        <v>1</v>
      </c>
      <c r="E13">
        <v>2</v>
      </c>
      <c r="G13">
        <v>2</v>
      </c>
      <c r="I13">
        <v>2</v>
      </c>
      <c r="M13">
        <v>1</v>
      </c>
      <c r="Q13" s="51"/>
      <c r="V13">
        <v>1</v>
      </c>
      <c r="Y13">
        <v>1</v>
      </c>
    </row>
    <row r="14" spans="1:30" x14ac:dyDescent="0.25">
      <c r="A14" s="46">
        <f t="shared" si="0"/>
        <v>2017</v>
      </c>
      <c r="B14" s="58">
        <v>4</v>
      </c>
      <c r="C14">
        <v>1</v>
      </c>
      <c r="D14">
        <v>1</v>
      </c>
      <c r="G14">
        <v>2</v>
      </c>
      <c r="I14">
        <v>2</v>
      </c>
      <c r="Q14" s="51">
        <v>2</v>
      </c>
      <c r="V14">
        <v>2</v>
      </c>
      <c r="Y14">
        <v>1</v>
      </c>
      <c r="AC14">
        <v>1</v>
      </c>
    </row>
    <row r="15" spans="1:30" x14ac:dyDescent="0.25">
      <c r="A15" s="46">
        <f t="shared" si="0"/>
        <v>2018</v>
      </c>
      <c r="B15" s="58">
        <v>3</v>
      </c>
      <c r="C15">
        <v>2</v>
      </c>
      <c r="D15">
        <v>1</v>
      </c>
      <c r="G15">
        <v>2</v>
      </c>
      <c r="I15">
        <v>2</v>
      </c>
      <c r="O15">
        <v>1</v>
      </c>
      <c r="Q15" s="51">
        <v>2</v>
      </c>
      <c r="S15">
        <v>1</v>
      </c>
      <c r="V15">
        <v>2</v>
      </c>
    </row>
    <row r="16" spans="1:30" x14ac:dyDescent="0.25">
      <c r="A16" s="46">
        <f t="shared" si="0"/>
        <v>2019</v>
      </c>
      <c r="B16" s="58">
        <v>1</v>
      </c>
      <c r="C16">
        <v>2</v>
      </c>
      <c r="D16">
        <v>1</v>
      </c>
      <c r="G16">
        <v>1</v>
      </c>
      <c r="I16">
        <v>2</v>
      </c>
      <c r="M16">
        <v>1</v>
      </c>
      <c r="N16">
        <v>1</v>
      </c>
      <c r="O16">
        <v>1</v>
      </c>
      <c r="Q16" s="51">
        <v>2</v>
      </c>
      <c r="S16">
        <v>2</v>
      </c>
      <c r="T16">
        <v>1</v>
      </c>
    </row>
    <row r="17" spans="1:19" x14ac:dyDescent="0.25">
      <c r="A17" s="46">
        <v>2020</v>
      </c>
      <c r="B17" s="58"/>
      <c r="C17">
        <v>1</v>
      </c>
      <c r="Q17" s="51">
        <v>1</v>
      </c>
      <c r="S17">
        <v>1</v>
      </c>
    </row>
    <row r="19" spans="1:19" x14ac:dyDescent="0.25">
      <c r="A19" s="48"/>
      <c r="B19" s="42" t="str">
        <f>B5&amp;" Data"</f>
        <v>Other Data</v>
      </c>
      <c r="C19" s="42" t="str">
        <f>C5&amp;" Data"</f>
        <v>EPFR Data</v>
      </c>
      <c r="D19" s="42" t="str">
        <f>Q5&amp;" Data"</f>
        <v>IIF Data</v>
      </c>
    </row>
    <row r="20" spans="1:19" x14ac:dyDescent="0.25">
      <c r="A20" s="46">
        <f t="shared" ref="A20:B30" si="1">A7</f>
        <v>2010</v>
      </c>
      <c r="B20">
        <f t="shared" si="1"/>
        <v>2</v>
      </c>
      <c r="C20">
        <f t="shared" ref="C20:C30" si="2">SUM(C7:P7)</f>
        <v>1</v>
      </c>
      <c r="D20">
        <f t="shared" ref="D20:D30" si="3">SUM(Q7:AD7)</f>
        <v>0</v>
      </c>
    </row>
    <row r="21" spans="1:19" x14ac:dyDescent="0.25">
      <c r="A21" s="46">
        <f t="shared" si="1"/>
        <v>2011</v>
      </c>
      <c r="B21">
        <f t="shared" si="1"/>
        <v>0</v>
      </c>
      <c r="C21">
        <f t="shared" si="2"/>
        <v>7</v>
      </c>
      <c r="D21">
        <f t="shared" si="3"/>
        <v>0</v>
      </c>
    </row>
    <row r="22" spans="1:19" x14ac:dyDescent="0.25">
      <c r="A22" s="46">
        <f t="shared" si="1"/>
        <v>2012</v>
      </c>
      <c r="B22">
        <f t="shared" si="1"/>
        <v>0</v>
      </c>
      <c r="C22">
        <f t="shared" si="2"/>
        <v>8</v>
      </c>
      <c r="D22">
        <f t="shared" si="3"/>
        <v>0</v>
      </c>
    </row>
    <row r="23" spans="1:19" x14ac:dyDescent="0.25">
      <c r="A23" s="46">
        <f t="shared" si="1"/>
        <v>2013</v>
      </c>
      <c r="B23">
        <f t="shared" si="1"/>
        <v>0</v>
      </c>
      <c r="C23">
        <f t="shared" si="2"/>
        <v>8</v>
      </c>
      <c r="D23">
        <f t="shared" si="3"/>
        <v>0</v>
      </c>
    </row>
    <row r="24" spans="1:19" x14ac:dyDescent="0.25">
      <c r="A24" s="46">
        <f t="shared" si="1"/>
        <v>2014</v>
      </c>
      <c r="B24">
        <f t="shared" si="1"/>
        <v>0</v>
      </c>
      <c r="C24">
        <f t="shared" si="2"/>
        <v>8</v>
      </c>
      <c r="D24">
        <f t="shared" si="3"/>
        <v>1</v>
      </c>
    </row>
    <row r="25" spans="1:19" x14ac:dyDescent="0.25">
      <c r="A25" s="46">
        <f t="shared" si="1"/>
        <v>2015</v>
      </c>
      <c r="B25">
        <f t="shared" si="1"/>
        <v>1</v>
      </c>
      <c r="C25">
        <f t="shared" si="2"/>
        <v>10</v>
      </c>
      <c r="D25">
        <f t="shared" si="3"/>
        <v>2</v>
      </c>
    </row>
    <row r="26" spans="1:19" x14ac:dyDescent="0.25">
      <c r="A26" s="46">
        <f t="shared" si="1"/>
        <v>2016</v>
      </c>
      <c r="B26">
        <f t="shared" si="1"/>
        <v>3</v>
      </c>
      <c r="C26">
        <f t="shared" si="2"/>
        <v>8</v>
      </c>
      <c r="D26">
        <f t="shared" si="3"/>
        <v>2</v>
      </c>
    </row>
    <row r="27" spans="1:19" x14ac:dyDescent="0.25">
      <c r="A27" s="46">
        <f t="shared" si="1"/>
        <v>2017</v>
      </c>
      <c r="B27">
        <f t="shared" si="1"/>
        <v>4</v>
      </c>
      <c r="C27">
        <f t="shared" si="2"/>
        <v>6</v>
      </c>
      <c r="D27">
        <f t="shared" si="3"/>
        <v>6</v>
      </c>
    </row>
    <row r="28" spans="1:19" x14ac:dyDescent="0.25">
      <c r="A28" s="46">
        <f t="shared" si="1"/>
        <v>2018</v>
      </c>
      <c r="B28">
        <f t="shared" si="1"/>
        <v>3</v>
      </c>
      <c r="C28">
        <f t="shared" si="2"/>
        <v>8</v>
      </c>
      <c r="D28">
        <f t="shared" si="3"/>
        <v>5</v>
      </c>
    </row>
    <row r="29" spans="1:19" x14ac:dyDescent="0.25">
      <c r="A29" s="46">
        <f t="shared" si="1"/>
        <v>2019</v>
      </c>
      <c r="B29">
        <f t="shared" si="1"/>
        <v>1</v>
      </c>
      <c r="C29">
        <f t="shared" si="2"/>
        <v>9</v>
      </c>
      <c r="D29">
        <f t="shared" si="3"/>
        <v>5</v>
      </c>
    </row>
    <row r="30" spans="1:19" x14ac:dyDescent="0.25">
      <c r="A30" s="46">
        <f t="shared" si="1"/>
        <v>2020</v>
      </c>
      <c r="B30">
        <f t="shared" si="1"/>
        <v>0</v>
      </c>
      <c r="C30">
        <f t="shared" si="2"/>
        <v>1</v>
      </c>
      <c r="D30">
        <f t="shared" si="3"/>
        <v>2</v>
      </c>
    </row>
    <row r="31" spans="1:19" x14ac:dyDescent="0.25">
      <c r="A31" t="s">
        <v>463</v>
      </c>
      <c r="B31">
        <f>SUM(B20:B30)</f>
        <v>14</v>
      </c>
      <c r="C31">
        <f>SUM(C20:C30)</f>
        <v>74</v>
      </c>
      <c r="D31">
        <f>SUM(D20:D30)</f>
        <v>23</v>
      </c>
    </row>
    <row r="33" spans="1:2" x14ac:dyDescent="0.25">
      <c r="A33" t="s">
        <v>600</v>
      </c>
      <c r="B33">
        <f>SUM(B31:D31)</f>
        <v>111</v>
      </c>
    </row>
    <row r="34" spans="1:2" x14ac:dyDescent="0.25">
      <c r="A34" t="s">
        <v>599</v>
      </c>
      <c r="B34">
        <v>7</v>
      </c>
    </row>
    <row r="35" spans="1:2" x14ac:dyDescent="0.25">
      <c r="A35" t="s">
        <v>480</v>
      </c>
      <c r="B35">
        <f>B33-B34</f>
        <v>104</v>
      </c>
    </row>
    <row r="36" spans="1:2" x14ac:dyDescent="0.25">
      <c r="A36" t="s">
        <v>463</v>
      </c>
      <c r="B36">
        <f>SUM(C2:P2)</f>
        <v>220</v>
      </c>
    </row>
    <row r="37" spans="1:2" x14ac:dyDescent="0.25">
      <c r="B37" s="28">
        <f>B35/B36</f>
        <v>0.47272727272727272</v>
      </c>
    </row>
    <row r="39" spans="1:2" x14ac:dyDescent="0.25">
      <c r="A39" t="s">
        <v>601</v>
      </c>
      <c r="B39">
        <f>SUM(B27:D30)</f>
        <v>50</v>
      </c>
    </row>
    <row r="40" spans="1:2" x14ac:dyDescent="0.25">
      <c r="A40" t="s">
        <v>602</v>
      </c>
      <c r="B40">
        <v>72</v>
      </c>
    </row>
    <row r="41" spans="1:2" x14ac:dyDescent="0.25">
      <c r="A41" t="s">
        <v>479</v>
      </c>
      <c r="B41">
        <v>6</v>
      </c>
    </row>
    <row r="42" spans="1:2" x14ac:dyDescent="0.25">
      <c r="B42" s="28">
        <f>(B39-B41)/B40</f>
        <v>0.61111111111111116</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i t e m > < k e y > < s t r i n g > C o l u m n 2 < / s t r i n g > < / k e y > < v a l u e > < i n t > 9 5 < / i n t > < / v a l u e > < / i t e m > < i t e m > < k e y > < s t r i n g > C o l u m n 3 < / s t r i n g > < / k e y > < v a l u e > < i n t > 9 5 < / i n t > < / v a l u e > < / i t e m > < i t e m > < k e y > < s t r i n g > C o l u m n 4 < / s t r i n g > < / k e y > < v a l u e > < i n t > 9 5 < / i n t > < / v a l u e > < / i t e m > < i t e m > < k e y > < s t r i n g > C o l u m n 5 < / s t r i n g > < / k e y > < v a l u e > < i n t > 9 5 < / i n t > < / v a l u e > < / i t e m > < i t e m > < k e y > < s t r i n g > C o l u m n 6 < / s t r i n g > < / k e y > < v a l u e > < i n t > 9 5 < / i n t > < / v a l u e > < / i t e m > < i t e m > < k e y > < s t r i n g > C o l u m n 7 < / s t r i n g > < / k e y > < v a l u e > < i n t > 9 5 < / i n t > < / v a l u e > < / i t e m > < i t e m > < k e y > < s t r i n g > C o l u m n 8 < / s t r i n g > < / k e y > < v a l u e > < i n t > 9 5 < / i n t > < / v a l u e > < / i t e m > < i t e m > < k e y > < s t r i n g > C o l u m n 9 < / s t r i n g > < / k e y > < v a l u e > < i n t > 9 5 < / i n t > < / v a l u e > < / i t e m > < i t e m > < k e y > < s t r i n g > C o l u m n 1 0 < / s t r i n g > < / k e y > < v a l u e > < i n t > 1 0 3 < / i n t > < / v a l u e > < / i t e m > < i t e m > < k e y > < s t r i n g > C o l u m n 1 1 < / s t r i n g > < / k e y > < v a l u e > < i n t > 1 0 3 < / i n t > < / v a l u e > < / i t e m > < i t e m > < k e y > < s t r i n g > C o l u m n 1 2 < / s t r i n g > < / k e y > < v a l u e > < i n t > 1 0 3 < / i n t > < / v a l u e > < / i t e m > < i t e m > < k e y > < s t r i n g > C o l u m n 1 3 < / s t r i n g > < / k e y > < v a l u e > < i n t > 1 0 3 < / i n t > < / v a l u e > < / i t e m > < i t e m > < k e y > < s t r i n g > C o l u m n 1 4 < / s t r i n g > < / k e y > < v a l u e > < i n t > 1 0 3 < / i n t > < / v a l u e > < / i t e m > < i t e m > < k e y > < s t r i n g > C o l u m n 1 5 < / s t r i n g > < / k e y > < v a l u e > < i n t > 1 0 3 < / i n t > < / v a l u e > < / i t e m > < i t e m > < k e y > < s t r i n g > C o l u m n 1 6 < / s t r i n g > < / k e y > < v a l u e > < i n t > 1 0 3 < / i n t > < / v a l u e > < / i t e m > < i t e m > < k e y > < s t r i n g > C o l u m n 1 7 < / s t r i n g > < / k e y > < v a l u e > < i n t > 1 0 3 < / i n t > < / v a l u e > < / i t e m > < i t e m > < k e y > < s t r i n g > C o l u m n 1 8 < / s t r i n g > < / k e y > < v a l u e > < i n t > 1 0 3 < / i n t > < / v a l u e > < / i t e m > < i t e m > < k e y > < s t r i n g > C o l u m n 1 9 < / s t r i n g > < / k e y > < v a l u e > < i n t > 1 0 3 < / i n t > < / v a l u e > < / i t e m > < i t e m > < k e y > < s t r i n g > C o l u m n 2 0 < / s t r i n g > < / k e y > < v a l u e > < i n t > 1 0 3 < / i n t > < / v a l u e > < / i t e m > < i t e m > < k e y > < s t r i n g > C o l u m n 2 1 < / s t r i n g > < / k e y > < v a l u e > < i n t > 1 0 3 < / i n t > < / v a l u e > < / i t e m > < i t e m > < k e y > < s t r i n g > C o l u m n 2 2 < / s t r i n g > < / k e y > < v a l u e > < i n t > 1 0 3 < / i n t > < / v a l u e > < / i t e m > < i t e m > < k e y > < s t r i n g > C o l u m n 2 3 < / s t r i n g > < / k e y > < v a l u e > < i n t > 1 0 3 < / i n t > < / v a l u e > < / i t e m > < i t e m > < k e y > < s t r i n g > C o l u m n 2 4 < / s t r i n g > < / k e y > < v a l u e > < i n t > 1 0 3 < / i n t > < / v a l u e > < / i t e m > < i t e m > < k e y > < s t r i n g > C o l u m n 2 5 < / s t r i n g > < / k e y > < v a l u e > < i n t > 1 0 3 < / i n t > < / v a l u e > < / i t e m > < i t e m > < k e y > < s t r i n g > C o l u m n 2 6 < / s t r i n g > < / k e y > < v a l u e > < i n t > 1 0 3 < / i n t > < / v a l u e > < / i t e m > < i t e m > < k e y > < s t r i n g > C o l u m n 2 7 < / s t r i n g > < / k e y > < v a l u e > < i n t > 1 0 3 < / i n t > < / v a l u e > < / i t e m > < i t e m > < k e y > < s t r i n g > C o l u m n 2 8 < / s t r i n g > < / k e y > < v a l u e > < i n t > 1 0 3 < / i n t > < / v a l u e > < / i t e m > < i t e m > < k e y > < s t r i n g > C o l u m n 2 9 < / s t r i n g > < / k e y > < v a l u e > < i n t > 1 0 3 < / i n t > < / v a l u e > < / i t e m > < i t e m > < k e y > < s t r i n g > C o l u m n 3 0 < / s t r i n g > < / k e y > < v a l u e > < i n t > 1 0 3 < / i n t > < / v a l u e > < / i t e m > < i t e m > < k e y > < s t r i n g > C o l u m n 3 1 < / s t r i n g > < / k e y > < v a l u e > < i n t > 1 0 3 < / i n t > < / v a l u e > < / i t e m > < i t e m > < k e y > < s t r i n g > C o l u m n 3 2 < / s t r i n g > < / k e y > < v a l u e > < i n t > 1 0 3 < / i n t > < / v a l u e > < / i t e m > < i t e m > < k e y > < s t r i n g > C o l u m n 3 3 < / s t r i n g > < / k e y > < v a l u e > < i n t > 1 0 3 < / i n t > < / v a l u e > < / i t e m > < i t e m > < k e y > < s t r i n g > C o l u m n 3 4 < / s t r i n g > < / k e y > < v a l u e > < i n t > 1 0 3 < / i n t > < / v a l u e > < / i t e m > < i t e m > < k e y > < s t r i n g > C o l u m n 3 5 < / s t r i n g > < / k e y > < v a l u e > < i n t > 1 0 3 < / i n t > < / v a l u e > < / i t e m > < i t e m > < k e y > < s t r i n g > C o l u m n 3 6 < / s t r i n g > < / k e y > < v a l u e > < i n t > 1 0 3 < / i n t > < / v a l u e > < / i t e m > < i t e m > < k e y > < s t r i n g > C o l u m n 3 7 < / s t r i n g > < / k e y > < v a l u e > < i n t > 1 0 3 < / i n t > < / v a l u e > < / i t e m > < i t e m > < k e y > < s t r i n g > C o l u m n 3 8 < / s t r i n g > < / k e y > < v a l u e > < i n t > 1 0 3 < / i n t > < / v a l u e > < / i t e m > < i t e m > < k e y > < s t r i n g > C o l u m n 3 9 < / s t r i n g > < / k e y > < v a l u e > < i n t > 1 0 3 < / i n t > < / v a l u e > < / i t e m > < i t e m > < k e y > < s t r i n g > C o l u m n 4 0 < / s t r i n g > < / k e y > < v a l u e > < i n t > 1 0 3 < / i n t > < / v a l u e > < / i t e m > < i t e m > < k e y > < s t r i n g > C o l u m n 4 1 < / s t r i n g > < / k e y > < v a l u e > < i n t > 1 0 3 < / i n t > < / v a l u e > < / i t e m > < i t e m > < k e y > < s t r i n g > C o l u m n 4 2 < / s t r i n g > < / k e y > < v a l u e > < i n t > 1 0 3 < / i n t > < / v a l u e > < / i t e m > < i t e m > < k e y > < s t r i n g > C o l u m n 4 3 < / s t r i n g > < / k e y > < v a l u e > < i n t > 1 0 3 < / i n t > < / v a l u e > < / i t e m > < i t e m > < k e y > < s t r i n g > C o l u m n 4 4 < / s t r i n g > < / k e y > < v a l u e > < i n t > 1 0 3 < / i n t > < / v a l u e > < / i t e m > < i t e m > < k e y > < s t r i n g > C o l u m n 4 5 < / s t r i n g > < / k e y > < v a l u e > < i n t > 1 0 3 < / i n t > < / v a l u e > < / i t e m > < i t e m > < k e y > < s t r i n g > C o l u m n 4 6 < / s t r i n g > < / k e y > < v a l u e > < i n t > 1 0 3 < / i n t > < / v a l u e > < / i t e m > < i t e m > < k e y > < s t r i n g > C o l u m n 4 7 < / s t r i n g > < / k e y > < v a l u e > < i n t > 1 0 3 < / i n t > < / v a l u e > < / i t e m > < i t e m > < k e y > < s t r i n g > C o l u m n 4 8 < / s t r i n g > < / k e y > < v a l u e > < i n t > 1 0 3 < / i n t > < / v a l u e > < / i t e m > < i t e m > < k e y > < s t r i n g > C o l u m n 4 9 < / s t r i n g > < / k e y > < v a l u e > < i n t > 1 0 3 < / i n t > < / v a l u e > < / i t e m > < i t e m > < k e y > < s t r i n g > C o l u m n 5 0 < / s t r i n g > < / k e y > < v a l u e > < i n t > 1 0 3 < / i n t > < / v a l u e > < / i t e m > < i t e m > < k e y > < s t r i n g > C o l u m n 5 1 < / s t r i n g > < / k e y > < v a l u e > < i n t > 1 0 3 < / i n t > < / v a l u e > < / i t e m > < i t e m > < k e y > < s t r i n g > C o l u m n 5 2 < / s t r i n g > < / k e y > < v a l u e > < i n t > 1 0 3 < / i n t > < / v a l u e > < / i t e m > < i t e m > < k e y > < s t r i n g > C o l u m n 5 3 < / s t r i n g > < / k e y > < v a l u e > < i n t > 1 0 3 < / i n t > < / v a l u e > < / i t e m > < i t e m > < k e y > < s t r i n g > C o l u m n 5 4 < / s t r i n g > < / k e y > < v a l u e > < i n t > 1 0 3 < / i n t > < / v a l u e > < / i t e m > < i t e m > < k e y > < s t r i n g > C o l u m n 5 5 < / s t r i n g > < / k e y > < v a l u e > < i n t > 1 0 3 < / i n t > < / v a l u e > < / i t e m > < i t e m > < k e y > < s t r i n g > C o l u m n 5 6 < / s t r i n g > < / k e y > < v a l u e > < i n t > 1 0 3 < / i n t > < / v a l u e > < / i t e m > < i t e m > < k e y > < s t r i n g > C o l u m n 5 7 < / s t r i n g > < / k e y > < v a l u e > < i n t > 1 0 3 < / i n t > < / v a l u e > < / i t e m > < i t e m > < k e y > < s t r i n g > C o l u m n 5 8 < / s t r i n g > < / k e y > < v a l u e > < i n t > 1 0 3 < / i n t > < / v a l u e > < / i t e m > < i t e m > < k e y > < s t r i n g > C o l u m n 5 9 < / s t r i n g > < / k e y > < v a l u e > < i n t > 1 0 3 < / i n t > < / v a l u e > < / i t e m > < i t e m > < k e y > < s t r i n g > C o l u m n 6 0 < / s t r i n g > < / k e y > < v a l u e > < i n t > 1 0 3 < / i n t > < / v a l u e > < / i t e m > < i t e m > < k e y > < s t r i n g > C o l u m n 6 1 < / s t r i n g > < / k e y > < v a l u e > < i n t > 1 0 3 < / i n t > < / v a l u e > < / i t e m > < i t e m > < k e y > < s t r i n g > C o l u m n 6 2 < / s t r i n g > < / k e y > < v a l u e > < i n t > 1 0 3 < / i n t > < / v a l u e > < / i t e m > < i t e m > < k e y > < s t r i n g > C o l u m n 6 3 < / s t r i n g > < / k e y > < v a l u e > < i n t > 1 0 3 < / i n t > < / v a l u e > < / i t e m > < i t e m > < k e y > < s t r i n g > C o l u m n 6 4 < / s t r i n g > < / k e y > < v a l u e > < i n t > 1 0 3 < / i n t > < / v a l u e > < / i t e m > < i t e m > < k e y > < s t r i n g > C o l u m n 6 5 < / s t r i n g > < / k e y > < v a l u e > < i n t > 1 0 3 < / i n t > < / v a l u e > < / i t e m > < i t e m > < k e y > < s t r i n g > C o l u m n 6 6 < / s t r i n g > < / k e y > < v a l u e > < i n t > 1 0 3 < / i n t > < / v a l u e > < / i t e m > < i t e m > < k e y > < s t r i n g > C o l u m n 6 7 < / s t r i n g > < / k e y > < v a l u e > < i n t > 1 0 3 < / i n t > < / v a l u e > < / i t e m > < i t e m > < k e y > < s t r i n g > C o l u m n 6 8 < / s t r i n g > < / k e y > < v a l u e > < i n t > 1 0 3 < / i n t > < / v a l u e > < / i t e m > < i t e m > < k e y > < s t r i n g > C o l u m n 6 9 < / s t r i n g > < / k e y > < v a l u e > < i n t > 1 0 3 < / i n t > < / v a l u e > < / i t e m > < i t e m > < k e y > < s t r i n g > C o l u m n 7 0 < / s t r i n g > < / k e y > < v a l u e > < i n t > 1 0 3 < / i n t > < / v a l u e > < / i t e m > < i t e m > < k e y > < s t r i n g > C o l u m n 7 1 < / s t r i n g > < / k e y > < v a l u e > < i n t > 1 0 3 < / i n t > < / v a l u e > < / i t e m > < i t e m > < k e y > < s t r i n g > C o l u m n 7 2 < / s t r i n g > < / k e y > < v a l u e > < i n t > 1 0 3 < / i n t > < / v a l u e > < / i t e m > < i t e m > < k e y > < s t r i n g > C o l u m n 7 3 < / s t r i n g > < / k e y > < v a l u e > < i n t > 1 0 3 < / i n t > < / v a l u e > < / i t e m > < i t e m > < k e y > < s t r i n g > C o l u m n 7 4 < / s t r i n g > < / k e y > < v a l u e > < i n t > 1 0 3 < / i n t > < / v a l u e > < / i t e m > < i t e m > < k e y > < s t r i n g > C o l u m n 7 5 < / s t r i n g > < / k e y > < v a l u e > < i n t > 1 0 3 < / i n t > < / v a l u e > < / i t e m > < i t e m > < k e y > < s t r i n g > C o l u m n 7 6 < / s t r i n g > < / k e y > < v a l u e > < i n t > 1 0 3 < / i n t > < / v a l u e > < / i t e m > < i t e m > < k e y > < s t r i n g > C o l u m n 7 7 < / s t r i n g > < / k e y > < v a l u e > < i n t > 1 0 3 < / i n t > < / v a l u e > < / i t e m > < i t e m > < k e y > < s t r i n g > C o l u m n 7 8 < / s t r i n g > < / k e y > < v a l u e > < i n t > 1 0 3 < / i n t > < / v a l u e > < / i t e m > < i t e m > < k e y > < s t r i n g > C o l u m n 7 9 < / s t r i n g > < / k e y > < v a l u e > < i n t > 1 0 3 < / i n t > < / v a l u e > < / i t e m > < i t e m > < k e y > < s t r i n g > C o l u m n 8 0 < / s t r i n g > < / k e y > < v a l u e > < i n t > 1 0 3 < / i n t > < / v a l u e > < / i t e m > < i t e m > < k e y > < s t r i n g > C o l u m n 8 1 < / s t r i n g > < / k e y > < v a l u e > < i n t > 1 0 3 < / i n t > < / v a l u e > < / i t e m > < i t e m > < k e y > < s t r i n g > C o l u m n 8 2 < / s t r i n g > < / k e y > < v a l u e > < i n t > 1 0 3 < / i n t > < / v a l u e > < / i t e m > < i t e m > < k e y > < s t r i n g > C o l u m n 8 3 < / s t r i n g > < / k e y > < v a l u e > < i n t > 1 0 3 < / i n t > < / v a l u e > < / i t e m > < i t e m > < k e y > < s t r i n g > C o l u m n 8 4 < / s t r i n g > < / k e y > < v a l u e > < i n t > 1 0 3 < / i n t > < / v a l u e > < / i t e m > < i t e m > < k e y > < s t r i n g > C o l u m n 8 5 < / s t r i n g > < / k e y > < v a l u e > < i n t > 1 0 3 < / i n t > < / v a l u e > < / i t e m > < i t e m > < k e y > < s t r i n g > C o l u m n 8 6 < / s t r i n g > < / k e y > < v a l u e > < i n t > 1 0 3 < / i n t > < / v a l u e > < / i t e m > < i t e m > < k e y > < s t r i n g > C o l u m n 8 7 < / s t r i n g > < / k e y > < v a l u e > < i n t > 1 0 3 < / i n t > < / v a l u e > < / i t e m > < i t e m > < k e y > < s t r i n g > C o l u m n 8 8 < / s t r i n g > < / k e y > < v a l u e > < i n t > 1 0 3 < / i n t > < / v a l u e > < / i t e m > < i t e m > < k e y > < s t r i n g > C o l u m n 8 9 < / s t r i n g > < / k e y > < v a l u e > < i n t > 1 0 3 < / i n t > < / v a l u e > < / i t e m > < i t e m > < k e y > < s t r i n g > C o l u m n 9 0 < / s t r i n g > < / k e y > < v a l u e > < i n t > 1 0 3 < / i n t > < / v a l u e > < / i t e m > < i t e m > < k e y > < s t r i n g > C o l u m n 9 1 < / s t r i n g > < / k e y > < v a l u e > < i n t > 1 0 3 < / 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i t e m > < k e y > < s t r i n g > C o l u m n 7 < / s t r i n g > < / k e y > < v a l u e > < i n t > 6 < / i n t > < / v a l u e > < / i t e m > < i t e m > < k e y > < s t r i n g > C o l u m n 8 < / s t r i n g > < / k e y > < v a l u e > < i n t > 7 < / i n t > < / v a l u e > < / i t e m > < i t e m > < k e y > < s t r i n g > C o l u m n 9 < / s t r i n g > < / k e y > < v a l u e > < i n t > 8 < / i n t > < / v a l u e > < / i t e m > < i t e m > < k e y > < s t r i n g > C o l u m n 1 0 < / s t r i n g > < / k e y > < v a l u e > < i n t > 9 < / i n t > < / v a l u e > < / i t e m > < i t e m > < k e y > < s t r i n g > C o l u m n 1 1 < / s t r i n g > < / k e y > < v a l u e > < i n t > 1 0 < / i n t > < / v a l u e > < / i t e m > < i t e m > < k e y > < s t r i n g > C o l u m n 1 2 < / s t r i n g > < / k e y > < v a l u e > < i n t > 1 1 < / i n t > < / v a l u e > < / i t e m > < i t e m > < k e y > < s t r i n g > C o l u m n 1 3 < / s t r i n g > < / k e y > < v a l u e > < i n t > 1 2 < / i n t > < / v a l u e > < / i t e m > < i t e m > < k e y > < s t r i n g > C o l u m n 1 4 < / s t r i n g > < / k e y > < v a l u e > < i n t > 1 3 < / i n t > < / v a l u e > < / i t e m > < i t e m > < k e y > < s t r i n g > C o l u m n 1 5 < / s t r i n g > < / k e y > < v a l u e > < i n t > 1 4 < / i n t > < / v a l u e > < / i t e m > < i t e m > < k e y > < s t r i n g > C o l u m n 1 6 < / s t r i n g > < / k e y > < v a l u e > < i n t > 1 5 < / i n t > < / v a l u e > < / i t e m > < i t e m > < k e y > < s t r i n g > C o l u m n 1 7 < / s t r i n g > < / k e y > < v a l u e > < i n t > 1 6 < / i n t > < / v a l u e > < / i t e m > < i t e m > < k e y > < s t r i n g > C o l u m n 1 8 < / s t r i n g > < / k e y > < v a l u e > < i n t > 1 7 < / i n t > < / v a l u e > < / i t e m > < i t e m > < k e y > < s t r i n g > C o l u m n 1 9 < / s t r i n g > < / k e y > < v a l u e > < i n t > 1 8 < / i n t > < / v a l u e > < / i t e m > < i t e m > < k e y > < s t r i n g > C o l u m n 2 0 < / s t r i n g > < / k e y > < v a l u e > < i n t > 1 9 < / i n t > < / v a l u e > < / i t e m > < i t e m > < k e y > < s t r i n g > C o l u m n 2 1 < / s t r i n g > < / k e y > < v a l u e > < i n t > 2 0 < / i n t > < / v a l u e > < / i t e m > < i t e m > < k e y > < s t r i n g > C o l u m n 2 2 < / s t r i n g > < / k e y > < v a l u e > < i n t > 2 1 < / i n t > < / v a l u e > < / i t e m > < i t e m > < k e y > < s t r i n g > C o l u m n 2 3 < / s t r i n g > < / k e y > < v a l u e > < i n t > 2 2 < / i n t > < / v a l u e > < / i t e m > < i t e m > < k e y > < s t r i n g > C o l u m n 2 4 < / s t r i n g > < / k e y > < v a l u e > < i n t > 2 3 < / i n t > < / v a l u e > < / i t e m > < i t e m > < k e y > < s t r i n g > C o l u m n 2 5 < / s t r i n g > < / k e y > < v a l u e > < i n t > 2 4 < / i n t > < / v a l u e > < / i t e m > < i t e m > < k e y > < s t r i n g > C o l u m n 2 6 < / s t r i n g > < / k e y > < v a l u e > < i n t > 2 5 < / i n t > < / v a l u e > < / i t e m > < i t e m > < k e y > < s t r i n g > C o l u m n 2 7 < / s t r i n g > < / k e y > < v a l u e > < i n t > 2 6 < / i n t > < / v a l u e > < / i t e m > < i t e m > < k e y > < s t r i n g > C o l u m n 2 8 < / s t r i n g > < / k e y > < v a l u e > < i n t > 2 7 < / i n t > < / v a l u e > < / i t e m > < i t e m > < k e y > < s t r i n g > C o l u m n 2 9 < / s t r i n g > < / k e y > < v a l u e > < i n t > 2 8 < / i n t > < / v a l u e > < / i t e m > < i t e m > < k e y > < s t r i n g > C o l u m n 3 0 < / s t r i n g > < / k e y > < v a l u e > < i n t > 2 9 < / i n t > < / v a l u e > < / i t e m > < i t e m > < k e y > < s t r i n g > C o l u m n 3 1 < / s t r i n g > < / k e y > < v a l u e > < i n t > 3 0 < / i n t > < / v a l u e > < / i t e m > < i t e m > < k e y > < s t r i n g > C o l u m n 3 2 < / s t r i n g > < / k e y > < v a l u e > < i n t > 3 1 < / i n t > < / v a l u e > < / i t e m > < i t e m > < k e y > < s t r i n g > C o l u m n 3 3 < / s t r i n g > < / k e y > < v a l u e > < i n t > 3 2 < / i n t > < / v a l u e > < / i t e m > < i t e m > < k e y > < s t r i n g > C o l u m n 3 4 < / s t r i n g > < / k e y > < v a l u e > < i n t > 3 3 < / i n t > < / v a l u e > < / i t e m > < i t e m > < k e y > < s t r i n g > C o l u m n 3 5 < / s t r i n g > < / k e y > < v a l u e > < i n t > 3 4 < / i n t > < / v a l u e > < / i t e m > < i t e m > < k e y > < s t r i n g > C o l u m n 3 6 < / s t r i n g > < / k e y > < v a l u e > < i n t > 3 5 < / i n t > < / v a l u e > < / i t e m > < i t e m > < k e y > < s t r i n g > C o l u m n 3 7 < / s t r i n g > < / k e y > < v a l u e > < i n t > 3 6 < / i n t > < / v a l u e > < / i t e m > < i t e m > < k e y > < s t r i n g > C o l u m n 3 8 < / s t r i n g > < / k e y > < v a l u e > < i n t > 3 7 < / i n t > < / v a l u e > < / i t e m > < i t e m > < k e y > < s t r i n g > C o l u m n 3 9 < / s t r i n g > < / k e y > < v a l u e > < i n t > 3 8 < / i n t > < / v a l u e > < / i t e m > < i t e m > < k e y > < s t r i n g > C o l u m n 4 0 < / s t r i n g > < / k e y > < v a l u e > < i n t > 3 9 < / i n t > < / v a l u e > < / i t e m > < i t e m > < k e y > < s t r i n g > C o l u m n 4 1 < / s t r i n g > < / k e y > < v a l u e > < i n t > 4 0 < / i n t > < / v a l u e > < / i t e m > < i t e m > < k e y > < s t r i n g > C o l u m n 4 2 < / s t r i n g > < / k e y > < v a l u e > < i n t > 4 1 < / i n t > < / v a l u e > < / i t e m > < i t e m > < k e y > < s t r i n g > C o l u m n 4 3 < / s t r i n g > < / k e y > < v a l u e > < i n t > 4 2 < / i n t > < / v a l u e > < / i t e m > < i t e m > < k e y > < s t r i n g > C o l u m n 4 4 < / s t r i n g > < / k e y > < v a l u e > < i n t > 4 3 < / i n t > < / v a l u e > < / i t e m > < i t e m > < k e y > < s t r i n g > C o l u m n 4 5 < / s t r i n g > < / k e y > < v a l u e > < i n t > 4 4 < / i n t > < / v a l u e > < / i t e m > < i t e m > < k e y > < s t r i n g > C o l u m n 4 6 < / s t r i n g > < / k e y > < v a l u e > < i n t > 4 5 < / i n t > < / v a l u e > < / i t e m > < i t e m > < k e y > < s t r i n g > C o l u m n 4 7 < / s t r i n g > < / k e y > < v a l u e > < i n t > 4 6 < / i n t > < / v a l u e > < / i t e m > < i t e m > < k e y > < s t r i n g > C o l u m n 4 8 < / s t r i n g > < / k e y > < v a l u e > < i n t > 4 7 < / i n t > < / v a l u e > < / i t e m > < i t e m > < k e y > < s t r i n g > C o l u m n 4 9 < / s t r i n g > < / k e y > < v a l u e > < i n t > 4 8 < / i n t > < / v a l u e > < / i t e m > < i t e m > < k e y > < s t r i n g > C o l u m n 5 0 < / s t r i n g > < / k e y > < v a l u e > < i n t > 4 9 < / i n t > < / v a l u e > < / i t e m > < i t e m > < k e y > < s t r i n g > C o l u m n 5 1 < / s t r i n g > < / k e y > < v a l u e > < i n t > 5 0 < / i n t > < / v a l u e > < / i t e m > < i t e m > < k e y > < s t r i n g > C o l u m n 5 2 < / s t r i n g > < / k e y > < v a l u e > < i n t > 5 1 < / i n t > < / v a l u e > < / i t e m > < i t e m > < k e y > < s t r i n g > C o l u m n 5 3 < / s t r i n g > < / k e y > < v a l u e > < i n t > 5 2 < / i n t > < / v a l u e > < / i t e m > < i t e m > < k e y > < s t r i n g > C o l u m n 5 4 < / s t r i n g > < / k e y > < v a l u e > < i n t > 5 3 < / i n t > < / v a l u e > < / i t e m > < i t e m > < k e y > < s t r i n g > C o l u m n 5 5 < / s t r i n g > < / k e y > < v a l u e > < i n t > 5 4 < / i n t > < / v a l u e > < / i t e m > < i t e m > < k e y > < s t r i n g > C o l u m n 5 6 < / s t r i n g > < / k e y > < v a l u e > < i n t > 5 5 < / i n t > < / v a l u e > < / i t e m > < i t e m > < k e y > < s t r i n g > C o l u m n 5 7 < / s t r i n g > < / k e y > < v a l u e > < i n t > 5 6 < / i n t > < / v a l u e > < / i t e m > < i t e m > < k e y > < s t r i n g > C o l u m n 5 8 < / s t r i n g > < / k e y > < v a l u e > < i n t > 5 7 < / i n t > < / v a l u e > < / i t e m > < i t e m > < k e y > < s t r i n g > C o l u m n 5 9 < / s t r i n g > < / k e y > < v a l u e > < i n t > 5 8 < / i n t > < / v a l u e > < / i t e m > < i t e m > < k e y > < s t r i n g > C o l u m n 6 0 < / s t r i n g > < / k e y > < v a l u e > < i n t > 5 9 < / i n t > < / v a l u e > < / i t e m > < i t e m > < k e y > < s t r i n g > C o l u m n 6 1 < / s t r i n g > < / k e y > < v a l u e > < i n t > 6 0 < / i n t > < / v a l u e > < / i t e m > < i t e m > < k e y > < s t r i n g > C o l u m n 6 2 < / s t r i n g > < / k e y > < v a l u e > < i n t > 6 1 < / i n t > < / v a l u e > < / i t e m > < i t e m > < k e y > < s t r i n g > C o l u m n 6 3 < / s t r i n g > < / k e y > < v a l u e > < i n t > 6 2 < / i n t > < / v a l u e > < / i t e m > < i t e m > < k e y > < s t r i n g > C o l u m n 6 4 < / s t r i n g > < / k e y > < v a l u e > < i n t > 6 3 < / i n t > < / v a l u e > < / i t e m > < i t e m > < k e y > < s t r i n g > C o l u m n 6 5 < / s t r i n g > < / k e y > < v a l u e > < i n t > 6 4 < / i n t > < / v a l u e > < / i t e m > < i t e m > < k e y > < s t r i n g > C o l u m n 6 6 < / s t r i n g > < / k e y > < v a l u e > < i n t > 6 5 < / i n t > < / v a l u e > < / i t e m > < i t e m > < k e y > < s t r i n g > C o l u m n 6 7 < / s t r i n g > < / k e y > < v a l u e > < i n t > 6 6 < / i n t > < / v a l u e > < / i t e m > < i t e m > < k e y > < s t r i n g > C o l u m n 6 8 < / s t r i n g > < / k e y > < v a l u e > < i n t > 6 7 < / i n t > < / v a l u e > < / i t e m > < i t e m > < k e y > < s t r i n g > C o l u m n 6 9 < / s t r i n g > < / k e y > < v a l u e > < i n t > 6 8 < / i n t > < / v a l u e > < / i t e m > < i t e m > < k e y > < s t r i n g > C o l u m n 7 0 < / s t r i n g > < / k e y > < v a l u e > < i n t > 6 9 < / i n t > < / v a l u e > < / i t e m > < i t e m > < k e y > < s t r i n g > C o l u m n 7 1 < / s t r i n g > < / k e y > < v a l u e > < i n t > 7 0 < / i n t > < / v a l u e > < / i t e m > < i t e m > < k e y > < s t r i n g > C o l u m n 7 2 < / s t r i n g > < / k e y > < v a l u e > < i n t > 7 1 < / i n t > < / v a l u e > < / i t e m > < i t e m > < k e y > < s t r i n g > C o l u m n 7 3 < / s t r i n g > < / k e y > < v a l u e > < i n t > 7 2 < / i n t > < / v a l u e > < / i t e m > < i t e m > < k e y > < s t r i n g > C o l u m n 7 4 < / s t r i n g > < / k e y > < v a l u e > < i n t > 7 3 < / i n t > < / v a l u e > < / i t e m > < i t e m > < k e y > < s t r i n g > C o l u m n 7 5 < / s t r i n g > < / k e y > < v a l u e > < i n t > 7 4 < / i n t > < / v a l u e > < / i t e m > < i t e m > < k e y > < s t r i n g > C o l u m n 7 6 < / s t r i n g > < / k e y > < v a l u e > < i n t > 7 5 < / i n t > < / v a l u e > < / i t e m > < i t e m > < k e y > < s t r i n g > C o l u m n 7 7 < / s t r i n g > < / k e y > < v a l u e > < i n t > 7 6 < / i n t > < / v a l u e > < / i t e m > < i t e m > < k e y > < s t r i n g > C o l u m n 7 8 < / s t r i n g > < / k e y > < v a l u e > < i n t > 7 7 < / i n t > < / v a l u e > < / i t e m > < i t e m > < k e y > < s t r i n g > C o l u m n 7 9 < / s t r i n g > < / k e y > < v a l u e > < i n t > 7 8 < / i n t > < / v a l u e > < / i t e m > < i t e m > < k e y > < s t r i n g > C o l u m n 8 0 < / s t r i n g > < / k e y > < v a l u e > < i n t > 7 9 < / i n t > < / v a l u e > < / i t e m > < i t e m > < k e y > < s t r i n g > C o l u m n 8 1 < / s t r i n g > < / k e y > < v a l u e > < i n t > 8 0 < / i n t > < / v a l u e > < / i t e m > < i t e m > < k e y > < s t r i n g > C o l u m n 8 2 < / s t r i n g > < / k e y > < v a l u e > < i n t > 8 1 < / i n t > < / v a l u e > < / i t e m > < i t e m > < k e y > < s t r i n g > C o l u m n 8 3 < / s t r i n g > < / k e y > < v a l u e > < i n t > 8 2 < / i n t > < / v a l u e > < / i t e m > < i t e m > < k e y > < s t r i n g > C o l u m n 8 4 < / s t r i n g > < / k e y > < v a l u e > < i n t > 8 3 < / i n t > < / v a l u e > < / i t e m > < i t e m > < k e y > < s t r i n g > C o l u m n 8 5 < / s t r i n g > < / k e y > < v a l u e > < i n t > 8 4 < / i n t > < / v a l u e > < / i t e m > < i t e m > < k e y > < s t r i n g > C o l u m n 8 6 < / s t r i n g > < / k e y > < v a l u e > < i n t > 8 5 < / i n t > < / v a l u e > < / i t e m > < i t e m > < k e y > < s t r i n g > C o l u m n 8 7 < / s t r i n g > < / k e y > < v a l u e > < i n t > 8 6 < / i n t > < / v a l u e > < / i t e m > < i t e m > < k e y > < s t r i n g > C o l u m n 8 8 < / s t r i n g > < / k e y > < v a l u e > < i n t > 8 7 < / i n t > < / v a l u e > < / i t e m > < i t e m > < k e y > < s t r i n g > C o l u m n 8 9 < / s t r i n g > < / k e y > < v a l u e > < i n t > 8 8 < / i n t > < / v a l u e > < / i t e m > < i t e m > < k e y > < s t r i n g > C o l u m n 9 0 < / s t r i n g > < / k e y > < v a l u e > < i n t > 8 9 < / i n t > < / v a l u e > < / i t e m > < i t e m > < k e y > < s t r i n g > C o l u m n 9 1 < / s t r i n g > < / k e y > < v a l u e > < i n t > 9 0 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 2 0 2 4 - 1 0 - 1 0 T 2 3 : 1 8 : 0 3 . 9 8 0 9 8 5 + 0 2 : 0 0 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D i a g r a m O b j e c t K e y > < K e y > C o l u m n s \ C o l u m n 7 < / K e y > < / D i a g r a m O b j e c t K e y > < D i a g r a m O b j e c t K e y > < K e y > C o l u m n s \ C o l u m n 8 < / K e y > < / D i a g r a m O b j e c t K e y > < D i a g r a m O b j e c t K e y > < K e y > C o l u m n s \ C o l u m n 9 < / K e y > < / D i a g r a m O b j e c t K e y > < D i a g r a m O b j e c t K e y > < K e y > C o l u m n s \ C o l u m n 1 0 < / K e y > < / D i a g r a m O b j e c t K e y > < D i a g r a m O b j e c t K e y > < K e y > C o l u m n s \ C o l u m n 1 1 < / K e y > < / D i a g r a m O b j e c t K e y > < D i a g r a m O b j e c t K e y > < K e y > C o l u m n s \ C o l u m n 1 2 < / K e y > < / D i a g r a m O b j e c t K e y > < D i a g r a m O b j e c t K e y > < K e y > C o l u m n s \ C o l u m n 1 3 < / K e y > < / D i a g r a m O b j e c t K e y > < D i a g r a m O b j e c t K e y > < K e y > C o l u m n s \ C o l u m n 1 4 < / K e y > < / D i a g r a m O b j e c t K e y > < D i a g r a m O b j e c t K e y > < K e y > C o l u m n s \ C o l u m n 1 5 < / K e y > < / D i a g r a m O b j e c t K e y > < D i a g r a m O b j e c t K e y > < K e y > C o l u m n s \ C o l u m n 1 6 < / K e y > < / D i a g r a m O b j e c t K e y > < D i a g r a m O b j e c t K e y > < K e y > C o l u m n s \ C o l u m n 1 7 < / K e y > < / D i a g r a m O b j e c t K e y > < D i a g r a m O b j e c t K e y > < K e y > C o l u m n s \ C o l u m n 1 8 < / K e y > < / D i a g r a m O b j e c t K e y > < D i a g r a m O b j e c t K e y > < K e y > C o l u m n s \ C o l u m n 1 9 < / K e y > < / D i a g r a m O b j e c t K e y > < D i a g r a m O b j e c t K e y > < K e y > C o l u m n s \ C o l u m n 2 0 < / K e y > < / D i a g r a m O b j e c t K e y > < D i a g r a m O b j e c t K e y > < K e y > C o l u m n s \ C o l u m n 2 1 < / K e y > < / D i a g r a m O b j e c t K e y > < D i a g r a m O b j e c t K e y > < K e y > C o l u m n s \ C o l u m n 2 2 < / K e y > < / D i a g r a m O b j e c t K e y > < D i a g r a m O b j e c t K e y > < K e y > C o l u m n s \ C o l u m n 2 3 < / K e y > < / D i a g r a m O b j e c t K e y > < D i a g r a m O b j e c t K e y > < K e y > C o l u m n s \ C o l u m n 2 4 < / K e y > < / D i a g r a m O b j e c t K e y > < D i a g r a m O b j e c t K e y > < K e y > C o l u m n s \ C o l u m n 2 5 < / K e y > < / D i a g r a m O b j e c t K e y > < D i a g r a m O b j e c t K e y > < K e y > C o l u m n s \ C o l u m n 2 6 < / K e y > < / D i a g r a m O b j e c t K e y > < D i a g r a m O b j e c t K e y > < K e y > C o l u m n s \ C o l u m n 2 7 < / K e y > < / D i a g r a m O b j e c t K e y > < D i a g r a m O b j e c t K e y > < K e y > C o l u m n s \ C o l u m n 2 8 < / K e y > < / D i a g r a m O b j e c t K e y > < D i a g r a m O b j e c t K e y > < K e y > C o l u m n s \ C o l u m n 2 9 < / K e y > < / D i a g r a m O b j e c t K e y > < D i a g r a m O b j e c t K e y > < K e y > C o l u m n s \ C o l u m n 3 0 < / K e y > < / D i a g r a m O b j e c t K e y > < D i a g r a m O b j e c t K e y > < K e y > C o l u m n s \ C o l u m n 3 1 < / K e y > < / D i a g r a m O b j e c t K e y > < D i a g r a m O b j e c t K e y > < K e y > C o l u m n s \ C o l u m n 3 2 < / K e y > < / D i a g r a m O b j e c t K e y > < D i a g r a m O b j e c t K e y > < K e y > C o l u m n s \ C o l u m n 3 3 < / K e y > < / D i a g r a m O b j e c t K e y > < D i a g r a m O b j e c t K e y > < K e y > C o l u m n s \ C o l u m n 3 4 < / K e y > < / D i a g r a m O b j e c t K e y > < D i a g r a m O b j e c t K e y > < K e y > C o l u m n s \ C o l u m n 3 5 < / K e y > < / D i a g r a m O b j e c t K e y > < D i a g r a m O b j e c t K e y > < K e y > C o l u m n s \ C o l u m n 3 6 < / K e y > < / D i a g r a m O b j e c t K e y > < D i a g r a m O b j e c t K e y > < K e y > C o l u m n s \ C o l u m n 3 7 < / K e y > < / D i a g r a m O b j e c t K e y > < D i a g r a m O b j e c t K e y > < K e y > C o l u m n s \ C o l u m n 3 8 < / K e y > < / D i a g r a m O b j e c t K e y > < D i a g r a m O b j e c t K e y > < K e y > C o l u m n s \ C o l u m n 3 9 < / K e y > < / D i a g r a m O b j e c t K e y > < D i a g r a m O b j e c t K e y > < K e y > C o l u m n s \ C o l u m n 4 0 < / K e y > < / D i a g r a m O b j e c t K e y > < D i a g r a m O b j e c t K e y > < K e y > C o l u m n s \ C o l u m n 4 1 < / K e y > < / D i a g r a m O b j e c t K e y > < D i a g r a m O b j e c t K e y > < K e y > C o l u m n s \ C o l u m n 4 2 < / K e y > < / D i a g r a m O b j e c t K e y > < D i a g r a m O b j e c t K e y > < K e y > C o l u m n s \ C o l u m n 4 3 < / K e y > < / D i a g r a m O b j e c t K e y > < D i a g r a m O b j e c t K e y > < K e y > C o l u m n s \ C o l u m n 4 4 < / K e y > < / D i a g r a m O b j e c t K e y > < D i a g r a m O b j e c t K e y > < K e y > C o l u m n s \ C o l u m n 4 5 < / K e y > < / D i a g r a m O b j e c t K e y > < D i a g r a m O b j e c t K e y > < K e y > C o l u m n s \ C o l u m n 4 6 < / K e y > < / D i a g r a m O b j e c t K e y > < D i a g r a m O b j e c t K e y > < K e y > C o l u m n s \ C o l u m n 4 7 < / K e y > < / D i a g r a m O b j e c t K e y > < D i a g r a m O b j e c t K e y > < K e y > C o l u m n s \ C o l u m n 4 8 < / K e y > < / D i a g r a m O b j e c t K e y > < D i a g r a m O b j e c t K e y > < K e y > C o l u m n s \ C o l u m n 4 9 < / K e y > < / D i a g r a m O b j e c t K e y > < D i a g r a m O b j e c t K e y > < K e y > C o l u m n s \ C o l u m n 5 0 < / K e y > < / D i a g r a m O b j e c t K e y > < D i a g r a m O b j e c t K e y > < K e y > C o l u m n s \ C o l u m n 5 1 < / K e y > < / D i a g r a m O b j e c t K e y > < D i a g r a m O b j e c t K e y > < K e y > C o l u m n s \ C o l u m n 5 2 < / K e y > < / D i a g r a m O b j e c t K e y > < D i a g r a m O b j e c t K e y > < K e y > C o l u m n s \ C o l u m n 5 3 < / K e y > < / D i a g r a m O b j e c t K e y > < D i a g r a m O b j e c t K e y > < K e y > C o l u m n s \ C o l u m n 5 4 < / K e y > < / D i a g r a m O b j e c t K e y > < D i a g r a m O b j e c t K e y > < K e y > C o l u m n s \ C o l u m n 5 5 < / K e y > < / D i a g r a m O b j e c t K e y > < D i a g r a m O b j e c t K e y > < K e y > C o l u m n s \ C o l u m n 5 6 < / K e y > < / D i a g r a m O b j e c t K e y > < D i a g r a m O b j e c t K e y > < K e y > C o l u m n s \ C o l u m n 5 7 < / K e y > < / D i a g r a m O b j e c t K e y > < D i a g r a m O b j e c t K e y > < K e y > C o l u m n s \ C o l u m n 5 8 < / K e y > < / D i a g r a m O b j e c t K e y > < D i a g r a m O b j e c t K e y > < K e y > C o l u m n s \ C o l u m n 5 9 < / K e y > < / D i a g r a m O b j e c t K e y > < D i a g r a m O b j e c t K e y > < K e y > C o l u m n s \ C o l u m n 6 0 < / K e y > < / D i a g r a m O b j e c t K e y > < D i a g r a m O b j e c t K e y > < K e y > C o l u m n s \ C o l u m n 6 1 < / K e y > < / D i a g r a m O b j e c t K e y > < D i a g r a m O b j e c t K e y > < K e y > C o l u m n s \ C o l u m n 6 2 < / K e y > < / D i a g r a m O b j e c t K e y > < D i a g r a m O b j e c t K e y > < K e y > C o l u m n s \ C o l u m n 6 3 < / K e y > < / D i a g r a m O b j e c t K e y > < D i a g r a m O b j e c t K e y > < K e y > C o l u m n s \ C o l u m n 6 4 < / K e y > < / D i a g r a m O b j e c t K e y > < D i a g r a m O b j e c t K e y > < K e y > C o l u m n s \ C o l u m n 6 5 < / K e y > < / D i a g r a m O b j e c t K e y > < D i a g r a m O b j e c t K e y > < K e y > C o l u m n s \ C o l u m n 6 6 < / K e y > < / D i a g r a m O b j e c t K e y > < D i a g r a m O b j e c t K e y > < K e y > C o l u m n s \ C o l u m n 6 7 < / K e y > < / D i a g r a m O b j e c t K e y > < D i a g r a m O b j e c t K e y > < K e y > C o l u m n s \ C o l u m n 6 8 < / K e y > < / D i a g r a m O b j e c t K e y > < D i a g r a m O b j e c t K e y > < K e y > C o l u m n s \ C o l u m n 6 9 < / K e y > < / D i a g r a m O b j e c t K e y > < D i a g r a m O b j e c t K e y > < K e y > C o l u m n s \ C o l u m n 7 0 < / K e y > < / D i a g r a m O b j e c t K e y > < D i a g r a m O b j e c t K e y > < K e y > C o l u m n s \ C o l u m n 7 1 < / K e y > < / D i a g r a m O b j e c t K e y > < D i a g r a m O b j e c t K e y > < K e y > C o l u m n s \ C o l u m n 7 2 < / K e y > < / D i a g r a m O b j e c t K e y > < D i a g r a m O b j e c t K e y > < K e y > C o l u m n s \ C o l u m n 7 3 < / K e y > < / D i a g r a m O b j e c t K e y > < D i a g r a m O b j e c t K e y > < K e y > C o l u m n s \ C o l u m n 7 4 < / K e y > < / D i a g r a m O b j e c t K e y > < D i a g r a m O b j e c t K e y > < K e y > C o l u m n s \ C o l u m n 7 5 < / K e y > < / D i a g r a m O b j e c t K e y > < D i a g r a m O b j e c t K e y > < K e y > C o l u m n s \ C o l u m n 7 6 < / K e y > < / D i a g r a m O b j e c t K e y > < D i a g r a m O b j e c t K e y > < K e y > C o l u m n s \ C o l u m n 7 7 < / K e y > < / D i a g r a m O b j e c t K e y > < D i a g r a m O b j e c t K e y > < K e y > C o l u m n s \ C o l u m n 7 8 < / K e y > < / D i a g r a m O b j e c t K e y > < D i a g r a m O b j e c t K e y > < K e y > C o l u m n s \ C o l u m n 7 9 < / K e y > < / D i a g r a m O b j e c t K e y > < D i a g r a m O b j e c t K e y > < K e y > C o l u m n s \ C o l u m n 8 0 < / K e y > < / D i a g r a m O b j e c t K e y > < D i a g r a m O b j e c t K e y > < K e y > C o l u m n s \ C o l u m n 8 1 < / K e y > < / D i a g r a m O b j e c t K e y > < D i a g r a m O b j e c t K e y > < K e y > C o l u m n s \ C o l u m n 8 2 < / K e y > < / D i a g r a m O b j e c t K e y > < D i a g r a m O b j e c t K e y > < K e y > C o l u m n s \ C o l u m n 8 3 < / K e y > < / D i a g r a m O b j e c t K e y > < D i a g r a m O b j e c t K e y > < K e y > C o l u m n s \ C o l u m n 8 4 < / K e y > < / D i a g r a m O b j e c t K e y > < D i a g r a m O b j e c t K e y > < K e y > C o l u m n s \ C o l u m n 8 5 < / K e y > < / D i a g r a m O b j e c t K e y > < D i a g r a m O b j e c t K e y > < K e y > C o l u m n s \ C o l u m n 8 6 < / K e y > < / D i a g r a m O b j e c t K e y > < D i a g r a m O b j e c t K e y > < K e y > C o l u m n s \ C o l u m n 8 7 < / K e y > < / D i a g r a m O b j e c t K e y > < D i a g r a m O b j e c t K e y > < K e y > C o l u m n s \ C o l u m n 8 8 < / K e y > < / D i a g r a m O b j e c t K e y > < D i a g r a m O b j e c t K e y > < K e y > C o l u m n s \ C o l u m n 8 9 < / K e y > < / D i a g r a m O b j e c t K e y > < D i a g r a m O b j e c t K e y > < K e y > C o l u m n s \ C o l u m n 9 0 < / K e y > < / D i a g r a m O b j e c t K e y > < D i a g r a m O b j e c t K e y > < K e y > C o l u m n s \ C o l u m n 9 1 < / K e y > < / D i a g r a m O b j e c t K e y > < D i a g r a m O b j e c t K e y > < K e y > M e a s u r e s \ C o u n t   o f   C o l u m n 2 < / K e y > < / D i a g r a m O b j e c t K e y > < D i a g r a m O b j e c t K e y > < K e y > M e a s u r e s \ C o u n t   o f   C o l u m n 2 \ T a g I n f o \ F o r m u l a < / K e y > < / D i a g r a m O b j e c t K e y > < D i a g r a m O b j e c t K e y > < K e y > M e a s u r e s \ C o u n t   o f   C o l u m n 2 \ T a g I n f o \ V a l u e < / K e y > < / D i a g r a m O b j e c t K e y > < D i a g r a m O b j e c t K e y > < K e y > L i n k s \ & l t ; C o l u m n s \ C o u n t   o f   C o l u m n 2 & g t ; - & l t ; M e a s u r e s \ C o l u m n 2 & g t ; < / K e y > < / D i a g r a m O b j e c t K e y > < D i a g r a m O b j e c t K e y > < K e y > L i n k s \ & l t ; C o l u m n s \ C o u n t   o f   C o l u m n 2 & g t ; - & l t ; M e a s u r e s \ C o l u m n 2 & g t ; \ C O L U M N < / K e y > < / D i a g r a m O b j e c t K e y > < D i a g r a m O b j e c t K e y > < K e y > L i n k s \ & l t ; C o l u m n s \ C o u n t   o f   C o l u m n 2 & g t ; - & l t ; M e a s u r e s \ C o l u m n 2 & g t ; \ M E A S U R E 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a : K e y V a l u e O f D i a g r a m O b j e c t K e y a n y T y p e z b w N T n L X > < a : K e y > < K e y > C o l u m n s \ C o l u m n 8 < / K e y > < / a : K e y > < a : V a l u e   i : t y p e = " M e a s u r e G r i d N o d e V i e w S t a t e " > < C o l u m n > 7 < / C o l u m n > < L a y e d O u t > t r u e < / L a y e d O u t > < / a : V a l u e > < / a : K e y V a l u e O f D i a g r a m O b j e c t K e y a n y T y p e z b w N T n L X > < a : K e y V a l u e O f D i a g r a m O b j e c t K e y a n y T y p e z b w N T n L X > < a : K e y > < K e y > C o l u m n s \ C o l u m n 9 < / K e y > < / a : K e y > < a : V a l u e   i : t y p e = " M e a s u r e G r i d N o d e V i e w S t a t e " > < C o l u m n > 8 < / C o l u m n > < L a y e d O u t > t r u e < / L a y e d O u t > < / a : V a l u e > < / a : K e y V a l u e O f D i a g r a m O b j e c t K e y a n y T y p e z b w N T n L X > < a : K e y V a l u e O f D i a g r a m O b j e c t K e y a n y T y p e z b w N T n L X > < a : K e y > < K e y > C o l u m n s \ C o l u m n 1 0 < / K e y > < / a : K e y > < a : V a l u e   i : t y p e = " M e a s u r e G r i d N o d e V i e w S t a t e " > < C o l u m n > 9 < / C o l u m n > < L a y e d O u t > t r u e < / L a y e d O u t > < / a : V a l u e > < / a : K e y V a l u e O f D i a g r a m O b j e c t K e y a n y T y p e z b w N T n L X > < a : K e y V a l u e O f D i a g r a m O b j e c t K e y a n y T y p e z b w N T n L X > < a : K e y > < K e y > C o l u m n s \ C o l u m n 1 1 < / K e y > < / a : K e y > < a : V a l u e   i : t y p e = " M e a s u r e G r i d N o d e V i e w S t a t e " > < C o l u m n > 1 0 < / C o l u m n > < L a y e d O u t > t r u e < / L a y e d O u t > < / a : V a l u e > < / a : K e y V a l u e O f D i a g r a m O b j e c t K e y a n y T y p e z b w N T n L X > < a : K e y V a l u e O f D i a g r a m O b j e c t K e y a n y T y p e z b w N T n L X > < a : K e y > < K e y > C o l u m n s \ C o l u m n 1 2 < / K e y > < / a : K e y > < a : V a l u e   i : t y p e = " M e a s u r e G r i d N o d e V i e w S t a t e " > < C o l u m n > 1 1 < / C o l u m n > < L a y e d O u t > t r u e < / L a y e d O u t > < / a : V a l u e > < / a : K e y V a l u e O f D i a g r a m O b j e c t K e y a n y T y p e z b w N T n L X > < a : K e y V a l u e O f D i a g r a m O b j e c t K e y a n y T y p e z b w N T n L X > < a : K e y > < K e y > C o l u m n s \ C o l u m n 1 3 < / K e y > < / a : K e y > < a : V a l u e   i : t y p e = " M e a s u r e G r i d N o d e V i e w S t a t e " > < C o l u m n > 1 2 < / C o l u m n > < L a y e d O u t > t r u e < / L a y e d O u t > < / a : V a l u e > < / a : K e y V a l u e O f D i a g r a m O b j e c t K e y a n y T y p e z b w N T n L X > < a : K e y V a l u e O f D i a g r a m O b j e c t K e y a n y T y p e z b w N T n L X > < a : K e y > < K e y > C o l u m n s \ C o l u m n 1 4 < / K e y > < / a : K e y > < a : V a l u e   i : t y p e = " M e a s u r e G r i d N o d e V i e w S t a t e " > < C o l u m n > 1 3 < / C o l u m n > < L a y e d O u t > t r u e < / L a y e d O u t > < / a : V a l u e > < / a : K e y V a l u e O f D i a g r a m O b j e c t K e y a n y T y p e z b w N T n L X > < a : K e y V a l u e O f D i a g r a m O b j e c t K e y a n y T y p e z b w N T n L X > < a : K e y > < K e y > C o l u m n s \ C o l u m n 1 5 < / K e y > < / a : K e y > < a : V a l u e   i : t y p e = " M e a s u r e G r i d N o d e V i e w S t a t e " > < C o l u m n > 1 4 < / C o l u m n > < L a y e d O u t > t r u e < / L a y e d O u t > < / a : V a l u e > < / a : K e y V a l u e O f D i a g r a m O b j e c t K e y a n y T y p e z b w N T n L X > < a : K e y V a l u e O f D i a g r a m O b j e c t K e y a n y T y p e z b w N T n L X > < a : K e y > < K e y > C o l u m n s \ C o l u m n 1 6 < / K e y > < / a : K e y > < a : V a l u e   i : t y p e = " M e a s u r e G r i d N o d e V i e w S t a t e " > < C o l u m n > 1 5 < / C o l u m n > < L a y e d O u t > t r u e < / L a y e d O u t > < / a : V a l u e > < / a : K e y V a l u e O f D i a g r a m O b j e c t K e y a n y T y p e z b w N T n L X > < a : K e y V a l u e O f D i a g r a m O b j e c t K e y a n y T y p e z b w N T n L X > < a : K e y > < K e y > C o l u m n s \ C o l u m n 1 7 < / K e y > < / a : K e y > < a : V a l u e   i : t y p e = " M e a s u r e G r i d N o d e V i e w S t a t e " > < C o l u m n > 1 6 < / C o l u m n > < L a y e d O u t > t r u e < / L a y e d O u t > < / a : V a l u e > < / a : K e y V a l u e O f D i a g r a m O b j e c t K e y a n y T y p e z b w N T n L X > < a : K e y V a l u e O f D i a g r a m O b j e c t K e y a n y T y p e z b w N T n L X > < a : K e y > < K e y > C o l u m n s \ C o l u m n 1 8 < / K e y > < / a : K e y > < a : V a l u e   i : t y p e = " M e a s u r e G r i d N o d e V i e w S t a t e " > < C o l u m n > 1 7 < / C o l u m n > < L a y e d O u t > t r u e < / L a y e d O u t > < / a : V a l u e > < / a : K e y V a l u e O f D i a g r a m O b j e c t K e y a n y T y p e z b w N T n L X > < a : K e y V a l u e O f D i a g r a m O b j e c t K e y a n y T y p e z b w N T n L X > < a : K e y > < K e y > C o l u m n s \ C o l u m n 1 9 < / K e y > < / a : K e y > < a : V a l u e   i : t y p e = " M e a s u r e G r i d N o d e V i e w S t a t e " > < C o l u m n > 1 8 < / C o l u m n > < L a y e d O u t > t r u e < / L a y e d O u t > < / a : V a l u e > < / a : K e y V a l u e O f D i a g r a m O b j e c t K e y a n y T y p e z b w N T n L X > < a : K e y V a l u e O f D i a g r a m O b j e c t K e y a n y T y p e z b w N T n L X > < a : K e y > < K e y > C o l u m n s \ C o l u m n 2 0 < / K e y > < / a : K e y > < a : V a l u e   i : t y p e = " M e a s u r e G r i d N o d e V i e w S t a t e " > < C o l u m n > 1 9 < / C o l u m n > < L a y e d O u t > t r u e < / L a y e d O u t > < / a : V a l u e > < / a : K e y V a l u e O f D i a g r a m O b j e c t K e y a n y T y p e z b w N T n L X > < a : K e y V a l u e O f D i a g r a m O b j e c t K e y a n y T y p e z b w N T n L X > < a : K e y > < K e y > C o l u m n s \ C o l u m n 2 1 < / K e y > < / a : K e y > < a : V a l u e   i : t y p e = " M e a s u r e G r i d N o d e V i e w S t a t e " > < C o l u m n > 2 0 < / C o l u m n > < L a y e d O u t > t r u e < / L a y e d O u t > < / a : V a l u e > < / a : K e y V a l u e O f D i a g r a m O b j e c t K e y a n y T y p e z b w N T n L X > < a : K e y V a l u e O f D i a g r a m O b j e c t K e y a n y T y p e z b w N T n L X > < a : K e y > < K e y > C o l u m n s \ C o l u m n 2 2 < / K e y > < / a : K e y > < a : V a l u e   i : t y p e = " M e a s u r e G r i d N o d e V i e w S t a t e " > < C o l u m n > 2 1 < / C o l u m n > < L a y e d O u t > t r u e < / L a y e d O u t > < / a : V a l u e > < / a : K e y V a l u e O f D i a g r a m O b j e c t K e y a n y T y p e z b w N T n L X > < a : K e y V a l u e O f D i a g r a m O b j e c t K e y a n y T y p e z b w N T n L X > < a : K e y > < K e y > C o l u m n s \ C o l u m n 2 3 < / K e y > < / a : K e y > < a : V a l u e   i : t y p e = " M e a s u r e G r i d N o d e V i e w S t a t e " > < C o l u m n > 2 2 < / C o l u m n > < L a y e d O u t > t r u e < / L a y e d O u t > < / a : V a l u e > < / a : K e y V a l u e O f D i a g r a m O b j e c t K e y a n y T y p e z b w N T n L X > < a : K e y V a l u e O f D i a g r a m O b j e c t K e y a n y T y p e z b w N T n L X > < a : K e y > < K e y > C o l u m n s \ C o l u m n 2 4 < / K e y > < / a : K e y > < a : V a l u e   i : t y p e = " M e a s u r e G r i d N o d e V i e w S t a t e " > < C o l u m n > 2 3 < / C o l u m n > < L a y e d O u t > t r u e < / L a y e d O u t > < / a : V a l u e > < / a : K e y V a l u e O f D i a g r a m O b j e c t K e y a n y T y p e z b w N T n L X > < a : K e y V a l u e O f D i a g r a m O b j e c t K e y a n y T y p e z b w N T n L X > < a : K e y > < K e y > C o l u m n s \ C o l u m n 2 5 < / 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 C o l u m n s \ C o l u m n 2 8 < / K e y > < / a : K e y > < a : V a l u e   i : t y p e = " M e a s u r e G r i d N o d e V i e w S t a t e " > < C o l u m n > 2 7 < / C o l u m n > < L a y e d O u t > t r u e < / L a y e d O u t > < / a : V a l u e > < / a : K e y V a l u e O f D i a g r a m O b j e c t K e y a n y T y p e z b w N T n L X > < a : K e y V a l u e O f D i a g r a m O b j e c t K e y a n y T y p e z b w N T n L X > < a : K e y > < K e y > C o l u m n s \ C o l u m n 2 9 < / K e y > < / a : K e y > < a : V a l u e   i : t y p e = " M e a s u r e G r i d N o d e V i e w S t a t e " > < C o l u m n > 2 8 < / C o l u m n > < L a y e d O u t > t r u e < / L a y e d O u t > < / a : V a l u e > < / a : K e y V a l u e O f D i a g r a m O b j e c t K e y a n y T y p e z b w N T n L X > < a : K e y V a l u e O f D i a g r a m O b j e c t K e y a n y T y p e z b w N T n L X > < a : K e y > < K e y > C o l u m n s \ C o l u m n 3 0 < / K e y > < / a : K e y > < a : V a l u e   i : t y p e = " M e a s u r e G r i d N o d e V i e w S t a t e " > < C o l u m n > 2 9 < / C o l u m n > < L a y e d O u t > t r u e < / L a y e d O u t > < / a : V a l u e > < / a : K e y V a l u e O f D i a g r a m O b j e c t K e y a n y T y p e z b w N T n L X > < a : K e y V a l u e O f D i a g r a m O b j e c t K e y a n y T y p e z b w N T n L X > < a : K e y > < K e y > C o l u m n s \ C o l u m n 3 1 < / K e y > < / a : K e y > < a : V a l u e   i : t y p e = " M e a s u r e G r i d N o d e V i e w S t a t e " > < C o l u m n > 3 0 < / C o l u m n > < L a y e d O u t > t r u e < / L a y e d O u t > < / a : V a l u e > < / a : K e y V a l u e O f D i a g r a m O b j e c t K e y a n y T y p e z b w N T n L X > < a : K e y V a l u e O f D i a g r a m O b j e c t K e y a n y T y p e z b w N T n L X > < a : K e y > < K e y > C o l u m n s \ C o l u m n 3 2 < / K e y > < / a : K e y > < a : V a l u e   i : t y p e = " M e a s u r e G r i d N o d e V i e w S t a t e " > < C o l u m n > 3 1 < / C o l u m n > < L a y e d O u t > t r u e < / L a y e d O u t > < / a : V a l u e > < / a : K e y V a l u e O f D i a g r a m O b j e c t K e y a n y T y p e z b w N T n L X > < a : K e y V a l u e O f D i a g r a m O b j e c t K e y a n y T y p e z b w N T n L X > < a : K e y > < K e y > C o l u m n s \ C o l u m n 3 3 < / K e y > < / a : K e y > < a : V a l u e   i : t y p e = " M e a s u r e G r i d N o d e V i e w S t a t e " > < C o l u m n > 3 2 < / C o l u m n > < L a y e d O u t > t r u e < / L a y e d O u t > < / a : V a l u e > < / a : K e y V a l u e O f D i a g r a m O b j e c t K e y a n y T y p e z b w N T n L X > < a : K e y V a l u e O f D i a g r a m O b j e c t K e y a n y T y p e z b w N T n L X > < a : K e y > < K e y > C o l u m n s \ C o l u m n 3 4 < / K e y > < / a : K e y > < a : V a l u e   i : t y p e = " M e a s u r e G r i d N o d e V i e w S t a t e " > < C o l u m n > 3 3 < / C o l u m n > < L a y e d O u t > t r u e < / L a y e d O u t > < / a : V a l u e > < / a : K e y V a l u e O f D i a g r a m O b j e c t K e y a n y T y p e z b w N T n L X > < a : K e y V a l u e O f D i a g r a m O b j e c t K e y a n y T y p e z b w N T n L X > < a : K e y > < K e y > C o l u m n s \ C o l u m n 3 5 < / K e y > < / a : K e y > < a : V a l u e   i : t y p e = " M e a s u r e G r i d N o d e V i e w S t a t e " > < C o l u m n > 3 4 < / C o l u m n > < L a y e d O u t > t r u e < / L a y e d O u t > < / a : V a l u e > < / a : K e y V a l u e O f D i a g r a m O b j e c t K e y a n y T y p e z b w N T n L X > < a : K e y V a l u e O f D i a g r a m O b j e c t K e y a n y T y p e z b w N T n L X > < a : K e y > < K e y > C o l u m n s \ C o l u m n 3 6 < / K e y > < / a : K e y > < a : V a l u e   i : t y p e = " M e a s u r e G r i d N o d e V i e w S t a t e " > < C o l u m n > 3 5 < / C o l u m n > < L a y e d O u t > t r u e < / L a y e d O u t > < / a : V a l u e > < / a : K e y V a l u e O f D i a g r a m O b j e c t K e y a n y T y p e z b w N T n L X > < a : K e y V a l u e O f D i a g r a m O b j e c t K e y a n y T y p e z b w N T n L X > < a : K e y > < K e y > C o l u m n s \ C o l u m n 3 7 < / K e y > < / a : K e y > < a : V a l u e   i : t y p e = " M e a s u r e G r i d N o d e V i e w S t a t e " > < C o l u m n > 3 6 < / C o l u m n > < L a y e d O u t > t r u e < / L a y e d O u t > < / a : V a l u e > < / a : K e y V a l u e O f D i a g r a m O b j e c t K e y a n y T y p e z b w N T n L X > < a : K e y V a l u e O f D i a g r a m O b j e c t K e y a n y T y p e z b w N T n L X > < a : K e y > < K e y > C o l u m n s \ C o l u m n 3 8 < / K e y > < / a : K e y > < a : V a l u e   i : t y p e = " M e a s u r e G r i d N o d e V i e w S t a t e " > < C o l u m n > 3 7 < / C o l u m n > < L a y e d O u t > t r u e < / L a y e d O u t > < / a : V a l u e > < / a : K e y V a l u e O f D i a g r a m O b j e c t K e y a n y T y p e z b w N T n L X > < a : K e y V a l u e O f D i a g r a m O b j e c t K e y a n y T y p e z b w N T n L X > < a : K e y > < K e y > C o l u m n s \ C o l u m n 3 9 < / K e y > < / a : K e y > < a : V a l u e   i : t y p e = " M e a s u r e G r i d N o d e V i e w S t a t e " > < C o l u m n > 3 8 < / C o l u m n > < L a y e d O u t > t r u e < / L a y e d O u t > < / a : V a l u e > < / a : K e y V a l u e O f D i a g r a m O b j e c t K e y a n y T y p e z b w N T n L X > < a : K e y V a l u e O f D i a g r a m O b j e c t K e y a n y T y p e z b w N T n L X > < a : K e y > < K e y > C o l u m n s \ C o l u m n 4 0 < / K e y > < / a : K e y > < a : V a l u e   i : t y p e = " M e a s u r e G r i d N o d e V i e w S t a t e " > < C o l u m n > 3 9 < / C o l u m n > < L a y e d O u t > t r u e < / L a y e d O u t > < / a : V a l u e > < / a : K e y V a l u e O f D i a g r a m O b j e c t K e y a n y T y p e z b w N T n L X > < a : K e y V a l u e O f D i a g r a m O b j e c t K e y a n y T y p e z b w N T n L X > < a : K e y > < K e y > C o l u m n s \ C o l u m n 4 1 < / K e y > < / a : K e y > < a : V a l u e   i : t y p e = " M e a s u r e G r i d N o d e V i e w S t a t e " > < C o l u m n > 4 0 < / C o l u m n > < L a y e d O u t > t r u e < / L a y e d O u t > < / a : V a l u e > < / a : K e y V a l u e O f D i a g r a m O b j e c t K e y a n y T y p e z b w N T n L X > < a : K e y V a l u e O f D i a g r a m O b j e c t K e y a n y T y p e z b w N T n L X > < a : K e y > < K e y > C o l u m n s \ C o l u m n 4 2 < / K e y > < / a : K e y > < a : V a l u e   i : t y p e = " M e a s u r e G r i d N o d e V i e w S t a t e " > < C o l u m n > 4 1 < / C o l u m n > < L a y e d O u t > t r u e < / L a y e d O u t > < / a : V a l u e > < / a : K e y V a l u e O f D i a g r a m O b j e c t K e y a n y T y p e z b w N T n L X > < a : K e y V a l u e O f D i a g r a m O b j e c t K e y a n y T y p e z b w N T n L X > < a : K e y > < K e y > C o l u m n s \ C o l u m n 4 3 < / K e y > < / a : K e y > < a : V a l u e   i : t y p e = " M e a s u r e G r i d N o d e V i e w S t a t e " > < C o l u m n > 4 2 < / C o l u m n > < L a y e d O u t > t r u e < / L a y e d O u t > < / a : V a l u e > < / a : K e y V a l u e O f D i a g r a m O b j e c t K e y a n y T y p e z b w N T n L X > < a : K e y V a l u e O f D i a g r a m O b j e c t K e y a n y T y p e z b w N T n L X > < a : K e y > < K e y > C o l u m n s \ C o l u m n 4 4 < / K e y > < / a : K e y > < a : V a l u e   i : t y p e = " M e a s u r e G r i d N o d e V i e w S t a t e " > < C o l u m n > 4 3 < / C o l u m n > < L a y e d O u t > t r u e < / L a y e d O u t > < / a : V a l u e > < / a : K e y V a l u e O f D i a g r a m O b j e c t K e y a n y T y p e z b w N T n L X > < a : K e y V a l u e O f D i a g r a m O b j e c t K e y a n y T y p e z b w N T n L X > < a : K e y > < K e y > C o l u m n s \ C o l u m n 4 5 < / K e y > < / a : K e y > < a : V a l u e   i : t y p e = " M e a s u r e G r i d N o d e V i e w S t a t e " > < C o l u m n > 4 4 < / C o l u m n > < L a y e d O u t > t r u e < / L a y e d O u t > < / a : V a l u e > < / a : K e y V a l u e O f D i a g r a m O b j e c t K e y a n y T y p e z b w N T n L X > < a : K e y V a l u e O f D i a g r a m O b j e c t K e y a n y T y p e z b w N T n L X > < a : K e y > < K e y > C o l u m n s \ C o l u m n 4 6 < / K e y > < / a : K e y > < a : V a l u e   i : t y p e = " M e a s u r e G r i d N o d e V i e w S t a t e " > < C o l u m n > 4 5 < / C o l u m n > < L a y e d O u t > t r u e < / L a y e d O u t > < / a : V a l u e > < / a : K e y V a l u e O f D i a g r a m O b j e c t K e y a n y T y p e z b w N T n L X > < a : K e y V a l u e O f D i a g r a m O b j e c t K e y a n y T y p e z b w N T n L X > < a : K e y > < K e y > C o l u m n s \ C o l u m n 4 7 < / K e y > < / a : K e y > < a : V a l u e   i : t y p e = " M e a s u r e G r i d N o d e V i e w S t a t e " > < C o l u m n > 4 6 < / C o l u m n > < L a y e d O u t > t r u e < / L a y e d O u t > < / a : V a l u e > < / a : K e y V a l u e O f D i a g r a m O b j e c t K e y a n y T y p e z b w N T n L X > < a : K e y V a l u e O f D i a g r a m O b j e c t K e y a n y T y p e z b w N T n L X > < a : K e y > < K e y > C o l u m n s \ C o l u m n 4 8 < / K e y > < / a : K e y > < a : V a l u e   i : t y p e = " M e a s u r e G r i d N o d e V i e w S t a t e " > < C o l u m n > 4 7 < / C o l u m n > < L a y e d O u t > t r u e < / L a y e d O u t > < / a : V a l u e > < / a : K e y V a l u e O f D i a g r a m O b j e c t K e y a n y T y p e z b w N T n L X > < a : K e y V a l u e O f D i a g r a m O b j e c t K e y a n y T y p e z b w N T n L X > < a : K e y > < K e y > C o l u m n s \ C o l u m n 4 9 < / K e y > < / a : K e y > < a : V a l u e   i : t y p e = " M e a s u r e G r i d N o d e V i e w S t a t e " > < C o l u m n > 4 8 < / C o l u m n > < L a y e d O u t > t r u e < / L a y e d O u t > < / a : V a l u e > < / a : K e y V a l u e O f D i a g r a m O b j e c t K e y a n y T y p e z b w N T n L X > < a : K e y V a l u e O f D i a g r a m O b j e c t K e y a n y T y p e z b w N T n L X > < a : K e y > < K e y > C o l u m n s \ C o l u m n 5 0 < / K e y > < / a : K e y > < a : V a l u e   i : t y p e = " M e a s u r e G r i d N o d e V i e w S t a t e " > < C o l u m n > 4 9 < / C o l u m n > < L a y e d O u t > t r u e < / L a y e d O u t > < / a : V a l u e > < / a : K e y V a l u e O f D i a g r a m O b j e c t K e y a n y T y p e z b w N T n L X > < a : K e y V a l u e O f D i a g r a m O b j e c t K e y a n y T y p e z b w N T n L X > < a : K e y > < K e y > C o l u m n s \ C o l u m n 5 1 < / K e y > < / a : K e y > < a : V a l u e   i : t y p e = " M e a s u r e G r i d N o d e V i e w S t a t e " > < C o l u m n > 5 0 < / C o l u m n > < L a y e d O u t > t r u e < / L a y e d O u t > < / a : V a l u e > < / a : K e y V a l u e O f D i a g r a m O b j e c t K e y a n y T y p e z b w N T n L X > < a : K e y V a l u e O f D i a g r a m O b j e c t K e y a n y T y p e z b w N T n L X > < a : K e y > < K e y > C o l u m n s \ C o l u m n 5 2 < / K e y > < / a : K e y > < a : V a l u e   i : t y p e = " M e a s u r e G r i d N o d e V i e w S t a t e " > < C o l u m n > 5 1 < / C o l u m n > < L a y e d O u t > t r u e < / L a y e d O u t > < / a : V a l u e > < / a : K e y V a l u e O f D i a g r a m O b j e c t K e y a n y T y p e z b w N T n L X > < a : K e y V a l u e O f D i a g r a m O b j e c t K e y a n y T y p e z b w N T n L X > < a : K e y > < K e y > C o l u m n s \ C o l u m n 5 3 < / K e y > < / a : K e y > < a : V a l u e   i : t y p e = " M e a s u r e G r i d N o d e V i e w S t a t e " > < C o l u m n > 5 2 < / C o l u m n > < L a y e d O u t > t r u e < / L a y e d O u t > < / a : V a l u e > < / a : K e y V a l u e O f D i a g r a m O b j e c t K e y a n y T y p e z b w N T n L X > < a : K e y V a l u e O f D i a g r a m O b j e c t K e y a n y T y p e z b w N T n L X > < a : K e y > < K e y > C o l u m n s \ C o l u m n 5 4 < / K e y > < / a : K e y > < a : V a l u e   i : t y p e = " M e a s u r e G r i d N o d e V i e w S t a t e " > < C o l u m n > 5 3 < / C o l u m n > < L a y e d O u t > t r u e < / L a y e d O u t > < / a : V a l u e > < / a : K e y V a l u e O f D i a g r a m O b j e c t K e y a n y T y p e z b w N T n L X > < a : K e y V a l u e O f D i a g r a m O b j e c t K e y a n y T y p e z b w N T n L X > < a : K e y > < K e y > C o l u m n s \ C o l u m n 5 5 < / K e y > < / a : K e y > < a : V a l u e   i : t y p e = " M e a s u r e G r i d N o d e V i e w S t a t e " > < C o l u m n > 5 4 < / C o l u m n > < L a y e d O u t > t r u e < / L a y e d O u t > < / a : V a l u e > < / a : K e y V a l u e O f D i a g r a m O b j e c t K e y a n y T y p e z b w N T n L X > < a : K e y V a l u e O f D i a g r a m O b j e c t K e y a n y T y p e z b w N T n L X > < a : K e y > < K e y > C o l u m n s \ C o l u m n 5 6 < / K e y > < / a : K e y > < a : V a l u e   i : t y p e = " M e a s u r e G r i d N o d e V i e w S t a t e " > < C o l u m n > 5 5 < / C o l u m n > < L a y e d O u t > t r u e < / L a y e d O u t > < / a : V a l u e > < / a : K e y V a l u e O f D i a g r a m O b j e c t K e y a n y T y p e z b w N T n L X > < a : K e y V a l u e O f D i a g r a m O b j e c t K e y a n y T y p e z b w N T n L X > < a : K e y > < K e y > C o l u m n s \ C o l u m n 5 7 < / K e y > < / a : K e y > < a : V a l u e   i : t y p e = " M e a s u r e G r i d N o d e V i e w S t a t e " > < C o l u m n > 5 6 < / C o l u m n > < L a y e d O u t > t r u e < / L a y e d O u t > < / a : V a l u e > < / a : K e y V a l u e O f D i a g r a m O b j e c t K e y a n y T y p e z b w N T n L X > < a : K e y V a l u e O f D i a g r a m O b j e c t K e y a n y T y p e z b w N T n L X > < a : K e y > < K e y > C o l u m n s \ C o l u m n 5 8 < / K e y > < / a : K e y > < a : V a l u e   i : t y p e = " M e a s u r e G r i d N o d e V i e w S t a t e " > < C o l u m n > 5 7 < / C o l u m n > < L a y e d O u t > t r u e < / L a y e d O u t > < / a : V a l u e > < / a : K e y V a l u e O f D i a g r a m O b j e c t K e y a n y T y p e z b w N T n L X > < a : K e y V a l u e O f D i a g r a m O b j e c t K e y a n y T y p e z b w N T n L X > < a : K e y > < K e y > C o l u m n s \ C o l u m n 5 9 < / K e y > < / a : K e y > < a : V a l u e   i : t y p e = " M e a s u r e G r i d N o d e V i e w S t a t e " > < C o l u m n > 5 8 < / C o l u m n > < L a y e d O u t > t r u e < / L a y e d O u t > < / a : V a l u e > < / a : K e y V a l u e O f D i a g r a m O b j e c t K e y a n y T y p e z b w N T n L X > < a : K e y V a l u e O f D i a g r a m O b j e c t K e y a n y T y p e z b w N T n L X > < a : K e y > < K e y > C o l u m n s \ C o l u m n 6 0 < / K e y > < / a : K e y > < a : V a l u e   i : t y p e = " M e a s u r e G r i d N o d e V i e w S t a t e " > < C o l u m n > 5 9 < / C o l u m n > < L a y e d O u t > t r u e < / L a y e d O u t > < / a : V a l u e > < / a : K e y V a l u e O f D i a g r a m O b j e c t K e y a n y T y p e z b w N T n L X > < a : K e y V a l u e O f D i a g r a m O b j e c t K e y a n y T y p e z b w N T n L X > < a : K e y > < K e y > C o l u m n s \ C o l u m n 6 1 < / K e y > < / a : K e y > < a : V a l u e   i : t y p e = " M e a s u r e G r i d N o d e V i e w S t a t e " > < C o l u m n > 6 0 < / C o l u m n > < L a y e d O u t > t r u e < / L a y e d O u t > < / a : V a l u e > < / a : K e y V a l u e O f D i a g r a m O b j e c t K e y a n y T y p e z b w N T n L X > < a : K e y V a l u e O f D i a g r a m O b j e c t K e y a n y T y p e z b w N T n L X > < a : K e y > < K e y > C o l u m n s \ C o l u m n 6 2 < / K e y > < / a : K e y > < a : V a l u e   i : t y p e = " M e a s u r e G r i d N o d e V i e w S t a t e " > < C o l u m n > 6 1 < / C o l u m n > < L a y e d O u t > t r u e < / L a y e d O u t > < / a : V a l u e > < / a : K e y V a l u e O f D i a g r a m O b j e c t K e y a n y T y p e z b w N T n L X > < a : K e y V a l u e O f D i a g r a m O b j e c t K e y a n y T y p e z b w N T n L X > < a : K e y > < K e y > C o l u m n s \ C o l u m n 6 3 < / K e y > < / a : K e y > < a : V a l u e   i : t y p e = " M e a s u r e G r i d N o d e V i e w S t a t e " > < C o l u m n > 6 2 < / C o l u m n > < L a y e d O u t > t r u e < / L a y e d O u t > < / a : V a l u e > < / a : K e y V a l u e O f D i a g r a m O b j e c t K e y a n y T y p e z b w N T n L X > < a : K e y V a l u e O f D i a g r a m O b j e c t K e y a n y T y p e z b w N T n L X > < a : K e y > < K e y > C o l u m n s \ C o l u m n 6 4 < / K e y > < / a : K e y > < a : V a l u e   i : t y p e = " M e a s u r e G r i d N o d e V i e w S t a t e " > < C o l u m n > 6 3 < / C o l u m n > < L a y e d O u t > t r u e < / L a y e d O u t > < / a : V a l u e > < / a : K e y V a l u e O f D i a g r a m O b j e c t K e y a n y T y p e z b w N T n L X > < a : K e y V a l u e O f D i a g r a m O b j e c t K e y a n y T y p e z b w N T n L X > < a : K e y > < K e y > C o l u m n s \ C o l u m n 6 5 < / K e y > < / a : K e y > < a : V a l u e   i : t y p e = " M e a s u r e G r i d N o d e V i e w S t a t e " > < C o l u m n > 6 4 < / C o l u m n > < L a y e d O u t > t r u e < / L a y e d O u t > < / a : V a l u e > < / a : K e y V a l u e O f D i a g r a m O b j e c t K e y a n y T y p e z b w N T n L X > < a : K e y V a l u e O f D i a g r a m O b j e c t K e y a n y T y p e z b w N T n L X > < a : K e y > < K e y > C o l u m n s \ C o l u m n 6 6 < / K e y > < / a : K e y > < a : V a l u e   i : t y p e = " M e a s u r e G r i d N o d e V i e w S t a t e " > < C o l u m n > 6 5 < / C o l u m n > < L a y e d O u t > t r u e < / L a y e d O u t > < / a : V a l u e > < / a : K e y V a l u e O f D i a g r a m O b j e c t K e y a n y T y p e z b w N T n L X > < a : K e y V a l u e O f D i a g r a m O b j e c t K e y a n y T y p e z b w N T n L X > < a : K e y > < K e y > C o l u m n s \ C o l u m n 6 7 < / K e y > < / a : K e y > < a : V a l u e   i : t y p e = " M e a s u r e G r i d N o d e V i e w S t a t e " > < C o l u m n > 6 6 < / C o l u m n > < L a y e d O u t > t r u e < / L a y e d O u t > < / a : V a l u e > < / a : K e y V a l u e O f D i a g r a m O b j e c t K e y a n y T y p e z b w N T n L X > < a : K e y V a l u e O f D i a g r a m O b j e c t K e y a n y T y p e z b w N T n L X > < a : K e y > < K e y > C o l u m n s \ C o l u m n 6 8 < / K e y > < / a : K e y > < a : V a l u e   i : t y p e = " M e a s u r e G r i d N o d e V i e w S t a t e " > < C o l u m n > 6 7 < / C o l u m n > < L a y e d O u t > t r u e < / L a y e d O u t > < / a : V a l u e > < / a : K e y V a l u e O f D i a g r a m O b j e c t K e y a n y T y p e z b w N T n L X > < a : K e y V a l u e O f D i a g r a m O b j e c t K e y a n y T y p e z b w N T n L X > < a : K e y > < K e y > C o l u m n s \ C o l u m n 6 9 < / K e y > < / a : K e y > < a : V a l u e   i : t y p e = " M e a s u r e G r i d N o d e V i e w S t a t e " > < C o l u m n > 6 8 < / C o l u m n > < L a y e d O u t > t r u e < / L a y e d O u t > < / a : V a l u e > < / a : K e y V a l u e O f D i a g r a m O b j e c t K e y a n y T y p e z b w N T n L X > < a : K e y V a l u e O f D i a g r a m O b j e c t K e y a n y T y p e z b w N T n L X > < a : K e y > < K e y > C o l u m n s \ C o l u m n 7 0 < / K e y > < / a : K e y > < a : V a l u e   i : t y p e = " M e a s u r e G r i d N o d e V i e w S t a t e " > < C o l u m n > 6 9 < / C o l u m n > < L a y e d O u t > t r u e < / L a y e d O u t > < / a : V a l u e > < / a : K e y V a l u e O f D i a g r a m O b j e c t K e y a n y T y p e z b w N T n L X > < a : K e y V a l u e O f D i a g r a m O b j e c t K e y a n y T y p e z b w N T n L X > < a : K e y > < K e y > C o l u m n s \ C o l u m n 7 1 < / K e y > < / a : K e y > < a : V a l u e   i : t y p e = " M e a s u r e G r i d N o d e V i e w S t a t e " > < C o l u m n > 7 0 < / C o l u m n > < L a y e d O u t > t r u e < / L a y e d O u t > < / a : V a l u e > < / a : K e y V a l u e O f D i a g r a m O b j e c t K e y a n y T y p e z b w N T n L X > < a : K e y V a l u e O f D i a g r a m O b j e c t K e y a n y T y p e z b w N T n L X > < a : K e y > < K e y > C o l u m n s \ C o l u m n 7 2 < / K e y > < / a : K e y > < a : V a l u e   i : t y p e = " M e a s u r e G r i d N o d e V i e w S t a t e " > < C o l u m n > 7 1 < / C o l u m n > < L a y e d O u t > t r u e < / L a y e d O u t > < / a : V a l u e > < / a : K e y V a l u e O f D i a g r a m O b j e c t K e y a n y T y p e z b w N T n L X > < a : K e y V a l u e O f D i a g r a m O b j e c t K e y a n y T y p e z b w N T n L X > < a : K e y > < K e y > C o l u m n s \ C o l u m n 7 3 < / K e y > < / a : K e y > < a : V a l u e   i : t y p e = " M e a s u r e G r i d N o d e V i e w S t a t e " > < C o l u m n > 7 2 < / C o l u m n > < L a y e d O u t > t r u e < / L a y e d O u t > < / a : V a l u e > < / a : K e y V a l u e O f D i a g r a m O b j e c t K e y a n y T y p e z b w N T n L X > < a : K e y V a l u e O f D i a g r a m O b j e c t K e y a n y T y p e z b w N T n L X > < a : K e y > < K e y > C o l u m n s \ C o l u m n 7 4 < / K e y > < / a : K e y > < a : V a l u e   i : t y p e = " M e a s u r e G r i d N o d e V i e w S t a t e " > < C o l u m n > 7 3 < / C o l u m n > < L a y e d O u t > t r u e < / L a y e d O u t > < / a : V a l u e > < / a : K e y V a l u e O f D i a g r a m O b j e c t K e y a n y T y p e z b w N T n L X > < a : K e y V a l u e O f D i a g r a m O b j e c t K e y a n y T y p e z b w N T n L X > < a : K e y > < K e y > C o l u m n s \ C o l u m n 7 5 < / K e y > < / a : K e y > < a : V a l u e   i : t y p e = " M e a s u r e G r i d N o d e V i e w S t a t e " > < C o l u m n > 7 4 < / C o l u m n > < L a y e d O u t > t r u e < / L a y e d O u t > < / a : V a l u e > < / a : K e y V a l u e O f D i a g r a m O b j e c t K e y a n y T y p e z b w N T n L X > < a : K e y V a l u e O f D i a g r a m O b j e c t K e y a n y T y p e z b w N T n L X > < a : K e y > < K e y > C o l u m n s \ C o l u m n 7 6 < / K e y > < / a : K e y > < a : V a l u e   i : t y p e = " M e a s u r e G r i d N o d e V i e w S t a t e " > < C o l u m n > 7 5 < / C o l u m n > < L a y e d O u t > t r u e < / L a y e d O u t > < / a : V a l u e > < / a : K e y V a l u e O f D i a g r a m O b j e c t K e y a n y T y p e z b w N T n L X > < a : K e y V a l u e O f D i a g r a m O b j e c t K e y a n y T y p e z b w N T n L X > < a : K e y > < K e y > C o l u m n s \ C o l u m n 7 7 < / K e y > < / a : K e y > < a : V a l u e   i : t y p e = " M e a s u r e G r i d N o d e V i e w S t a t e " > < C o l u m n > 7 6 < / C o l u m n > < L a y e d O u t > t r u e < / L a y e d O u t > < / a : V a l u e > < / a : K e y V a l u e O f D i a g r a m O b j e c t K e y a n y T y p e z b w N T n L X > < a : K e y V a l u e O f D i a g r a m O b j e c t K e y a n y T y p e z b w N T n L X > < a : K e y > < K e y > C o l u m n s \ C o l u m n 7 8 < / K e y > < / a : K e y > < a : V a l u e   i : t y p e = " M e a s u r e G r i d N o d e V i e w S t a t e " > < C o l u m n > 7 7 < / C o l u m n > < L a y e d O u t > t r u e < / L a y e d O u t > < / a : V a l u e > < / a : K e y V a l u e O f D i a g r a m O b j e c t K e y a n y T y p e z b w N T n L X > < a : K e y V a l u e O f D i a g r a m O b j e c t K e y a n y T y p e z b w N T n L X > < a : K e y > < K e y > C o l u m n s \ C o l u m n 7 9 < / K e y > < / a : K e y > < a : V a l u e   i : t y p e = " M e a s u r e G r i d N o d e V i e w S t a t e " > < C o l u m n > 7 8 < / C o l u m n > < L a y e d O u t > t r u e < / L a y e d O u t > < / a : V a l u e > < / a : K e y V a l u e O f D i a g r a m O b j e c t K e y a n y T y p e z b w N T n L X > < a : K e y V a l u e O f D i a g r a m O b j e c t K e y a n y T y p e z b w N T n L X > < a : K e y > < K e y > C o l u m n s \ C o l u m n 8 0 < / K e y > < / a : K e y > < a : V a l u e   i : t y p e = " M e a s u r e G r i d N o d e V i e w S t a t e " > < C o l u m n > 7 9 < / C o l u m n > < L a y e d O u t > t r u e < / L a y e d O u t > < / a : V a l u e > < / a : K e y V a l u e O f D i a g r a m O b j e c t K e y a n y T y p e z b w N T n L X > < a : K e y V a l u e O f D i a g r a m O b j e c t K e y a n y T y p e z b w N T n L X > < a : K e y > < K e y > C o l u m n s \ C o l u m n 8 1 < / K e y > < / a : K e y > < a : V a l u e   i : t y p e = " M e a s u r e G r i d N o d e V i e w S t a t e " > < C o l u m n > 8 0 < / C o l u m n > < L a y e d O u t > t r u e < / L a y e d O u t > < / a : V a l u e > < / a : K e y V a l u e O f D i a g r a m O b j e c t K e y a n y T y p e z b w N T n L X > < a : K e y V a l u e O f D i a g r a m O b j e c t K e y a n y T y p e z b w N T n L X > < a : K e y > < K e y > C o l u m n s \ C o l u m n 8 2 < / K e y > < / a : K e y > < a : V a l u e   i : t y p e = " M e a s u r e G r i d N o d e V i e w S t a t e " > < C o l u m n > 8 1 < / C o l u m n > < L a y e d O u t > t r u e < / L a y e d O u t > < / a : V a l u e > < / a : K e y V a l u e O f D i a g r a m O b j e c t K e y a n y T y p e z b w N T n L X > < a : K e y V a l u e O f D i a g r a m O b j e c t K e y a n y T y p e z b w N T n L X > < a : K e y > < K e y > C o l u m n s \ C o l u m n 8 3 < / K e y > < / a : K e y > < a : V a l u e   i : t y p e = " M e a s u r e G r i d N o d e V i e w S t a t e " > < C o l u m n > 8 2 < / C o l u m n > < L a y e d O u t > t r u e < / L a y e d O u t > < / a : V a l u e > < / a : K e y V a l u e O f D i a g r a m O b j e c t K e y a n y T y p e z b w N T n L X > < a : K e y V a l u e O f D i a g r a m O b j e c t K e y a n y T y p e z b w N T n L X > < a : K e y > < K e y > C o l u m n s \ C o l u m n 8 4 < / K e y > < / a : K e y > < a : V a l u e   i : t y p e = " M e a s u r e G r i d N o d e V i e w S t a t e " > < C o l u m n > 8 3 < / C o l u m n > < L a y e d O u t > t r u e < / L a y e d O u t > < / a : V a l u e > < / a : K e y V a l u e O f D i a g r a m O b j e c t K e y a n y T y p e z b w N T n L X > < a : K e y V a l u e O f D i a g r a m O b j e c t K e y a n y T y p e z b w N T n L X > < a : K e y > < K e y > C o l u m n s \ C o l u m n 8 5 < / K e y > < / a : K e y > < a : V a l u e   i : t y p e = " M e a s u r e G r i d N o d e V i e w S t a t e " > < C o l u m n > 8 4 < / C o l u m n > < L a y e d O u t > t r u e < / L a y e d O u t > < / a : V a l u e > < / a : K e y V a l u e O f D i a g r a m O b j e c t K e y a n y T y p e z b w N T n L X > < a : K e y V a l u e O f D i a g r a m O b j e c t K e y a n y T y p e z b w N T n L X > < a : K e y > < K e y > C o l u m n s \ C o l u m n 8 6 < / K e y > < / a : K e y > < a : V a l u e   i : t y p e = " M e a s u r e G r i d N o d e V i e w S t a t e " > < C o l u m n > 8 5 < / C o l u m n > < L a y e d O u t > t r u e < / L a y e d O u t > < / a : V a l u e > < / a : K e y V a l u e O f D i a g r a m O b j e c t K e y a n y T y p e z b w N T n L X > < a : K e y V a l u e O f D i a g r a m O b j e c t K e y a n y T y p e z b w N T n L X > < a : K e y > < K e y > C o l u m n s \ C o l u m n 8 7 < / K e y > < / a : K e y > < a : V a l u e   i : t y p e = " M e a s u r e G r i d N o d e V i e w S t a t e " > < C o l u m n > 8 6 < / C o l u m n > < L a y e d O u t > t r u e < / L a y e d O u t > < / a : V a l u e > < / a : K e y V a l u e O f D i a g r a m O b j e c t K e y a n y T y p e z b w N T n L X > < a : K e y V a l u e O f D i a g r a m O b j e c t K e y a n y T y p e z b w N T n L X > < a : K e y > < K e y > C o l u m n s \ C o l u m n 8 8 < / K e y > < / a : K e y > < a : V a l u e   i : t y p e = " M e a s u r e G r i d N o d e V i e w S t a t e " > < C o l u m n > 8 7 < / C o l u m n > < L a y e d O u t > t r u e < / L a y e d O u t > < / a : V a l u e > < / a : K e y V a l u e O f D i a g r a m O b j e c t K e y a n y T y p e z b w N T n L X > < a : K e y V a l u e O f D i a g r a m O b j e c t K e y a n y T y p e z b w N T n L X > < a : K e y > < K e y > C o l u m n s \ C o l u m n 8 9 < / K e y > < / a : K e y > < a : V a l u e   i : t y p e = " M e a s u r e G r i d N o d e V i e w S t a t e " > < C o l u m n > 8 8 < / C o l u m n > < L a y e d O u t > t r u e < / L a y e d O u t > < / a : V a l u e > < / a : K e y V a l u e O f D i a g r a m O b j e c t K e y a n y T y p e z b w N T n L X > < a : K e y V a l u e O f D i a g r a m O b j e c t K e y a n y T y p e z b w N T n L X > < a : K e y > < K e y > C o l u m n s \ C o l u m n 9 0 < / K e y > < / a : K e y > < a : V a l u e   i : t y p e = " M e a s u r e G r i d N o d e V i e w S t a t e " > < C o l u m n > 8 9 < / C o l u m n > < L a y e d O u t > t r u e < / L a y e d O u t > < / a : V a l u e > < / a : K e y V a l u e O f D i a g r a m O b j e c t K e y a n y T y p e z b w N T n L X > < a : K e y V a l u e O f D i a g r a m O b j e c t K e y a n y T y p e z b w N T n L X > < a : K e y > < K e y > C o l u m n s \ C o l u m n 9 1 < / K e y > < / a : K e y > < a : V a l u e   i : t y p e = " M e a s u r e G r i d N o d e V i e w S t a t e " > < C o l u m n > 9 0 < / C o l u m n > < L a y e d O u t > t r u e < / L a y e d O u t > < / a : V a l u e > < / a : K e y V a l u e O f D i a g r a m O b j e c t K e y a n y T y p e z b w N T n L X > < a : K e y V a l u e O f D i a g r a m O b j e c t K e y a n y T y p e z b w N T n L X > < a : K e y > < K e y > M e a s u r e s \ C o u n t   o f   C o l u m n 2 < / K e y > < / a : K e y > < a : V a l u e   i : t y p e = " M e a s u r e G r i d N o d e V i e w S t a t e " > < C o l u m n > 1 < / C o l u m n > < L a y e d O u t > t r u e < / L a y e d O u t > < W a s U I I n v i s i b l e > t r u e < / W a s U I I n v i s i b l e > < / a : V a l u e > < / a : K e y V a l u e O f D i a g r a m O b j e c t K e y a n y T y p e z b w N T n L X > < a : K e y V a l u e O f D i a g r a m O b j e c t K e y a n y T y p e z b w N T n L X > < a : K e y > < K e y > M e a s u r e s \ C o u n t   o f   C o l u m n 2 \ T a g I n f o \ F o r m u l a < / K e y > < / a : K e y > < a : V a l u e   i : t y p e = " M e a s u r e G r i d V i e w S t a t e I D i a g r a m T a g A d d i t i o n a l I n f o " / > < / a : K e y V a l u e O f D i a g r a m O b j e c t K e y a n y T y p e z b w N T n L X > < a : K e y V a l u e O f D i a g r a m O b j e c t K e y a n y T y p e z b w N T n L X > < a : K e y > < K e y > M e a s u r e s \ C o u n t   o f   C o l u m n 2 \ T a g I n f o \ V a l u e < / K e y > < / a : K e y > < a : V a l u e   i : t y p e = " M e a s u r e G r i d V i e w S t a t e I D i a g r a m T a g A d d i t i o n a l I n f o " / > < / a : K e y V a l u e O f D i a g r a m O b j e c t K e y a n y T y p e z b w N T n L X > < a : K e y V a l u e O f D i a g r a m O b j e c t K e y a n y T y p e z b w N T n L X > < a : K e y > < K e y > L i n k s \ & l t ; C o l u m n s \ C o u n t   o f   C o l u m n 2 & g t ; - & l t ; M e a s u r e s \ C o l u m n 2 & g t ; < / K e y > < / a : K e y > < a : V a l u e   i : t y p e = " M e a s u r e G r i d V i e w S t a t e I D i a g r a m L i n k " / > < / a : K e y V a l u e O f D i a g r a m O b j e c t K e y a n y T y p e z b w N T n L X > < a : K e y V a l u e O f D i a g r a m O b j e c t K e y a n y T y p e z b w N T n L X > < a : K e y > < K e y > L i n k s \ & l t ; C o l u m n s \ C o u n t   o f   C o l u m n 2 & g t ; - & l t ; M e a s u r e s \ C o l u m n 2 & g t ; \ C O L U M N < / K e y > < / a : K e y > < a : V a l u e   i : t y p e = " M e a s u r e G r i d V i e w S t a t e I D i a g r a m L i n k E n d p o i n t " / > < / a : K e y V a l u e O f D i a g r a m O b j e c t K e y a n y T y p e z b w N T n L X > < a : K e y V a l u e O f D i a g r a m O b j e c t K e y a n y T y p e z b w N T n L X > < a : K e y > < K e y > L i n k s \ & l t ; C o l u m n s \ C o u n t   o f   C o l u m n 2 & g t ; - & l t ; M e a s u r e s \ C o l u m n 2 & g t ; \ M E A S U R E 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 C o l u m n s \ C o l u m n 1 2 < / K e y > < / a : K e y > < a : V a l u e   i : t y p e = " T a b l e W i d g e t B a s e V i e w S t a t e " / > < / a : K e y V a l u e O f D i a g r a m O b j e c t K e y a n y T y p e z b w N T n L X > < a : K e y V a l u e O f D i a g r a m O b j e c t K e y a n y T y p e z b w N T n L X > < a : K e y > < K e y > C o l u m n s \ C o l u m n 1 3 < / K e y > < / a : K e y > < a : V a l u e   i : t y p e = " T a b l e W i d g e t B a s e V i e w S t a t e " / > < / a : K e y V a l u e O f D i a g r a m O b j e c t K e y a n y T y p e z b w N T n L X > < a : K e y V a l u e O f D i a g r a m O b j e c t K e y a n y T y p e z b w N T n L X > < a : K e y > < K e y > C o l u m n s \ C o l u m n 1 4 < / K e y > < / a : K e y > < a : V a l u e   i : t y p e = " T a b l e W i d g e t B a s e V i e w S t a t e " / > < / a : K e y V a l u e O f D i a g r a m O b j e c t K e y a n y T y p e z b w N T n L X > < a : K e y V a l u e O f D i a g r a m O b j e c t K e y a n y T y p e z b w N T n L X > < a : K e y > < K e y > C o l u m n s \ C o l u m n 1 5 < / K e y > < / a : K e y > < a : V a l u e   i : t y p e = " T a b l e W i d g e t B a s e V i e w S t a t e " / > < / a : K e y V a l u e O f D i a g r a m O b j e c t K e y a n y T y p e z b w N T n L X > < a : K e y V a l u e O f D i a g r a m O b j e c t K e y a n y T y p e z b w N T n L X > < a : K e y > < K e y > C o l u m n s \ C o l u m n 1 6 < / K e y > < / a : K e y > < a : V a l u e   i : t y p e = " T a b l e W i d g e t B a s e V i e w S t a t e " / > < / a : K e y V a l u e O f D i a g r a m O b j e c t K e y a n y T y p e z b w N T n L X > < a : K e y V a l u e O f D i a g r a m O b j e c t K e y a n y T y p e z b w N T n L X > < a : K e y > < K e y > C o l u m n s \ C o l u m n 1 7 < / K e y > < / a : K e y > < a : V a l u e   i : t y p e = " T a b l e W i d g e t B a s e V i e w S t a t e " / > < / a : K e y V a l u e O f D i a g r a m O b j e c t K e y a n y T y p e z b w N T n L X > < a : K e y V a l u e O f D i a g r a m O b j e c t K e y a n y T y p e z b w N T n L X > < a : K e y > < K e y > C o l u m n s \ C o l u m n 1 8 < / K e y > < / a : K e y > < a : V a l u e   i : t y p e = " T a b l e W i d g e t B a s e V i e w S t a t e " / > < / a : K e y V a l u e O f D i a g r a m O b j e c t K e y a n y T y p e z b w N T n L X > < a : K e y V a l u e O f D i a g r a m O b j e c t K e y a n y T y p e z b w N T n L X > < a : K e y > < K e y > C o l u m n s \ C o l u m n 1 9 < / K e y > < / a : K e y > < a : V a l u e   i : t y p e = " T a b l e W i d g e t B a s e V i e w S t a t e " / > < / a : K e y V a l u e O f D i a g r a m O b j e c t K e y a n y T y p e z b w N T n L X > < a : K e y V a l u e O f D i a g r a m O b j e c t K e y a n y T y p e z b w N T n L X > < a : K e y > < K e y > C o l u m n s \ C o l u m n 2 0 < / K e y > < / a : K e y > < a : V a l u e   i : t y p e = " T a b l e W i d g e t B a s e V i e w S t a t e " / > < / a : K e y V a l u e O f D i a g r a m O b j e c t K e y a n y T y p e z b w N T n L X > < a : K e y V a l u e O f D i a g r a m O b j e c t K e y a n y T y p e z b w N T n L X > < a : K e y > < K e y > C o l u m n s \ C o l u m n 2 1 < / K e y > < / a : K e y > < a : V a l u e   i : t y p e = " T a b l e W i d g e t B a s e V i e w S t a t e " / > < / a : K e y V a l u e O f D i a g r a m O b j e c t K e y a n y T y p e z b w N T n L X > < a : K e y V a l u e O f D i a g r a m O b j e c t K e y a n y T y p e z b w N T n L X > < a : K e y > < K e y > C o l u m n s \ C o l u m n 2 2 < / K e y > < / a : K e y > < a : V a l u e   i : t y p e = " T a b l e W i d g e t B a s e V i e w S t a t e " / > < / a : K e y V a l u e O f D i a g r a m O b j e c t K e y a n y T y p e z b w N T n L X > < a : K e y V a l u e O f D i a g r a m O b j e c t K e y a n y T y p e z b w N T n L X > < a : K e y > < K e y > C o l u m n s \ C o l u m n 2 3 < / K e y > < / a : K e y > < a : V a l u e   i : t y p e = " T a b l e W i d g e t B a s e V i e w S t a t e " / > < / a : K e y V a l u e O f D i a g r a m O b j e c t K e y a n y T y p e z b w N T n L X > < a : K e y V a l u e O f D i a g r a m O b j e c t K e y a n y T y p e z b w N T n L X > < a : K e y > < K e y > C o l u m n s \ C o l u m n 2 4 < / K e y > < / a : K e y > < a : V a l u e   i : t y p e = " T a b l e W i d g e t B a s e V i e w S t a t e " / > < / a : K e y V a l u e O f D i a g r a m O b j e c t K e y a n y T y p e z b w N T n L X > < a : K e y V a l u e O f D i a g r a m O b j e c t K e y a n y T y p e z b w N T n L X > < a : K e y > < K e y > C o l u m n s \ C o l u m n 2 5 < / 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 C o l u m n s \ C o l u m n 2 8 < / K e y > < / a : K e y > < a : V a l u e   i : t y p e = " T a b l e W i d g e t B a s e V i e w S t a t e " / > < / a : K e y V a l u e O f D i a g r a m O b j e c t K e y a n y T y p e z b w N T n L X > < a : K e y V a l u e O f D i a g r a m O b j e c t K e y a n y T y p e z b w N T n L X > < a : K e y > < K e y > C o l u m n s \ C o l u m n 2 9 < / K e y > < / a : K e y > < a : V a l u e   i : t y p e = " T a b l e W i d g e t B a s e V i e w S t a t e " / > < / a : K e y V a l u e O f D i a g r a m O b j e c t K e y a n y T y p e z b w N T n L X > < a : K e y V a l u e O f D i a g r a m O b j e c t K e y a n y T y p e z b w N T n L X > < a : K e y > < K e y > C o l u m n s \ C o l u m n 3 0 < / K e y > < / a : K e y > < a : V a l u e   i : t y p e = " T a b l e W i d g e t B a s e V i e w S t a t e " / > < / a : K e y V a l u e O f D i a g r a m O b j e c t K e y a n y T y p e z b w N T n L X > < a : K e y V a l u e O f D i a g r a m O b j e c t K e y a n y T y p e z b w N T n L X > < a : K e y > < K e y > C o l u m n s \ C o l u m n 3 1 < / K e y > < / a : K e y > < a : V a l u e   i : t y p e = " T a b l e W i d g e t B a s e V i e w S t a t e " / > < / a : K e y V a l u e O f D i a g r a m O b j e c t K e y a n y T y p e z b w N T n L X > < a : K e y V a l u e O f D i a g r a m O b j e c t K e y a n y T y p e z b w N T n L X > < a : K e y > < K e y > C o l u m n s \ C o l u m n 3 2 < / K e y > < / a : K e y > < a : V a l u e   i : t y p e = " T a b l e W i d g e t B a s e V i e w S t a t e " / > < / a : K e y V a l u e O f D i a g r a m O b j e c t K e y a n y T y p e z b w N T n L X > < a : K e y V a l u e O f D i a g r a m O b j e c t K e y a n y T y p e z b w N T n L X > < a : K e y > < K e y > C o l u m n s \ C o l u m n 3 3 < / K e y > < / a : K e y > < a : V a l u e   i : t y p e = " T a b l e W i d g e t B a s e V i e w S t a t e " / > < / a : K e y V a l u e O f D i a g r a m O b j e c t K e y a n y T y p e z b w N T n L X > < a : K e y V a l u e O f D i a g r a m O b j e c t K e y a n y T y p e z b w N T n L X > < a : K e y > < K e y > C o l u m n s \ C o l u m n 3 4 < / K e y > < / a : K e y > < a : V a l u e   i : t y p e = " T a b l e W i d g e t B a s e V i e w S t a t e " / > < / a : K e y V a l u e O f D i a g r a m O b j e c t K e y a n y T y p e z b w N T n L X > < a : K e y V a l u e O f D i a g r a m O b j e c t K e y a n y T y p e z b w N T n L X > < a : K e y > < K e y > C o l u m n s \ C o l u m n 3 5 < / K e y > < / a : K e y > < a : V a l u e   i : t y p e = " T a b l e W i d g e t B a s e V i e w S t a t e " / > < / a : K e y V a l u e O f D i a g r a m O b j e c t K e y a n y T y p e z b w N T n L X > < a : K e y V a l u e O f D i a g r a m O b j e c t K e y a n y T y p e z b w N T n L X > < a : K e y > < K e y > C o l u m n s \ C o l u m n 3 6 < / K e y > < / a : K e y > < a : V a l u e   i : t y p e = " T a b l e W i d g e t B a s e V i e w S t a t e " / > < / a : K e y V a l u e O f D i a g r a m O b j e c t K e y a n y T y p e z b w N T n L X > < a : K e y V a l u e O f D i a g r a m O b j e c t K e y a n y T y p e z b w N T n L X > < a : K e y > < K e y > C o l u m n s \ C o l u m n 3 7 < / K e y > < / a : K e y > < a : V a l u e   i : t y p e = " T a b l e W i d g e t B a s e V i e w S t a t e " / > < / a : K e y V a l u e O f D i a g r a m O b j e c t K e y a n y T y p e z b w N T n L X > < a : K e y V a l u e O f D i a g r a m O b j e c t K e y a n y T y p e z b w N T n L X > < a : K e y > < K e y > C o l u m n s \ C o l u m n 3 8 < / K e y > < / a : K e y > < a : V a l u e   i : t y p e = " T a b l e W i d g e t B a s e V i e w S t a t e " / > < / a : K e y V a l u e O f D i a g r a m O b j e c t K e y a n y T y p e z b w N T n L X > < a : K e y V a l u e O f D i a g r a m O b j e c t K e y a n y T y p e z b w N T n L X > < a : K e y > < K e y > C o l u m n s \ C o l u m n 3 9 < / K e y > < / a : K e y > < a : V a l u e   i : t y p e = " T a b l e W i d g e t B a s e V i e w S t a t e " / > < / a : K e y V a l u e O f D i a g r a m O b j e c t K e y a n y T y p e z b w N T n L X > < a : K e y V a l u e O f D i a g r a m O b j e c t K e y a n y T y p e z b w N T n L X > < a : K e y > < K e y > C o l u m n s \ C o l u m n 4 0 < / K e y > < / a : K e y > < a : V a l u e   i : t y p e = " T a b l e W i d g e t B a s e V i e w S t a t e " / > < / a : K e y V a l u e O f D i a g r a m O b j e c t K e y a n y T y p e z b w N T n L X > < a : K e y V a l u e O f D i a g r a m O b j e c t K e y a n y T y p e z b w N T n L X > < a : K e y > < K e y > C o l u m n s \ C o l u m n 4 1 < / K e y > < / a : K e y > < a : V a l u e   i : t y p e = " T a b l e W i d g e t B a s e V i e w S t a t e " / > < / a : K e y V a l u e O f D i a g r a m O b j e c t K e y a n y T y p e z b w N T n L X > < a : K e y V a l u e O f D i a g r a m O b j e c t K e y a n y T y p e z b w N T n L X > < a : K e y > < K e y > C o l u m n s \ C o l u m n 4 2 < / K e y > < / a : K e y > < a : V a l u e   i : t y p e = " T a b l e W i d g e t B a s e V i e w S t a t e " / > < / a : K e y V a l u e O f D i a g r a m O b j e c t K e y a n y T y p e z b w N T n L X > < a : K e y V a l u e O f D i a g r a m O b j e c t K e y a n y T y p e z b w N T n L X > < a : K e y > < K e y > C o l u m n s \ C o l u m n 4 3 < / K e y > < / a : K e y > < a : V a l u e   i : t y p e = " T a b l e W i d g e t B a s e V i e w S t a t e " / > < / a : K e y V a l u e O f D i a g r a m O b j e c t K e y a n y T y p e z b w N T n L X > < a : K e y V a l u e O f D i a g r a m O b j e c t K e y a n y T y p e z b w N T n L X > < a : K e y > < K e y > C o l u m n s \ C o l u m n 4 4 < / K e y > < / a : K e y > < a : V a l u e   i : t y p e = " T a b l e W i d g e t B a s e V i e w S t a t e " / > < / a : K e y V a l u e O f D i a g r a m O b j e c t K e y a n y T y p e z b w N T n L X > < a : K e y V a l u e O f D i a g r a m O b j e c t K e y a n y T y p e z b w N T n L X > < a : K e y > < K e y > C o l u m n s \ C o l u m n 4 5 < / K e y > < / a : K e y > < a : V a l u e   i : t y p e = " T a b l e W i d g e t B a s e V i e w S t a t e " / > < / a : K e y V a l u e O f D i a g r a m O b j e c t K e y a n y T y p e z b w N T n L X > < a : K e y V a l u e O f D i a g r a m O b j e c t K e y a n y T y p e z b w N T n L X > < a : K e y > < K e y > C o l u m n s \ C o l u m n 4 6 < / K e y > < / a : K e y > < a : V a l u e   i : t y p e = " T a b l e W i d g e t B a s e V i e w S t a t e " / > < / a : K e y V a l u e O f D i a g r a m O b j e c t K e y a n y T y p e z b w N T n L X > < a : K e y V a l u e O f D i a g r a m O b j e c t K e y a n y T y p e z b w N T n L X > < a : K e y > < K e y > C o l u m n s \ C o l u m n 4 7 < / K e y > < / a : K e y > < a : V a l u e   i : t y p e = " T a b l e W i d g e t B a s e V i e w S t a t e " / > < / a : K e y V a l u e O f D i a g r a m O b j e c t K e y a n y T y p e z b w N T n L X > < a : K e y V a l u e O f D i a g r a m O b j e c t K e y a n y T y p e z b w N T n L X > < a : K e y > < K e y > C o l u m n s \ C o l u m n 4 8 < / K e y > < / a : K e y > < a : V a l u e   i : t y p e = " T a b l e W i d g e t B a s e V i e w S t a t e " / > < / a : K e y V a l u e O f D i a g r a m O b j e c t K e y a n y T y p e z b w N T n L X > < a : K e y V a l u e O f D i a g r a m O b j e c t K e y a n y T y p e z b w N T n L X > < a : K e y > < K e y > C o l u m n s \ C o l u m n 4 9 < / K e y > < / a : K e y > < a : V a l u e   i : t y p e = " T a b l e W i d g e t B a s e V i e w S t a t e " / > < / a : K e y V a l u e O f D i a g r a m O b j e c t K e y a n y T y p e z b w N T n L X > < a : K e y V a l u e O f D i a g r a m O b j e c t K e y a n y T y p e z b w N T n L X > < a : K e y > < K e y > C o l u m n s \ C o l u m n 5 0 < / K e y > < / a : K e y > < a : V a l u e   i : t y p e = " T a b l e W i d g e t B a s e V i e w S t a t e " / > < / a : K e y V a l u e O f D i a g r a m O b j e c t K e y a n y T y p e z b w N T n L X > < a : K e y V a l u e O f D i a g r a m O b j e c t K e y a n y T y p e z b w N T n L X > < a : K e y > < K e y > C o l u m n s \ C o l u m n 5 1 < / K e y > < / a : K e y > < a : V a l u e   i : t y p e = " T a b l e W i d g e t B a s e V i e w S t a t e " / > < / a : K e y V a l u e O f D i a g r a m O b j e c t K e y a n y T y p e z b w N T n L X > < a : K e y V a l u e O f D i a g r a m O b j e c t K e y a n y T y p e z b w N T n L X > < a : K e y > < K e y > C o l u m n s \ C o l u m n 5 2 < / K e y > < / a : K e y > < a : V a l u e   i : t y p e = " T a b l e W i d g e t B a s e V i e w S t a t e " / > < / a : K e y V a l u e O f D i a g r a m O b j e c t K e y a n y T y p e z b w N T n L X > < a : K e y V a l u e O f D i a g r a m O b j e c t K e y a n y T y p e z b w N T n L X > < a : K e y > < K e y > C o l u m n s \ C o l u m n 5 3 < / K e y > < / a : K e y > < a : V a l u e   i : t y p e = " T a b l e W i d g e t B a s e V i e w S t a t e " / > < / a : K e y V a l u e O f D i a g r a m O b j e c t K e y a n y T y p e z b w N T n L X > < a : K e y V a l u e O f D i a g r a m O b j e c t K e y a n y T y p e z b w N T n L X > < a : K e y > < K e y > C o l u m n s \ C o l u m n 5 4 < / K e y > < / a : K e y > < a : V a l u e   i : t y p e = " T a b l e W i d g e t B a s e V i e w S t a t e " / > < / a : K e y V a l u e O f D i a g r a m O b j e c t K e y a n y T y p e z b w N T n L X > < a : K e y V a l u e O f D i a g r a m O b j e c t K e y a n y T y p e z b w N T n L X > < a : K e y > < K e y > C o l u m n s \ C o l u m n 5 5 < / K e y > < / a : K e y > < a : V a l u e   i : t y p e = " T a b l e W i d g e t B a s e V i e w S t a t e " / > < / a : K e y V a l u e O f D i a g r a m O b j e c t K e y a n y T y p e z b w N T n L X > < a : K e y V a l u e O f D i a g r a m O b j e c t K e y a n y T y p e z b w N T n L X > < a : K e y > < K e y > C o l u m n s \ C o l u m n 5 6 < / K e y > < / a : K e y > < a : V a l u e   i : t y p e = " T a b l e W i d g e t B a s e V i e w S t a t e " / > < / a : K e y V a l u e O f D i a g r a m O b j e c t K e y a n y T y p e z b w N T n L X > < a : K e y V a l u e O f D i a g r a m O b j e c t K e y a n y T y p e z b w N T n L X > < a : K e y > < K e y > C o l u m n s \ C o l u m n 5 7 < / K e y > < / a : K e y > < a : V a l u e   i : t y p e = " T a b l e W i d g e t B a s e V i e w S t a t e " / > < / a : K e y V a l u e O f D i a g r a m O b j e c t K e y a n y T y p e z b w N T n L X > < a : K e y V a l u e O f D i a g r a m O b j e c t K e y a n y T y p e z b w N T n L X > < a : K e y > < K e y > C o l u m n s \ C o l u m n 5 8 < / K e y > < / a : K e y > < a : V a l u e   i : t y p e = " T a b l e W i d g e t B a s e V i e w S t a t e " / > < / a : K e y V a l u e O f D i a g r a m O b j e c t K e y a n y T y p e z b w N T n L X > < a : K e y V a l u e O f D i a g r a m O b j e c t K e y a n y T y p e z b w N T n L X > < a : K e y > < K e y > C o l u m n s \ C o l u m n 5 9 < / K e y > < / a : K e y > < a : V a l u e   i : t y p e = " T a b l e W i d g e t B a s e V i e w S t a t e " / > < / a : K e y V a l u e O f D i a g r a m O b j e c t K e y a n y T y p e z b w N T n L X > < a : K e y V a l u e O f D i a g r a m O b j e c t K e y a n y T y p e z b w N T n L X > < a : K e y > < K e y > C o l u m n s \ C o l u m n 6 0 < / K e y > < / a : K e y > < a : V a l u e   i : t y p e = " T a b l e W i d g e t B a s e V i e w S t a t e " / > < / a : K e y V a l u e O f D i a g r a m O b j e c t K e y a n y T y p e z b w N T n L X > < a : K e y V a l u e O f D i a g r a m O b j e c t K e y a n y T y p e z b w N T n L X > < a : K e y > < K e y > C o l u m n s \ C o l u m n 6 1 < / K e y > < / a : K e y > < a : V a l u e   i : t y p e = " T a b l e W i d g e t B a s e V i e w S t a t e " / > < / a : K e y V a l u e O f D i a g r a m O b j e c t K e y a n y T y p e z b w N T n L X > < a : K e y V a l u e O f D i a g r a m O b j e c t K e y a n y T y p e z b w N T n L X > < a : K e y > < K e y > C o l u m n s \ C o l u m n 6 2 < / K e y > < / a : K e y > < a : V a l u e   i : t y p e = " T a b l e W i d g e t B a s e V i e w S t a t e " / > < / a : K e y V a l u e O f D i a g r a m O b j e c t K e y a n y T y p e z b w N T n L X > < a : K e y V a l u e O f D i a g r a m O b j e c t K e y a n y T y p e z b w N T n L X > < a : K e y > < K e y > C o l u m n s \ C o l u m n 6 3 < / K e y > < / a : K e y > < a : V a l u e   i : t y p e = " T a b l e W i d g e t B a s e V i e w S t a t e " / > < / a : K e y V a l u e O f D i a g r a m O b j e c t K e y a n y T y p e z b w N T n L X > < a : K e y V a l u e O f D i a g r a m O b j e c t K e y a n y T y p e z b w N T n L X > < a : K e y > < K e y > C o l u m n s \ C o l u m n 6 4 < / K e y > < / a : K e y > < a : V a l u e   i : t y p e = " T a b l e W i d g e t B a s e V i e w S t a t e " / > < / a : K e y V a l u e O f D i a g r a m O b j e c t K e y a n y T y p e z b w N T n L X > < a : K e y V a l u e O f D i a g r a m O b j e c t K e y a n y T y p e z b w N T n L X > < a : K e y > < K e y > C o l u m n s \ C o l u m n 6 5 < / K e y > < / a : K e y > < a : V a l u e   i : t y p e = " T a b l e W i d g e t B a s e V i e w S t a t e " / > < / a : K e y V a l u e O f D i a g r a m O b j e c t K e y a n y T y p e z b w N T n L X > < a : K e y V a l u e O f D i a g r a m O b j e c t K e y a n y T y p e z b w N T n L X > < a : K e y > < K e y > C o l u m n s \ C o l u m n 6 6 < / K e y > < / a : K e y > < a : V a l u e   i : t y p e = " T a b l e W i d g e t B a s e V i e w S t a t e " / > < / a : K e y V a l u e O f D i a g r a m O b j e c t K e y a n y T y p e z b w N T n L X > < a : K e y V a l u e O f D i a g r a m O b j e c t K e y a n y T y p e z b w N T n L X > < a : K e y > < K e y > C o l u m n s \ C o l u m n 6 7 < / K e y > < / a : K e y > < a : V a l u e   i : t y p e = " T a b l e W i d g e t B a s e V i e w S t a t e " / > < / a : K e y V a l u e O f D i a g r a m O b j e c t K e y a n y T y p e z b w N T n L X > < a : K e y V a l u e O f D i a g r a m O b j e c t K e y a n y T y p e z b w N T n L X > < a : K e y > < K e y > C o l u m n s \ C o l u m n 6 8 < / K e y > < / a : K e y > < a : V a l u e   i : t y p e = " T a b l e W i d g e t B a s e V i e w S t a t e " / > < / a : K e y V a l u e O f D i a g r a m O b j e c t K e y a n y T y p e z b w N T n L X > < a : K e y V a l u e O f D i a g r a m O b j e c t K e y a n y T y p e z b w N T n L X > < a : K e y > < K e y > C o l u m n s \ C o l u m n 6 9 < / K e y > < / a : K e y > < a : V a l u e   i : t y p e = " T a b l e W i d g e t B a s e V i e w S t a t e " / > < / a : K e y V a l u e O f D i a g r a m O b j e c t K e y a n y T y p e z b w N T n L X > < a : K e y V a l u e O f D i a g r a m O b j e c t K e y a n y T y p e z b w N T n L X > < a : K e y > < K e y > C o l u m n s \ C o l u m n 7 0 < / K e y > < / a : K e y > < a : V a l u e   i : t y p e = " T a b l e W i d g e t B a s e V i e w S t a t e " / > < / a : K e y V a l u e O f D i a g r a m O b j e c t K e y a n y T y p e z b w N T n L X > < a : K e y V a l u e O f D i a g r a m O b j e c t K e y a n y T y p e z b w N T n L X > < a : K e y > < K e y > C o l u m n s \ C o l u m n 7 1 < / K e y > < / a : K e y > < a : V a l u e   i : t y p e = " T a b l e W i d g e t B a s e V i e w S t a t e " / > < / a : K e y V a l u e O f D i a g r a m O b j e c t K e y a n y T y p e z b w N T n L X > < a : K e y V a l u e O f D i a g r a m O b j e c t K e y a n y T y p e z b w N T n L X > < a : K e y > < K e y > C o l u m n s \ C o l u m n 7 2 < / K e y > < / a : K e y > < a : V a l u e   i : t y p e = " T a b l e W i d g e t B a s e V i e w S t a t e " / > < / a : K e y V a l u e O f D i a g r a m O b j e c t K e y a n y T y p e z b w N T n L X > < a : K e y V a l u e O f D i a g r a m O b j e c t K e y a n y T y p e z b w N T n L X > < a : K e y > < K e y > C o l u m n s \ C o l u m n 7 3 < / K e y > < / a : K e y > < a : V a l u e   i : t y p e = " T a b l e W i d g e t B a s e V i e w S t a t e " / > < / a : K e y V a l u e O f D i a g r a m O b j e c t K e y a n y T y p e z b w N T n L X > < a : K e y V a l u e O f D i a g r a m O b j e c t K e y a n y T y p e z b w N T n L X > < a : K e y > < K e y > C o l u m n s \ C o l u m n 7 4 < / K e y > < / a : K e y > < a : V a l u e   i : t y p e = " T a b l e W i d g e t B a s e V i e w S t a t e " / > < / a : K e y V a l u e O f D i a g r a m O b j e c t K e y a n y T y p e z b w N T n L X > < a : K e y V a l u e O f D i a g r a m O b j e c t K e y a n y T y p e z b w N T n L X > < a : K e y > < K e y > C o l u m n s \ C o l u m n 7 5 < / K e y > < / a : K e y > < a : V a l u e   i : t y p e = " T a b l e W i d g e t B a s e V i e w S t a t e " / > < / a : K e y V a l u e O f D i a g r a m O b j e c t K e y a n y T y p e z b w N T n L X > < a : K e y V a l u e O f D i a g r a m O b j e c t K e y a n y T y p e z b w N T n L X > < a : K e y > < K e y > C o l u m n s \ C o l u m n 7 6 < / K e y > < / a : K e y > < a : V a l u e   i : t y p e = " T a b l e W i d g e t B a s e V i e w S t a t e " / > < / a : K e y V a l u e O f D i a g r a m O b j e c t K e y a n y T y p e z b w N T n L X > < a : K e y V a l u e O f D i a g r a m O b j e c t K e y a n y T y p e z b w N T n L X > < a : K e y > < K e y > C o l u m n s \ C o l u m n 7 7 < / K e y > < / a : K e y > < a : V a l u e   i : t y p e = " T a b l e W i d g e t B a s e V i e w S t a t e " / > < / a : K e y V a l u e O f D i a g r a m O b j e c t K e y a n y T y p e z b w N T n L X > < a : K e y V a l u e O f D i a g r a m O b j e c t K e y a n y T y p e z b w N T n L X > < a : K e y > < K e y > C o l u m n s \ C o l u m n 7 8 < / K e y > < / a : K e y > < a : V a l u e   i : t y p e = " T a b l e W i d g e t B a s e V i e w S t a t e " / > < / a : K e y V a l u e O f D i a g r a m O b j e c t K e y a n y T y p e z b w N T n L X > < a : K e y V a l u e O f D i a g r a m O b j e c t K e y a n y T y p e z b w N T n L X > < a : K e y > < K e y > C o l u m n s \ C o l u m n 7 9 < / K e y > < / a : K e y > < a : V a l u e   i : t y p e = " T a b l e W i d g e t B a s e V i e w S t a t e " / > < / a : K e y V a l u e O f D i a g r a m O b j e c t K e y a n y T y p e z b w N T n L X > < a : K e y V a l u e O f D i a g r a m O b j e c t K e y a n y T y p e z b w N T n L X > < a : K e y > < K e y > C o l u m n s \ C o l u m n 8 0 < / K e y > < / a : K e y > < a : V a l u e   i : t y p e = " T a b l e W i d g e t B a s e V i e w S t a t e " / > < / a : K e y V a l u e O f D i a g r a m O b j e c t K e y a n y T y p e z b w N T n L X > < a : K e y V a l u e O f D i a g r a m O b j e c t K e y a n y T y p e z b w N T n L X > < a : K e y > < K e y > C o l u m n s \ C o l u m n 8 1 < / K e y > < / a : K e y > < a : V a l u e   i : t y p e = " T a b l e W i d g e t B a s e V i e w S t a t e " / > < / a : K e y V a l u e O f D i a g r a m O b j e c t K e y a n y T y p e z b w N T n L X > < a : K e y V a l u e O f D i a g r a m O b j e c t K e y a n y T y p e z b w N T n L X > < a : K e y > < K e y > C o l u m n s \ C o l u m n 8 2 < / K e y > < / a : K e y > < a : V a l u e   i : t y p e = " T a b l e W i d g e t B a s e V i e w S t a t e " / > < / a : K e y V a l u e O f D i a g r a m O b j e c t K e y a n y T y p e z b w N T n L X > < a : K e y V a l u e O f D i a g r a m O b j e c t K e y a n y T y p e z b w N T n L X > < a : K e y > < K e y > C o l u m n s \ C o l u m n 8 3 < / K e y > < / a : K e y > < a : V a l u e   i : t y p e = " T a b l e W i d g e t B a s e V i e w S t a t e " / > < / a : K e y V a l u e O f D i a g r a m O b j e c t K e y a n y T y p e z b w N T n L X > < a : K e y V a l u e O f D i a g r a m O b j e c t K e y a n y T y p e z b w N T n L X > < a : K e y > < K e y > C o l u m n s \ C o l u m n 8 4 < / K e y > < / a : K e y > < a : V a l u e   i : t y p e = " T a b l e W i d g e t B a s e V i e w S t a t e " / > < / a : K e y V a l u e O f D i a g r a m O b j e c t K e y a n y T y p e z b w N T n L X > < a : K e y V a l u e O f D i a g r a m O b j e c t K e y a n y T y p e z b w N T n L X > < a : K e y > < K e y > C o l u m n s \ C o l u m n 8 5 < / K e y > < / a : K e y > < a : V a l u e   i : t y p e = " T a b l e W i d g e t B a s e V i e w S t a t e " / > < / a : K e y V a l u e O f D i a g r a m O b j e c t K e y a n y T y p e z b w N T n L X > < a : K e y V a l u e O f D i a g r a m O b j e c t K e y a n y T y p e z b w N T n L X > < a : K e y > < K e y > C o l u m n s \ C o l u m n 8 6 < / K e y > < / a : K e y > < a : V a l u e   i : t y p e = " T a b l e W i d g e t B a s e V i e w S t a t e " / > < / a : K e y V a l u e O f D i a g r a m O b j e c t K e y a n y T y p e z b w N T n L X > < a : K e y V a l u e O f D i a g r a m O b j e c t K e y a n y T y p e z b w N T n L X > < a : K e y > < K e y > C o l u m n s \ C o l u m n 8 7 < / K e y > < / a : K e y > < a : V a l u e   i : t y p e = " T a b l e W i d g e t B a s e V i e w S t a t e " / > < / a : K e y V a l u e O f D i a g r a m O b j e c t K e y a n y T y p e z b w N T n L X > < a : K e y V a l u e O f D i a g r a m O b j e c t K e y a n y T y p e z b w N T n L X > < a : K e y > < K e y > C o l u m n s \ C o l u m n 8 8 < / K e y > < / a : K e y > < a : V a l u e   i : t y p e = " T a b l e W i d g e t B a s e V i e w S t a t e " / > < / a : K e y V a l u e O f D i a g r a m O b j e c t K e y a n y T y p e z b w N T n L X > < a : K e y V a l u e O f D i a g r a m O b j e c t K e y a n y T y p e z b w N T n L X > < a : K e y > < K e y > C o l u m n s \ C o l u m n 8 9 < / K e y > < / a : K e y > < a : V a l u e   i : t y p e = " T a b l e W i d g e t B a s e V i e w S t a t e " / > < / a : K e y V a l u e O f D i a g r a m O b j e c t K e y a n y T y p e z b w N T n L X > < a : K e y V a l u e O f D i a g r a m O b j e c t K e y a n y T y p e z b w N T n L X > < a : K e y > < K e y > C o l u m n s \ C o l u m n 9 0 < / K e y > < / a : K e y > < a : V a l u e   i : t y p e = " T a b l e W i d g e t B a s e V i e w S t a t e " / > < / a : K e y V a l u e O f D i a g r a m O b j e c t K e y a n y T y p e z b w N T n L X > < a : K e y V a l u e O f D i a g r a m O b j e c t K e y a n y T y p e z b w N T n L X > < a : K e y > < K e y > C o l u m n s \ C o l u m n 9 1 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E0F9B08-9692-464A-8FFD-246238BBC6C8}">
  <ds:schemaRefs/>
</ds:datastoreItem>
</file>

<file path=customXml/itemProps10.xml><?xml version="1.0" encoding="utf-8"?>
<ds:datastoreItem xmlns:ds="http://schemas.openxmlformats.org/officeDocument/2006/customXml" ds:itemID="{7CD956D1-DAC0-4B38-9C2B-D8F54D212857}">
  <ds:schemaRefs/>
</ds:datastoreItem>
</file>

<file path=customXml/itemProps11.xml><?xml version="1.0" encoding="utf-8"?>
<ds:datastoreItem xmlns:ds="http://schemas.openxmlformats.org/officeDocument/2006/customXml" ds:itemID="{9B7BCAD0-BC90-4CC4-A619-2480DB8A4FDB}">
  <ds:schemaRefs/>
</ds:datastoreItem>
</file>

<file path=customXml/itemProps12.xml><?xml version="1.0" encoding="utf-8"?>
<ds:datastoreItem xmlns:ds="http://schemas.openxmlformats.org/officeDocument/2006/customXml" ds:itemID="{E7E9F4CD-D930-4C1E-8EF0-F16A0125B07C}">
  <ds:schemaRefs/>
</ds:datastoreItem>
</file>

<file path=customXml/itemProps13.xml><?xml version="1.0" encoding="utf-8"?>
<ds:datastoreItem xmlns:ds="http://schemas.openxmlformats.org/officeDocument/2006/customXml" ds:itemID="{0F852F84-6407-42FD-B6D9-C9EEDC3122CE}">
  <ds:schemaRefs/>
</ds:datastoreItem>
</file>

<file path=customXml/itemProps14.xml><?xml version="1.0" encoding="utf-8"?>
<ds:datastoreItem xmlns:ds="http://schemas.openxmlformats.org/officeDocument/2006/customXml" ds:itemID="{201A08E7-1EB4-42BA-A081-D6A75AE2C041}">
  <ds:schemaRefs/>
</ds:datastoreItem>
</file>

<file path=customXml/itemProps15.xml><?xml version="1.0" encoding="utf-8"?>
<ds:datastoreItem xmlns:ds="http://schemas.openxmlformats.org/officeDocument/2006/customXml" ds:itemID="{CD7A22E4-2063-4172-BD6F-B1723A51E01D}">
  <ds:schemaRefs/>
</ds:datastoreItem>
</file>

<file path=customXml/itemProps16.xml><?xml version="1.0" encoding="utf-8"?>
<ds:datastoreItem xmlns:ds="http://schemas.openxmlformats.org/officeDocument/2006/customXml" ds:itemID="{2CA829FA-2767-4B2B-91BF-90C993EB52B4}">
  <ds:schemaRefs/>
</ds:datastoreItem>
</file>

<file path=customXml/itemProps2.xml><?xml version="1.0" encoding="utf-8"?>
<ds:datastoreItem xmlns:ds="http://schemas.openxmlformats.org/officeDocument/2006/customXml" ds:itemID="{61658978-612E-4CD5-869E-AE9513D94B78}">
  <ds:schemaRefs/>
</ds:datastoreItem>
</file>

<file path=customXml/itemProps3.xml><?xml version="1.0" encoding="utf-8"?>
<ds:datastoreItem xmlns:ds="http://schemas.openxmlformats.org/officeDocument/2006/customXml" ds:itemID="{890F5A8A-8C4B-4530-9DCB-AE4E92ED881F}">
  <ds:schemaRefs/>
</ds:datastoreItem>
</file>

<file path=customXml/itemProps4.xml><?xml version="1.0" encoding="utf-8"?>
<ds:datastoreItem xmlns:ds="http://schemas.openxmlformats.org/officeDocument/2006/customXml" ds:itemID="{9572E403-CC55-443B-BD07-662389F7CCB2}">
  <ds:schemaRefs/>
</ds:datastoreItem>
</file>

<file path=customXml/itemProps5.xml><?xml version="1.0" encoding="utf-8"?>
<ds:datastoreItem xmlns:ds="http://schemas.openxmlformats.org/officeDocument/2006/customXml" ds:itemID="{176D8789-4D16-4FA2-8F24-E4C4273B22B1}">
  <ds:schemaRefs/>
</ds:datastoreItem>
</file>

<file path=customXml/itemProps6.xml><?xml version="1.0" encoding="utf-8"?>
<ds:datastoreItem xmlns:ds="http://schemas.openxmlformats.org/officeDocument/2006/customXml" ds:itemID="{CEE42E67-D4FF-4842-AA74-A127A42C3CDF}">
  <ds:schemaRefs/>
</ds:datastoreItem>
</file>

<file path=customXml/itemProps7.xml><?xml version="1.0" encoding="utf-8"?>
<ds:datastoreItem xmlns:ds="http://schemas.openxmlformats.org/officeDocument/2006/customXml" ds:itemID="{228D25D1-82F9-4539-B9DF-601F4A51BF47}">
  <ds:schemaRefs/>
</ds:datastoreItem>
</file>

<file path=customXml/itemProps8.xml><?xml version="1.0" encoding="utf-8"?>
<ds:datastoreItem xmlns:ds="http://schemas.openxmlformats.org/officeDocument/2006/customXml" ds:itemID="{C0CA4623-A129-4E13-9EEF-3E200C79A84C}">
  <ds:schemaRefs/>
</ds:datastoreItem>
</file>

<file path=customXml/itemProps9.xml><?xml version="1.0" encoding="utf-8"?>
<ds:datastoreItem xmlns:ds="http://schemas.openxmlformats.org/officeDocument/2006/customXml" ds:itemID="{33451F8E-147E-4545-85D3-30B2F8BC49A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Readme</vt:lpstr>
      <vt:lpstr>Sheet1</vt:lpstr>
      <vt:lpstr>Monthly Capital Flow Dataset</vt:lpstr>
      <vt:lpstr>Academic Dataset</vt:lpstr>
      <vt:lpstr>Policy Dataset</vt:lpstr>
      <vt:lpstr>'Academic Dataset'!_i4</vt:lpstr>
      <vt:lpstr>'Academic Dataset'!Print_Area</vt:lpstr>
    </vt:vector>
  </TitlesOfParts>
  <Manager/>
  <Company>IIF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rkoepke</dc:creator>
  <cp:keywords/>
  <dc:description/>
  <cp:lastModifiedBy>Nishan Phuyal</cp:lastModifiedBy>
  <cp:revision/>
  <dcterms:created xsi:type="dcterms:W3CDTF">2013-02-14T21:53:22Z</dcterms:created>
  <dcterms:modified xsi:type="dcterms:W3CDTF">2024-10-10T21:18:06Z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