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E:\Data Project\Excel\"/>
    </mc:Choice>
  </mc:AlternateContent>
  <xr:revisionPtr revIDLastSave="0" documentId="13_ncr:1_{DC24034A-C2A8-4258-B71B-DA9E115F8512}" xr6:coauthVersionLast="47" xr6:coauthVersionMax="47" xr10:uidLastSave="{00000000-0000-0000-0000-000000000000}"/>
  <bookViews>
    <workbookView showHorizontalScroll="0" showVerticalScroll="0" xWindow="-110" yWindow="-110" windowWidth="19420" windowHeight="10300" activeTab="3" xr2:uid="{11632DFA-D098-8B4C-BB9D-D659C9AEACBB}"/>
  </bookViews>
  <sheets>
    <sheet name="Datatable" sheetId="1" r:id="rId1"/>
    <sheet name="Sheet3" sheetId="4" r:id="rId2"/>
    <sheet name="Pivot Tables" sheetId="2" r:id="rId3"/>
    <sheet name="Dashboard" sheetId="3" r:id="rId4"/>
  </sheets>
  <definedNames>
    <definedName name="_xlchart.v5.0" hidden="1">'Pivot Tables'!$E$77</definedName>
    <definedName name="_xlchart.v5.1" hidden="1">'Pivot Tables'!$E$78:$E$85</definedName>
    <definedName name="_xlchart.v5.2" hidden="1">'Pivot Tables'!$F$77</definedName>
    <definedName name="_xlchart.v5.3" hidden="1">'Pivot Tables'!$F$78:$F$85</definedName>
    <definedName name="Slicer_Driver_Name">#N/A</definedName>
    <definedName name="Slicer_Month">#N/A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5" i="2" l="1"/>
  <c r="F79" i="2"/>
  <c r="F80" i="2"/>
  <c r="F81" i="2"/>
  <c r="F82" i="2"/>
  <c r="F83" i="2"/>
  <c r="F84" i="2"/>
  <c r="F85" i="2"/>
  <c r="F86" i="2"/>
  <c r="F87" i="2"/>
  <c r="F78" i="2"/>
  <c r="N22" i="2"/>
  <c r="M22" i="2"/>
  <c r="Q22" i="2"/>
  <c r="P22" i="2"/>
  <c r="O22" i="2"/>
  <c r="Q21" i="2"/>
  <c r="P21" i="2"/>
  <c r="O21" i="2"/>
  <c r="T33" i="2"/>
  <c r="S33" i="2"/>
  <c r="R33" i="2"/>
  <c r="Q33" i="2"/>
  <c r="P33" i="2"/>
  <c r="Q34" i="2"/>
  <c r="H65" i="2"/>
  <c r="N57" i="2"/>
  <c r="M57" i="2"/>
  <c r="L57" i="2"/>
  <c r="K57" i="2"/>
  <c r="J57" i="2"/>
  <c r="I57" i="2"/>
  <c r="J58" i="2"/>
  <c r="F47" i="2"/>
  <c r="E47" i="2"/>
  <c r="D47" i="2"/>
  <c r="C47" i="2"/>
  <c r="D48" i="2"/>
  <c r="F31" i="2"/>
  <c r="E31" i="2"/>
  <c r="D32" i="2"/>
  <c r="D31" i="2"/>
  <c r="C31" i="2"/>
  <c r="F19" i="2"/>
  <c r="E19" i="2"/>
  <c r="D19" i="2"/>
  <c r="C19" i="2"/>
  <c r="V7" i="2"/>
  <c r="U7" i="2"/>
  <c r="W7" i="2"/>
  <c r="H7" i="2"/>
  <c r="E7" i="2"/>
  <c r="D7" i="2"/>
  <c r="C7" i="2"/>
  <c r="P34" i="2" l="1"/>
  <c r="D75" i="2"/>
  <c r="I58" i="2"/>
  <c r="C48" i="2"/>
  <c r="C8" i="2"/>
  <c r="D8" i="2"/>
  <c r="C32" i="2"/>
  <c r="D20" i="2"/>
  <c r="C20" i="2"/>
  <c r="U8" i="2"/>
  <c r="V8" i="2"/>
</calcChain>
</file>

<file path=xl/sharedStrings.xml><?xml version="1.0" encoding="utf-8"?>
<sst xmlns="http://schemas.openxmlformats.org/spreadsheetml/2006/main" count="950" uniqueCount="108">
  <si>
    <t>Month</t>
  </si>
  <si>
    <t>Day</t>
  </si>
  <si>
    <t>Load</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</si>
  <si>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</si>
  <si>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</si>
  <si>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</si>
  <si>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</si>
  <si>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</si>
  <si>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</si>
  <si>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</si>
  <si>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</si>
  <si>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</si>
  <si>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</si>
  <si>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</si>
  <si>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</si>
  <si>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</si>
  <si>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</si>
  <si>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</si>
  <si>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</si>
  <si>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</si>
  <si>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</si>
  <si>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Jan</t>
  </si>
  <si>
    <t>Wood</t>
  </si>
  <si>
    <t>Feb</t>
  </si>
  <si>
    <t>Sand</t>
  </si>
  <si>
    <t>Mar</t>
  </si>
  <si>
    <t>Iron</t>
  </si>
  <si>
    <t>Freightliner Sprinter</t>
  </si>
  <si>
    <t>Apr</t>
  </si>
  <si>
    <t>Chevrolet Express</t>
  </si>
  <si>
    <t>May</t>
  </si>
  <si>
    <t>Jun</t>
  </si>
  <si>
    <t>RAM ProMaster</t>
  </si>
  <si>
    <t>Jul</t>
  </si>
  <si>
    <t>Nissan NV2500</t>
  </si>
  <si>
    <t>Aug</t>
  </si>
  <si>
    <t>Sep</t>
  </si>
  <si>
    <t>Oct</t>
  </si>
  <si>
    <t>Nov</t>
  </si>
  <si>
    <t>Dec</t>
  </si>
  <si>
    <t>Alessandro Smith</t>
  </si>
  <si>
    <t>Beauregard Mike</t>
  </si>
  <si>
    <t>Jean Bartholomew</t>
  </si>
  <si>
    <t>Jaison Augustine</t>
  </si>
  <si>
    <t>Tonnage</t>
  </si>
  <si>
    <t>Customer Type</t>
  </si>
  <si>
    <t>Retaining Customer</t>
  </si>
  <si>
    <t>New Customer</t>
  </si>
  <si>
    <t>Destination</t>
  </si>
  <si>
    <t>Alberta</t>
  </si>
  <si>
    <t>British Columbia</t>
  </si>
  <si>
    <t>Manitoba</t>
  </si>
  <si>
    <t>New Brunswick</t>
  </si>
  <si>
    <t>Nova Scotia</t>
  </si>
  <si>
    <t>Nunavut</t>
  </si>
  <si>
    <t>Yukon</t>
  </si>
  <si>
    <t>First condition type</t>
  </si>
  <si>
    <t>Shipment cost sub-items</t>
  </si>
  <si>
    <t>Basic freight</t>
  </si>
  <si>
    <t>Final Amount</t>
  </si>
  <si>
    <t>ERE Stage</t>
  </si>
  <si>
    <t>Nunavut.</t>
  </si>
  <si>
    <t>Row Labels</t>
  </si>
  <si>
    <t>Grand Total</t>
  </si>
  <si>
    <t>Sum of Rate</t>
  </si>
  <si>
    <t>Sum of Total Expenses</t>
  </si>
  <si>
    <t>Sum of Balance</t>
  </si>
  <si>
    <t>Expense</t>
  </si>
  <si>
    <t>Balance</t>
  </si>
  <si>
    <t>Monthly Rate</t>
  </si>
  <si>
    <t>Monthly Balance</t>
  </si>
  <si>
    <t>Year To Date - Total Balance</t>
  </si>
  <si>
    <t>Count of Customer Type</t>
  </si>
  <si>
    <t>Truck Expenses</t>
  </si>
  <si>
    <t>Sum of Insurance</t>
  </si>
  <si>
    <t>Sum of Fuel</t>
  </si>
  <si>
    <t>Sum of Diesel Exhaust Fluid</t>
  </si>
  <si>
    <t>Sum of Advance</t>
  </si>
  <si>
    <t>Freight Expenses</t>
  </si>
  <si>
    <t>Sum of Warehouse</t>
  </si>
  <si>
    <t>Sum of Tolls</t>
  </si>
  <si>
    <t>Sum of Fundings</t>
  </si>
  <si>
    <t>Sum of Repairs</t>
  </si>
  <si>
    <t xml:space="preserve">     </t>
  </si>
  <si>
    <t xml:space="preserve"> </t>
  </si>
  <si>
    <t>Red Dot</t>
  </si>
  <si>
    <t>Total Analysis &amp; Income</t>
  </si>
  <si>
    <t>Sum of Odometer</t>
  </si>
  <si>
    <t>Sum of Miles</t>
  </si>
  <si>
    <t>Sum of Extra Stops</t>
  </si>
  <si>
    <t>Sum of Extra Pay</t>
  </si>
  <si>
    <t>Sum of Costs Driver Paid</t>
  </si>
  <si>
    <t>Total Payroll</t>
  </si>
  <si>
    <t>Destinations</t>
  </si>
  <si>
    <t>Count of Destination</t>
  </si>
  <si>
    <t>Freight</t>
  </si>
  <si>
    <t>Cities</t>
  </si>
  <si>
    <t>Sum of First condition type</t>
  </si>
  <si>
    <t>Sum of Shipment cost sub-items</t>
  </si>
  <si>
    <t>Sum of ERE Stage</t>
  </si>
  <si>
    <t>Sum of Basic freight</t>
  </si>
  <si>
    <t>Sum of Final Amount</t>
  </si>
  <si>
    <t>First Condition Type</t>
  </si>
  <si>
    <t>Basic Freight</t>
  </si>
  <si>
    <t>Load Type</t>
  </si>
  <si>
    <t>Count of Load</t>
  </si>
  <si>
    <t>Sum of Tonnage</t>
  </si>
  <si>
    <t>Freights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</si>
</sst>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5" formatCode="&quot;$&quot;#,##0_);\(&quot;$&quot;#,##0\)"/>
    <numFmt numFmtId="44" formatCode="_(&quot;$&quot;* #,##0.00_);_(&quot;$&quot;* \(#,##0.00\);_(&quot;$&quot;* &quot;-&quot;??_);_(@_)"/>
    <numFmt numFmtId="164" formatCode="[$-409]mmmm\ d\,\ yyyy;@"/>
    <numFmt numFmtId="165" formatCode="&quot;$&quot;#,##0"/>
    <numFmt numFmtId="166" formatCode="[$-409]d\-mmm\-yy;@"/>
    <numFmt numFmtId="167" formatCode="0.0"/>
    <numFmt numFmtId="173" formatCode="&quot;$&quot;#,##0.00"/>
  </numFmts>
  <fonts count="14" x14ac:knownFonts="1">
    <font>
      <sz val="11"/>
      <color theme="1"/>
      <name val="Calibri"/>
      <family val="2"/>
      <scheme val="minor"/>
    </font>
    <font>
      <sz val="11"/>
      <color theme="1"/>
      <name val="Calibri"/>
      <family val="2"/>
      <scheme val="minor"/>
    </font>
    <font>
      <b/>
      <sz val="11"/>
      <color theme="0"/>
      <name val="Arial"/>
      <family val="2"/>
    </font>
    <font>
      <sz val="11"/>
      <color theme="0"/>
      <name val="Arial"/>
      <family val="2"/>
    </font>
    <font>
      <sz val="12"/>
      <color theme="1"/>
      <name val="Arial"/>
      <family val="2"/>
    </font>
    <font>
      <sz val="12"/>
      <color theme="1" tint="4.9989318521683403E-2"/>
      <name val="Arial"/>
      <family val="2"/>
    </font>
    <font>
      <b/>
      <sz val="12"/>
      <color theme="1" tint="4.9989318521683403E-2"/>
      <name val="Arial"/>
      <family val="2"/>
    </font>
    <font>
      <sz val="12"/>
      <name val="Arial"/>
      <family val="2"/>
    </font>
    <font>
      <b/>
      <sz val="12"/>
      <color theme="1"/>
      <name val="Arial"/>
      <family val="2"/>
    </font>
    <font>
      <sz val="12"/>
      <color theme="1" tint="0.499984740745262"/>
      <name val="Calibri"/>
      <family val="2"/>
      <scheme val="minor"/>
    </font>
    <font>
      <b/>
      <sz val="12"/>
      <color theme="1"/>
      <name val="Calibri"/>
      <family val="2"/>
      <scheme val="minor"/>
    </font>
    <font>
      <b/>
      <sz val="12"/>
      <color rgb="FFFF0000"/>
      <name val="Calibri"/>
      <family val="2"/>
      <scheme val="minor"/>
    </font>
    <font>
      <b/>
      <sz val="11"/>
      <color theme="1"/>
      <name val="Arial"/>
      <family val="2"/>
    </font>
    <font>
      <sz val="12"/>
      <color theme="1" tint="0.499984740745262"/>
      <name val="Arial"/>
      <family val="2"/>
    </font>
  </fonts>
  <fills count="3">
    <fill>
      <patternFill patternType="none"/>
    </fill>
    <fill>
      <patternFill patternType="gray125"/>
    </fill>
    <fill>
      <patternFill patternType="solid">
        <fgColor theme="1" tint="0.34998626667073579"/>
        <bgColor indexed="64"/>
      </patternFill>
    </fill>
  </fills>
  <borders count="12">
    <border>
      <left/>
      <right/>
      <top/>
      <bottom/>
      <diagonal/>
    </border>
    <border>
      <left style="dashed">
        <color theme="0" tint="-0.249977111117893"/>
      </left>
      <right/>
      <top/>
      <bottom/>
      <diagonal/>
    </border>
    <border>
      <left style="dashed">
        <color theme="0" tint="-0.249977111117893"/>
      </left>
      <right style="dashed">
        <color theme="0" tint="-0.249977111117893"/>
      </right>
      <top/>
      <bottom/>
      <diagonal/>
    </border>
    <border>
      <left/>
      <right style="thin">
        <color theme="0" tint="-0.249977111117893"/>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6">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wrapText="1"/>
    </xf>
    <xf numFmtId="0" fontId="4" fillId="0" borderId="0" xfId="0" applyFont="1"/>
    <xf numFmtId="0" fontId="4" fillId="0" borderId="0" xfId="0" applyFont="1" applyAlignment="1">
      <alignment horizontal="center" vertical="center"/>
    </xf>
    <xf numFmtId="164" fontId="5" fillId="0" borderId="0" xfId="0" applyNumberFormat="1" applyFont="1" applyAlignment="1">
      <alignment horizontal="center" vertical="center"/>
    </xf>
    <xf numFmtId="1" fontId="5" fillId="0" borderId="0" xfId="0" applyNumberFormat="1" applyFont="1" applyAlignment="1">
      <alignment horizontal="center" vertical="center"/>
    </xf>
    <xf numFmtId="0" fontId="5" fillId="0" borderId="0" xfId="0" applyFont="1" applyAlignment="1">
      <alignment horizontal="center" vertical="center"/>
    </xf>
    <xf numFmtId="167" fontId="5" fillId="0" borderId="0" xfId="0" applyNumberFormat="1" applyFont="1" applyAlignment="1">
      <alignment horizontal="center" vertical="center"/>
    </xf>
    <xf numFmtId="165" fontId="6" fillId="0" borderId="0" xfId="1" applyNumberFormat="1" applyFont="1" applyBorder="1" applyAlignment="1">
      <alignment horizontal="center" vertical="center"/>
    </xf>
    <xf numFmtId="0" fontId="5" fillId="0" borderId="1" xfId="0" applyFont="1" applyBorder="1" applyAlignment="1">
      <alignment horizontal="left" vertical="center"/>
    </xf>
    <xf numFmtId="165" fontId="5" fillId="0" borderId="0" xfId="0" applyNumberFormat="1" applyFont="1" applyAlignment="1">
      <alignment horizontal="center" vertical="center"/>
    </xf>
    <xf numFmtId="165" fontId="5" fillId="0" borderId="1" xfId="0" applyNumberFormat="1" applyFont="1" applyBorder="1" applyAlignment="1">
      <alignment horizontal="center" vertical="center"/>
    </xf>
    <xf numFmtId="166" fontId="5" fillId="0" borderId="1" xfId="0" applyNumberFormat="1" applyFont="1" applyBorder="1" applyAlignment="1">
      <alignment horizontal="left" vertical="center"/>
    </xf>
    <xf numFmtId="165" fontId="6" fillId="0" borderId="2" xfId="0" applyNumberFormat="1" applyFont="1" applyBorder="1" applyAlignment="1">
      <alignment horizontal="center" vertical="center"/>
    </xf>
    <xf numFmtId="166" fontId="5" fillId="0" borderId="0" xfId="0" applyNumberFormat="1" applyFont="1" applyAlignment="1">
      <alignment horizontal="center" vertical="center"/>
    </xf>
    <xf numFmtId="0" fontId="0" fillId="0" borderId="0" xfId="0" pivotButton="1"/>
    <xf numFmtId="0" fontId="0" fillId="0" borderId="0" xfId="0" applyAlignment="1">
      <alignment horizontal="center" vertical="center"/>
    </xf>
    <xf numFmtId="0" fontId="4" fillId="0" borderId="0" xfId="0" pivotButton="1"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37" fontId="8" fillId="0" borderId="0" xfId="0" applyNumberFormat="1" applyFont="1" applyAlignment="1">
      <alignment horizontal="center" vertical="center"/>
    </xf>
    <xf numFmtId="37" fontId="8" fillId="0" borderId="0" xfId="0" applyNumberFormat="1" applyFont="1" applyAlignment="1">
      <alignment horizontal="center" vertical="center" wrapText="1"/>
    </xf>
    <xf numFmtId="0" fontId="9" fillId="0" borderId="0" xfId="0" applyFont="1" applyAlignment="1">
      <alignment horizontal="center" vertical="center"/>
    </xf>
    <xf numFmtId="165" fontId="10" fillId="0" borderId="0" xfId="0" applyNumberFormat="1" applyFont="1" applyAlignment="1">
      <alignment horizontal="center" vertical="center"/>
    </xf>
    <xf numFmtId="3" fontId="10" fillId="0" borderId="0" xfId="0" applyNumberFormat="1" applyFont="1" applyAlignment="1">
      <alignment horizontal="center" vertical="center"/>
    </xf>
    <xf numFmtId="9" fontId="9" fillId="0" borderId="0" xfId="0" applyNumberFormat="1" applyFont="1" applyAlignment="1">
      <alignment horizontal="center" vertical="center"/>
    </xf>
    <xf numFmtId="9" fontId="9" fillId="0" borderId="0" xfId="2" applyFont="1" applyAlignment="1">
      <alignment horizontal="center" vertical="center"/>
    </xf>
    <xf numFmtId="0" fontId="0" fillId="0" borderId="0" xfId="0" applyAlignment="1">
      <alignment horizontal="center"/>
    </xf>
    <xf numFmtId="0" fontId="11" fillId="0" borderId="0" xfId="0" applyFont="1" applyAlignment="1">
      <alignment horizontal="center"/>
    </xf>
    <xf numFmtId="0" fontId="0" fillId="0" borderId="3" xfId="0" applyBorder="1"/>
    <xf numFmtId="0" fontId="0" fillId="0" borderId="3" xfId="0" applyBorder="1" applyAlignment="1">
      <alignment horizontal="center" vertical="center"/>
    </xf>
    <xf numFmtId="0" fontId="0" fillId="0" borderId="0" xfId="0" applyAlignment="1">
      <alignment horizontal="left"/>
    </xf>
    <xf numFmtId="0" fontId="9" fillId="0" borderId="0" xfId="0" applyFont="1" applyAlignment="1">
      <alignment horizontal="center" vertical="center" wrapText="1"/>
    </xf>
    <xf numFmtId="0" fontId="4" fillId="0" borderId="0" xfId="0" applyFont="1" applyAlignment="1">
      <alignment horizontal="left"/>
    </xf>
    <xf numFmtId="0" fontId="13" fillId="0" borderId="0" xfId="0" applyFont="1" applyAlignment="1">
      <alignment horizontal="center" vertical="center"/>
    </xf>
    <xf numFmtId="9" fontId="13" fillId="0" borderId="0" xfId="0" applyNumberFormat="1" applyFont="1" applyAlignment="1">
      <alignment horizontal="center" vertical="center"/>
    </xf>
    <xf numFmtId="9" fontId="13" fillId="0" borderId="0" xfId="2" applyFont="1" applyAlignment="1">
      <alignment horizontal="center" vertical="center"/>
    </xf>
    <xf numFmtId="5" fontId="8" fillId="0" borderId="0" xfId="0" applyNumberFormat="1" applyFont="1" applyAlignment="1">
      <alignment horizontal="center" vertical="center"/>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0" xfId="0" applyFont="1" applyAlignment="1">
      <alignment horizontal="center"/>
    </xf>
    <xf numFmtId="0" fontId="4" fillId="0" borderId="7" xfId="0" applyFont="1" applyBorder="1" applyAlignment="1">
      <alignment horizontal="center" vertical="center"/>
    </xf>
    <xf numFmtId="0" fontId="0" fillId="0" borderId="8" xfId="0" applyBorder="1"/>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1" xfId="0" applyBorder="1"/>
    <xf numFmtId="2" fontId="8" fillId="0" borderId="0" xfId="0" applyNumberFormat="1" applyFont="1" applyAlignment="1">
      <alignment horizontal="center" vertical="center"/>
    </xf>
    <xf numFmtId="0" fontId="8" fillId="0" borderId="0" xfId="0" applyNumberFormat="1" applyFont="1" applyAlignment="1">
      <alignment horizontal="center" vertical="center"/>
    </xf>
    <xf numFmtId="173" fontId="8" fillId="0" borderId="0" xfId="0" applyNumberFormat="1" applyFont="1" applyAlignment="1">
      <alignment horizontal="center" vertical="center"/>
    </xf>
    <xf numFmtId="2" fontId="13" fillId="0" borderId="0" xfId="2" applyNumberFormat="1" applyFont="1" applyAlignment="1">
      <alignment horizontal="center" vertical="center"/>
    </xf>
    <xf numFmtId="2" fontId="13" fillId="0" borderId="0" xfId="0" applyNumberFormat="1" applyFont="1" applyAlignment="1">
      <alignment horizontal="center" vertical="center"/>
    </xf>
    <xf numFmtId="2" fontId="0" fillId="0" borderId="0" xfId="0" applyNumberFormat="1"/>
    <xf numFmtId="2" fontId="12" fillId="0" borderId="0" xfId="0" applyNumberFormat="1" applyFont="1" applyAlignment="1">
      <alignment horizontal="center" vertical="center"/>
    </xf>
    <xf numFmtId="1" fontId="12" fillId="0" borderId="0" xfId="0" applyNumberFormat="1" applyFont="1" applyAlignment="1">
      <alignment horizontal="center" vertical="center"/>
    </xf>
  </cellXfs>
  <cellStyles count="3">
    <cellStyle name="Currency" xfId="1" builtinId="4"/>
    <cellStyle name="Normal" xfId="0" builtinId="0"/>
    <cellStyle name="Percent" xfId="2" builtinId="5"/>
  </cellStyles>
  <dxfs count="149">
    <dxf>
      <font>
        <sz val="12"/>
      </font>
    </dxf>
    <dxf>
      <font>
        <name val="Arial"/>
        <scheme val="none"/>
      </font>
    </dxf>
    <dxf>
      <font>
        <b/>
      </font>
    </dxf>
    <dxf>
      <numFmt numFmtId="5" formatCode="#,##0_);\(#,##0\)"/>
    </dxf>
    <dxf>
      <alignment vertical="center"/>
    </dxf>
    <dxf>
      <alignment horizontal="center"/>
    </dxf>
    <dxf>
      <font>
        <sz val="12"/>
      </font>
    </dxf>
    <dxf>
      <font>
        <name val="Arial"/>
        <scheme val="none"/>
      </font>
    </dxf>
    <dxf>
      <font>
        <b/>
      </font>
    </dxf>
    <dxf>
      <numFmt numFmtId="5" formatCode="#,##0_);\(#,##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2"/>
      </font>
    </dxf>
    <dxf>
      <font>
        <name val="Arial"/>
        <scheme val="none"/>
      </font>
    </dxf>
    <dxf>
      <font>
        <b/>
      </font>
    </dxf>
    <dxf>
      <numFmt numFmtId="5" formatCode="#,##0_);\(#,##0\)"/>
    </dxf>
    <dxf>
      <alignment vertical="center"/>
    </dxf>
    <dxf>
      <alignment horizontal="center"/>
    </dxf>
    <dxf>
      <font>
        <sz val="12"/>
      </font>
    </dxf>
    <dxf>
      <font>
        <name val="Arial"/>
        <scheme val="none"/>
      </font>
    </dxf>
    <dxf>
      <font>
        <b/>
      </font>
    </dxf>
    <dxf>
      <numFmt numFmtId="5" formatCode="#,##0_);\(#,##0\)"/>
    </dxf>
    <dxf>
      <alignment vertical="center"/>
    </dxf>
    <dxf>
      <alignment horizontal="center"/>
    </dxf>
    <dxf>
      <font>
        <sz val="12"/>
      </font>
    </dxf>
    <dxf>
      <font>
        <name val="Arial"/>
        <scheme val="none"/>
      </font>
    </dxf>
    <dxf>
      <font>
        <b/>
      </font>
    </dxf>
    <dxf>
      <numFmt numFmtId="5" formatCode="#,##0_);\(#,##0\)"/>
    </dxf>
    <dxf>
      <alignment vertical="center"/>
    </dxf>
    <dxf>
      <alignment horizontal="center"/>
    </dxf>
    <dxf>
      <font>
        <sz val="12"/>
      </font>
    </dxf>
    <dxf>
      <font>
        <name val="Arial"/>
        <scheme val="none"/>
      </font>
    </dxf>
    <dxf>
      <font>
        <b/>
      </font>
    </dxf>
    <dxf>
      <numFmt numFmtId="5" formatCode="#,##0_);\(#,##0\)"/>
    </dxf>
    <dxf>
      <alignment vertical="center"/>
    </dxf>
    <dxf>
      <alignment horizontal="center"/>
    </dxf>
    <dxf>
      <font>
        <name val="Arial"/>
        <scheme val="none"/>
      </font>
    </dxf>
    <dxf>
      <font>
        <name val="Arial"/>
        <scheme val="none"/>
      </font>
    </dxf>
    <dxf>
      <font>
        <sz val="12"/>
      </font>
    </dxf>
    <dxf>
      <font>
        <sz val="12"/>
      </font>
    </dxf>
    <dxf>
      <alignment horizontal="center"/>
    </dxf>
    <dxf>
      <alignment horizontal="center"/>
    </dxf>
    <dxf>
      <font>
        <sz val="12"/>
      </font>
    </dxf>
    <dxf>
      <font>
        <name val="Arial"/>
        <scheme val="none"/>
      </font>
    </dxf>
    <dxf>
      <font>
        <b/>
      </font>
    </dxf>
    <dxf>
      <numFmt numFmtId="5" formatCode="#,##0_);\(#,##0\)"/>
    </dxf>
    <dxf>
      <alignment vertical="center"/>
    </dxf>
    <dxf>
      <alignment horizontal="center"/>
    </dxf>
    <dxf>
      <font>
        <sz val="12"/>
      </font>
    </dxf>
    <dxf>
      <font>
        <name val="Arial"/>
        <scheme val="none"/>
      </font>
    </dxf>
    <dxf>
      <font>
        <b/>
      </font>
    </dxf>
    <dxf>
      <numFmt numFmtId="5" formatCode="#,##0_);\(#,##0\)"/>
    </dxf>
    <dxf>
      <alignment vertical="center"/>
    </dxf>
    <dxf>
      <alignment horizontal="center"/>
    </dxf>
    <dxf>
      <font>
        <name val="Arial"/>
        <family val="2"/>
        <scheme val="none"/>
      </font>
    </dxf>
    <dxf>
      <font>
        <name val="Arial"/>
        <family val="2"/>
        <scheme val="none"/>
      </font>
    </dxf>
    <dxf>
      <font>
        <name val="Arial"/>
        <family val="2"/>
        <scheme val="none"/>
      </font>
    </dxf>
    <dxf>
      <font>
        <sz val="12"/>
      </font>
    </dxf>
    <dxf>
      <font>
        <sz val="12"/>
      </font>
    </dxf>
    <dxf>
      <font>
        <sz val="12"/>
      </font>
    </dxf>
    <dxf>
      <alignment vertical="center"/>
    </dxf>
    <dxf>
      <alignment horizontal="center"/>
    </dxf>
    <dxf>
      <alignment wrapText="1"/>
    </dxf>
    <dxf>
      <font>
        <sz val="12"/>
      </font>
    </dxf>
    <dxf>
      <font>
        <name val="Arial"/>
        <scheme val="none"/>
      </font>
    </dxf>
    <dxf>
      <font>
        <color auto="1"/>
      </font>
    </dxf>
    <dxf>
      <font>
        <sz val="12"/>
      </font>
    </dxf>
    <dxf>
      <font>
        <name val="Arial"/>
        <scheme val="none"/>
      </font>
    </dxf>
    <dxf>
      <font>
        <b/>
      </font>
    </dxf>
    <dxf>
      <numFmt numFmtId="5" formatCode="#,##0_);\(#,##0\)"/>
    </dxf>
    <dxf>
      <alignment vertical="center"/>
    </dxf>
    <dxf>
      <alignment horizontal="center"/>
    </dxf>
    <dxf>
      <font>
        <sz val="12"/>
      </font>
    </dxf>
    <dxf>
      <font>
        <name val="Arial"/>
        <scheme val="none"/>
      </font>
    </dxf>
    <dxf>
      <font>
        <b/>
      </font>
    </dxf>
    <dxf>
      <numFmt numFmtId="5" formatCode="#,##0_);\(#,##0\)"/>
    </dxf>
    <dxf>
      <alignment vertical="center"/>
    </dxf>
    <dxf>
      <alignment horizontal="center"/>
    </dxf>
    <dxf>
      <alignment vertical="center"/>
    </dxf>
    <dxf>
      <alignment horizontal="center"/>
    </dxf>
    <dxf>
      <alignment wrapText="1"/>
    </dxf>
    <dxf>
      <font>
        <sz val="12"/>
      </font>
    </dxf>
    <dxf>
      <font>
        <name val="Arial"/>
        <scheme val="none"/>
      </font>
    </dxf>
    <dxf>
      <font>
        <color auto="1"/>
      </font>
    </dxf>
    <dxf>
      <font>
        <sz val="12"/>
      </font>
    </dxf>
    <dxf>
      <font>
        <name val="Arial"/>
        <scheme val="none"/>
      </font>
    </dxf>
    <dxf>
      <font>
        <b/>
      </font>
    </dxf>
    <dxf>
      <numFmt numFmtId="5" formatCode="#,##0_);\(#,##0\)"/>
    </dxf>
    <dxf>
      <alignment vertical="center"/>
    </dxf>
    <dxf>
      <alignment horizontal="center"/>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border diagonalUp="0" diagonalDown="0" outline="0">
        <left/>
        <right style="dashed">
          <color theme="0" tint="-0.249977111117893"/>
        </right>
        <top/>
        <bottom/>
      </border>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border outline="0">
        <left/>
        <right style="dashed">
          <color theme="0" tint="-0.249977111117893"/>
        </right>
      </border>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409]d\-mmm\-yy;@"/>
      <alignment horizontal="left"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left"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0.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409]d\-mmm\-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4" formatCode="[$-409]mmmm\ d\,\ yy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theme="1"/>
        <name val="Arial"/>
        <family val="2"/>
        <scheme val="none"/>
      </font>
      <border diagonalUp="0" diagonalDown="0">
        <left/>
        <right/>
        <top/>
        <bottom/>
        <vertical/>
        <horizontal/>
      </border>
    </dxf>
    <dxf>
      <font>
        <color theme="1"/>
      </font>
      <border diagonalUp="0" diagonalDown="0">
        <left/>
        <right/>
        <top/>
        <bottom/>
        <vertical/>
        <horizontal/>
      </border>
    </dxf>
    <dxf>
      <font>
        <color theme="1"/>
        <name val="Arial"/>
        <family val="2"/>
        <scheme val="none"/>
      </font>
      <border diagonalUp="0" diagonalDown="0">
        <left/>
        <right/>
        <top/>
        <bottom/>
        <vertical/>
        <horizontal/>
      </border>
    </dxf>
    <dxf>
      <font>
        <color theme="1"/>
      </font>
      <border diagonalUp="0" diagonalDown="0">
        <left/>
        <right/>
        <top/>
        <bottom/>
        <vertical/>
        <horizontal/>
      </border>
    </dxf>
  </dxfs>
  <tableStyles count="2" defaultTableStyle="TableStyleMedium2" defaultPivotStyle="PivotStyleLight16">
    <tableStyle name="Monthly_Slicer" pivot="0" table="0" count="10" xr9:uid="{EA9D0431-7D6A-41AC-96C3-6F14F050B6DA}">
      <tableStyleElement type="wholeTable" dxfId="148"/>
      <tableStyleElement type="headerRow" dxfId="147"/>
    </tableStyle>
    <tableStyle name="SlicerStyleLight3 2 2" pivot="0" table="0" count="10" xr9:uid="{D39D63A5-2F22-AF4C-B367-9C4CE96ADB87}">
      <tableStyleElement type="wholeTable" dxfId="146"/>
      <tableStyleElement type="headerRow" dxfId="145"/>
    </tableStyle>
  </tableStyles>
  <colors>
    <mruColors>
      <color rgb="FFF55050"/>
      <color rgb="FF3849AB"/>
      <color rgb="FFF5F5F5"/>
      <color rgb="FFFDF3E7"/>
      <color rgb="FFECF4EC"/>
      <color rgb="FFA6A6A6"/>
      <color rgb="FFE3E1DC"/>
      <color rgb="FFE381DC"/>
      <color rgb="FFFBC252"/>
      <color rgb="FFFF7B54"/>
    </mruColors>
  </colors>
  <extLst>
    <ext xmlns:x14="http://schemas.microsoft.com/office/spreadsheetml/2009/9/main" uri="{46F421CA-312F-682f-3DD2-61675219B42D}">
      <x14:dxfs count="16">
        <dxf>
          <font>
            <color rgb="FF000000"/>
            <name val="Arial"/>
            <family val="2"/>
            <scheme val="none"/>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name val="Abadi Extra Light"/>
            <family val="2"/>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1" tint="0.499984740745262"/>
            <name val="Arial"/>
            <family val="2"/>
            <scheme val="none"/>
          </font>
          <fill>
            <patternFill patternType="solid">
              <fgColor auto="1"/>
              <bgColor theme="6" tint="0.79998168889431442"/>
            </patternFill>
          </fill>
          <border diagonalUp="0" diagonalDown="0">
            <left/>
            <right/>
            <top/>
            <bottom/>
            <vertical/>
            <horizontal/>
          </border>
        </dxf>
        <dxf>
          <font>
            <b val="0"/>
            <i val="0"/>
            <color theme="1"/>
            <name val="Arial"/>
            <family val="2"/>
            <scheme val="none"/>
          </font>
          <fill>
            <patternFill patternType="solid">
              <fgColor auto="1"/>
              <bgColor theme="6" tint="0.79998168889431442"/>
            </patternFill>
          </fill>
          <border diagonalUp="0" diagonalDown="0">
            <left/>
            <right/>
            <top/>
            <bottom/>
            <vertical/>
            <horizontal/>
          </border>
        </dxf>
        <dxf>
          <font>
            <color rgb="FF828282"/>
            <name val="Arial"/>
            <family val="2"/>
            <scheme val="none"/>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1"/>
            <color theme="1" tint="0.24994659260841701"/>
            <name val="Arial"/>
            <family val="2"/>
            <scheme val="none"/>
          </font>
          <fill>
            <patternFill patternType="none">
              <fgColor indexed="64"/>
              <bgColor auto="1"/>
            </patternFill>
          </fill>
          <border diagonalUp="0" diagonalDown="0">
            <left/>
            <right/>
            <top/>
            <bottom/>
            <vertical/>
            <horizontal/>
          </border>
        </dxf>
        <dxf>
          <font>
            <color rgb="FF828282"/>
            <name val="Arial"/>
            <family val="2"/>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1" tint="0.499984740745262"/>
            <name val="Arial"/>
            <family val="2"/>
            <scheme val="none"/>
          </font>
          <fill>
            <patternFill patternType="none">
              <fgColor indexed="64"/>
              <bgColor auto="1"/>
            </patternFill>
          </fill>
          <border diagonalUp="0" diagonalDown="0">
            <left/>
            <right/>
            <top/>
            <bottom/>
            <vertical/>
            <horizontal/>
          </border>
        </dxf>
        <dxf>
          <font>
            <color rgb="FF000000"/>
            <name val="Arial"/>
            <family val="2"/>
            <scheme val="none"/>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name val="Abadi Extra Light"/>
            <family val="2"/>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1" tint="0.24994659260841701"/>
            <name val="Arial"/>
            <family val="2"/>
            <scheme val="none"/>
          </font>
          <fill>
            <patternFill patternType="solid">
              <fgColor auto="1"/>
              <bgColor theme="0"/>
            </patternFill>
          </fill>
          <border diagonalUp="0" diagonalDown="0">
            <left/>
            <right/>
            <top/>
            <bottom/>
            <vertical/>
            <horizontal/>
          </border>
        </dxf>
        <dxf>
          <font>
            <b/>
            <i val="0"/>
            <color theme="1"/>
            <name val="Arial"/>
            <family val="2"/>
            <scheme val="none"/>
          </font>
          <fill>
            <patternFill patternType="solid">
              <fgColor auto="1"/>
              <bgColor theme="0"/>
            </patternFill>
          </fill>
          <border diagonalUp="0" diagonalDown="0">
            <left/>
            <right/>
            <top/>
            <bottom/>
            <vertical/>
            <horizontal/>
          </border>
        </dxf>
        <dxf>
          <font>
            <color rgb="FF828282"/>
            <name val="Arial"/>
            <family val="2"/>
            <scheme val="none"/>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1"/>
            <color rgb="FF000000"/>
            <name val="Arial"/>
            <family val="2"/>
            <scheme val="none"/>
          </font>
          <fill>
            <patternFill patternType="none">
              <fgColor indexed="64"/>
              <bgColor auto="1"/>
            </patternFill>
          </fill>
          <border diagonalUp="0" diagonalDown="0">
            <left/>
            <right/>
            <top/>
            <bottom/>
            <vertical/>
            <horizontal/>
          </border>
        </dxf>
        <dxf>
          <font>
            <color rgb="FF828282"/>
            <name val="Arial"/>
            <family val="2"/>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0" tint="-0.499984740745262"/>
            <name val="Arial"/>
            <family val="2"/>
            <scheme val="none"/>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onthly_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Dashboard.xlsx]Pivot Tables!PivotTable3</c:name>
    <c:fmtId val="0"/>
  </c:pivotSource>
  <c:chart>
    <c:title>
      <c:layout>
        <c:manualLayout>
          <c:xMode val="edge"/>
          <c:yMode val="edge"/>
          <c:x val="2.2284122562674412E-3"/>
          <c:y val="4.144848643943687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Tables'!$I$10</c:f>
              <c:strCache>
                <c:ptCount val="1"/>
                <c:pt idx="0">
                  <c:v>Total</c:v>
                </c:pt>
              </c:strCache>
            </c:strRef>
          </c:tx>
          <c:spPr>
            <a:ln w="28575" cap="rnd">
              <a:solidFill>
                <a:schemeClr val="accent1"/>
              </a:solidFill>
              <a:round/>
            </a:ln>
            <a:effectLst/>
          </c:spPr>
          <c:marker>
            <c:symbol val="none"/>
          </c:marker>
          <c:cat>
            <c:strRef>
              <c:f>'Pivot Tables'!$H$11:$H$23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Tables'!$I$11:$I$23</c:f>
              <c:numCache>
                <c:formatCode>#,##0_);\(#,##0\)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0"/>
          <c:extLst>
            <c:ext xmlns:c16="http://schemas.microsoft.com/office/drawing/2014/chart" uri="{C3380CC4-5D6E-409C-BE32-E72D297353CC}">
              <c16:uniqueId val="{00000000-4451-4D90-8B89-5194B6FD4B72}"/>
            </c:ext>
          </c:extLst>
        </c:ser>
        <c:dLbls>
          <c:showLegendKey val="0"/>
          <c:showVal val="0"/>
          <c:showCatName val="0"/>
          <c:showSerName val="0"/>
          <c:showPercent val="0"/>
          <c:showBubbleSize val="0"/>
        </c:dLbls>
        <c:smooth val="0"/>
        <c:axId val="1305453872"/>
        <c:axId val="1305454288"/>
      </c:lineChart>
      <c:catAx>
        <c:axId val="130545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4288"/>
        <c:crosses val="autoZero"/>
        <c:auto val="1"/>
        <c:lblAlgn val="ctr"/>
        <c:lblOffset val="100"/>
        <c:noMultiLvlLbl val="0"/>
      </c:catAx>
      <c:valAx>
        <c:axId val="1305454288"/>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Dashboard.xlsx]Pivot Tables!PivotTable3</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Tables'!$I$10</c:f>
              <c:strCache>
                <c:ptCount val="1"/>
                <c:pt idx="0">
                  <c:v>Total</c:v>
                </c:pt>
              </c:strCache>
            </c:strRef>
          </c:tx>
          <c:spPr>
            <a:ln w="28575" cap="rnd">
              <a:solidFill>
                <a:schemeClr val="accent1"/>
              </a:solidFill>
              <a:round/>
            </a:ln>
            <a:effectLst/>
          </c:spPr>
          <c:marker>
            <c:symbol val="none"/>
          </c:marker>
          <c:cat>
            <c:strRef>
              <c:f>'Pivot Tables'!$H$11:$H$23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Tables'!$I$11:$I$23</c:f>
              <c:numCache>
                <c:formatCode>#,##0_);\(#,##0\)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0"/>
          <c:extLst>
            <c:ext xmlns:c16="http://schemas.microsoft.com/office/drawing/2014/chart" uri="{C3380CC4-5D6E-409C-BE32-E72D297353CC}">
              <c16:uniqueId val="{00000000-624E-46B9-ACB9-C3459E645B8C}"/>
            </c:ext>
          </c:extLst>
        </c:ser>
        <c:dLbls>
          <c:showLegendKey val="0"/>
          <c:showVal val="0"/>
          <c:showCatName val="0"/>
          <c:showSerName val="0"/>
          <c:showPercent val="0"/>
          <c:showBubbleSize val="0"/>
        </c:dLbls>
        <c:smooth val="0"/>
        <c:axId val="1305453872"/>
        <c:axId val="1305454288"/>
      </c:lineChart>
      <c:catAx>
        <c:axId val="130545387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crossAx val="1305454288"/>
        <c:crosses val="autoZero"/>
        <c:auto val="1"/>
        <c:lblAlgn val="ctr"/>
        <c:lblOffset val="100"/>
        <c:noMultiLvlLbl val="0"/>
      </c:catAx>
      <c:valAx>
        <c:axId val="1305454288"/>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crossAx val="1305453872"/>
        <c:crosses val="autoZero"/>
        <c:crossBetween val="between"/>
      </c:valAx>
      <c:spPr>
        <a:noFill/>
        <a:ln w="9525">
          <a:solidFill>
            <a:schemeClr val="bg1">
              <a:alpha val="95000"/>
            </a:schemeClr>
          </a:solidFill>
          <a:prstDash val="solid"/>
        </a:ln>
        <a:effectLst>
          <a:softEdge rad="1651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Dashboard.xlsx]Pivot Tables!PivotTable9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CF4EC"/>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10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DF3E7"/>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10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Tables'!$D$50</c:f>
              <c:strCache>
                <c:ptCount val="1"/>
                <c:pt idx="0">
                  <c:v>Sum of Rate</c:v>
                </c:pt>
              </c:strCache>
            </c:strRef>
          </c:tx>
          <c:spPr>
            <a:solidFill>
              <a:srgbClr val="ECF4EC"/>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0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Tables'!$C$51:$C$63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Tables'!$D$51:$D$63</c:f>
              <c:numCache>
                <c:formatCode>#,##0_);\(#,##0\)</c:formatCod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numCache>
            </c:numRef>
          </c:val>
          <c:extLst>
            <c:ext xmlns:c16="http://schemas.microsoft.com/office/drawing/2014/chart" uri="{C3380CC4-5D6E-409C-BE32-E72D297353CC}">
              <c16:uniqueId val="{00000000-9610-4733-B608-7F7F648AC79C}"/>
            </c:ext>
          </c:extLst>
        </c:ser>
        <c:ser>
          <c:idx val="1"/>
          <c:order val="1"/>
          <c:tx>
            <c:strRef>
              <c:f>'Pivot Tables'!$E$50</c:f>
              <c:strCache>
                <c:ptCount val="1"/>
                <c:pt idx="0">
                  <c:v>Sum of Total Expenses</c:v>
                </c:pt>
              </c:strCache>
            </c:strRef>
          </c:tx>
          <c:spPr>
            <a:solidFill>
              <a:srgbClr val="FDF3E7"/>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0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Tables'!$C$51:$C$63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Tables'!$E$51:$E$63</c:f>
              <c:numCache>
                <c:formatCode>#,##0_);\(#,##0\)</c:formatCode>
                <c:ptCount val="12"/>
                <c:pt idx="0">
                  <c:v>4719.2999999999993</c:v>
                </c:pt>
                <c:pt idx="1">
                  <c:v>6129.2</c:v>
                </c:pt>
                <c:pt idx="2">
                  <c:v>7818.5</c:v>
                </c:pt>
                <c:pt idx="3">
                  <c:v>4780.2999999999993</c:v>
                </c:pt>
                <c:pt idx="4">
                  <c:v>6316.4</c:v>
                </c:pt>
                <c:pt idx="5">
                  <c:v>5636.4</c:v>
                </c:pt>
                <c:pt idx="6">
                  <c:v>19344.8</c:v>
                </c:pt>
                <c:pt idx="7">
                  <c:v>6135.2</c:v>
                </c:pt>
                <c:pt idx="8">
                  <c:v>5791.2</c:v>
                </c:pt>
                <c:pt idx="9">
                  <c:v>15492.000000000002</c:v>
                </c:pt>
                <c:pt idx="10">
                  <c:v>8091.5</c:v>
                </c:pt>
                <c:pt idx="11">
                  <c:v>4590.2999999999993</c:v>
                </c:pt>
              </c:numCache>
            </c:numRef>
          </c:val>
          <c:extLst>
            <c:ext xmlns:c16="http://schemas.microsoft.com/office/drawing/2014/chart" uri="{C3380CC4-5D6E-409C-BE32-E72D297353CC}">
              <c16:uniqueId val="{00000001-9610-4733-B608-7F7F648AC79C}"/>
            </c:ext>
          </c:extLst>
        </c:ser>
        <c:dLbls>
          <c:showLegendKey val="0"/>
          <c:showVal val="0"/>
          <c:showCatName val="0"/>
          <c:showSerName val="0"/>
          <c:showPercent val="0"/>
          <c:showBubbleSize val="0"/>
        </c:dLbls>
        <c:gapWidth val="219"/>
        <c:overlap val="-27"/>
        <c:axId val="1625412240"/>
        <c:axId val="1625412656"/>
      </c:barChart>
      <c:catAx>
        <c:axId val="1625412240"/>
        <c:scaling>
          <c:orientation val="minMax"/>
        </c:scaling>
        <c:delete val="0"/>
        <c:axPos val="b"/>
        <c:numFmt formatCode="General" sourceLinked="1"/>
        <c:majorTickMark val="none"/>
        <c:minorTickMark val="none"/>
        <c:tickLblPos val="nextTo"/>
        <c:spPr>
          <a:solidFill>
            <a:schemeClr val="bg1">
              <a:lumMod val="75000"/>
            </a:scheme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25412656"/>
        <c:crosses val="autoZero"/>
        <c:auto val="1"/>
        <c:lblAlgn val="ctr"/>
        <c:lblOffset val="100"/>
        <c:noMultiLvlLbl val="0"/>
      </c:catAx>
      <c:valAx>
        <c:axId val="1625412656"/>
        <c:scaling>
          <c:orientation val="minMax"/>
        </c:scaling>
        <c:delete val="1"/>
        <c:axPos val="l"/>
        <c:numFmt formatCode="#,##0_);\(#,##0\)" sourceLinked="1"/>
        <c:majorTickMark val="none"/>
        <c:minorTickMark val="none"/>
        <c:tickLblPos val="nextTo"/>
        <c:crossAx val="162541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0C18829D-4D4E-491E-858F-7585B6BE79DB}">
          <cx:dataId val="0"/>
          <cx:layoutPr>
            <cx:geography cultureLanguage="en-US" cultureRegion="IS" attribution="Powered by Bing">
              <cx:geoCache provider="{E9337A44-BEBE-4D9F-B70C-5C5E7DAFC167}">
                <cx:binary>7HrZkp04tuivOPx8cSE0oY6uE3Fgz1POzrJfiKx0GoQQAiQQ8PVHW9tVaWdVdfeJ2/ehI24+rNQa
pC200Br5+/P4t+fq5al7N8qq1n97Hn9+XxjT/O2nn/Rz8SKf9AfJnzul1Vfz4VnJn9TXr/z55acv
3ZPldf5TFAL003Px1JmX8f1//d2tlr+og3p+MlzVN/1LN92+6L4y+h/w/pT17umL5PWCa9PxZwN+
fv/f1a8vnXl6/+6lNtxM91Pz8vP7H4Tev/vp7VJ/+Nl3lduZ6b+4uRh/AITBkNKQ+b/4/btK1fk3
dgAA+oABoAyH6LdfPT1JN/Nf2IrfyNOXL92L1u5R/P/vJv6wb0dP3r97Vn1tzseVu5P7+X36VD99
cU/LtUovnFSdd53+t3/Mn3486f/6+xuCe/A3lO+U8faU/hnrD7o49fXT0JsPvx3L/70yCP6AQohQ
BOPQ/4EflcHIh5AghCGAF/4blXzb0T/a0J+r5PeJb1RyevjPUknSccN18S5VVS9/5f/Oe+KuAYnw
j/oAkbs9gGCMIvLboV8ux/9mI3+ukj+u8EY3SfqfpZuTGp7e3T0r8+9UC8IfwhACQqLLhQjhjxoi
8AMJCQWM0R8V9C/u5s9188PkN2o53f1nqeX4VHOjfv33XhXnUDBivynlrRWjHxAEIcDhN5fz5u78
Kzv6c728znyjlON/mGv51AtV//bC/hv8irsFkFKKkbsI5z93GX5w8hA7Jw/jCKE3uvAbeXf/0jnD
qrrpH23pz1XyhwXeaObT/X/WdTm92HdJ19fa8mfxj47jfxeGIfIBMwAJjr/dCfajhgj5AGgMCSXf
+M4TXULAi7/5l7f151p6M/2Njk7/Ybfn92jm3xUk//+47MdA+5+Gyn8Rxn+vjx9E/pdJC4k+YIoi
AMA3t//WwxDn9SlzPoZcwgIXFXx/W35LK/56P39+TX6b98Pe/19nKX+dwfye1y2ezNPSJ4TfaeYf
c/0Duiz1zdR/lFdeTmv75ef3KAqZcxS/J5rnRX444Dc38Ls5L0/a/Pw+IODDOWoDLKYwRCSmzp7Z
F89yOv1AYqe6GGAQu9jaOatadab4+X0MP7jMhzFCQ3QOIEj0/p1W/ZmFwQcWYYJCELqwwyWs0e+J
+LWqplzVv5/HN/xd3ctrxWujf34fOcf4/l1zEfS7dW8Pdd4wRBEFLryPqHve5vnp1qX7Th78n7JV
oMO5gHeyQCiZ+myskz7C8Y6zOt5BbL+BIVM5TsEZvwh5lsdfhayf7vGub9plJpo6EYEqk7Ab2HLW
RbRHAoELeIN6xl/SqlyWyRACtvzLBf5y7uuMv9zLn/14KGey0SFc474Te82EVcnAIgfpmVAxIrYg
MwvPjnou9qPnXmQu8p7nxS9UL+bBhRjmScdscWUphNeyqdrFSLp52VMUZMkoBraJ2rFNPNuacVmV
dXkDug2yY3bX0B7cMx1+1A0pTkhTcB/DwKRVb9TWMyVpDnhW40bYbNIJNq04EDqLQwhytuhpLpK/
PLW8pVGbVJAMSTCyalnWlcgX/0T89Rz9xLCjNOFT+MuEgvLWAzFmdlHosFy90mhBHqdoontPkhBM
17GuEo9VQyduc9kO26mvbFIzbrcjp19ef+lVva+0vI7iVYTGj3ZE1T5koFvgNqeJnlu59zSsZ6QS
P8zawg27qZD7qhmgSsx5GHvq26HHi6zX2wng1GNjEwB6GfrlPNH/0GU1KuRmNEF2rT62Y908Wq75
VQzKF33GAtLFm5oKsIjrfVC04X4mrNMJGqvyYIki5YIQHm/mjG4v6HccE/TloREx/wZ0sYhjLHae
dFnHnd/tnE3NcehQvdRVn600ydVD2zCw4rYdlnA06mFsabPhsawXnlsOZbUD7VilnivLSh5AObeJ
5/Im6k9A1I8ey7Fk1+XYbj0mqVa3GYgTAEKdQBPShT3bkziswjoxM2c7W/C5TrTt2K6isxt2Z+pl
+J3s2+EfZP0KXirKkU4I7enC/0CIum0ZarWdVIQOxaTRwY/sGfUjDzAJZIKwMKsqCL7J1VaWQ/I6
JYzD4QBA4iXeLMfLmQ+JJyJkilVhqb4I+vlhgJNOV/XjPMMF1nr40kNnD+FoozsKkV2Xdaa2UY/y
G1rIImVlZ78EVwEC6svM8irt0Bhd12FptzxW7TpmYXFfDFYkpajRYlYGHGgN8vIJd5IsSzONK4LD
OVXDVC/gMIDDXMXhodEUL42sp2VMBbGLCslPesjFBtdyPJY4z/dzjQ+8VmIVUAIPJSb9ri1nshZt
Ja7JROtFk9PyURfVV47mMCEiyLYEKHY1TtW8Yk1Ypx6VY8au/KhG0bXWQXHiHR7uqwjmKdVttuU6
H+5BL9tVF5b90nOt1O6StrlNPDcf0HQjOFx45kj1cN/37S6SMr+GrVnVSjdiiaJyY3M1fS4tTVUc
zY/1XOZbZeJsGZTwfgyBTEgozVKMJfnUgN69HEQ+U6R4yuEYXHUlaPZu0SuNcLudcjKrpA2Q2Hsw
ZBak9chNGmTDNxoMiurCxXMbblmVpy6FarKUziXfw24JnGOvV2H9cY40u+saUK96XIsVGEj0oEj/
DZ0EY6kJWbcWEY42dDBzkuNyKNJxLOAfcHbmRzQulnEesJTVLDx4kE1zeCiHLN8OMD+OUxxsZRQe
5pHRcKEyHRw9CKbhYMYs33kMSiYWFuXVeINgjbZ9OBGVMC7lPheDs4HuBdm/oqU7GJXwwrkhKrKE
t9GU9GFlbinB+rbM4iZ1riffeNQz8uJ2LqL2xlPw2XRXaJqSIsZTIiqD11qECCbBQLOVhBoktdDZ
SU7FN0BHNidhHFSp+nWCmb1rxw7fzd1cpbJG1RZiiO9CM9itdBpPJ9HILoWfytHmidO82FRR1h61
mvSY+CEuEdtT0l2w8sz1dA94C82inE2dmtZdBaVhsKv6PtjNYRHUicdLIjeFnuXGi3gu8Fx5lpaF
gGnWlsUyLOxnW9ls7x4ovG1GDQ6ZofdI2VmmpZD5IoOyXI8RG1dFLvtUgjA8VjALj/ko12YScOex
V1CembzTeC9Bl77S9TSFU+LnZ6UK1y0lLxIrcOS5eEZtX6w7GIrDAGa9m7BOSWtcBDDPuVgVIR0T
JjleM0znpJ9pfm0mWVz7EQ9tmehYBptXGpmMOURttunOYjkZozTrymZxMereBF8s+6ulf2u9B6d8
iem4Lb3J1+G9QbacP1JGf/X3TdZUb4UAKQ7q3y4ifB16GX//Juc40lwYnHbFFBwJk+UOBfzgsVdQ
UZDNiZqL42yrbDuQyQVOzLmFhLHBeVus+iNoSLYIUTM/IhHe4bbrX7KSrVtOxs+ESJrWaABXBjgT
DDu9jnAJk4jw5tCCSphkAMhBbtVYLbDCLk6LLV16gTpmMBGk4rs8l3bXkH5cINuDTwGqvsTdUKwl
4u7Sd/20Vti96jqPTJHKcYzWXIAylSFtb6SduhuNBV3HYVmk7vHVCZJg5fzLcOXSly0TCt61jEZ3
RY++spLxgwrQUzTV0U7JNl6VILTboAX0htBiTHAUj88aqLXBQf5pkqVdNrbT+wia/goHO5BrcjVF
sL7GCqJlDqcsrYGurwPI1bUf8TDpBt7d+Z+GQ8TTus6aLQaD20Sg0ZYxSJPXjenssQ7CbAUmgZZQ
wQYumobemox0Wz65B5ppp05+5EFv6B1ASl2YImpykHgRiVx8awJxYXjZqskcV0jwEGoUr5ugz8xW
8g7cDIKFCRpqceyzFj5OxU42ML+3dXVivETp1A76fnYB42nM+usi5vreg6ztzu/WpwoOfD1n0Zga
K9l9AEp4GKOZJ7AcTcrUGCxxH/Y7i7p+R88jVVMFL0QKLHfv8SvVC3hRT3xFi8i9I4mCAV60ROE0
HgN1bxFPAB6yh7EA2W05RwuPTYMOb2jENkhGZqOayaSFGcmVYa28kvF6spJcRU3sFHgeBVlcbkTg
3vfyLOVF/WgKQe+esZerN4xmDtZA9HY50wIkfRGO10YG4zXoKr5kHYgWnjZ17XQNDFlEM+7XU1Q+
hy6mXzWyJvvuDKKY4QsIRgRWRoR9ymXBkjm2012rGV5SHMjjHKpiVwIjN50KpyuO42ExFq1z+51d
6boZ1ZrXkz0mlzHuUVqLsF6wPqa3fWmDRBUgejJDviE4R187UW5I3LnXVgARpaLMsyt36NXzGIab
uVD2xoVV8EGreaPH2d6MXN7Fc0MPxuRkUZYSLieuitvCxPlt1bTcvehg3AnYCZEG+mosg+LGM7lC
/DAFzcOFN7YFWQW1yNKOzXo7dnJIYF/jY1DHGxiz6caDomHhnqF+3dkhRc4bbFvSLPJgYDsPqhh9
G73SLC6yC7e2xV0W9HrTzgodAXjJwn48lDaDx8xlqUdP9igfrF0XpCoSz6jyzqZNX2JxJNw6H+Cy
uQ2d5j4FE5AqjXu665UOTwT2xd0U0j2V4zoceN0lc03uRDt1a6NKsicZxhcgcaYTl6g1OzQ0sQtv
6LAKWgYfcQ5tIlthjy0d4GOME4Jg9zgFPT8pNrTOZvbioZqyDBYJmvOvdFDdXeai7kWFXTzk0QIS
dpxqfh3OYXfnSdIIZ14lIjuh4/autIptg7g1SVOeolqwe2rn+YpYfsEaw+V9k288y4MyrzcTAfH1
TC27n63gyRQpdMjL+cECRE+6E4nf8wyC4RDEWXxBg2kiy4Y057xazqlgVbdGjKnPQZ8qk+PPHQR0
JcRcbNoiYL8A4oxEMaHPTUdk0mD1NKvpkShTHnrDzW1dNeIk83BX1b25LYNmEweNcm9wXN00odtW
Vw3TZxcw1SlVKjp6RjzWPGl7Wtz1LmLDo+CdM7EW7TnK58VcKuaCM4d6Wkblt5GnvaJ+lBmM9v1Q
Jsrg7IBg7lK5sutPcVzPGxTOT00e3anc4ANUWF/JsvsaEDEvsjHSi5EL/qC43ZVN8Egt0ddFqKf7
PCQLGY3wsSHOmZS8r5LZvTbRlgRxqsgUbXI82m4hYNBusO7ROqMRTzJDmiMvy4TFmYvj22bNuGg/
MhfubYt80EtPH0ayGngxfByhiVcBdpFN1OI1nXN0Yu5Xl1E8D7djXaAUIDklUNh2WWKXnQvS35NZ
Dve0LA9jjOYrT6oHUKW1CuatYCrcCfdZRtK1nb7KgvbjECu6FXOurzzJnOlFpC70ZhruKKLxGp9v
Qgvs98DTet2rVYFZk6Cs0leoyuC+ssMXweMFnDr5DOo4TxuVB4cxC1I99voqL1Gwh4W72WO3UEPo
EqWIfMkbsikzAD61cdwvgpxkx4C2Zh9mKFgqRYTL6N1z5I21PB0FS6MhV1d9Fs43FvLiZuhWU+48
hqeUtgVpp2m0Cjp3BwLWsWs6iaSm1Fx5UhbmzAWA8CmDut95zNNrV91IbYbs6pVWtdwlfawOUzJW
YZC4oGrchRR9voicFy9sPV7J7KWfXSErd/dyNfR1edTNWB7DmfGjR82ZNrkSZFL1uF29MvKhMDbx
Mp7Ih+rQKt5tX0X86M16ZDFTlF/Wrp15WrAgD1ZogPAUqioZqwioZV24N1G5v2VhiFpVfGjWQY7t
qSnEcwSl3XgsNuV48qOqHqPjxC8IDnuwVMDwhTeXc9++UMThvkOkuHOOYN6xuG0TYKtKpUSaF3zm
etnvuN7wTlH9ogr9B24Xht2hF9MvzgOq61yUKWrr9nZw9ZdbUcd4XdWVudA8ozU5TCbQia1Hx7Nc
t8Qjk5c5epI6FXU1lGkzFvW+Pp/RxOvSJgLw4qiLIT9GnD4WQRGvbcDkqq6nIRl7DI8eiK4JpiSu
xAlkdtq+MoaziJxzu8utFeNNIIkN7mhVuaxbYukcyJzh/WXIW4D3HgevxNLd870LfDwTDKhzCRdR
14oQkY5FIT/60fz7KC/C6qPKq8+9i7f1J63kZ2tD86CzWKdvRgq6YxpgbR5wW5g/5YYZ0Q9eTuVt
toZtHCRwKoq+cUcTTanGdD9PrDwxVzZYtjwC96Jup4TH7firDur1gGyXJ1HXLyuKfy0Uqk8eqKqt
EkTz5nHqR7WRVVUuozM6YLMBcezMb9iiU9WC7oBIgxYhsOapGL/wEctnzsjo8kXwTaDpBFo0ERH7
3JniNLARTZCl47VoOd3NcQ6XQmX8UzvJlTcycsAuoWg/t6xvP4dN/ksJavMlA+EaCUKKZMwWER1H
7iJku5Cowy+oCm8a0zvrn8Ha2a4+ehxgqFJe4fIeTHpe4NC1BmzO5BWUcKEaGnxyfVywithA1q6I
5lBxgsVMfyFjzrc9bcDS5kH2qcnbvcUivC9aSffWaSrtchQu4knZrQnUlNYZi3YIcVcbdYUA2mbD
TVRBcG/ElFKXNSWqm91bXzTqKLJJHXubu1yGO8u2pAjjxBMDzStxEcqLZuU+v5t2fko4RF1SK1ps
gOuGuLJLqVydy9Lr0tTxdTmXch30oE4Z7vogIWOL92MDXYSbo+v+66xdchP2lfho5qBM3btCd6BH
5ccY1ueNxfbgUaXQMxC0OXmMFt01o6y+9tg0lutZ2ubWY8ZFPh0Khnvuvk586KaVp1bhKO9QPiz8
b+mY8pumyvae18NSpLh1TlgbFKasAvNTVWd7pCP20JEYb6YxmFZ2wsVnHX3yfImnejlgOO+gbOu7
qOo+x6gMnywkMGGzhVfNJIejX1DZ7s5lH2hd4pDTpFIFX0Zl2S2gygVNOpGhqyKYXAPG9njDNGap
uyHFSoxS35jM1EtrQebq1J0tUoI5SAy1SBzF2Jm0q2N7BFaJKWl00KzKmNrkOyI6VyE9HghcJQVg
d0K1eDGZsbsOzyDLm+4UxXXasKxniaeNPQ2SoCiadQTVmYjltMsF+ei5Hkwd00nvkv1VxDN1sLQW
myKrruFUu67IGXh6WPHKJH7oiRe8BvFqhs7WvTIAGUyahy1N0bkNNp5rHVZxWV3PLVn0ASEbobjJ
lmQQaYHwsDVW870HrozA9+QMXmmAj61KXole5pXtGa80GErXsWki4+7sb8u8mQv7uE0wgXrFBbIg
aQ3qDyPRaTBxfeqIHkHCM61PMaTVVuXdw0Wua6A+eRlny4ZVOEYwaby0OEt7TlTOzSI75xTQlXKT
IjPygbmOyh6yvP+G2lqdyqz9xTOL2sbXOai3F2yq8F3QP6m6kA+eUjVlQm0z3XkMz/nOlq7c7TE1
hZ/0bB8nWcVJyRk9zrlh80LwOlq23Zynims7X1iefxFqcGqloPtqHvsFgFotgqCSKIkGla9dlwIk
ELhm2yuYCjIcGC2Xr6S8od8kqhzsRxgVe898peO+aVImXBTmGSNz0UwUsSmVvbMYRQ3gdVWGZKWZ
czriTPOMLCrmQ5dx5wJNs+5LatdTiepD6TLTQ+1KADrxOBTDY2Bwe+F6EuGdOkR553KkbFRfw0xM
G5EBnliXqhRLCPW0YU5NiRD1xBYUfo7DyaW1zogmKujHpUcrpugBilknrjIgViKfUbuoIlxvFK3u
vAiqmUvyXT8s6SLuUsNaxGwRzrEsFrbOz/4duqxM9FF207VFOiuRXXmsCNB0HDK99xg/CwjkKjJy
3LWszhJPdg+V3UAYzYueaLb0NA96VlbJEIX1jnEe3OiAfc5tgbdNUE+uC9Lg5eVBX/EalHqjAv3S
mhEdaFSjA8Cx68bM5TTvbO/UH4BiSGhJHccPvaQ6iw8U73Nt+I6iVkeuiAnEaUArOY3zsWSBOHkK
kCxP2qk0LiGD4V5kxrXmdOh6YHCu40UZdyLlKJg3ELEqDUzD6tQ1U26ajPZHHOnglsSD3gIUYVf4
BFlCdIF2YdkkFaiC+6iZgnvrDtYVz9tbT8JcfQwj4GzdmadKV0EcWMN2HsV13i06LIK1R3uY9as2
ctlPyZ2XdoXQh9yIIq3Cgh5Y4FYy3JXLXdHrl8HFtlvaRXjRGRr9ot1bm4ztUJ9G3A/3GIVrTzcV
NRtG83npZxFoeKKzPLoa6oLc0nE4ebEubsx6ckWzlUdVgx8z12W5MXVe37A4ekSTyjYyNGo5oMrV
mOouXmcS55/mqXKlTVdMy2aqjnwIs8TTqwAhF5zxYT+6YtjOqLlJSRbbJJhI73J2Aq89YFEeLHXH
i8UrTc0dXk9QpRUA+RLBKjuOEopdN9pw3ZO4vWkoM6mRev4ccL1zvQ79VfRqo+WonqosqlPdDf1N
XKauhhJsBjK3K1uV5VP/WJqoe1JUlKvIdUC2OjLzw2D0IWNCPxWEkLTgND5o9kmXOA34FC9Qppxb
d1o9iKiQSXRGgwmB265xHd0zhhuMF3HZ1CsopivjzuO5wK1M4rpD7i0AcovDNliZII9vyo6nUy4y
9ovM5694Hqrbc9l7E88WreMAo7vcZGXiKmjll7FvN437BuGBCZKis5XzoGuZ85B9YJNXWnG2cNEg
4wOP4u9k9VRsVAyiVRu4MDfi+W7MafjJfeLQrlhW8U3OG1e/dk2WNqvZYyz4tBJBfhJTyZdittNn
Vz/futwQPOQoq3evdBbrbXmm8x/pZ/mpoWotQ56vM+UCbk5YcJ/lvU2ZBvJhkF2fGlzrB6ka18RA
9fRQSNWmxNVsHqQNXN9RieDBdehkygItPjqmSMlg249j4Lpkrnypz/UUXbt4vIgmch0hnZ+isilT
zrPVmDntj87xr6i75TuTteAqQkPvOn+mXysxFBuS8+WkC50nWRSuh1bpXzMXgSWZdWbD4jG1YfF5
DnJneYOeRSdX1g9d7dAV0cv7LoyjhzPWlWF5j8ba9VxKbnZxD7+4ej/4NdLxc1m7smhOcrl1HRu0
GgKNH7vJbiQYxb6QQwP2YezaZK1t0O3QJX3DzK1H4tEGKxdQlwuPsonBW9eJPuhhCF9615uY8x48
53n7i8plc6jOzkiDznmpbr5uShjtI0uaPULi3v2+vrH9FCYs53CdjyhM7IBpohrWHQo0d4dpbqu0
R6xb9CKe9x4QG7qinh82km5NCdUul3QZunLLjREK3+QuYNi5fuELCsKyTBnPzFoZdyntcG9k37rA
toNrKXF1F0Wg3Ew2sGnnKhh3rZDtlXXmY5CuIUIIalZZjdvedTZneZRp5kLExP0+3TTnPonNWHfj
ac4f0M2YhSap68Elaygs7qqqCNMeDxvoTJazT1IcO9a6BMJ9LXUvJucrhFgWHR43Q2lcJRCx+Kqf
Z9fhjkB/CgOXK/1+q/wNQu6jqnXOafs9Y/jYAechZR/Z1H0YFqzaycVMaT1UcWqc0V3RNvocCQot
r1a2C4vGhIuwCYxZoi5TK5HAoHsOOlc4LGOShK4nsYydTxZu1SWYB5NQNFwRUT4ZBUmC3WcjEYza
tKnGp9lFrmmRm4ea5qmrlz4O7FdbutRHBNdc4mZLqnhpqpksXJnzaz7wdpOr8BcXusPFwCxM8rno
U1fGj5eR2pQul+rU3hUqFqSmV1NzTjx1+wKgq0ONLk/Psk4lOON3sjNf0XNWRGYHuV0FqL+bTH0I
y9Zu+klNSRTk1xM3zkHNn8ZJsrQc7qrefZEj2VoBKrdGfnU1/ce5mZOxcWV9IFh5iFDhin1uDZHV
rq7Je3d2wcl95NSc4t41o3t6w23xBHoFd0M75WsYoXTo2lRTuwUdPwauLrGhIjFAndh00EW2KEZX
mS9pbxcQNb+4gCpIJrFxaV+WQsYedRhsuanLJO47s+KjSEvA8Y0uDyR01ILWSzWwMXEuo0ni0RW5
SZE2EGzjmGcLWfRJR027cAGcHIkrNJWulhdFh7Jyn2xw5bKiOLwe/4ewK1tyG1eWX8QIAlwAvlLU
LrW61ZvbLwhvQ3AHd4Jff5OQx/L4nDvnBYEqgGpLJIFCVmZ5rLZauKsawMcGGZTz8E559pkTJ4ik
3YdIvzIQPPZegyWWO99J362DkUlQGeSXItXrTs9hPskror7HIvb/AnJyGLj9BbyHFbI/O03r79od
NiOprUhQ9YJn14tUE8Qra2hOfKCvaVWc41jvJlpc41l7YZsnX8o5Q/icVRuH4LRZe+UP3Vvtrktf
kYT5SIf2syu/JzP4EF5iBys+W5dZq2Pq+j+o1T5VI3vrpznkFbnIv0iMPa1B2n+lZ77jfrcqcmxV
Yqj31GbXhpdvTtBjCc4sPEmc8iiJ8fQW4BaIViJTDKZj6DG8Fvi8HgiLLWZrfgI8XedBd8zpOO9Z
m5YXx3HRFBz4Y+peiqQvL0TVZeiXlGBrl94r4U3YDY14llXvvbbeZ+3x5iVdjI6d5qT1b4bXRcqa
q1dzkVgFS6ooT7rutbBDMzvJRuulxYFmuVT0zfQy8tul5WglL/achTxj3isYe+TZbX08JvjzpSir
Z17+/MckRTCe6egI4BMtSJYV4YdsaYxJM2xEoel6fjDsG2qHXTfaCFtKG7FxMBU3e1icgrO9ZXEc
4ePpNJQ6yhQPHuy8/Nk0zhQ8cEb/cqdh2BnrPlgGfbfJBrwAd5+5Ph2D5mHsN8ZtLlLL58wLbjXN
8tpBDPo6ze5zN+XOVzXzKmwHkVxni2UHH9Sc0IuD80QQ4PseeAIq8YKLnfU/m04DYdY5xXdjBA96
WyfnOPHXJfiiBWCEma6b2GG3yzozR8rgk1/j1aRIjjMkYBvnxJNse7vEzjxQ2IJcRrJMg8ttTpe3
b0VAq8P9r4Nm2Z7cfN7dLiupUms7mzcFm3/YqgulXeanMZnyk52L7FQELjKnd9sMm4Y1dbznXrO/
u8y0Li5wxf1jWA7UtUgLZPiWzZNXc8H3bYenyR67dt13tC5uQ630GNn0y5CcS2Q9hIuFvpp1cwRE
Ffj1pted2CSsY2fHq1Q0EgIGT+31c3hzWg47mx59csvYOSuZ/z2G7/lul251I8VoII9DBKYySHkq
Pt44Mk0rmp9MGUS+9QqwmIhuzt9INEEjq51Dx7fCrpobf6a2qdyDUfgqh8G9CpudbCHjB2PFTpMe
VOvil10GrR7N6Ad9mGkaH4CIwcyq9CGz61NV4IHjo1/sbWxEh57a7yJIaBDGoukeE5Zc4yErj8bq
pNM9Et6pTdJoeyWZHiLHJ3h5RfDVxNODp95FOcWvc4FwC5SPeldlWfOse5wpgqxgL0QQLyLTPF36
WDrbQajkSKehP+YNDjcC5GjwHSYdSVkl2yCv/FVGM7EJdBzsYtvJX2TZfujJn75aOZIodVcNV13X
0zrxCGg3eF1ub1uDJVkDcl/ffaaXAsA/xDQA4xdvrHGZd8/0prI9eaz3QVjA4N0v82mOVK1wCjQv
Ns7EIDu4pNAvPJP1hk/+sLZ4xU+/Udr/C0kcOul/csS57Qeu5/sE3D8S2IxDO/07R3wQQxFMg5s+
D9P0nGWUHeKFHG56IvbYvqi/VoWYozjw0kOe+TpKLCRIaaCubel1z5Mr61PCJ3fV+OPXiVR6I2c7
AfM0mT+KvNkEXu5/8xENhjoRzRUZ32CXymza1p03vTST/c3MkCK94Ac/aLvgB9aQBpG7yJ9wa1vg
Bdj8/TVWCOSEmyJ+KiSzHp2EkbVbiAa7M0zTTC6WQ89BmF7+mqdnMMQs3t1mGL92ZLy1U6sP/dj1
DqZRPPZvvS4fvMPd/G9T7j53+QAb73IZ5jGdQmll46ZYaDVljdRvMsyA0GxZPrpDddVOUu56MoOu
pnUtjk5bsCaME0TFeQs6Tj1QxJFmKC501GJ5PI8dL8CdQh4zYDzATa/Eo0/z4dy4zta47n5m1TjA
kfpi6yl4zFvkTbCiNdbz1AzWqgAUfjANgbrx4CzN3eer6iVnIK8h7LWixo6HhzEej3OQ1bemjfv6
iDOnUqFxWgn/u2vso/CZOvbLLGP/Od/YitnXudT1NpldhNeObJyjNbr0WHvSOXqdV23zmj3f/dgS
gHyaKb9dAorP2GxIZlkAngEIWmNibT1ksF/nbPZYVM5gYSkPw11PXsuJF5/rJO2iAQy6fTVq/OZC
nFrbo02kBpWtROta0c02Q6lgbAirYfCiwY3VCgTW3tqYoZyV1kmkKQ6YVitDpLDZ9t9fSw4RyO/K
DQ5moMsIqOvYwhGcuvY/38rEUcGcNWn+iv3wQhqrPiQ4CfzW3H3ZSHH6vdtTAjpt6ZVNHpprfuve
P+M+/eYzn3EfNr37HM08GRZWQVfUy8u9KBK27ZtkuCqs9+FYFOmPCCFF8kMKJCsL8C2vVueybU6D
Ys+Gon9s7b5b2Yp3X+NKQDDCvY+SgBhXk0GE2O+BREoX6eI6QHSaTdZDtTSE4MwbCjJ+LLTVvRlg
U2E9mJ49NyBlura1us0zTo6f9MBZdbpP1n4pHMSY/aHwQH41AzdfXZU+EpGkXN/+CRoZiN3kqK9F
kHvWVuKMqcekPzPKrIcmle9ItOgqgKj9l6zov6zB3nIzf5Pp4GbjduNuOyywcavpHzcbEKjfaGBf
r0iaPY3KUUc7y9VRIpi5NVbxd8/4MjbnKjTd2lXJCmnqYlWqOkNkTes3YJvWwV6ySk2SNm8IBsku
jccu0tnYvNnCtjfIJUk8vF4fuQjNt0lNXXDOWlBAOq99IwRJHwex4iH1AY6aRv7qubq3j6OU5Aja
kRuyJnUjM8UMpJQARL11l0v+uO7+WQP3njpEvfPbv/+awX/saFDUuQ4kVgQvDwc+u7xbv6mecurn
/eC33UswDB9gGYyP7RB8c/s2QG4bVhkMl7Gf8z3QUX5ipkmRtrMSm20gw5qRHJ+8aQj9/Ae4Y8Xh
v3KmHeF2OwpICXwK34Z2pqfN1ZFJuuZ+Mq+N6ZdJe62z/BFE8/TMFwuszBJR+fySuhr0eYsv2h5E
/rFC/JImdMBxxise/I652wqYd7kDn4Ws5kwiPa/UAH4mQvPIG2z207mMxL7d2yHShEBvvQCrweKk
Vqo3nIH3V9STfB5fkSl57B079Nw5OztLY3ptoP7u+cKOGsAqqz8GeOZ3665t/BDaBuxnhpoueAER
QucIfCCVa/DYwYtpxfymsqNn2f630crVqgHMdHF57B4KYJAbtymz6+1nKwH3hPag9PHeWET/iwmO
prsG+lKF5QL1q1+Nv+QI/CUdYHpp0ohDDrGU42l6mHx+ipvv3QC0rvUd/ZiL8qVFnufdEmorbCLD
vmbNSk/NGJkvlfYljSbohFYirsYTJBbjTuX9A0iT4ynoxHAy/pErvo5zam86WtRIWav8GOtCXUs+
rDl4prQpnVe3VwvVRADVfASEDi6oxyD7yaX/MKA4x61xrCXLmZeHsgT1jdX64iOVo2cIT5LGj6rC
afdAJ/IKkLtWwPT7TzEd24tv2UB/82kCQXScPIB6ol1RayrWxcIDqVnISO2cjAG4Q55NzzQ+kO6j
Alk8nmfvMHKJBjBluaDVMwK0Fqmn2juYhiw9gAng1hZZM4SlmHCqA2ch4oULprhbB2ewz4Oz/6tH
Ahy5KHCJUtjBufX8MsqgHTlSsL1WtCzHA832DinHNelYe5yXhjRU4xlSuj0GNg0z6Xv7u1bB6BdE
ChGD6aH4jr/LVbAhPgtOSaJ/b+6+geKelSQyE+7uOrE+I79jb+JB1Uee57UKTdc0bNL1MVgaYw5g
QETIDbPbFDOgqkCEJWCoZjW26XAgoG+dh1S7UUWqKXS7tj2LXnghmJP41suTwKrED4NfZjN2RWjZ
D6quumvvkfpqr6WYinOGLBreqXYCHMTJB451j0hy5c/90CKZzvGbdl4Gejnn+kDcuLpKjqhnTJ6M
4SF2PtRYWkNjukjTXkeXhzZtzuzdyZ38WizkxExNfBdMcZimV8deYBnX1Z+wGIioLvJdDrAaS6le
297UfRmzNVdEfh35Os+DeUu8JhuiFnD5FNb58gh4CZgfNmjsTpB8qriYojrrwRnOveapAfE5JBAC
fgmcSYYekqLXOWUp8KXRipDEefNT8KoeeDy90dqqvtjxLkG0+DlxEmfDM3fY4Swg3xWD7m8ZLyo+
Rm5f6GOeWMOVWP034wdjEDJAybOLIuMA1YmXrrzMrUNQHbr9wMf4MkMr8wBu3sDii3GYpl/MRrhx
mKfxsLsPDOA2X6ZGZmvR+MHqjwEy1fWhtspH46/AGQFZsjt0gZ6POB63WN+omo+/2aabxEO81UiZ
uF7d1aCqYo6ZiKOnt2Gz+y5SNRyRSRqOpmeBG3zr/eEzA4OyPlVlam/+32ms9O1dLIoz79zmqWMg
QE0TKGxtkdNooftu5AKjN273XSd0xJFNIXDWbPrUyaSJZAb4x1VKf6o9MM7jRL8xVnX7sY9Xble6
D2DG6V1K0u/+YqlkRjK1LTdYjbr1gKzWF/sdjCH51XGycs0GpD2zZIRmNFNZ6M/uh1sPepE0NVu7
Vt7rxMUV+rviGwiFEmKhtnuWLjDrmPFVCSnnxgW98tXT7gfN6ixq8jY9DL2No+ZA/e2omfroF9J3
k8k3Vgb8OFaWvTL+wmHHQqaHwg/o17Lp1kDr3b8moY41MmwRsJivmS7lOXeD+OxOGeQN5hW33Bew
dN0jZInu0fTuTefZP31xOrlAvkuArv+c1y+m8XEZzq5Akmhs/gb8btifgQENIHgbMraKC5eudOEB
JlQNEHSsW+tFqZXpebqaBpzBedOSQEV3n2qRKCBkOFUqzx+xzq3a1hkvsVxU4LKX4Hy204U1ULGM
7EvaC/fQlngyoAW4uUuvbZ7yig7rWQzxxvWT5IS02te0SZPnvnbkc6pJKJIAsQXVn6fAc1ZQxekT
I2SllDM/cqflqzQRxbbtrOlqmlRec0uOTw7KtFylP03A6yAxSREdb+p0TCKzWBUzHj6BCGxnTLOK
OTNETRnrH+0RClRcP4LqJZuVqrd94vg4iDT+VXdZtrFH7JfGNANl6q8ToejFuAaEhJB59R+agbbX
O+MWK8lV5g4/3hs+xMHNzLiam/A+YnpmeC6OiR/vEOYjQw2ZWLyxJl8eTRPUeb0PEBpk3OmPhFZZ
KJgcnovCH54Blz3M+A4Prqs+l7mXbQzUMeazdWz85Fo7Tr7TvOpXQ948DkHvfJpYXUV5AGiEYMvs
uKMvAavLC/S7PurrXYzH9JpyzI/8r4wW9ko4fb9TONA8j7Hj7nUNWZX2kgNCRfuQZkLsOOnFSuom
fqub9E3F8biXfUIjCQ3X0fbnzw73yyvPhvLaMgCqTOh6TRafGXCp9dGz/ACsM9jewZbas72Qy0Du
DB5jBniJDZj0dbM2PkH8j1QO+tgj2lkhB5BsCRgyVygz1rfXDcI2uZU5WLJztZ/agL77NJAnW4oa
x8NiPVAQQaTRVKYA8GNdRbQAMdxss0nPlxBbeKe0H4AM0C7djrzw1pZKRZT0nZ0vctxXMlrtyV90
jjju+WeVVqdhkT4W/dRdp421lkrqKI3zdqsXmapLNdnVbUdBB3CSq+/niP1TgnDbIoBMNhVUc9DD
L3ra2puPgZLDBhy67pmAXR8yAKvf8G9ZYfsswiwm1xEhz8UQyVkS0wfl7Csgjl5Ypd7GQSZHId3e
klVd6vgorRhApc4yEJYCkSAAbupiw+mwtYMu2UH4riCfxK4+6co6SNfKAXDQM4Rg/G3sG2zlo+j3
AgsuJAcDyKuL1jWfFkwokQA/eJ1G0mdrl+SIdOYy+dz4zvs4W/W1HMbhXAx42oy/66zPeUNPKGDx
2Fu53EEbUZ2SpQHsW94a45v1AnenpI7ifH5VQ9s9sdGRKHPgjN/TUsarHoTH00JShHhi6Y38MwHA
uzVWlyTkNLn9z0GtUmgpld7JPh1W/Vyzr5Lbq1pI/qGJROg0de4hRl7+aeDDLvBAabAg7U1ccAyJ
LrbGUosCeCrqfjUX+VNve+Q5TqLWzfMX1XrZi5+pPEybkh+rJvkyM2ZPDyDic0SIyPO7cUbdMMCd
v7AJrzV3+wbwhzgmYISseGGPHxkTyNM2Sp1rCvUeKGhn47cLlmwqtwNUXybTh6rAGuDSwmmum7bT
SPKLaZxJQCmAhSDsfAi/AFm/U4jEmwTnbPY82pN1MhDUOOJLhmVB2N5txl0ZC+QbobQNScu+eBPp
dlJDNTDzjkcioXjxkGNb4axm4UmslfvgLQ0lTgjBsDi447yK5yw5jZ2TnMq4Ry9RCoL3pWts00jR
/ihSa9zc55Xeyu8Z8P4yYKcm7t7tX7KejPC/NLQmR2+ADAiRy5a5+qh09T2uZfnWuqxaCz0WZ2cG
3VPX1mPe88he1NQOFfY1hUUXiyyWjQIAWaJWjp96D7wWhQBB18M62g9REbRN2KKkBkItuxJQXqCb
N+CQJsljizu70Gdwsuj77tFfmq5Ju0ccyLeSTflZOmydE+zujBbVQ93x8iGmybRx9SO4vDIchYW0
pE+7I4pvOOpmI3X55BJfN6sUK5GbIzbEwb0n4FUDw+2fZtEycExekKkFdI/n+wryCrmW4i9nKIsn
45mT4JyrcRYnyPpd8DItdiSW7rdZ2T4bq4Ikpt9YgT3tQKN8GKbKvrhYyLYl931AjzCTmE1+SCck
3SdaWtHQ5LDjvF71EkE1SgxdWr/XxySokG9ZGh9pi80Ahc/KmBC5n0cagyiZq/YC6lZ7UTjjhMBy
2pPhSqgMYUflAYgwpl0i7hMeYLNOyrOcqvg4BGVEsrp6iFNn2qZIpLMrQL8CYT9tj87SVPh3qtC2
rPbIne5nY0bMHOObNVi5LSQDjees+1Ek+6Zl3RGVADqUzkhdhaILf9um545Zf4ReiSqUn1BPuU0h
oF0SGPmSykhSNZahji12s+1ScGTnSfOChEq2DZCAOepB86OAzLcBGIGusesiu0owlaGW+Xd4ihjo
9h9oHwUy5bq27aE6EPEo6p/+Dk/VyNcCofLr5woLcVNGs3ZmPFzd8pez3xvjo4VFohZkt7D8NeWP
yX+Y5lPuPjLUqDsw54c//PeP01VXHMC83zqB02w6AvTQc33nxHh3GtrYXQUOiR+0ABtM9D4Uwu2Y
sb2XszM3phkueb/sxNJf1xZrjreJbLnQDKsajO7Wrvx1YHvtuG1xjIWoEvyAFMI7EplPd0pA8pS+
myuwLWWbGPJtwAAgn6im+9n8YXZ0pjmSQn8Pm94fc0aSdYc/fNKjFpRVWHnMI0TMw3V7xG59ndK/
HzfzpN1s2x41kghqqf6BB9Fc6y/PoDHFODq7rsof0gYFWFCfSawDUlZvcyDSNeoTku3gLYt+7KIs
h4q7qG9QmcWscXTEzjsuplkAzagDmHYFDB3UxdjuHqelqSG5sVA+4WReXeMfC1Cd7MbNovsrTvRk
Q9GbZRHzWRwxofiqB58C/BpOmrUtUL/EtldVCu2/wcwYak6oyEBqBlzzGe830PqhzMYCrtmGgGu6
7dyh2N6/IeAO/TMLSSiqEXjEd30vACxM/sBsXZroZB7ICBo5+WZbEmt7UZa7hgp/3aGcztrnfnaZ
ZAWg23WBf3Ifyw0qTYRgKuQXM4owa0VnSNCMa5BjB2EyQ9520aE7RcfXlj3L1V2MXuf0pzbdjPZI
Gd1Gwcp0oTtBSjxoc32dqsiGrLYC41ZU605A6o6H1j80tfqG8zwD6lWxswt6bVRDihMZ0ww0y6jp
dTn+PnYXOywh+DnVS/kG0yuYzE5jHXibxG5+lN5Qn0eW12cc6JJVNhVqnQ2iBEZPVHVwuSxfJlqN
67R25n0vJ/vNr9VmQK2UaPYyZDL1GIHnTZ6kkwwvqFADsXJOy6NdJRJfaeC7ASnIY+uoDJC1Z39w
UJ1CC2zyR6dP+mhEomJLJ7aBQgZsx0UsPQ5dCd6jvTPWvIioa8sHQ3surdD4TOOUsQ/8157Dbmz+
GmlmzSjmsjDfpzjbJo5UAHgERRUPrwuDbq4uPBXVJUM1gIsxy/wCySbfCw5V4TAAAE/GknwkHTZG
WzTvM816RCpI3ceLv7Knbz7A8KdCTeqSQ9MQAg0lx7IXNKwLYV+GGns1BeC+M6ZmM7mYXpmobdEG
/SmIFblAuEUuSnQu1rN0ZSYYv5kP5mS1r3nx/T7V9MYgd9Z55jio8uGX4URtB4Io0jrr2Hf7Q5c3
U7tDaYn+kHtQViAVdw2CdUJLgvPMxMTa7uzgQICmeqsMzNdwwIa1QlCWPgUN0Hml+zc9SfsMwkKO
GDPv3yYfevW8iCGFW8yZZc0aFAccawp5bIIcv5dAaqN1Jj/yx9J78eYJeS/ciD1ptFpVHtLRREN9
QywAbW2Wu+uUQHFL03566wKjwKdsL0o5nCVeyVB3bh+1U5CsxlSAaFL2b9KDDG3Rb27A5+7eUBmq
iYJp8ndm1B0DHvJWTEcbtenfFlnI3EZZKqxp2zUIJVH9B8KCAsmJmKcQyOFL43XpV+mMFW051U9O
C3yjEu8KmbaV31mQM1Mi3v28CqktkjevZg+iwOl9wbcNpF2WOMGkCX6Jycge7zj3KBs35NAOrJed
/JxVkVz0Jt7yumIxrMPMDyaEGahVNS23w/SqoKUAwSuU9wlvfeOuPcKhs0zSlbAUwVnaXSVTWa8t
UZYfRet/YamSSzkPhZIKeMqhPik+gBGIKLV1tbF7vVFOXh454cURQevPnvF1Rf6N8SLd2MEEypXx
EQv4GUEM46YWcPWlUQuS3iF3vpIz1oXYsR+DGBkjiHj1Nu4BkDYxA2xOyuFUOk3y7o/jDlkgcM+Z
rvcoMSNClUkVtTEHomB+/Dmu16Muu32yhLf+PBFsuEu3BYoVgDjpQtMNbTWyeh86Z/HJW7CbthHZ
Ofb4I/F6HE598CdFU/pb6KK8VTlmnVqR7GsadNaTEfinwOsivF04glBUMcKzcSpwtDiZXj5TmIsP
1TC6kzHziXyMKqu2d9ftqv/vUojV2wS4RR0Hzv9IxiN9iJDsHyEbqDEclYUDm3sU5QL+qKOYjT2K
jxSzdYW0Kll55dSfnaUph0GckmZz95ieaVqgwWeUDenPs2NtsP3qQzDX3hQa331KS5JvpE+drfGb
q8zg3VQ4g63GeG7WUo/TgU566895A15vm+fbuAQLWPpBbm993JVtOkKYO8RTBVrzjPopRc2qBzPy
28z7lTitZeC9L59krhwZ/Ri99uW3uPoWFN1i7KTqRbG5eQZVsVWrrWblTkiao4qUk0QxKZyV04JA
QpCSXGFFTB9QtDl9kCZFyZEI3GZI3OMp7dmEp7auAH3PGzPRNNngShoBYQmLoIccweuKjY3V4NTm
Nt5g06WL7RGpTzNxtgK76R7kJg2I0q76sJ591Ydm2Ewcqbu8FVm7Nj6Hdxccb6ydqFV35ktjerK1
2jMLHqmVTadAzd3ZsoQ9hWaGGbSY9ZYWeYVyUZhqppieaRCHWqjIVOQHnD7Dmjqi2RtOS7UQW0zP
kFhufBZjx1RaUT139sJ7BMnFOMsC2QGUSend6N+jLML+g2jguBz/LYPrMe4tpK8/uF4TqUsHusfq
OQfVAu8fPeBVpwfTM03bzl6xHPp/Ou/DFTIFt4nGR2ljhzmX1YYIN320RrVG5YL2bIs0ezQuFDFq
t01TsdCY94Gq7l7zAA+ycfXJ0J9cIh+ogJRKzaMPDojtPKNMxKnw6urDH1y6Gee221oz4Du3w/5f
BCxHrxj2VodVL9fW90Bo/iCySb7L4EM2UPOMOoWcynfH0O/cH4TF+nO16CUz5aozzgweaIC7GOBq
OGhafO2weEDAp2W4d1HOAmkHqMNz/CcjyN32HwaEC7D+HUnioHIoR1nFQ4XEEniKEaj/yUfitmoz
Dba9Z0lbPMt8/FGKuXqvwBGPEaBUOs2/L52U6fy7VP6qYvbwYM7TpgGnY44CwGpRqsO2qSuo8+Pq
XDR4mSH1sJON52snbCpUQ1SirLfS9ckDYgeHgqRb28euT7coUZcD+yzmPVmAcrcn2NVoChH7kif0
llwgVFJe5HQTW7fThEKEaUavxaznU58W1VM2Aa70B/CgQegzlYnKFqBb0WtUL6XKQlEciqxh+sUH
4uJ1Sr9PFKK0csLGM6Du4DalPYUe2t2lbjd/DRxgUtoaOFJdwGJRWjV95LnVb1EgqjoGXdEdg8IB
GQxR7OOIbPfAerlXJK8v0BvXSOOhx4IfQRbLB1QGrS+5T5qD7PJLwnpUyWjz4FhCy6f1WHWRY2Xw
UaiTTY82JNg0GruTTmfI0AJs2n9WHfutMqApQHavBzglVctAbU+m/7GhsP847XCKGnhANRyXOjh0
/fEe8r7vbX9Q8VXnSfBg+TsnZfkjcGtI1Mcg/qyrfj5MQcegMM/4Yzn2/moIiNrQsWz3SZpNh6IL
ymPGJb6aOZpoAZVllTvyVo3CDKOGbRr6Dur+mOY+xZSzSHrIZvt+3I+TU0Fx4SuxmZMcRVUXc+SZ
PnoJYCPTk0Kpv53TnFkrUJY+DSyxdpZXuT5SWrRYdbMcN1J55FJkMwQsTWA/1RDmHozPNG7h9uua
2hJ0fJSAXCgMzlJKxZAZOgmmRivcaBysXq5/mWZGabDxQo23KcZnrr9funzkbZoDQO5cYxl27QQF
HMFnwrPhOgGqXFCuIBxFYjVYmh5lkP59lTXBwD+CBVD2fOgcHNt2bIQMf7C5dAf2SYkLIDvcFYKo
PRI2OsyXSrd6KZSbNjjopzKpbjVy6yFG4UsHgePZHVBZw6UzOHSAkZ2Hfm4mZGe9OqIt6AnIrL8O
LXVelRt/z1Fk5mwEaLpPv1cJFXgXMFYk4ht1nma1dqRNX3vNu001e8HNHPK0v5lgZjivg0V+jt7M
ZbT1g7Bo2bBiqFhsb7sapaRQYzoGwLDv4vjVzpTzlHY+4NMm/o4Ek/8pZb67Vlg9lnyT/2lCaS9R
V/SlrjmqZDkFKIKgcnwCCtdEIBpWh8zlPjgC+2q2+Psw1f1RIx27qm3wZiQT8WYmOaq4WboE8X20
kKhEINMMfP7C4/qrmpwAkdjgH5AZIv9rkwRw8We0x1FSL8B/UYSTAfU8+4+3U6ukI3ywxJWWFcp5
DVQiL+SVW4jP31oPBc/2xtc2SB1vRtG9x4Wfb7tlXtU4Innvfs2+TUkg2ptQAcreo37HOxQsER87
lEj2aYXD0ZJtBnkd9VoCV/4F6bi1pn13Ah0aFTORc0XE8RmFkJz3QdgU5UTYC3Cgiy0t8gX34lhJ
VHoO5+4TmYP8ryCRHxCbkk8O/z/GzmPJcR1b1+9y5oygN4MzkXcpKU2Z3BNGuU3vPZ/+foCyS7nz
VPftCQJYACmlEQWs9ZtoWMJPI20siBqDpZWriacpMieWd+Gc9NYklrL32zA+3eOu06iHLK+e5ap7
/H6PWTA+NNHIJb/vIeMcWFEx1Ztua6TqF2q71BnEP5s76l+KBFkUORJz95GYkytLQECWkV/1fHZO
qcpTcIj86/y7cZuLYqUBKpXtW5hi5Usxz+VRLurDGAR2aQyQaU2k06uEYl9NvXonMXCU1rqHsJke
m8RF7dpateTlT52oNMmm+d2TQznr28rnOcz0bZZW+qoP4gSOT4zeHUyhXZSo7RN8KIHd0RQ+dVbu
X2SGSXPq4txPANYbK1U2cvgh9ZRlECiCnrKbEaJeUOopqR9XH8TziZZDs7bL7PnRbZv04RZTkUp/
0K0y5juYZK3Zs/m3ctX45A3omskhtRB/WuQBeMLcs352E6KevVABRSkovKI1jGi3Cf5axmTjoQBz
tgVLXyyTjeGXV6PIlIOXenDzEooaGbvcZD06qrswoi7aTrWFnIg7quxbZ/Qz2eX3S39Ab0Hmb8kw
viWNZW/oenWr1WG0kLNtWoW3zHDBR2qnV+CB+9nnp+ScKxsEVrxD71XbotaSfgtcz4fWVn+fnTrZ
6QnZuDz1+1WBEs7RFUgt2bs3H2JtoykrMofoGkigHGxIij8Z+YGb+oCXzdsWqG+j6qTbXeOrUyv6
xtIdfzcUnfESVzB8kQL9rlnk8CBk9dehUBHkzNVxNSMD+h2pU6Qa+r/YsXjUe4B6gVE3NmFusYlL
4vLBL/viQQ5D1cvWxVTESwVV1wdFUyP+a/+5sDayRWZDEZBxue52rVgmh3ESNyvdNsylnJC3//BC
jtgj+acPV99XygujslGXaJsiFvThbf5+KS/0tGNTmbc3eb/+3Tt3SfXBXwU2eH+bEzpheysPr97c
pU+JiYK2xgFkb3MYTJbTcMxTpXz03Sh9MrxZOUyO/gu2ZfokQ8jslqTPS4qEIiYnJnP6G3l57xAi
BPBUJFn7GMZ7eXsZIW1l7f0koTabX8p47l+sJs2eG/2zlIqTDUC4p3ZUB8QEO+sxj0mK+HPwoBYI
ArdzN2zYtwcPEQpbWxDObByQoxMgocHuvsKBcb4kbpJDMAjNizIY9bZD8BoJjfQ7YinT2rGRLnbn
wvo8FFQVe2/66w9xSVt3xPrZ7RZwVspPngluN+3Nl0qxrOc0dJeK6vSfqV33p8APb7/6OLItyEBF
dhvOoVrv/Nl/uf9JZE/+CYBmHqrS1/f3kIzf/xu4EQUZV9cX9+vlEjn0VMFUtuJ4MwYoFBdGhCBe
bunrPEAsamxDCqwyKJv7mn8bszgibp0yOsu1YWeZt5ver4+qGY5Fn3/q2NpkiyFEMlk2Ze7oB8tp
3oYfYp4Cwbtrrf3Ue8mRPEYK9b1PKaj9Yygn/otYWpk/Q8fx1vKC/3y7NKLgu/jwan+6BLGTVAUi
RGa3OWZNyfYY5ejV4I6iKCrQr++6QcYXoWwssVxeI4cUdEDIyrGcCaf07UZyWt7n1pNQWtm9NSeE
ApRDE452farhdIJszeOj0Q3xUQ6L6msTBjHsobrcxS2pW3Och306g9NIxdBN0KRQfzQ2R0QZGFm1
tAaHx7HcvvZ5qi9a5Ia+jyMZDT1zfroK+1a1QLpkND1t14pTrWw4TnwDLGtsm0ItHvwkRvKrH9LX
GqXHGeW6Nrc3GlI6xt+jpi1cW7PWeRn+GNwU8iSg3xrGtwWvMhfdtOm8jYoLRIs8yFPg2QLgpCfr
AaTIN6rpgsNfvQ5VEm1JUqa7noTnF2rEm04sGAIfFmdghqcMAYrHFDWzhbyyL3FqqPPZuMIPMqkV
5EjB6xZ6DbkOzNCE6Yvanj+cp6x5CPvOK5fwmLJFhZDzsfPz/hk7Mn9XDUCCw8SuvmOYwi5hjBSe
fUq6rVHaO8/iXD5XynSqJv9JAt5uEDe99NZ6Gpo3TFypqhkF8DAfHyce1RtfcZ1zEHjOuW7Ipo/R
kYJQj/ZXN73FETjzFoXbd8gqRP+a4dT5SxuReOpG86FpuvYoUw+OEPt3HDgnmardUhJQgtMd0Bb2
OZkxHPKCB7YsTDZ9NxzsxkyQpLT1TyAd3g9RcH8/nHMUzZqs0Hnu5/PSt6jkxVL0uRS1t1BU5mII
cMMY9gaSFAYS3KSK26Nsgrjsjq1EXAjt6XLhY6uT7OWcmYKIH/VxJRfJjHXFfgDwr/8Sp629Tl2v
27mZXr76uQqSXk++mEGXHBPU01dZb39J8bdZh6gUH5Opp7ogu6OKtvXCpfJylOOCUsmtJ2Pvpm9d
OY9yA5jf7N0VXo+OyUJOKpZhryeg98iybqPIgiTSFPrjEFSwT8XruHKt7KbyjQBNCI+37scFjrhA
Bt/NBOJnkGOIsP0OrMb23boCeEwVGDtL7VHRyHtrW4ZxBG5Kpdopx+gnUmkjb2lZhXNr1Dpvoej/
HuueYh98bXybxrpIM5f3aTkj18jYbboqkG7ObY0DCLf9sOQ2lK9yv7edBR51E5C7k0jhyCaeovQh
bshDVGw/PsRTMZmyRR4WZWZEG89FV1QG79fK3j3mNQ6aFfHkr3N53Z8WznG+hMEU7qEB7EZvuCIH
pJ+RtwM2AqQcBdeu3c0ICL0UI94ISWeEKzk7Af08p5r7bMyY7i6dFDn6GfCrm9bKQclyzmkh2mG6
5QngmvgDrJ04yE6IEzVPXhUrD3FdH/Xc4tBSjRSMLQSfVnJWNkDEPhtKivyGuCAY29sFJUp8T7d7
tP4nK8EkQW3Rh/Y5A6wsocAnmzmKg5NvzotKiPbd41UxvK2IG8iYmpNT4uAidRrSaXFrwWqBwiG/
L2ecOXxOx9zcmKn9V5olw1MuGgMC/AoRJWPjFUqQLa3CWAZ1tROpwjhs3S+NFrJAbRHiAKn5OLjN
zptV8xBWmUV1hJ5s3M4zD/Dg9E2gd+hZaqP1XLKbWhhu4OwD38MvwnCcXTco1TIR302hZ0bPmJ7I
Oagr+dL1rHY9CS5dLk4IeVXl5UJ2UzGOyhnh26HusfhgCJqOabn8j9f8h/khh73fe9GLvK+8G4XV
jIcVogfHUr6uvOfHeaVsk82gRj87vQW3JhBrJFHJS9UZmrD8nlcfJuQSqLkksORCOf6wJvOBlgPK
KqAd2fU2NWJv3UMj+5J7CY4bRqQf5bBXp01vx2hBe679aIRkj8QqzhvlAZgWIlbOT5SLO9JxSXfS
i7lzH0qMAtxAPZZWFeMkJCbSiG+JYtJ+TGrTrfMM/yFNMF3uQ/klMc/T2+wN2/J7GOuWs4RiMS+S
Yh5PJsh4YGRWccqQidjV1gBpXM68645qOZ5sDegqR09rGfY+z6zwm5E7/RbCXfgkG1+PLr1dBQ9y
xAdHuXgIFMkR+kThk1XXxp7HcoMOT4AEPGmYdF2XVr2WazD/qffKgIUXelw1QouoznUc8Dk+MjTi
xtU2spsN0cAZfyq7Va73b/N2GDUnOe2QCoScGxnrWQU0jvwZfit/7jrIMq1MvaTiJAoNjj3E7Cwl
2vd9fxQg4Ft4YLeR210UWnzBCdZ1lusPo/8zExyX1Mn8MwAazFhCw0sWDSYeoko/equ2tuvN0NQB
yLB88BAIij6nulPvogKYVtzGeEmpKDWd7+Nbab1GHm1tlEq1mlA9OQFkDMm8F9pL7WXFk5aNSyXW
tBcZSlNj6+qOhSZVafBZBUtdRwUiBnrwBXWTel9M0Pdrod9VErfTJHwXV0W9ponLdYXC7S2e6iH6
IWK9uI9aKwg1RqiPW84wvSAgs9fLrrjKUZwG5iI1nZkzA5MqwhNrrVGKjRxSWJj3LcX4ZdV40wsZ
Df+MYv91tkB0LxXjXHUQFznji5+1rNl+/6sJWmQ75DD63bvH5ESutegLyy7qDd9QNK42H5ZwQsSA
+T8BqCwLN8h/lqgFbMqguqdR2aNW/THrHE8uhFS3fkIZ01qbouIqSaA8B8l6Tx3iepbXqws5c2tE
kbbuwFDLhbEsu9qjZWwRS4OkIsmmcmqetPOAMAif9MYmz8YX4SJP4hUMDHcfx11GElnMoDmtd3tP
5eRl9EgAgA5dyYmotlp21kgB7RSgBu9uI7voMBrpg+wmdj1vkrL4nlmGp36WscBrxAsWaFtpzhbj
lngZWiYpUEQbbw1Sdi7ERMwtZOw+G3aUuqYpO8VqN5yRsxjOjlD+5iMDJjfMOgiexOzSjfWFXFNo
drLwQuxz7qvZSQJ+TyvjEOmzvZzRf3wgp5teUDyKli4K4d8nvvjtzl8ZdaCjdepqQhfe3PVT1ywC
YBBLxBB9ckrIP9ljlx0UmrOvVunVSb5KgTMLmPLjqCrJdZi+3qgNcr4OXuW8YcJu7Zz6MApV7lTP
ppPX/ezq/k3FW4Z1IPgPMla0s7seZ18Ag4kFYbII42yJiWP1Onv6te0s98mEonbm+D9z4CGe9bW7
QEntU6YhQfMn8wkZczX7FFH62N9NKayuUJa1YwJy9MPmoRuhYpEfvlJfam9NOQNLKBRd3d0nqJ10
O4zUWvb8drnLkkg/qIBcTgoI/EVEHfwT2X/7wRrLH3Mzd58Kx4kula88y5Ff+811MvrTBNVpHaVm
DvrAck84jbin0PHgceuoSHHgIMUjZ7qqIviuO6qkFepiXL2bCW0defSyjb2TXDmG/uPQgneTIxm/
LbmPi7HPVmMJVPbdvTsomqNt1A/TpCUXZ9BhJZX6KfWr5HJvjDYLFpHVz6iCWCMPLTntDeZS0XRy
aRZ0CHGA5yDKps30Rg6ZYxKvITrW1mFUQdpMYtxIR5UqggcQaukmLYXp3u9matEXzjVYxZK+HcZC
3WD0nk0Az+joTrN6us34wn3s9/S7mFyjCMa3XCKH3RQEOyCrzzLuoT7XLWRXzsp1t8XR28u9C4mX
vN/udq28n3hb//5W7j/e3/2t/Oll/7n23c+i91Vvb+RPCf722QsBqsM/4B0hJ8DPIC+U9/79m7iH
7q/57rrf6/7t+7jdGbE2Zfv7NxaQUd0MYYNobNHguaDMyRIRbB13HxqQFMizOmxR5yCMEen8V0zO
Jrr6YrdNeZBxXPg8vhprdx02wyYA7v0rKlUQh772rZzRLlO0Rj8mkG83RmNCTgZOqQ4ZiutQxm5D
by5wSsgzf62FY/2ltNFB7qawPsrF4A/2EX5oT3ZZx8+kQnYyjEUbyJsKyI0C+1KH0ngMh9k81Rwp
1nOsqZ9UHb1h5Pw5AfRecfvsxb712CEddPtEyY/r/bN0+2zpOa5bVR5ay/sHkUKMu/bjWl86gGPW
wzjAk+qgrmlVY660uhxXTuG2KNnmNcYYCSXJsnmRjVM1pzaY+ksuQp6Lcrkz9/FeTvZOUm2tGbkd
G2Wzl7FMjYNOTkhVk3DhkJv6XM04AjWe0P70x/gzrHwyInlYLuWs3+ThvtXCGJQ1i2Hi6ltfsQMI
cwwDRwj66C64MT28OLllwiDq0+xiqgmKQYod7eQw0T0P4pOCnahi4ibTVWTOndRBYNE2gbdO7QbV
OPQUks556JNCOekwZ8/sYvSHDpaQGMyVb6KwD7NntNJxByTyK9KP8xHaFXw00QRV99a7xxRv+Kao
ltr9ilGUXEZFPT7oyHkuakz5tplDnmSlFdr4MIkUDV+VZ9vslQu52vqcd7CQMC27yJBsMBtCIdSA
Z/FhorHj59Qlo3uP91YRcZ6YrzJEQcPeW/WUPqCDNgarISjTpRlNyjIVmGkJl743H2Jm4Ff7Lmm2
d2i118ObAthnrkmyRZAzLb69c8tmU4mo8WLEEeMoZ2Tjp+w7bsFbV0bHfCrIDQVk2G7dd8vkgtuU
uBVapf2qtsBi8tb856xSkp0yoDBTzIb/bDSeffUKrCTEZOvFynOmWt+joeM7QYRKeww2KE/0txVd
nE4PiHp+CpIsRftQ2eD99uZUKTEqsrlDVu64lfs6uJr5tnPT6z2EOd2ub+BvOKKoOItyoi2rjboo
P+b5yaUEchpvZUixZGgCntR6xFEeBdqrMrkmFpg5mncKjNS+FhXmYSzPnsf2S2PXQS16/DFnun4d
E/dH1ZbRQbMc20cOEIhuj4jISs6igN39f5R02OtirP2PfTBm6i56SRbO3JqB/u6HfbCPx6mLDHT/
VLh2OYUvDmnypSEElABT1QfZm8jCpQs5/j9duQDKeqTervLqCrNiGX3X/T+XvbuZXDtQGP+Pd/jz
zUop2/Tf3UGumidY8dlVLUPtoGbRZtTgcgXgHx8KchAoNTKUjTO6FlgDMBrAEaOd0yFuZRWzfgiE
NFnbCW0DNbbWcpgK9bIBGuxZ0aCy24aC3rdYgp7w2xJvrhX2XGGwqgdk2vYwC+YluBh3Uwsi+TSN
S78dcJbFAgX9Nn8BrNf4goEPAPnS0rd2Z1kn1QzdBbjJL+Bq+8cRtderlhh/p5MRvMJ6KNZAPYK9
HOKzs/Diwf5c+A4mdKG/mcZMu0CQaB6bAjJLqbXlDuLkQMLa1c/tEGbYJUz2U5y1vL1MDbZ9OLef
K827tDr/v+hUZHzDOVAIo3GVTi3W3NjC5etON42rC6SsmsNX3OXsvT1PDnCBuX7t4uGXllfaFXZK
fTV1viEQAm1eSfcKxZgpOvBR0WAtb+RyqCuvk0hlSMGcRm/J3hf8CWx/fBPRmXF8KlaxX6qntC+/
aiNIJcAZB9KCwxHyfvBVoIcmTrCf2sGczl5H7U3Gk8ZCqAFe/Sbqp/ghHFDnrHI05mK+MvdBSlWv
7uMCkT5igpmwdMKqAM/yr5jaQ0dKZ+2MCMvnUBHpVSFJl1JPPMaiuQ9lr5GydWmHbFfo4h9yXyh7
co2KzRvq+W2zQqMqefLNKzL58SP0lvgpy2bQfm7/TY7KmiMYGGl3y6/HQDbnhy8OV4BM0vNslR6Z
J7VbWXYfvOhZy9k8Ruixzb9rpo/SUeo1L6nqsUEeoVDy3dvv564zdl5soNkFIKfZqBOKEV0ZLcKq
mcOFxuYBMar8JzKkQlC9+YpOS70cZzt9HiqnXRfGpJ4VzAp2vdn2CJZTcrKK4JppGbo6ltlu7cBL
tobaI7IUDtba6KdoFVrJdC38frpOGRAuVbe2MnSPt076JR0q/aAkRrSH+5+tiqA3RM5RJ81fDEcV
nFowg/8Nh4DWiVELxhcMYGltpieLAg+GZl74lf9pfFjUwN/5rets/RxrLU+IHql2Yp0m0bAnJaeY
JIdSjRPsq0Xs1pULUQXvt1oQ/XW/TPagGLP6fpuqQxfI0XR1lefzKtWKEH+WXMMbuiZ1AsfKfALq
BGjEsW6juYECXGBwunIsMGVR35tPc2e4u7AHg5jAm84Xfph7B7O1XxVHTzagxyBYyFjUgA1cym4Q
jDoOzz6uie+icsrLspXXd9njjJIAridpvcU1KVvL4j2+1fmmtKtm0Uoo1ZCQ+pMzt3EYO/kGx1AB
naW4P+LUsIvixnsaPHM3WXr0d17Zu0F0JiI5Ml1//2Mq9zv3Yia1jrJ4h276UJarvEuM766H/kCc
/WhRql/CvHDI4dvZA462GB2k9sVCdOGIO/r7pgOrdNQhZ68B9KtUOyfUkIzhVRtN0wcFrmgAoMh8
eij9o+ioX2VoUhN9gTdKtLuts2oc39jzd0s5LZtUAdkNpnqH1yC3KsStrNQ8pUWEJJ4YdRrOdHaB
/a3XUH8dVVRFpKc3AGjv0oumml0gezo+k7ZlBOvBqPStNwwJUs8BmKOxcV5LT9taSjZ8ytWqPba2
G63Gzrdf8RrHP0YDXN1DUblU4jgV1srSCBR3nypRfHRRScBmkgah97ZgB0xQ89W3mfsQjgomjYPu
bWxU6YCmqrxQEGanqYUaYwxlLU5uNv9CffmdCtymSABplLxODQPom2YITfPOq5+srP0yRlRzOiu1
IG70M3esAtA1U9cCTYyitWoBmZqUEbKw3cXuoZ5s51ALEWfZ+7cx8/diucTBjGSDAdu3usJYsGQP
Dk3UHj8FIz7qSpKeE2BMV7KPxdXTKgSDq+F7asGKXmux/Vcyu+Ehb/ziWorGNmHxGxVob3mBvFRO
4Dp5jr2ZRLxYJuNxBqGiT0CfOLhVIHUCFiduPW9v9aQXMKcxlYWL5sWZOvJKCojedUObrFkpUdid
HWs+YzJ+bn2k9uMxto6NPjz3YnQP1c70jHwmpUSg/VfOPFIwuFCqeRuo3Y+bsLCMUeeOUCMG2eZN
eMPdhpx3KvGNOXW/vAJfy272hYl81C1iTBA3Lo9u9RbsBEIsowq2rvjOXNaNGp5v03Ercl5apVXf
IZJ0y1rsi6cp+Wq1VLtN6SotY7bsSqmLGIoUdV0hfVFmcbIaUyW7hnyfnMIGhTgx4l1RfK6nYKXN
g/vIQ69BLCRJN2buuo+6aHjgo9RnuFhSi6FcN/pYrzjiPCdCU0H6OCveLvKc3HsEO2fuVQfbQBwo
Vbyf0XNdw5rBdNMu8+Wk++Oh9tBQ0UoO331K+s/GUQVWQm1eBuw8ntXSPIG4m74mfe9t/anx1+Mf
lqF1BynYm74WhjCro/r46np2cRmESIBs3OxbG2fdOabEAzzNIDGa49k5SMEAp57Vy6wk9U4yGuUF
Xq+nK9L6wHvhPTwGwaG0e+UqB9GQ9mf2D5sOXcto2bQ9aMFS/S4nLTLYj0U8BDsra6KljNm5k1x6
z101Vhwh2gTBMxMHn4DXRLLEgqskhgAuODwtHbLZzzJQ9y1+8lqcHzpxanIzhyywzVPsdnUHKdqq
7c1YjCoOI4G1U3nmvuSBBdjYch7bRrFexlH7pedG+CDnLLWZlznphX2j1PZLi3/cWkGLjdoVOYk+
xHolrBY8a+KfmJqumQ/+mlsLb2sML0991vgrBMiijcIV68kkryqTrDIFK7Ov92FdOn9BJE52Mp72
WbZmu2aw8QSM2YRdtYsN/BbKKa7ytWXDSewsco124yVsjds0eRh7atUIS/GUbtT1qOtQx0VT/Kis
0j7IvoymyNBQWxJz91Vy2Bm9sqEQHUCGTO2X9LMS++NLMTT8YszoYtZ6dSE1Zb1Ms6ORCfO9g5zU
bcdYmYVPYczwEEWjQggQwF3gGF+e5DDjQ9K42N1lNcIrY+EhvsKqIm/NPYqkKZjjAQ+ELlFXZC/Q
oQvS8THKjOJRmjEnZl1sODkI89iaIpzrgy41W2/cUS4Obl7NamtuPXwCzzLkIwJ11m1tK0fyJoGF
8RzWSA986WdLTdPiix7Wb01Y28nBL+KnGicgzMJ+T6CpjsjI2RDLh5pEGtIQpEb88NWCI3DQarat
hmiqCOMDfgnDTg4Dw4h5GmTW0krGfiNjshnUHtB9qZoUAbgMF8P4sYyVGHdlA9txcZmc0KOy2Ict
XsBexsnS1cvPOeTLLVtMrK69CFMD3b0Y9dB/HxMcW/RB166gm0bU8goFNGIFhZxzhx1TbcNe6qCY
+oRf85QlpzIYkpPqxoxl996Y/1p9D93WYdxkH1ozWkoJpgoEGMpe7hW32vZpmCZrr0F/XBgSk4BJ
S7+sVRiWcvHvKwIn8K5ydL+iZyN/LUhPd+ILJIT4swmwjGLDHIN76Iwq3jh4I72NlYp5OZbFDoW9
yc5vZuBoUhLF0YYajtzXvPbdgwyVUhfFEQIeciwb1ci3iWl9VVQ8LCUufgjHNUKn+g9lzsHTguD9
PDR2gUh+11xzjJu2cVBSFSMRjj+FANkb5MO13H6pyim9gtN/rWuF6gLeE8gvRc6jXVTPTudmp8ay
Wiwji03FP/FjarbOIwY72YMXKSc5Up2WEoKwtfVQ0G6FLLbs9aIHfaHea7D2+9jPN1Q+vkWK7qxR
6P2ld1Z8lI2G59Otdx9SsewpC4s1H6b/25g1Jo8cneKtvODeyNshAvD+JU33wSteZFVNSSoU+YPa
WfO3VC/4er1V37zS/Hum1L6v4H5SAYKoKohjp9pOJ5tzf2U8dHa8lDe5xWITwmbhBn/lSU7NSJsp
7WUUJ8cOH1bIJ/GntswDPECg1+d6F3/SsDw8VnoGES7mMdxBDVmPfZpfMJDNLrmhnir0+49yJOPQ
77Ay5WnDhwzW+z0mlxg4Hy69gO9Rf0C7aCGDTh+SvourRWxq4xJTEUw3HM/VHoqAFKsyUxfEmy/b
ytjc1ua0kN1KTEcAdMGEI03q/TIh01L1C+qsWaDajmxZ17fxyk3RkyhM7aHOTObzBptYUC3GOhrx
fQB5XGVH3Z2Qugw5l4sR6ffsOAnYgBxShWSdHMsZGZSNvPZPl+TYQO/LTNkoaQ+PgCTx4yy+j906
9ckEJOFW88Ma0AEeLa4f+ltHqpWo3nct4FuVw8We/Ef+2U9I/eLaFKHvh5wJpog/hkHrz3x2KJVZ
bOOLHk07/ponVbofkytFqckwu50l+GehjnaM3o97Q6/tU2zq32czL7dyhImVfZI9ZZzKflFp/vfC
i77MCoIJWMUZq9lAU7dR7OIpGoxfCK2Eaz9SfugexjkpCgTPw2TauyZFzTevXOcTzh9PzVBltxV6
5lXPgVnYO9ygYBq63nNrz7YQVZn4L4LsghjWhBGqQBYUdl2TNqnT69SYr3GEd4sZhahIqCSjF7d+
Z3bj0sQ5fpn4JdKu76ZufZwDCiwFmZO9exN1EJ9B3LrrCiLb0cEH7Ei+ezhirQ0EXzQfJuTw3nSj
w+dAXHtvEBSPqkVao06r2fz+StiFIEgwT2bbhdiM6zXmLinhb+ptGWxHj5xbAOLlObb7dqN7lXvU
LUS63F74Cpmw3Ed98BaGogffyUIgR1outBzxkT42/UNUjz46Wla0avvW4biUgr+ZtOCvlszwOhvc
QMO/M0YUG0FhGIkfunJsJ83zkM9oDZl1d5AhbRiAv8txVguxTtkNPHEP2b0t+Hi7Xtzg3SsJkbXa
HOqX2XV/BqptPLaFxiN5pNIvESUiboA1ffT2UDupZB/vTZopb0O94VCM6QRlVrHkPvGnxX+Koc+4
BW4T7/+LS7XATZaGiU0iJe4BTbPGfQHKkLKXCKvzCBF/32dDuDeALZ1hcMVrNfTiRVf606p1RmuJ
ErqxUnNXeVAoJmPvM+1u5Rxyg+o6g0ZxztRaQ5iEWmLf+BYS/SKowJk+1S4OKyPVe5sMB5wUq71W
otGi2lmqUREA7WAoC/mY2qjHsSouciTjeVs4235CD8yze3+8jOjNhdOkPpvILK7LzNTWfKrVZ0g+
zlmzShhymfosV1Bn+DWDX38LmWm/HYIxWckViT34jwXuEnKpDM0W/+H8Psk/CVG6Qmx1UrHpAcqQ
3IbvYqq+QRdlwAiXZbKJIgv4CZ+fLHb1UyGaCKcMMHLZNzm6x/uWo1Rspcapjw2bDAZaGCuftAYe
oL+DHxclxuSSM/PStVzkhV1TruSN5Urdn35qev634evFtggNjmlj+oTmePCEoYdxbaD5WVJi13CH
jd5g5N0anbbo41VZjNOTfI7Glo/qjFAhuj1mBx+SCOXFvm4/h4Exb0rs2PiZA/sls5QnPqYRLnGz
iQApNMq6rdVT39rZimRK+N0vNORWMo88gqGtrXmyD4ZoApNjRWimGG3dx2pvMB4CtcwXcgHVrrel
cmi1VbDy0lXMwWY1Cp5rFKnxU6uTSkIPWNnFsY5z8qRiDRj67uU2i0MenmXtsxzJZrbgEMubmAGQ
CQ8g4rrqG85Fc29oR9kMfqItYshfDUJYD3qcP4fIijzjrRK8UBHal2ZqXuQo7kGkxmR8tuNYFPDP
vFglnzKpPHZQbT3wpoNj2nXKbSh7/zYmr5gb/RxWmJREqBCX87hEN65fQkYaj7Z4kgdByRaiF89p
OZa9W/A+hnw/HOWMbCycp52OM0zmv8YwISh5iC+PHtNG9I59rVgWKtL0I2mBYdWDzlVmEowSxJv4
iLubwIH86uGWe0F0/6whB7V/l4q5dVO+yFbKPLvL1Pb+qlrd2kj0aPkD+XO83nKNOg7fov1iQKVs
jZQAOVW5wkb+Ckxbb8yYdJbzslNfKmjXh2YGz3jTazcFT+XdWG29PbpM4U7LHAqoVVHSFrK99Sth
n90LeD3+eWOMd7ZqLwrVCZeOoTtwgVEa2fdG2Z2MYLRRjLKSo4v18G5q0tJA9B2Jg1x/Agmb75Jq
0tal+Ex1rQ7YAaGCi4qWzrPl9AeADBMauixzWh5HUtV66t1k4ShBegbgEAooH+rW75thQMTuHmM3
AcYTeuX6vjj+fZmMBUXZ8rgSQTkzd3gvW7X5nKaF8jnEcfVL4eMZ36rTy9RqyueoScxDraH0y7ex
fe58xO84Wq1t1bGuc64FL+g1aUurLrtdDWL1pUdCax/3TbaUswFmrU8eohku9RFEgMetLOH2snSL
svC0z6LgeCvu3oKOqOfKRW2kxCsTPBCALmeLSXGK3hkJsAsVvWlZGt28lsN7Y7dht7VwP6ZUYU1o
jU14xaM4MSwmf2wRV/Ve7WSG06JYO2mJ9q4xgvYw2KjhRnmefx3KC4LMlMwEQSPms8o2MOMhaBQR
2p5qC8OygQDQZrv/jJHUpLxJgWFHke9//u//AGpE+QSEpInNim2p1P2pHb8zBkEvPgzJ1QcIurGd
sYTTutdBgpI9X29Ne1kJZpQcy6b4PeQPZdlLGXS9iUzXTl5qmJNBgf/3slCLIthcsLv5o2Yn3D0z
iFf0ZONhA3dyRDNl3qVDbmTn5qjtiP1YBpyPidtl96BhcgbI1Fd51YdlPqJfSysI1XXC/8ylKCZk
FUiHrfshsy/t6ObOorOHaxzm/kHGRjFhFlb2APh3LUf3uNEDMiiHVFl8mMBelOq9ZwVb+TpBO9oX
2WtaG/EvH1brqPw/ws5suW2cW6NPxCoSnG81W7Isy44TJzespAfO88ynPwtQupWk+/R/gyIGyY6s
kMDe315f/L0OchpIEd8EXPb00nsUDSrJlFflO6pGsoNWDsVRtBQTr5ociQzb7bA8RoFoSY59wRlV
PC6Fz7cXaS/mZXzj1FiWkx/djPLJvOCCuzNskj1CzavBLp+opFSXt/VTcfDsOeN+Twj+BXXFy53u
2ofwkRTn1VioI+r95UX1bMl/vS9Tk0YobpP3cfXyqoDF8fckxthEutUS9aq/fx6u9l/TkDrmzDWq
R69uq8cWCj5VbLI/DwLeb5E8jciZH20x5R28oZ/XqIWJXN0iCLejLDypJffx3q5/5w5NAXfn4gmS
9PUjz/DdPEpLEMXHmHSzfswAS/+C3FDjcu0PjI2/X6/G1Fuqq9b68t//Iy1Jdfz5P6Tjua6LRxMe
V7Zj/0J9TIYYGKof+lfyB2BicGc9t5mxLUss4KgYMSPUsY6xKcwAC5T7IISoDU611smLsuwUxQYs
wmI019xLxBWnHGvDA25YG/hupPUkrom7zJts0tKNMZso0XyyQqsqoo4izrHguOcKVW5wNClGqeJo
Dx4bNBHVGCtQjMaHAedUhAfAjwscKdZtYUDVr3XQTrJRV4Xj57v/8RkZ//yMkLMAEoH1hk7G+0XQ
YmCt2Kbx4l2DENpKmAT5UTWukRe3K5B+6YNo4w0hin1h82iJvGg+mJ6rUyc4L1+seQvcuPya1AKA
u//g+1r3gr0jRjFJeog1lBUtbyvaSJwcbxEnU6+/N/cxoymDjRd6aMa9KUOx6MVX0GLZGdY5RrCR
E3wRZfPmL+z1oqItjpZTY2VSEhr23P+l83F+lbsL3dVBc+i6QO1jovb++Vaed3NtGog3rzr4kENZ
eRx89dYa1wXHUqpXfBuDNhofoNXj4qH6zUckkqobRgTtDPjwh9hfzFXZBmJb6ngOONyDtrEs4Qzj
Mn/wBd5kCci/fRF26Z6Mcr/Ru+y5iyEfl75D8lVWny5F8BaGWfgwdBr2JBpIEi/z06cSAhOVq3X8
Hrjt70XraMRCwrBb1a6HzEpYXzWR5oeI3cIT9YHzU9B6H30S4UZXD6ewMvWPRRM+WwNqlGKO9H0g
AHkkjhcdgonIh3ohWUR9a1dgnCicnc5lJcCfhpzDAyBS9tCJA+Zsn9GeJdeFNNvGQAyww4M3uapm
qjilZSY+YKo7+kASQj2E+EJq9kIe60Ap7/hodpqzbrUDaTL9rS3N5LXtxq2QjEpjLHG2Aicargy9
mY/ZgDwfltm0zpbApUCsLxFYB5clhs8VO9wbV+qyM6trj0Xk0bbaCGWht27lHicFD7waGz056nIH
VGUjaR6rNHbgjXC9GLMkJ3NEGW1c6MQ/Sf9WdR7u+mwY3oCahfs2XbdNVRsrex7eM083D2A5oMeE
1Cyt0zzyN34inBZgEdDHAS0NvvdgCci91rsFh9FVLU2lhiQKHrox35PQxTycQuVwV+WI/UvdSA5F
y0kQw4nsRVvgGsxL1a0rvfK5HTiv3MV8zCfdQjvX0aydyXcDre6o9lRjmhcY+2xcvrr4LZxKqw+2
5HX4PmqoefBl1o5AW4JzEGEd3uhzuh4igzq4Zg6e0HrFqwlsEBj/SxdH/sEmn9SsrDl7g8ofbLl/
RPva7rWP7IL+/O/70D/YcQL2oevblgEf2BSm/QsDMXLLqaVq3bmC4zQe40gbnlQTyqvGr/1D44l3
5FI/jqsVnUjwNrXTbKNm0WmBXrgia+rPVtUO6y5v26+xH16ryl8+LHMePFR1tWxHw2++CvHBweXx
sxEb7s6tSioGwzD5hLJznxjlF5tKwVtUTkXZPO+c9QV0LHl+ukfgflihllmFv4sokjtzCKIQ3sg+
u7WFK4rqxnRzyI7R2scO+XTvarIrF99mVddOys/KKyUSwzsCzq/qmJ6F8y6pdAP9gxO9IvzsAR3G
/rpWxvdyDC+Q/3FPNOUf4KeHqQGRzsF/Q7i4uEL5+/mW2AHGCwTOMlcrdsB+VbN37Uv8c8eieVD+
I7pbhVsQzOUOot3wKiMpVqHpZ1CtK2PRxWWUmRqrwDMphY1zKGO0V3U9PmhNbl9INYUfsLRPNoYX
9uAf+ulNi/Nt2LfBVQuyZDUEeOWuOPckp9tlkCOzbKrI3c5lnVCSEf7YVJzg/vs7av5D/EllMcpi
l4eCYQj712dlG1dEvEzLv7Y+ZUbqjggTq6Kkddig/pzOStusxmOckHZBbcyHsAtfUop5v3pJ23Gc
jyg4ga55gTcANVJOBJr/R65hg5Lg1XLqMnPY6KXfbW459j4ux2Sd1E2xU8KIqWmCk7D6F9VT8gk1
5BqU7Krkl+rmS039DTU/ODi+/I/PwbD/8V2gHMj3+SaQoXVc95eN1ejqHeKmSr86rjet86aaXzMd
txN99r+1wi3rtWOnpCOD4Iyd1/SKuGncLWVIdNrl4a7lXv+ZfxVRxtDPn504gTTrz3+q8bipjQ26
4ZxanaV4j8VVDSP6Mw+eSAWZdF4tohn3+Z6tc4w42Iipr1LjY2XNFAkK0pQagMi5Gb4GZe+f58D2
qNWk0Kotk0saPy95GpzjyPHP9YhBBRXpR9WDkm3ijC0ncnfGspWd9jrTtL8G1czcW/ZjZHxVnbI0
O0qheCTp4zIcyGwTyJIHIc8c7VuT2wVRkcBZtvcxdZXlLnIO6aoj12bymBXPsqo01reJ7N3X10OB
dmyedkKKzTHSiU5KYa66eRUS/7j31ZVW9wWpPLnchw+2myxQIJWVosdBh4VUuh1WgzWBMOSAeapk
Y0Bj3BKeB2rpZX+NVUE53NbUiLL3/oSzifzx6p3VT7o3VDX+9YsMUrT+wy/2w9Tt12v/CBNPe1Cd
27pf3lF11Y/612n1wvT+L2/65JKP5H1aPZgdktd/xPL97++iXqC6t/e7/UaGqHYpduAH9ZNuYz/8
2mr97aMcM+xZ0tmot5k1dgu4gMSllAH/9NRyvqFPCw/Ql1Fy+rnfHeBrvd9XOCls1I1cN1AdeFAT
5MYtxkaEWHIx39gxwtnMv73V7Wd0ZnttKGNYo+4MV9w+hm9Ezn6fbLt6HXnIPQx9RLHtGGnvQ8Ix
Ri6oJxy5+kr7rQoRzeiSFCaof8VdvMeEQnbzKmDTMstLwwkSihFnKL8Sl6GaOz1DvY5AMX7S99ep
t1j+fp3q4pa6dgbTIR1I+siSsUp1NVbtU+VO1OrKDcl9/L5MTajufezevb9MN2PvYECfuE8W8mep
bj1o+kOO2fLUOi02dGN7riFczeEcPbp1NlP0LMdEN01cGiRux6UlHIHY5rb6tiiYEHwFAV7gZdDV
qMqd+dkp6vnkjcZMup5mmNnklc5IRvPvscrNFvlQei5EuNyWFXUA3G8kwo4RYU4yxLX1VcQ7P0Z5
/uOYmvaocn2K8cCS2jM1ch8O5NzMPw2ZMcpp+W5quRpX3XQMH2shyqNTVJ8j35l3xeLrxwJ6JB9B
mxtH1ahBMrXGUV1Vahq98I/TauF97Jeuep0aU28zZy0/4P62aiaxNPt/QBOdfxxSDZvKSlcyE0k3
/qPqAhfIGsh9MF0p350/Y05JXqKf0keE1MjX5uBNcbDUeG2GDvrl+HM/CmerPL48Y4Q1H1Tzxaga
7m4Buk97IF8loda4XOqnurp6eEs2i20+qUaUob6LWkTLzbg03SrNiG+4i912q7InpTSMmB+Z7C1D
Lfh8GLOwoCCihbu5iO7GGsd4buPEc3e8k8fbuBHdSvVTNNIkoc2HMsaWaPJ7nTQCbIAEjNwziv2r
6dvtcRZzsau9fny0fdM86mhOSekHAnBIzJe96kDCeB62sTRpRrnUfz/nDe8fn7vQoRnplsBDWpf7
8p/3fBlh5cwkxnbVTCjZpjpeanVePvqyUQfNhFTPLs1J26guSaK/jqA/LFdTqhHFcGoRCW5FEEIN
7o2pOflgPj40SLZ/cUkNpXUq/ivJbqlhG8uean5Yh6MsSTwP+SOoryXF14wS53xrgcI6tpqBBngK
XvHtG89D3AcrbrD156RO+7Vv5w2Zwa5/a6ksjEYJcJo5WjrFdDFL3HQbINBH9fVJ6mOAi++nLrBj
Skpa8PgZznGic32qx3LvCFhrfh+jY4RtxCfNt4a9Hxkbrc0A6cmmgYR1Nl7uAwp/Rkjh+7yamN2a
JGnqp99fOIvTKPF2atKNOgBWs+7Hf73P/dUBNsf9xhycgh1Gue1RTK/NNod6dK+v+LVfVR31ZMUb
IAigoq7drmW11UapSVSjJu7dH8QmalBLkRgFAMytKXq86VF8ean6tzfQtcO4mM1JSZWTCZchx0nG
TbqE7UU1UNjbS50Qf7tPqDE1e5/opNZZvYua6CAspnCx9AOpUOsTDNnxuDiTQzmQZX7idDmTb45L
eO1q1npuwrK+WGOytXSIixSWjE/3Ky/rMID9eew+q66M0Rifii7/93X66AC8yWzUdk2UA0GAzjdO
k/tuY5kMW4yNqj8fXNLn21nZoRT6GcGY8xpPeXgeQXCs1XgtsPzhIZE+FYC//sfZzfvHfh2BjS50
h3O56Xv+rwcXAUC2JRTZXzMt22FLE7xUttsRR9HTd7OO/9TmJPy9xgis910I5U73rTS6DIPwatkt
HmrfJWu/hpP3LZEXlHp9C1O9/crO93ah1thpuK2c2Nk6UpIjTP3i1711Vj1oYc6BmpVkbSj9jpzt
Usckujcve4OT8LrF/frZwkdja4dts8GQEAc2e07dR7MPsaJhFhZJtGf3PwMyDNLHUMcCOpaN6sa4
K64ab4l3uT2FsFbc/Kkax/LoFm656ru4e/EX0b6MWm+u66ZeA6yYz+CAnc3Ym81Hq0YVXZll8Eci
cLAPoo+Uy4FbiokfCTjWQhfHfCCapIZUgyopwrvwrzFKnrWDvlRP96H72vuYMRfDIR5qvNqa3/77
ln1zn//pmC5Mx3GFMjqSN+9fjunVaMeEicziisAV1aaVGGdoasW6xTCbP09nkMy19bOayL1ooDj0
SzLOE0CJvxoMIbAb///7c/KuN+FyTLH3XbtVTwXP0hw8KwgeoiiLz6nWlePqh0vBOV0ME79O1J1d
Qp6U/Zj+cyYbHPTqh8qDDlu9j4nVUThqAYTliyARIegwalwqV0aHXZ4jshhndqM9z33TnpNUlNzp
tIj/WXTVRGnYOwfl2D7SLe1DM446pIU0PxkYUb+5UZ5t2iS5BKPjbNIiXV7rrp1PpH5TAg7j8kqE
KGFDzS+jKmpUHY2e+8uWTKSz1lOchuOr8MzwG4Z15XbRzH6DVVO0pZx8wKpYS97rBkcazAZtHu1l
u+uJ/61EjWYatoe9D0Pj3UV2e/HSOV61lT8h05hdVDTOH64Rn9EmeZvOT/WjQZHFJbD6L6hjRsPM
X5KgyV/8qv+MO0a4skf7YI5R9koSIXoR9XKGs/nsUBu0peLqtylJM0BFZboLzHlfp5gaIJMRl6j/
U0j1MFZU+F94M1wazGMm1zSfRZxYz3xdk0MbtmJlyW4xTMuzhZ/qqnKL6ZNBPH5noqXdOwaOiqGV
rwJT9OFxlMykhFLlx6Cx6q3eViYirqsNvfDVr6vwzUL3i41x8xrqnJuy1kwejKH1doDSWoL7I05P
M+L8E4Whl6HmxA49ZVxhVJVe9DZ4ixH/kHH3bJRiPRWnuRV/hOmynrR8eidL4D8MMVET1e1jGzO7
esQrO5JiW2reXJLKkb+zIo5RlWcHl95JtYu66pBhrUCeUasvJ0qw1FVgA0+sCPOFETYSqgnCv676
uGP/fp8xUveDl/XOHkMbfNkJXtXn1oy7tc2jAX1O+gEKerEvuqw8EcfO0p26TIe+PHVOg/avgzQA
hgD4szuY00UXWCfjeXANGm08qh4x3sJBVuKgCOyac9FyQ19BZF7ZTT1d9XDMnubYusKeKy6Jl1Lh
Pzkz6QanW0dVSyKWIpTz8ndzm9Yi+2Q2VAmpiZTKxJVTp9Xeb3WTfQuNmUTlMQw99iD07uOqG4+B
eV6o+CVDS/zNxVIxRvW3J0BWnShBeNLBZI7aYp/QAZiXOOVU4pa4fC0eZvGA4OKHkhj3S6JBlKxs
jepLepOcrBrU2PcfIur+QK0S3McR2dzcNeOu4yGAKwymwYs6wsomVdzHWQ+HtR/VDfhmA+/YJtzr
ffZ5sHs0saTz2gR3PclLl01Dnf6qgOG/69CWJZ7rfNISPX1YTAOHmFE/RoInAafsWwJlbvEQ8vBs
8JzW07GrEB61T2GIpELqVyJtyrZO6ep8VFq6R3pb7vO82N/dCVKt+WoEzfSg2BsrOxmtS1giJirm
Vc0z5mIW5e/IwNKdkdYedeWaTbz92zLE2AhEi1Ns/LjPKYVJ/XbHiT3cx3mNwznU0nPclpeEmtYX
Ti3zrqldfCjLPt/YwsKcMk5sKFzgLCl4+mo5Vfsh8Qeitb0+AiZK83cYj7K6BUopf8vfxtBHUEtW
Bm8tGczCTZe4QbWf00q7IruFO1iw787wX3vrjM7e8B2KV0sxWU+2l36djKA6x1Vo7ogGZztU/h9S
T/Qvk2YCDZoN3kjrOd7UCDfUVZea7kZrLH/dGZPYQZkxdo0dvvqgmG9x1kGfsoPokTBBHfenZ3jn
xBvcJX1MG8veuj01L1M+oGoqHZBD/Mk4CIJNzmGWHTyJS8tLczp1M7B3q3msO2uDy6nzrMVp0WyH
Coljb4YCgNoA9DrMonUZojGLQuvi+Uv65wKtfGWk3EAmqdJPpRy/dYNvVtxjiZFTspkE/JfYJXnl
UZDWUHJr+1m6pRKG4hPq4Oe85qCi7CHaup12nud/VRg3YTTWpoMVb2IzkpZFvOo1W5aSaE5yWco6
PkcZeuDJ/zQHAz+BxFN+nYBxXQo/OS4QP14pUcQXBRqiZYPC9A04mrhsOsdkQlScpqBCbhPCwAip
hAVOhay2bTwwkZUpfLxj3FXUV+5mlg6hyrnzbvDZWfayGmJL26qokMvioyHY58j/dFPFna8wNB73
qZt/yAyXEpe8v7Rmn39AHigfmtxgJwtY3KrUNG1Xo2Nc9bZIXgpuvVvLwRjUNWrrkswaZiOaZZJ+
zKpdXlUhW2Me7GKZg4NtiGfV4674/VlfAfP03OrEn2CGOoifSE6+MAyavTCxRSMqHX6yXtDP2A9N
ByltmhJvpVWQTdxI37hVBARpwmVhX7njgx6ZztHlPn7EumFYUbtrbNQHaZuZ4W8nT3Tb/96qqSD5
zzs1mwM7eQSLgB378192avo0c/tvrPZq1tCaoaB4x0k6yaom9rDYQ+45UJHjOhdd3Q98nECvRmvt
LUoLoVfr+cGVqBTVCKcJqa8sqGxjqJbQlLyez52RkC+hHOjg5DAoE2mJUlSZsXNsDH5bb0ZWglTh
bTBKc6dHuj28TBGUDWjDkVk3ZBkq60XwHdqnkYb/VgMVB+NtZzc2ubHOyy682jjM1L6zcYkxXmTN
7dBWxjPbd/3ZmnWDWh/7GxFMKtc1NnHUqj8PSVY/9+z199xIPR6a4pvelPlhCamiWVDP7TAV5y/P
P2DrOFPCLubQEWQJV82SvmArjoolD8ttNDjLsRXTwhm8GcVaXdp+uRx9u0z/VxTqH6IAPmnLIhLi
Oz72Or8ad0ypFXhZSKEDpcMPbrjMx3sj5rrJV6qf2u58jGVzn/7Xschrj6kdUWHkuZg5OikHGWsc
DtmUx49ZE0xEkw3Mv+3EOGROhl0UJ6ZDPWvIQdjCHgwUDJBGQ/9Qpx7QhIUYf6JbKQbSS4hzhzVX
J4cdDQXTerFVY5ZVZ/jTGFV1+rWvBm05k+HSUy5tuhvY0ewCCzXsSLDiqZeNl2Z8Y9SMOa3D1A6e
NV8mxfPo4uF/ep20ILoukfECqEk/UdAYXUdyF4///b/H4PP+NQnFYdbEy9XE58jV/V9djmoNDHoB
4u3qg7nxZ1RhSxesYrfDfDGNPaxduDJldN6QDT4BpE7s7PTLuFohxtzeVnP4La+cvQgb7zGeAu/R
tXTvcZrsCZiJvCw0j1rbjgO97FlRB8lNXSJzzw9lOFOcboLpCyd73oOgNd/SpAo2djl/795njcER
b6p7n9UEr6U0OIn7N4HddmlZ87uLuuSBmqWjSU6XJ72zS9Kl3gK7Kd5MDNUO40hN8VDp+VvbdKDJ
C5ABajYgIPCIEWa8UrP5PHWXiWenmqyoAH3Jfey85SsFtKi36fayec7yfTYHAZTGAU7HXqUEGnWn
8AvE04So7wkC9RhQK5hDWGGdVadY9K0vtPyBL5wxvkWa1R1i19tr5WQercyHvt84vZ+vbtdqWO9L
89ip0R/nbte3FngC+x3TbHcqy0qNrfYwsFMvTb21j7HLEVR1Sx+TIA8h/4r/0dZBQ+X0opG6ZwvI
RxRJfETcVLDzHINKHNgSICKIDFvGychc+4xMpHyIKVNMiBPrHQZpmBp7+xDDr2tg0MwVtu1elVId
GSYiBl2+PM58kzZxmD+gDXXB0ATzcBRsR7VXV0cn7MumzDZipk5/bLXXybG014rP14Sw96yGsCul
cnmerL2adGD/H2s/xa9JviBweNbnL2rKTGbxmlCO9JAEvesS8qBwgDiU+UjCxTo4nXvq4VQenbpk
B6cuYZdp5ppaD+uYE3vehf3YHBBbUMkqm7EdDaLLU7xXXfyqjbOt/8m9rn5MpTpQNaJH+daLJds0
SmWoBm+XfO9IYCwNJwInN/ZOy749gSZCcUb7O85E+W86MDUn9Iq3+wLEbf4rLMt/WxC2c8auNf8Y
uDgBhNwbkXFW9htIXoRT+zHpwsfKt77MkheSlQhpSnehyIAczL5eSJhw32k/mJEznJ0yQRActx9U
oxcn7HPHV9VJyy5ddV4sXZLl8nhMtzF0nZ2aZScbHpGKUZTUhQ7PVqPY4i+XHXoP3XQL2uelMLkL
lEVY/G5jMoWiMPuaeAuwSK0Nn3hj0qgaGw6eVaue086lDEL3MGNscMhHchJt6xGV6Kb2XQzmK25b
7Z8wI9b1HGKGkBvLKi9L69VPi2QT+cFmdlskbzUHemr5mr3bIhmAnNXBN7H7rYkl+MWzDUo+fVDL
c9QehVvD/A6rdlPLCrShyJ9xG/2NHUG60xZUL1FgJx9FW7wm+lNit+U6hK69R4rQXJuyba/c1SbC
PFa4x6y4vU5utuYkBEeEJ/xRryF641IE1JVCrbbJPKz3qB7wivkJNBbHQAhd+CW/J5xcbyNqLuzh
lxRR+S0JI+MxId3Sw9bHKtxE3ICm1jRJUxn8Yc+j5JFSkQFBQ9hYcNdF6RGwY7CTcFJ1lUaQNgwd
kZ5SyMaW+27NnTgo0e1djKsmoSC842IoDmr8pt5S6/i/+vn+KjDiL6k/cPcjoUbNnsyOq5x4AET6
5PbOA4aS6WrxXIMT+BQf0tzIHjJCnM9O1hicTezkKzLCXTt63R+Y2n4cjSX+5C0XO4CBYElXukUJ
aKETv1oO+gM1RqrVeRBe6q6t9BlJ3vLR0WKDj5EbnyZD3HHW19sy6dd4i+VPtQ8jwxeO/ZXHIQ8p
Ef9eegVGOlk8X4fMzh9IrPXr0W+eB13zKM2rZ/ZNmtVsIqcTu6gERRxJRlcuoVyz+SRzJBcEAi4S
2Yx6WS2Qa+UK1QSzyJ+TmBUsc3tiSm1FTceyCfEbeyv7ZEuhZ/mqGfnwNiaPKRV0H50mHq/lUp9U
z+304NwCHFpp1Ox+1MzMPaYpTHXVLYStETvyKdhoHZzqKKkGK2BO1UHLYuuJ/fDQ8G1PRP5dY1ja
pNOHBPLtXXfYJEN9HEX3u9sRnlq7nec/dkF4Uq8ypVrRyXz3Mk9f5qjSxm3T+9I3CsiGoOSGY1KF
vJVy1drQuk1uRulbU9oF7K0gXqtuT+nMoxATQTQ5646ldxli46x6AcfUV56Xtzk1lFbJSrer/CmN
8wfKN8fHQDZ+FwyPRLa/X01s0DFnyDGu/Gn839aWXrlscpdynX9b/MuPUG9g2Xil2FZ2ur+dulJr
q9Ae1ghl0mFNbCt6TZH3r+qB74ukVAA1M1aCh+81cLXogf3RuC+mIf9gVMTMS7OYjxgXibWya3Na
GLI1+hnVU80YDfFDU4DqNGI322ZBlz7ADyqfGnx4jm02rfTBtk6BzCE11QLmwaGOZQeL4fdEVjhD
PcH2Hee2ddvWf4b6SN0/EYt3olb2o5j65rWgpuDQ8Q1YL27ZV+suslax47TXigrUvZVE9SbQR/9A
mGTYArCpP5Nm/sQDU+CHvvSXadF/E4nYdBb8EjPSxRtgwS8ETqFBSHc52Eaf1dy9N0KK+Hulmhu9
ZKIAB0adCuy51I+hRZlO94hfli1puqsjbBeK0IDDb4BgioCwXLRa+92g8ohQF0P3cdxe9Q3Mq3aj
xpCZckt3+itWB8OzQ1XCniA+KA9EgM9qTF1VxWlqMcq8D/eQH1Gf+eiH5FLVTKlRHdMu+Kx6pnzH
lKqRtZX41SYB6khQi9vRNlsIvDueT1o0kZ4pt6m2JpsNZyHfGkM1n0j3YuHZVuF8Uv1FDqpu3A1v
fIMwqZND9/FQH17KAFCArkqcR7IWJ9Xc+iJrup2X29Ss8TMj2czSu0U1Rg2LBJBev1UT1EDJX1au
uV2qRbff84dfWV2qqbLISFSNZbxK9eij24FBbqRuGoFB8WipRLe6VE0lZ9R02+oWT3ERQ7Edyo0r
MaTCek4g3D+jQYifZxg+zz6VUNvKhD4RcHjg6BX4u9iA1nBfNwa4l8wj7sFqTL3MdTBS1KfyATEg
WU680j9CbPP3Sy2SrerWsZdsJ33y9qprQlNck+dsT7fZpvxkE2O9qF5r2lgPaOOHxPK7V0vL4NXa
wTalHH6rcGoYkaNmKNFCK5xaZliSxWg3+yBOrSd8CGk6XXCEC/d9HnAvvusj6rYD7o++bPfDTGH4
4hSiZ1frWr1NcNQL92NURXsv0OKPsVO8AKFufhvn7k/iD9br7KO4bQH27VPPQWjvGq+d8oiucvyg
8xCj6FtfXarBVA7+67SwItyl1bxa7mntu9+FCdJqaS4trajV1b2pw8zBg+y/p2ujcPdYW5iv4aYH
X/qVO4O7Jb1mPeBBOHzQOps6JMbFINBTEyd/mtxhfKoEpXRqIm2CKwQeqhp7XX9IXOxSlzTQviDK
Dwe/O6uNkjlY+BiNeu3s7ZSdxW3jJLD43PoUiKzjipVRQSHXkPHoVP7hslHjqZy8j7lDA64sNI/3
oUb6xd+7yNT+LEvR7tXL1fj9PZDgS8QuQdA5+eKQEX3pLM9/Qe1bbjnNiW3niHqNJ2y7DoTRvw7j
/BUCZv+oerwA0xo9NddRazsVD0weppp4cd1oAJQw1Ju+qpGcyVfKB8s5mcvbpBpCBg+cKuvd0+0F
2jAcDD6lNZD06rkcl/XtSGmiRV4FTk+ml9o6nJYoocxdKzzXAqHBCvxjiIKTvmr8mO1kIMaHm9GE
GjOSErxQLqNHMr8L1S06o0Bo9kNJ+abeRcPFDl+EvC3qslFXcJ+wIya5sb+P6RYFQH1T6g9eY1Fz
R+3yY5OFYm+WXXsO7aXCzUv4Z/jDGInN0fBEeo7HG6qOS665OeF6Y9j1pDwOfjQFhNtmPBeH7q1r
TOND7uzT0Ove1Ag40axp2g9OP0yHIk8oGc8WePVRC1DUWMfLaP9Za857Labq3Ub1uh6yuYdsNmxy
y9GoMimDQ9Sb8TWfwMuAqx7OlR+V+7qXTxHJyRyiYKsbVfY5NANjmxiVd6yyYnj+eYXV6BPfc7wP
5R3/flMvmx57Z9V3LG/EhTG21sFslavYpxih7zBE7WIMUSerxxpVdlXTyqss8aaHjviKGsJZrSJ1
emrSaYk3at8dajwjHCBc7S73HCRarj5g5iKck4k/luwEauskr3y5w7qPmXi5rTu7bs6dVp3UeTTt
8X9p7Ny76p0BhlVLh10RJcGDh/BpRchZf4p9cSNQqnskJ+0JW4qyA79K0ECBKm3wUZ6Iv3f6Nt+T
rdHWtdl0W5+i+W0zNfYrWsS6cIZX1TE8GKe5pqUPYaVZr/DX5webwqaVmuXGwinPjw6T58UY2E3G
SwWUbMUNPf9tcqCrQOf+Y/Sqdz9N809hFrsbosvaOfDr7qi1QIoEfvYvxUAgqEo07xtWtvNBn3Zz
VfpgvV3/MXYnF8St7Afu8tIBXjwsWt00ALUYo4DVJOQ1iA5QDd/tJJ6/v9CwaifYQfbQd1WRYT2j
+rERg6+yoxKkA+GZJPsGixPsoael5Bhj/UpVOCjG0Ei/FUH5Ley9Bjo1lZCFtVYB5lpGmdlLPPQL
jx27M6B9hvEAmxd3ZzUJHNp80XKCGbXfGMdelMaDiGPySeTrT8401jC+sgjkT/jFNQftyqu8s5d7
2kqNj8R7OPzsdWkrPMtmwT336HvLNQKIe6li27/UPVDAaAmB6PkFmqq02dZ+Lv9j9EvyXBk7vUUf
9n3In7RtIVlralI1Sx8kzzY84NQMe5hB8qVdWieHsLRxi5BvoppZboWtkvMXqecS279aR3Puevwh
VYYoCLT+tFT6BNMv0K/zt97Rlj9ksPUPUq7xblj4u8GIfYT1R7BvhEVTG+CFSYd8nvVg2doUNh3R
srTPPFZ+WNFUYjpkopcf+9xcY+4Qaz+B02J4LQUqtm7iZk5xEAlRajVUcYFa03sQErrA/Va3GHWZ
Y9qf6v8j7LyWG8e1NfxErGIOt8rJsizH9g2rwzQzmOPTn49Qz6h3731qqmZQXABIu2WRBNb6Q48Y
IA43xLfOYTCKhSVbRYy/ZrUxcpiYjX/IObIf3aJxWfa2s+onhZVFCYMuEYJt8yguE+Kbi6mdgqM0
+XFQEl3okLPw7NC0F0UtQPiijr2Vo5YLeCiA+b3qO5U3ZI6KnPQps9xwhaOS9ygj22n7XYYGxWQi
y3njSFjCE1h/Ng+GT+Vv1oJsZgVIeSRFI6EdiqMj+CT+s/+mEdmwUFdy3Tgknftz6PEaQP5yVt7P
kR8H1Z6v/ASFKN+2cXGZG8RWxJba1cSbGxlPskFFdsDW5HoLsTYxHyrjnAYHEnTVi2xGM3jLg9x9
aOYuLeip5uJet5WDPKc0/Mhqbc7oYRzXD8HjpOpnGZGdxjwOj4FozNSn3IyZ0LK6wIl7guvAYF/6
6cZu0n4tR5G2nY6pYaO2MI8i9+Bd1eG7vFjqds4uidBgTLLs3Ynz+hPxEb6aSEy9OF57AAi+j6Ip
OneFF50NO4/OMhRu2y41Fcs4AxyZ4ijRsxZCqQvJyX6run411rHzLTOBVpUuHljWWJ1Yo34je5as
YOc2RwWNyjWch+q9Gt3HRHGCZRB76U70gYJgFKYBuyipP4VSi3MUa/TJQ5S+wRNk6RtuwBeItOXO
tPppUXgeqrcmDiDbEG3HhZ1lXbo1PcxnhdV/kd8V6XXnU1pbedmQbO59WtzuW/hhZ9lVUS/EuBmB
56hTErJnkbZpOt2bC9HJm9BAsblJkaEXFfzIR95eNYL1r+RTvjbaR5oekDnz3tXS/5m0rAawUW42
hhZ3G5zEWbX7mg/B0LY6PkyasO6CJUy+8l8qkPZ/UbpM1eY/KigWmC9TUr5+EyzQMCTow76tn/K2
E4s4m7xjPbjesZwbeSQbJKHTjTWwV8qM2qgWjS36jdm3aI75LXAhnBpARGc+X4CBxR0J/PcUqxrH
rD+sIqEagjbhczd+b4eh/RaLPF/xjtJWiR5CAJrvrm6+/7Dn5tnbI2DpB8gpyQE70Ga91nmOBrim
K8PXqKvUt6LKt+hCIKIpdapuh0HgRwevhH60KNUquYoJ8fgp8y7d7JXqFFO8jjybqtYc6sA1H/NW
PaiRm6MLmznIcWTa+JZbyGXqs3LqIHRj20jx0U6Yf/WN0A75LFMqmxpxhSkfY244t/oXKQlJdvyP
0rBpWbbm4dPoYKBlqH/Qj9tmXgjgc/AEeot1sACr2dijt7XII14NVwVKsTHm47pRBuqhjbXFuKIH
GUIoB1QTbwpTQG26Tal9ZdMbwdazSvWSVXV3tJNZy8qP1qMFQ9tO2Z6ykPZO6GFqwN4b/IlkXCFp
eYhHpNzcZB6Y52RxYfibauq3sZcEh0jNxi3A3ucRRixri5YaCJs0AyGck+wy4m6Nut4A1ASUQATB
/DAYJXvfORReFj1b/nXsVG3bqm27j9ziuz4XDMgHvcMmK/4FD0vx8M/aoTmTGE1Hpfyu4efwxwec
qxPcOB3Yvy6c9gFIwU+Aev1WFpX+YPLJMLG6nxpi8bcZ0cz1k/3IiWeL1iiSgwtqoNL06tqXoXjJ
Moo2jZ63B2zGspewpWpeWRBHZJiGSv7QBu4XGckT5tPHNqqvmUtVpggbwJr6wjBV7XuqRz1OMM3w
iC4qFpaz/K/iCPMtHOJrojXxDyWM3pAHP4OEU1krhtY6Hhs23mXXvxUxgKV4qvR9AwnvLehQgHDc
0purHf1b1qeXUrTTRQ7aVEL0zLFeQvZN15YSxLHyghGdLR87k1bxSU9OCSJE1qAUC7uwvVWizpWA
mYjshXaPJcz4IXnId4LyPcw6A4g5Gl+yqzIw4Azb0luYE2Jcg5/sfNAzZxklQ5BBCXVXMmI/5j9l
Kiu+xkRaQfbldjxSu3TMtdWGvFXxzHkFwV9T9ImmS6y2ziYNhuqkAEs7uJh375xU2LxKMTEyQq+4
IletLXnFDodkis1lzBeAJb/tfK9cZ+0OSQ5sRVXmR17zl23lny0OBh+j5pRLD9viaz0Y+rpXjXqr
mLDslD7m5VN7/vv/e6R0pnIb7f/leWFrM1bkPx4YljkTNWBlahAy3T+f5GOmWYqfme0l9VWqdmFz
Hgw4JY2tRrgB1M2Z6pAGzEiQxRl0sLRwxXp9G4A+sUWoU7KcT6lUVVuU83QbHGIt0P7JW/vYN05y
6EfMN6da5C/eyO5YhK36yva5wAYbad3lFI/xIhKTu5tByc5C8f0U0RFuglnxHZa+sk4Ml20btCtn
wZMabW6vJw8ZKd5B1+fSWsSU2WwV4ra/F5ONtMhsxQq4Kjsg74GColoH2VOIVVSIYcZjmqT+c8QS
A2Wp6Sm3Te9ZNCSAw3AYd3Iwqephn9hFuJShZefhs12fWoop1dLJ1A6Ua2Qf5GAJZGnr4yW86gzy
mn2kgxQUabxpHLO5BqPZLqNyDN/JdSCbT54YSIXUuk314ZJMkbK96d3qI45LndfWq2RI0kUZxcar
xY95MEbxe3gfzaY6ghJsbqh9vQ7CtH6gGrawrcD82ZTacwvF+COYVHepxvwJR20k61rk+IMWooyA
H9v+Lu2rIlu5WacvfUXHz0jGjtxQRcWlEWr3PE2XZJZllk1n25e8ip0zvNXxBTmwclk1QbNH5HNE
jhWNtL5OyrWc6/VTsxWRAz8H6YeubfPX0oUIpfKg+44o09rjlYmPaR2h1OdO3yYYs+x6HOMlm3yx
NhUcN6ywzfdF4Ho7S/jjWV6p8vgTJ3X8U5vdhs0QfclJI4k9R53TJAfhImquII0QqCU3srQZr5vc
PlZTuA1nc3J/tiNPSpTDFsPYx9ywmPRGVWe7K/WLjQnSkyTPVzC6UX0Z2N22IdscGTcRLINfVPvJ
wKqr4e2eUCGjHoxfsZasfXdotyawo/0NJjWWnos8cWyuJOoUNmhprFwLiyrFepR/6Az99VgVvTgN
NTWwmq9fJ6YfRa/qaC4m/bXWw6WMxNxlVsN2SHv30vtCfwFODcrTxvXdnqZ2Y+h1vh5hNj0OSn3s
Z2nyHPn8Z90WT1oaFmdH9EALyghJDccZN9Ycdk4EOIin+kKO5pppLAryC1tvThX6ZfGrGTTXA/zG
tz037fQUJ2jKYSy2HyueZRIOHsLdQCasNB51IAczQFw2+IBWFy1fGQLtLzc1nxKgkG/eNZz1ROre
r55sBWr0HCGYpJyioGoWMjTCsthXmsnSfh5te4DnFcydTdYm2ts0JF/QZz71bZA9k/aa8Ie0RrYu
eb12Az+8tIiDQKhv1HOqmDHlZoG8QlrFOxvJyWNjhWBbcz/jzcjfvgmsx7GyImcRNXmzbVofs5q4
i7F4HjSTXSEgYTHgazIozd5106cRNaglfCn3mHjCfJ0F2yOhtV/CKay2UdBAnhai/WKk3S4sBu/F
qofuJCII/bK/EA569zVbtdBW0mcMkh6T+fRIkHFHiK3eybDX04U1RdO7Z2QgQOPMB49bNdcosfJL
3yAuPn/3ZZOWeYWWamP81teVBjWPAcUT39FeiloVB7XIgkdlyJTzdZwPZXxvwAgnLCuydHfvg9Wv
gNsMx3XNswStvgjXFyUx86NugzaxxLTsDWQ2IQDo9SFwM2+ZxFW8Gqnk9QiPkFFFWj94iKze2GVd
eQ68doYg0BgJAJp7KI8qy0RtPW9fwtL8HrlsyALocE8TcpR+5wdfvL4w0GTWm11FFeiLz18+Aof3
ainReLLLAbQymMCCUse+Mzv9lZudX7Axp32tuvprmlaE5La8yTEeW28AzjwviZwG1SE/Vr8ClseO
wY7js2kqyhGVU1CLpN+auIQ3OlRXN2qeSygckBCqQ6KV2imcIQnQL3CqlEdz3z20s3gtVHKckYKG
ChxbNvt97AMUKABeu6Gybks+FUcqfvh/h4bBwqXyog759FBfZrGOOB94//dubLZuqqjPg9ZkT9Cq
rrI775xgD/DCWKVIMl0B4Wz0WRGTd61z4FZvBGXXSTWXWS3ERk1z0CN/D3dVq5lLOVM2RZKJlRP2
5VI6CERlv+5mLWl9hle0M4hC9svGi11enlbxJvvTqdB3NoSRhYM/1yrh3buLMjt/b0SMM3OS6efK
MBdWlHWHsBhxGJ+Xhy0ACUNPesSfq+lUsx47Tf8cyT4jx1IjnOW2/+lXk045dh2A5YFn/CEKoDPL
Ix2RtUUjyAdOSLPmpvpeGvrjAGT7yR7S5hkq0q6ywA4HoDjwFSCtpZZBt0v81AC/Rhrr3pfNfffU
Vu7j3KqNlbvjrqqejaGktFH33dqcQ3UygqcEPIA/zfVmdvaQOtoUMsI82kDbQM2uyZemWperScM7
kaRCcuJ7k7DrgZ+GoFN1nEiSQjKnNGB4GMOURfoeiukUDiRzOxOHJRX45DUVYbckndkuOxguK+nS
ARXIXbiKGlEg0Yq3rLEX0qUj7D0F9ky3jUCskJRA22xfdDo2kNha4a9VYdkKPuU1oXbmjfpHPaLE
whcRBiR09C+dY76WMPuuduvmZ6PxjYUOOsFxlZ84OLpf3WL4yKzYeI5iMuGGX9hrQ83E125e6TGO
s0i+Fn1mHHJVn674Cv+MM74EBl6i61ozKnXpKWp1CDSvOsgj4O4UEnyVGN9oVN4zAaCuUZqLkoXB
zg+LHmeGdBJL0O+XLMCYsHVG9xpXlNhGPH6ACvru1VJ5ExsNeFbFRpbXBYY6pQ6G5HMjj9xo+HWE
wW+9aVoSqH8M3CcPXaIvoslDrypPjYf7ufJI9kXAjdQgU5Y1maplKXXV3RmjgOiI2jx0SIZWbqTu
JEZBNlmsld5TqUxI7auegHXuKtE7NpvhSY6zu9orRWeTnTIhpFiROv7LXsD8r62tY+JBaOqG66J4
p/65FaB6ko76hDiQNrofneP/VLpK2/qoFU2LVuj2AYbgsK6M3NhVJipkmJulPNE17nNHeUyzdksZ
wH4yrMZ4RcZ/O/m6/SRRD/MYthPFIvfMjdzX3zb38zZ/slPtttcvSVal2J6AWScBK3PrY57US2Xg
T5I5UAR4cDCCTRj55nrlFuz8vNm7Szax9PKqzDb5F/Ue11FnuvrvuyQka1wbaSn+N5AE/HPX347Y
ckc8Rs5N4cAZsfIO54DO3Zqi/JrZfvsgG9kvj9gNdNx8jjjknbm7z7hPkzNc1DROtr25d/8xdYSz
8RDbxsoASXH8X9NcEtMQDctF3/aqlh1c1qZTn2oXJfRLalKmfRxyPzppA5t/6ALe8zTmIwScxsam
BahLXdU/lVB7EUYmPnIlzVepE7WPeBX6u7rSjV2QubCwVJJ2g5dOH1pvXoVwOMlolm2n19/9YNAW
iVOOzxliZWsrsoDTN8nOsvTiPdUCXjhNH51rLKZwaflaWSAxhVn04GeNFwp3+bvTmf7eaybul3nS
YJW4p7Gm3sEWPOQOhuah6fWgS/roNcmtX0eK8Xff/ztatHH0OhNXlhT3lWtifWgKprUZ+QEFghL4
biLVSa3HhifiUXisOytqT0AlyPeBUO6WtxgZNh1oHPuZ+yn/XErTk22qDAuzxnqxwI/9pDox9jOz
yHWSeouBStgX03PqjR7a+X7SouYlSstXOSHrcK8LBljOvJXdVZSb1qNTgpzHY6L6mrbGz6kXyZUl
iIF5fYMg3txvltbGC9PsXSAyQlnWAcBfmO4X13+T41UfjVT/NWWfsRZ4ydL6KeGe+Ro2Vbs0SAU8
CFx5MKJrSMqYE1aYoeVoG3R0v2dT78BGUtgnyhEHwRjqB4zoBcJ5sg91E3CT6qBmcDcKUJWw1y+d
w2tzJktnoqWJx25riVFdyr7bgO/gXhSn8UGGRV9C0BRYUs5WEu3sLIGMGOVY6TshO2UsR/7nHDmM
qFnBSwL1oNuJ93OypOx3Ns+vraUP26h1h4OCOQ7G54Hdz/nm4YEPALe+aUAHmEiOepjT99Dfhm1V
opaR4+xii2YEA+fo9VEpUxSa01xbd51C523IMZoa6xR/8FCJ5vA2Jg8xNsJeegjCfUMCmS8REhAB
zqPrFm7EToauE+2pDfvPSTuRjCuxL7hPC62QaaoyfjRteJtmOLlyruarQTOMOkQMrFUzQdIr5oKN
A935lBlWvOjnAo8PBPZ5HLZyzJqLNKNvfvppnz/I8aQe+pWnYFAsZ8S+kexxpquXchRQFGamNWLU
RQnXvsdnL+AJeZEX0rqaEmGOuaicaw0RrP+sSdZytMx1vOy0/in1I5NVHvj9kWfZQbQanlb3WHaC
+1t5eA7t4mQkZ3ibI0fkRHmJxIo58TZ9vpA8kg1Ml79H/menPD0dIs1A6oJf5j4pTdx6rfQAXynk
A56CD/Ouu4hU3EKrj29h1fjKyhrKfpsV8cno7fH7kLofOLwYn1kJpVFXtRAtj1FZ4KXRv4IIQJVZ
jNQvEAJbsdd3LoPpApAoHeMcFsWstc+G1xOKtmPhHhzDwKm2FP9X8vU31BQsFc1B2HsuMssXnxwA
Q059Ft0308SvGI2VxQS+gsSC3h1lw4Oz9QEzEme+Tbo1R8DhUJB68lEo28YGQpvlLElu6+1fvhNF
lyj1jWsXi7PslrNs5IE2joK+WNZ45ARmvmQEoeBkN2VykmHaY/i2yJT6jXcDePJ5yn1eKhJ7aVfq
tCvx/ubDbWb5A0d/Z1dfiyRGns3osSMCu9DhE/IRhmq07pDR2clRnnTn3vDzq9+M6lOR2U8o/EUf
CUiFnSnUei1PkpdO8uSC8IOx1qs+flQRSKSaqvnBwhuo3hozGVKOyKYW6IsDzvRBhcA5uw/4blBt
zRY+ojyjk0zKFhDBMbeGP68ipzSJWKoCXyV5kd6xTq4xHiRJVDZZH/VkMFIPYVUNNx3J2ZQjfT56
2uY+M0WQCWnryFiXmGY2i99Ob6ENAM/BiTao0vHaFsoysUALGh0a1jUp9r1u4f4uB2WfTS12YSY4
yMnQQ7D7Eur8q+YTZON4JToJXpdByeOSsk/Nwne/yYuT7Iq03j31yq+x23Vcp4eiIiqQ/7nIlim6
qLGvJdMb0hoRpUcnDlveJPWhcFrtBeF27aVKEc/wVCRD5i5jSL+jaiQe5FjWkrjFCXTa3QbBe21s
wPBrOdo2lJ+4KdBgmE+1e4oNvlEfHAqKi7YIxNkj6Xq11U9Y19ZzmNCApGFZP7TFQfapmQ+JpK7G
JSpPJWZFMKy0rBQX1NmxDnFzk2SFzT5JdiKetQxEHp6xrhUXX51G2N08DWp857bOFHiLrMqCpzR0
FACwXnocY/dVRrK/t9L0Efn5BX4gwdN9alIOK4q57fk+tZ3SrzYAkoPskvO9EWJE0AEfq6gJI4+A
itY6LTVrdb+S/EVcnd83bYdupUUWJhO5mj+wONjbFuylpipzwPF0ySM/wa8BP2YRb4SGiJnsvDf3
ibLvn6tYvs5p7XyZ+xQfEYbfrnIf+ON6aBrt+ZpZy7Q0B3xXTPfqa5PyFAUPrmKNAhCVrq+DiNzu
LS7qfn59xPAia/fKZldsB+CtqzSKmF1QBHN1MZ0hV7pXL6v8HdYuyuI2WunpF00E5Umeq1u2e+hM
dFx+XdnvWJ90PUrU86WVZAzJsA3Pt3PZFBYUHopqJy/dirB5VPJo++vKvl2vtBo6uTxX/hOU4sGv
1GKZK5mBf3WIUftV68WSW/67xKDcm8yBdzDlSrW/9/l5Yu6bqP8uoSp4s2YXOagoLcv3Fr32G4Zl
RrPALzDkXJjD4SnSrY84NuoHr2QBL2qehFFoO0u9s1xSLbgXd+TOvqV5ekAicAgpxi+ztg9Jsrjd
AzRn/Wtm4buEx0f0VulWuso0ZLnGehw3Y2CapywLtX1M0n4fzj8GhN1XlDZxVK9Tm5QlMtltHbzj
ed59m9S6WNRW4SDZXEKGm4ZxrdiO9mnmP+UEu/KylW4G3qmlcv8YUkRfygGqaju1DbR33JQoJ8+X
duN+GSrVofUtc05mUq9BOhsymb9TGp7PToxwCsmHN6vW7R9+UBzSUhdfrJkRFQGBf2C1pR17tLTX
Zdp0b/NUZ57axg0ADYx/INySp5911UQKqEoe3cOuHHDkljEiFZfKcdOdjCy2U/qm+OcUqyU91YZv
Uze52e16tg75Ts2cR90apoxFL4oPWtPBY1AzS2VxS/zbUKTxIlnAf9AOvx1mkQZsG3PuXyd0vlrs
B0RO2KXX9hpXmoWNa8g+5kttTFgSL+oubk7l3IAAqH9rZB/e3cXOU9GqmwdvZ/wxLzPIPqAHMXpr
tH9L9mXzCl5O+l+XFa4erKjHaSjWc0lL/hL3ib/9iHosUPW2kh4Vd2be5+iR2SwsFyOMqVXMTY1Y
2DqB3vrS46h5yARLA2HZ+otiud0j5FcwuAqsow5TqMSMX+RUMqXPJorSZ6w8jRfHRTtIHWJ7LwcD
xdLXhmkkmyxypifKrIfYA7BUJbrzQ8OdpSzyvxoV/yqcSsUzanhim4sO6EE8ptRegHrAtyw+tSTe
ZSkYa8Wx904MCPiA3Sg3stXAa1SSBPkh2alWy8YMWYCkAOhmtMUzLgLZg9rr73GMDzdC6Col8tE7
gwji3YQ7+LrEs29zn9sk6ruMZDPPtxB+PpuW8ft8I7aTYzFBBEN2BUq/NVs6l7P/szwy5lDNAkbK
Cj9oOfJnXA+kLQM2BSs5LCciixctJ8Pa9ahuvtjaQ00i/fXvAFqN/k8wqeUmyYt2EVHj2bplVgGz
G6pLr2vQhUfxJqN704Xeh6rg/Hmf6kcF9llxg3ILTPvb6fIEE2uvzAe5UyRswcJR5DwqovZJLymz
ueXwnEXG8BzoMeBWR23wjCHUEXE5sFgH0WP6WbnMU4SSPC29yFEw1PmaF1DAd4HJY587Z7Xwjre5
iYNR4mi07VGOguZqd+gFdcs4j8fnqR3I1bvFGxv5Taap3UNiC/WitugYNQl2N36Ig306aEjvU52O
907pZDy6GeYjm9j20+gmz0/NeDRZpEM0DViJkhEnTSTjykNtw2NneDvtdukY62Fv1rCaz7/NszyU
1BB2H/eyU16eZ22wKVWN7WUd1/t4YE85gFG9qqU9LnMvQYxCaZ1rhRogMpDRSkauZzvXgi3GSrEq
ZW3LcJ5mt5tIgVMhJ0Qjog6KIhoSR34jll1iYKiDcbT8AWwX1N0QIfjeVsDog5nGQooeM++ZxYk5
mg8Ifo6HCLHiheyV3ntRHDVr3VbjhUC20FrKqXKkAxiEeXGvKpBhAmwv6tK6BEoT74aBMsyEiyOf
UdlG56SO1kHhegCim+pkunlz0lvBqO6UJAZVz91Y3mReSkp7F9/RM7g4YbYca5WvjY40+8l7HoEs
RaYaPmtmED0bTtAslcnNd7KPBUR/7oLhGFEFQxTsn1E5uZhHIXHfzpcngKH53+f/8xPgvvGr/fMT
ch0NNRaC7aVuejyjgIEa74EosYXQkmwN5RZw2NS6W8w7kLbTO3WljUAklKloFoFWaN/yJN3hxOYE
ixJqZdqH01YIy9uUfRU9ki5aCikKL8OScNRixLsH7WfCJ3lMa8CFpcBgSsKF+iEPTr4Ar6N0kVMv
659cyn+WY2WDgWsKJ+Eow4RS7+1Mt4tCVBlsCD4lOsZpUn5hnabNfwDnCA06Jumkr2R/ATloi9Js
jiNrdoENb2xYr/eLdMBLRjZGpDcqppZWcaBUefxz4DaHhSSlmIf7oDyyzYGLFM4VK4h8fx+89c8/
gRQcsG1FAaojf8x9jtpms4UrNm/3vtscL4+aXW+an/eB+wVR460ORWnmOGDa3M+VatVHMG7xkzfl
j1ZMLpP8Icrk7iD+6nmemrn5E1TbK7mC+sMulQC5JxYKtcj2QULtDBgTyzd56Hctvql9r31odt5u
MIzirvZjJoWdES59Kr6UUxtr9shunPqozU3QjsEWntmLWWBspqb16PE6TBpQiMRJb2cIn5TxsuAr
c8mcMFmNk+YjwUMoG+Z5LG9ABop/+vjx00Hpx8/bDHDMlymuQCCH85s0qi9q/UyatwQPxqSxyQM2
8VbzJHpYIHIASFm5b6Os3wCAMvtqWWmassQN1d84omwvJEXaXTa/S2SYIPV3UStQG2FQrKwiCM+y
Sw5SL4FzjnznWoay4RWPmkAZH9OgtrzbRXDm/QGpxtpb80+Q06rUAJhbgOn+bZ5AUVMvsNSaiuM0
V/j1uZaPgBNvFaP9LiPZnxqxSqWBpywyT3t1csZLrLvKCxL7yFh5hkeatCcs8JBF4MHYy9E88kLY
LlWIlBKTzbErtrEFUdOVAnaGCA96AcFL6GP/zEpgMTaNv62BoGxzvkTv2djvptn3ULEHaoZqFJxR
BUE6tEQxtuqH6BuVhANicONb4aq/zoTfQDE1IzMoghUCCvkPJRAqqckhg5k/xsJftmCCH63e6w5m
1pNvSFTzpa0ov4aJb//A32ildUn6Vc6Nkih8TANriReCss5iP30EwpM+VuxXH9tOGxcmpnlbGcqB
jPsoUNgmzybD9uxGbOUGAk0yLnVUzcYodjYJ27RVnZbt0polkqROUlJi7C2b1HWR//3zUMZypjzn
z2HWWJwkqPlFuAKkiXakMt8/yUYHS9BROEVKJOBJFg3bdIJtiioTXjbkk4L9hO2NIZSMbKMdn6ju
f48SBB6Vavh0Bdp33ErBGzaGwQr0lPtUOdhKj2WO2rmqJjtjmMJjbI3uYcogGU0dqfJ+FpBCXgIO
Ky7McXHrSEc+AujN9pOVFGiyCPUvclTLqksxZLaRF8GNsf+ZJd0TxobRqdW7cCV/y2D+VTUV2u5A
hh7+oxZoj77fPvtKjeibX3+TZH6+xsEOUEu3Dlu4/SE5pGUbRZuyHEGaz19y9m76zBxptxK6csOv
zANTAJpSR0P43g9lpkSV011YmrmT5fx7dV8W+2Vf6gQ4u3qVvbz33SfHkarsQRw/CI2Eod5Hj25X
CJ/FjpkvHdzEN4qlEFfmaC6yLh78DQ6zrGYznq0oERtsKIvuXbHQHgphIeWssp59FwzI3G0xDV1j
DOtlWFfmxHpGGFsZRh5sj66YtM3gO+lt492GSgZDPP4id9pJPsTHQhNv+Cp3L5qpb1Qv8oEmEXkJ
spWJBko7qqzupacAuFYV01/3bhQ+R9qrMTOrVZzplhVuEgDuCRUlzUzQfuCQOlfBlnjuvDcucAsK
AupWdlk/eiOrXxM8rNZjxq+pzdRwygP6GtCgvergdgch3ieD6Q2npHM+ZYSPNPA7wLcUN2Kes0yY
6rTdJkOGpgfLroPjCXLWE6KhWRO1K6+qxUccOIAO7Mk9moaffVjaBieN/t2ohHtKe1TmlHlW2aC6
S8nNQ33IFh9K71B4n9Jnq9VYk/Oi/GpFGxVBke+hV6MfZJvT2eom+5hkUbkOAfJ8UVNlC8zA/l4n
DhxqI3GAICFaXJCD3FpOaW2VuJl4TvQQH9OUOyzMn2D/NcEiwjkhrnmqirTBksJWvoa530JGd4zX
LJ6a1dgUI/g1UBATrxTKcefctno+pPLX0TT3DfPo1GcB8Jb82TcyY92i0XaFFjEsEdiw35VIQZvX
qvTvPJK3GBuytrbjN8fv3L2tpSiiBd2nomnjO8/PYhUCnHz0EiouU9x1+yqvyjMazcoKMKX7mkVo
adj2UKDNHpkrpAmVlSDBcXRnqlrtsHwi5Rh9G9rqB5C24NnznK9+o6I3V27DxFXeePJX5xj6MxX8
xHy3VEjPZRyUG813QQPGQ/4g7D5gcVZPn/JIJIX6yeKYz8y2/+kLXBDF4+N0GRvXOUkC6o2fmiJo
sQiAee47lPqSzhs/ycUOa2PKUY8MQvPNHP21tBQfXGdYl/B/9q2RILCQd+VOC+Ju20IGOLBqSx54
1qLGJKzhpdJRyXFJm343xno5Wep6oi5hH0z4iVZZQL2LFdNZVaayb8A8HAeL1IWe4xuiq2V/aB01
2fKLTNcmtZ2FqkM862sgjXrrPk4GgAoVTMLOtNncl7MPkSWloE31rPe99yCjcZ6hUH9bxmH8ZnRp
cwALawLSdcqGvZJ6xkQ7hq46e87KJk6FeRSasfBB8qRbBDt/DTQYkCrOkwf36TpmhXIyoZ8t6xSZ
m8q0vsl+TxkVNCX4IkmPABec0NemR9FF2EF4lIBj4Vr2dqQsvxy0wUKiVu+eFFaYMpKNPCH22uAo
Icm1CT06zuESTV3yqWD0gOiZ/QMHg69ZqWmv5vRZOtM0rxEMx9zcE4U4K1cHtXbfzVygH4yDs1jU
Smzv5MNttKZ+lZMR2DhW86kmg/3V48DpIvsrn/4n6kaWPPD+7pFD85y8qpSV2RkQr8sGUzDeDd5k
DRf39qxOmr/cEV0ZSILT0Sz9H22Yl/h0d+FXq8S2LTSclMVhkiwLc8nOO37rs4m9O9i6DPbSG3jp
6anoJ8rQRMk4mo+j4l9ZRb8AmZ1Wwq5gqKAeiL1OxjYhTzVtr85gRh2hzuXgGuHGibsd0MmgWuLy
9lMbRHKy3Mm5/B9f57XlKLJt0S9iDLx5lfdKb+qFkV0GbwIPX38noazOOn36nhcGYUBKKQXB3mvP
Vej+ht+n8hxr2QuUBGgjU/rgQg998esi26R2p5OY7NTrlOjUk3nwjsN5JWfNgZZGq9Q96yyKECKo
6rJPixfxyCKtiEjH56pv7kC+5iu4qPoawIHrL7y4Cfc+vwNUyzFtM4uDuzo7OLkXkJgCq/KAjGtc
mo5psQAM1RZTdMRAVpObl4Z4JxnUzNppfTOs3cbyt5k+GK9NWX13vVS7UttYo1fYAmxL8DyiEj8L
FoNQz0Bxyr80CmcXGB2ar6bhiaXa+hp/hvBWZuoqV9+DVEwaXz+lE4LZqfXsvQXj5pSQBd56UV5e
+YWXa7uq9qqaJdRgo80NzmXCMhdtl+Iv5kUF5essbOWYPpOcETIGazcCiE6Kzes066WmcHJFXWe/
d+amkTUpaNXJORNqo+ngQ5lN0eP8ST71arD0KSV+boetlKfG9nhFWpufpX5Vb0P/ZDjNvRyTXc40
q5f7uF1H/vSpaRVA34P5oAYSFTXhLXoLb8iOPaFSVHmd8Syb5aTQnOvlvprAFu1HM01WETVgx7H3
yjM/oXxNPqt6ofz/uxh6/2dd/BQW/0A1GoyFD4DjUbcmY5PMx3D9KcGAcQyLiR+Q9Wxzp1NxNwVJ
ha7YM17zcF44JhPTqsh4xfBOTdLotVcpSmH1VxDAQq/pdBMgrFFUGzlLTN64qAO/X0xhiAC68jdp
1CUH2/Laa6a6JKSa0fgoFYLKDQgCQazmUEfoiTNgUKxlt1Zt5fUqNT2+wz5Jepb+nyOx7deka8fs
ZOqVfQpbzb7tyWZrViXBg2ZmtPzHgBzV5yPkntwMDhzmukv3X11y7+tQrQqyVa+r3Fcj0a2qBmuA
KUkfvSJQfqaQjS08Bv/Kp4Hrtq+chypCLzI7PFluJJbOTJ+VTblB5gesWu7W1GTgpot651iz8Fyb
HnJOqYWTtB93ltPJ5jgL4hwkhpiggPz5GviaZ9QAnBeyjfYHRzgtRvJsOc4ePwplEQqD4jIUpfcs
W1da3OdPooObl85mkjPSh/IO8MUBK9Z53SZb0Kf/aOE/Q/6yHjGpxGgspXyohsn02jg2JeZ1VC/j
Wfxqd0WwGSMMEuRoogPOy8LEvE3uW5yBBj9+mmID22nOIeZzoM5l5YoB0LLXjb1WtPx8ZxwOrFoe
OWwiLYDg4+VUkWGdoUtsC73gsypGAfEHlzS+6L85XZLCxUoHWLYy1tuvAQtaC+a8sJRmTpfst7gZ
oPaLL1RfG3dJ2V6mjOhRqeLpiDElauQqSxt+JZ5xF80bAj3dGjM//SyRWzyn7XO3KI4q6NnLjcKl
qfZRcaGtSNhepZTVU0ISZ1cJxFxqo1dPilFV1zAIznDYqifZVQ/FuhiLEtoCXaD64M2IsjrIw3Nj
qDdlIaDHz6OFndwXDjyZDDNenCu089dddHBaDC39YmcULPMk5MwzJpSKRdegzM9+8fHFP7rAPoxt
3r5FEzUEfqK6x64yHgqTimX5uIPcl+S5GMilVXyKC9lJLOdTDj25zYkUsr3/kkmrmX3hYR1C6xQW
p3jejLGZn8JkaNZ1FyHIK7jpoW2hU86Re3KibIYh5Q9JMNP6ZorczS5YouVk+wsyJ/dc8D4biD9Y
WBe/6XNfk52+oeq81Pnd2b81T1L4ZBmTIM4d59u297InkBoQ94eaesx4gNhlx9MmHsoI4RKj6kSC
yu8Lc2f27rjNExEtYDIpZ5DcylnuoXrAcbSds56RffqjS06pkaEtKj0JNrd56E58kl/zycCzRhQC
cZ7bUIootk3Vo/xp337L5E270bb/7JI/7yBtTfxKZx0tGlOSBZXO9XdOapCpNCDgTH825Si8B+NZ
KVRvm2khdSyLYtLvgqysj2GSoPAqdJHrGGIfeagwKPtVjyMzFmNuU3uW4SPD+6V4n3AIVy6c0P9s
3+p/9No650Ve4lw56mKhmS4GQ3K30k24F1iVr91+0o75oMXcoLlLRw4WI61FtXMOuucd0PFBZjfD
RLyYU7nw3Ta+Wfx4f9sFScefpHfyc5QC9xNQLfCIoykHpPHPV1PukX/vO0c5fR0p975OWRl2ueJz
5C+VTkLyKKLy6RHTuiWCHmDJCYQcj1Tyrm2t5CRL2zBY6XXKtvrkJDuxyLhNURVKXlfZiAx7svVB
p/xfO9Segkh27qtBXB5UO1zz8FJTP0OspPfL9qTOSu3Y5464Mrq+3ZWdePVmzfZtntcQspvsEP27
PK6ZddmBn99RSFvsRaZwHNfe6Ihb8Sqr7eaQR3F7qM3GIPMy706ZCtNcDt12uUm2B9kuWu+nr3UV
wePfB8q929Fy3pjYrrqU5ySS6n+e6DZB9t4m/HPubYI8mRz6rzch31qJ1dWyB9m8zgwwShqbLXAM
9Cc1tn3oaGzyazRR2tVEZ7xmJ0dZPCjLlqfhvZNG7rM7Y/pxO9X3cvI4YIFiGXZ1mEIXR83MWNTE
71etqtffqPvaBv6g/GAN+62wPO/ZKC1lHQwqxd+dY5yzMlJXtu87r15vPuIRonx0VfMeOvFtR/ZQ
n/SODbH/orUov/vAUd+HvI0XeuqWd9akA6msQ9z05gGnxF4h8fPiyD9c8oIuet2PvfMMB3vZEqXE
5YBYnjdmwyGs9HqPnWKzUESQ7Cn5dC5a4MFlz1XjpfTzn10fNb8wpYiF6bzouH6Esz2hXwcfuu9j
sxlplbGSfZMffWh6BuNDuhqWvVKzXHfBgZtYg3tq1R1FaKkvvd8uldQr39FfQGsulHCTK33yWA4K
eRSPqtMozpU3zGrqSS3fFcQje9f3grVshrr33aJqSbERgRSWrjxXJLztunhNWFZeArNNF8m8PPBr
P4dYBW6g1sHhRIYI95o0iU6Qwi1FXA9rbVK5wAQZX59sk+epzyMP7UHas7ZI1OwO+Hl+5zYj6INA
o8gkzk85FWfLpreqpduN6oPcGKr10/Ux2pKtUkHy07n9nWxJP4hMycVKxGG9KBsrPhMn3RrgaWa4
en5HcDK7qyNT24z2z6jojUWaDOrVLbPPjTGq9nIosXjvfUe9Fm4wzMI0yA2Jqeg7OTv++xBfFxs/
6LTT11lsvedm3U9nA6D9Moonyl6Ueqm7SfUNyzscMwyfinDyvdeW8uJl1+JOZRvGN7SDL7WLkkYf
/eilFffys7aGVFwMKPAk7VlV1a1TsujgUiM/ejfFP7joXGMvq5TMtPrPU4xJgiZEa82NkU0OoFnu
xHZZ4t5GMHupmaO3mlx8itzGQ6VoEk4kDfiMwL25GH3HAowH7rexigoW3qHYFkUUIeeN/0rsJrpT
ijTYpWlqcY2s9R2C42oRqe5wJzcxKtI7Z3wRbdleG5jmu87UQ1xc3OAsNyTbwzOO6ndD46m7JlDf
vQRk1EZVA/L+TlSufCUpLtYYdbu2wOYM9dM3GetINUWj7NTRTnXsVQ+BV36TsQ7Zb/pkxMsQrK/f
DS0XajV+sAxWuC5+I7IluAViAkeSBLFKshRRVq+sYdwhirJW6pAVT2bspmfsAb85/lg8yS40PL7X
ew81j7oLCw+TvZhFqnqcaj8i8yckvvEXVOJnA4zO29gMyUogrNk7Tc+VjJrXU6ZphMpF3Hzok7lP
Fb18wczRpnzc7Dbkfccn39W3YaiMc2a5cI8l0TnKnfVC34X8mhc6BMa1kfraW1Dw6GpNmbiGVi8e
zco7yn5fy+1tnKsro1ctLpPtZzyK5JXuK3wKdABBI6pWTd1ammcbTr4dVUQs/cLVx8853ajnVOxR
Cl72BAmjNjxrKmtKy/WU57w3fw4apmFm9TgNLCNTYMbHRsGmRRE5oU1+YPKn5ueju66y+FpWtV8v
gh85GcS/kjDJVuZCzLxkj/LFi9zTKneF1wglZHO/KhpYEKGYnJ3j6O+yL6uJ0mGEsJdM4j8YxUi9
/KNcJZZp8zw508W3INm6iWU+pi7yOsVJm0U6F9rXYtJPoRdY32RlZZdls5N2MV5QQmtby6Ks/1bF
6E29ts18/jkIwVRXJNJcVaG+UCTCIpk87aMdEhXVo+YV3JtzlS01Xhmt0r6gXdPv2ty9N+c5rlDi
o+kS7kaY7yfwPQT1BxtjbOuN0vjhK6AaXLKr0DnI0TSaHjzHV+90raxeuE7J3qbLu6tW1d8y6GKv
vYkBlB8h2peDamTray9JITPMJ4zIeC/csUlPclT3i0PciPIhiLP+yWj620Elhm9nS8HDIWw5aIQf
uwORrcFx4j0GMUFRfyjJfc4viJ+aoNyXpZ0c5RF9VRbqd1jQ/kNe1v7CRrz6VApqWUeU1dwmG/Af
gaudCpS8e/772n0wh3jKILA2AlX1HVnfCVpNqT1ZPYokz7Wadwhx717laj/caeShmD8GTvk9nlys
mpVQQYjd+B/ZoJKkc3IfCFGALj7r2wc/HNS1rWbdpQdivstJYqIQr+6E4b8FpjF+a0bdXCrK1ONh
YI0PlJO/l2352Y80sNlrYF+tvHLuuiHcj3GRnLNed+5kF8s7jei7nuGYzFe8IJJeE1jLx5XFd3yb
o4li1j1E4eGP+EaTUT+jKsdkzJGRzxEPuZl88UzJd7nGwBUgY+r2ztFNIbuB0Vz5aeJBHKo69yQ9
Xop4iI528+Bxr7lziwzgr5q1H1nAz1hU7U+1yN7SKrJehAXAoPMcAid55B2LIPFQmDX9c9o0v5zJ
uQ6WA+QnbXmqp4QjXAqtKbZhm2JIRl0HquGCGrGcHLmII5+K1/5nL9Tuh1uNqIEJUSzyWlkOhmH9
SGLje9Uq2RsKwZ6oek74EFrBCr+ipVuJbGd0dreSDygmdZ+7CfnQqiMz+Wz4w+eoUuUXK5gopp2z
PVWVf/Mh2t8FfccChStKUJPtGajZ2PWRCNblnO0JXQ+WBj/qE19E9zrGW3mwmuIpknq5WJa2al5a
HUkDj3l7UUbGQszCIUdKiOrhl6YhpPLmVmsG7tET6l9ygtzosxlX0ndgAWaNEgrP4eIG3eFrhtpR
GG4g8dnKc7iG39+3+cfXa+B4Na3DAL+Kr74o4/nQHQLKJHkrUWXXW+4I7lK+KdkX+BbwPFhisoWB
Qf/He5d9GSHkhO/uKA8KYwr3XX24vXfZFWcuGEFnHzngSxeDN16Bw5TvGiWPmzwyg51s1n646sma
Lm/GNy05AUwk9DcKR9OdN/bl7CmhE0Hwsq2tl+sW8etjHFnTLiHmvJ0qp6eWtn5qoiT7PgK1nXJV
faSUCjWP398JcikjhVMsBat8qra5Yf2chGacuSDoz3NLx5Lhq2WwQsNCOLJWrFJZ3ebED9/cLHwx
Ycw+6jyb34HC3KIqsR5lV552vzqQ4ifZCnM4ww0F/Kuv+QMn/MBV+W7O0T8o9cS70hzA9M7wNuVV
vaB82n3DEqovA/+XSNM3AfDmLYwoLdeEmt1bcZ5svbQXWLmXxmrsK4HUlDI50Wbai671/k7Tu2qF
hEZ90b0x2Khlb2/AsqkvXDvMpUq5zF6OKi0PCoZqWmfZBIqyEellrMV4jYe+e4zb0lnbwNPWsjlR
RXrH1WoGKHSPQne7R6yerIWXYEVQRpO765FhXZzZZUDuGeM4LvoWNVnsVpW+kCP57DsA2gd7ymiV
4cJ+HBUXQ4G4rQmug7mZW7JLbqqGiokF1RHeDDPnV0o+jjRJpd2VoqxZCcfDwxiMpGgKMzz3Xevs
waYBLFUM9VJUVrKOKdx5EjB6FlYWlB+hoZ8IJiL7SvuzhrXSrzhVXkahhu9tDjmgqSzQJL3L/bDx
76vM8u8JuQ/LMTepJJibciA3k6eYpdkpaTRnmwFwhRCrEc7LUGt4/iR23YjXziLGM3OTwTC9DSMk
THezsG81xuM6dUaWHR3akQa7qdeqpHwiISB977II3gAZDs5qZKGeRcSz63GyNQkMriYJ9OlY1py4
0h4ExIOrpRXe1eKhZVVQTXpKouiH3ajDNcyi4bklsKeDpX7tUcY5itLdItTBOGLQICPOt91sJIY8
iihd6r7mbU0xTitPjObNtXvIh3gxNbDZebasH9umOMpqutopk13eXar4QXMUcD3zdRSsSL9D31ve
rrKYXPU7r1NcGIHpqpzSMD0jakfzmHjtOp86KgNz1fRRrCOes+xpOMeqm2CTgQYkU+KTG0XeJiAb
eJerWrYapli81OTM+PdK1L8wBdl/5r1V1hGOjXQz7/aZGMLH3iivZFzss2wRMbN2qP3jZcSV8OAT
W19hgY2Y0srymx6R1WV0zCuYSlKZWHQg3BSxSgklGmCAuhiaa5BfYS/u/RRiT++rXMDnMooKWOYC
4ZXzMM59UV9+xFMSQq2gK3GBD/jYnlKDzqA8KiVwsNDz+D3pdOO+SvxD3g88wGcRyK847xaU1sEd
tVrrCYZrv6qq6ntIikvrRq6fHVVVaZ9qW9mk+AWN+rzJqeHJmq47yJYoudbKParIQbcG9vlrPrQg
cM9ZsvzHVIIcuxH9405JfPfgzRvEuu7BUKsW9LZ1kq3AxFYFizwG5LzSF7RtYmxL/hHyufwguDiG
FlzwcggugoUc3xfiDdknR2HcR+oiEoBdh5YbpKoOobqQQziw8Ig8CgXkrlAXRRwrW2/WSquzVrrq
ChPLguGHbMlNMyuhefH7pMBdlTTjxugpPuKhRrMIMsZluHJrnGEMp4N4BjHFURrU/6WRbpIZNd14
br82mlA/yTWZphrZ1UgzbeGF2fTNaHBF0ALybKNSfw4QwcNdp1dCqnrSwH5LVX1afcX+syQFqZOh
JG5sg/TyHPjvcz5xOSVhpbjJ3TTCkxCoF0vEbhVO2fSRTCSLfTd9I0neb40ps7aqkeuvKRxoOYED
sWmMdoGgqg02JMDXKhmfSIOGay3BkEo2G/5zd8NEAp7c4fiEKqS8UEZMiMQYnuQMUI6s/EjKzEeL
pH5jCW6cZcsZeUJz6nTcdV3J9boNzG2nWzjizRtAziOJ8inyDibL41vnVJcaeRptWdg50oBhcu5t
4dr3oLKatVOErJH83Lmv5k2NWGVJOVq2M1O+maXd5Q+h2VUQDhkFQ5vtqM/VKBrMHrM4cslzh/5F
bvKkZq9xZvG1QE6G/G4OktCpOf3aqhznITYNd2c3WPJQype8JgZhZJjUw042qwabXGHGylk2Vdtb
UHfiPMEnMQFveidy8vEr+OfuqBBHX4r5HGpgaxszwEA4CMft0BXJc5ybT0XntA9mkycXwl8WnFxL
fQ9Hiqw0k8LMcpzMx6p2zrLfH23g1g7UzmYsViUR9TuphrZtyM8Fp1x9yaktE9MmSIh3skvOMBpR
rOQBsm/UMDRK+j9nOKr6eQ45o2dGNM/4ehV5Djnopk68oGwsOjrxt4HLEPatnXu0HNe+mnOVYVPC
IUFYqx/suUkta742klbdJImBC26G/KkUqnHKVGGQeQG9nFVDg88vfV8DbeB/TtEDDSHSQNXYAmEd
HIK/D5Z7/zhO9vn2tC/Nut0L3wWVExSQQYjV3ue5/4t3PH4ThkJiZSjas6NX3T2quF/Z3K+E1IuQ
V9rlZa6v4lYFwDZSwEXUrDzm80bupRieJxu5O0RdVi4mueXTLo+tYWkur6nYOzMgDzYfdJtvazjy
yTmf0/9u38aJTZ6KkWfAgEvtQxAiupJ7JNr+fS9sa/uBeph/Hw1KzIZ8JZ0WNss//Iyc5dilg/9c
QJtbwCFXj46/bIok/Db2jbZ1kCBsZRSKStCaaOU3J5vNv1Ql3sog1O/ZFNB8zpbdsBebMcBhxfPV
LaqPZKuRHSbAhGaXk3zNdiCOvMVNn177WeigzWKGEZdoLUMZZ8wt2Z9QBbesLUts0ga1MgJWJdhh
Gm4s5LDc4CdUXiqb9evfh8l+pSivxFK6Q25m3rqIRLrW3Uw8p5i37bSJlB1R5+rZFLWyb7OwJHjJ
KAUMpH+MBhDyPKpmcXsGVvNTDjr4i11Vt7q31ImpEYYtZttt5ViiaFi39dAm5zHZ5cGQb73xyZh7
RgWvXmGJBzlkJcopjPX0rjFQULG4ZZU5E/b/gd2vEEcoSy3AQJ08zN4caud9QPewINNn3NXDUF3r
kWj7QMLnvQhFt+zLSj25QeQ+8mFfZH8MimM9kHbZJ1GrvHG38nPWkW35arQm8amOfN7Qo3UmgjET
tRM0K05QvqrkWVcxMJo1gU8WgNqAq3DgkAvgjnHvqsjcHVKkS09Yzk5T4vBJ7tkgr5ZytHGi5n4+
QLaMeUZhuQi4hHkyJ1DzTeChu3fHR8XWD3qSq2+B5kQ4oHf2Wja5coZkk0PrWjaT+zCQxTVqa3ob
MJDctkqSbT6PCr9nql/f6aWZESnN79X5ZFBVim0ZFuOmT4M3+FXGKVJQqnuR+aS5dg5zl43lJuZa
GbAfk005oKbqL9KqysFNuKeoiqLdTQhnvw7CD0XfuQ5P0qh1igc5DaOQ2fEb5fjtqHkgQjtql1l0
lec2nVA/8IABHmB8q0nUwhGJ4mtDlumRx4+97B96s4aalo7rxFImQqOQ+hMwvFc7yJZO77Tnfuy6
cD03xTD8V7NAELBIGn7FmcY9dw4wFJndkJaLar7JOd5QQzUpq7I/l2QoXmL1Lxlg4Omba1KkjEt/
1qDmeh+veiN/KRNAQHrvrc2osK9uIz73tLmvyjzUzFb5MTTgpuQDqIGc2lB0pFcUpDxQF3mR3bYy
GmSuqHkm5vlDA/JO4Eab3SF0b0U11vDeD+nWyfX4h2ZwczVCpXks8mLcEou+rcGSzAKmOE2+RbBJ
JzLXXxLCy1tHVOG3IlvJ67mdxMm2pRjs1s16LaAAedUPwiaFGyxMMypfHS3zz05aFbcmlnXhrgGc
iJuOdhka0nEFru7vQf8sz4l3I1TboRebgEe0mqLwc1O46hqjLiJKcxOjvHZiGYV0xtTaNZe93n8e
7zWwkAt1aqH5UuU4+Gj+JgPDXaoZ88toZC4+sAY6hoZi32mM+EabfiNlqpavcOkD5X4OIjO8Oo4R
I8Eg2jVkjYU9ktWevMwj1TAqiKTbIXsMB9YbGY25Z2YWawXgV5fUx3Yq++71TY2K9hXUlnpBZMxT
2NyZ+r2Pt5/drGUz7+BNk91VDrJJloJaePIGtnjWZhCKBQKI+2cU4nK9JK/afuD57q791h/3USmU
JwcrvI4c54cJozDBUNLO06MmauelTicgfHE7LmLYFTuNutMtPjqockevOutKMBAQsU44zRf3slUH
B8TN2jNl5taDsPSNEbfDSyEq/YLF6Pch6sfD4IA3aDUtukex6xGhtZ1tJ0R0L/uMwKpWyEYMCGZM
kQM9H9XGd7mbO0icAqhmQ7MTlgmQfJ4jJ+YB9t+FPryG3AROsQe12DXccmOnTrhBlQ0fHqXjWuen
OezcuXTYpI7nUNrNZK9LS2iwb/8eSssJmViOZRSSjqhYVgk1a8TiBxxQ2DNdIkALW26TuVcO5UNC
b9yPn7OQpb7liJ028piv/n9ryj6LmMZOx0pT6U39qDt1HQD60xaxDobPLDr9KAdIEf8elZ3BOFF6
LHvleCWSbEex70mOFlZoHLUwZMofp5Wz5Xifg/I3kO5Txx5X53JqqrPcSw1LnMuuy7ZhRRm8HKgJ
sQ0gaP5jYhu9FrErTl3m/h78Y4Y5cuOfY9jyfHKA7LM1efi0RFmxoCwz+94k4yUq0JlGFDBsPPI1
e4NCrH+bYSWU47RjXu2z0BwfsE/95znkjPmZYi9EQEj9v1/l/53Rl/2FR0PjRc6o51eR70O+ioda
9hxrfceCuZsWkJJnd01VfyWuVJWm9mIOtnFhjUstF7mC74Vw7wN1dF+CglicBRDlmNpDdB3zdh97
Y7ttwIKQqI6aVdSM1XHonepIAcznnmzKgVwrfgUpuTRcNhYlSNrnhqzGFSnG96wnYY7pa/pEXd3R
FgiVobn3C71qx+dujjY1WsaKpezF1s2s4WgltULWpbVmZ5riquwqu9HOJgWP5+qNZxQKUjIz1gAd
GNq50DDnrMZq3ea+uEJMc68RpjVXYQuUgzGpVdl0tegkYuLG7cifoQ4PveZkJ7nxG0BIK95fftLm
jTd4P8F/iNOop9EhRNtPhQBPuFbYN6vSHrs9oGntNcmBoXPLIeYZGgeDT3rRTe4JPnr7Tlmr2ES9
iV6T3/x7XnRLqn6sly4cwIjU6A3ltH6Mq0XJSa7ww6b70BTvcn6gm+laeEVDkRuHp/tgjMQ7q9px
71o8ksveQtjfPLer7/H9Ga6ErzAymF9bb9R05bCsO4jADF+nMqDGWq0P6LJYMwxOc0kxc7okKP0t
P4ewMLfieSP3SiRkuFaQpvk9c7SzzzE/GS3IlNOdNoFDyfR040+qeVBazzxEIrNue199QYHKYaQc
fW0ETVwv7FELTpXiByfEhMGpd0jwUiJP2joexIdOMW68+tc5PlToRU2YYh1BoJz2cpLcCGS0N0dR
vNuCQzeYFGPlsTHczAT/sBmsK/EemLhA3ebYXvSUh7W45roH/CTtrEuLOgsX1PHd6iFfUpCLOUtZ
hwfX75XXsPxhhvoPam8owXJaCKZNjY7F8GpspeJ00+vmsNFmlQTBm/TI0uFecmUK3bvPSjNa5rhv
X742BMgok4pgBJBW+HMgATRx0TyS+HZymy975JF2PVnE7Cmllc2vAXkOHWdo6jKg11Rm2eq3ObXb
a6dJq5Zy8uiil1zI3bLtMLFGgUYR9/QSZ46/NRu9J+kYJ9QqzLtxGAyncN5olHQvdaquV6zYABfJ
zkmtrHwlZ/pNq+wauz7KVq+Ww+nrDP88YxDVz6amUcY1n/p2wq+XiuKVYzvpASv67mAMqHFZMZkL
rfayR8uhiA5aV3OQTWxg/QOXjPw2KvuCsX/VVKGvOrWIT+T/Xqck7o9OZWNtg9z+fswd5NSuuExd
+NSkLSZ8QgDAjSfvXRewsEMnKe/Qj6lXx6qqhRwQLmHDxlfVk6pjLjcNZrfuSqM7fG3qIOj/aMqB
/93Xzkf87ynyLBbmNEuvEB1muW5zH/ZDc683/Y9Um/xVDBGinN1Vv7t6bezmpot1BuAsBHr6GJ2K
xI1Ock9uVEL+/+yTU5QBmVyewmScj/q3af84XScqbY285VXzplM0Kcb9kFbmPSKMaZ+QxAOXSp/c
eIPQN9gUeksCjEq0xBuvnkXj0UYOo27KT0kA/9DuvQZrvVx/nghIozrJPhKL54U2iouTTRTzHupH
SBaTgV6D2hwVI8p5RYgLKZtkaVAD8uFOybvaOcg1IhQYqY6eMnISng/KqEOz6rc5pBtB8CzptL1n
QkfB0Wwtaq0ZiYvoExGx+nMD8obSNqd8jruSFebXgJzn+4A6NLeEG/v3EXLgdi7kNd0qyFCM/uOs
X01DYB+WQClZyzMUyqKpteCQECOc1sM45Qe5ubUR0WH7PG9k5zQQEc5IzmPC4EPcDoJuW8W+uw2V
MoamoluXMWnKo0CRLdLaujhQGN1VUE9AZgaRb29t8lbafiz9RzlnmA+LqghtoKHnP/wsQKMSlM2q
lhUXZhyhLTCbbT1XXJgtwmCVWwcQK4wL0r9H0TAat9EqFM3WMhE3xVPpLyYnMk8lNgolBcKWcVK5
2CyswR83tUtR3kJ28qxunuRebgJ49BvlLstgVvYqKIJFVfL8Nz8R9UfZq1X6596gpvFKczt8NMfR
2mDQ957yd1RaOgvpLN1baoU9bDM0h491VJlLsOanzgsc4FVKqRy+NqXjfDaJmT+WdoXRSDYpDxNX
dtSS0VuaD/m+zy3cwOamSsR5mXuVf4yHeDo3uocqLCXsMnut+e7UEuLLg2sBt/6UpBA/DUeNPv5l
BiKuWRbeOGSm0nyjEPh7Gho+Pa8wyp9xu7IS3PzA1sWLQmmqZyrG+A166nDqKlihbj49C19z91Ee
9SdyVt0ptqvPPdnnGla7KLzShFj/ewog3AxwXhbxBA3tj9KN5ASZrN2JzD3ZM+JP9uMngtjtqy3n
RWEPk6cz91UjgIgZUVKcPcKiyKXL5a3PFeq1qwL1oHhBeulmZZysoKkMmASxojQbWSqTRRM01VY0
t4IanPKGbMxf/+2gYszaDbgEnm3DMAHNQmK4qf6qQN1cSysdLBZ+vNTvrmbul6EOohxAEspiIsff
9eRsveolbUNnO6RmwCdCMxZwmLKydzeyKVInocquwrNsHi0AFy3CxtKOsqmp3l9hWEyX0VYpnJwq
c+F6bbpDQF0/JYr4kP8AaWO+UQg0p8kMbztUeboTpV4/hU0BcD6HNRM1b5IBXs00cLnJSuDgX31W
V4Rrso/m4qtPzsuThKubQgStHSL7SNmmdYQe8Lnnm6Yx1558k12D3a4I9lPHi9+ldL60iJeaG3c2
wWxNhZi9OwHomoe1PkBcOwy4Lbs/cKMV+RrivLPwHEts7dpL3EVD6f/FBmPTTc7/MXZeS3LjWJh+
IkbQm9v0trxM6YYhdY/ovefT7wdQLVZrZmP3BgFHZFZlJgmc85vgyUTJ70rPZTVC9quMm7awSO7b
pjspQXP/0yu5Fl7JfT8dNNOqHpoYlWIlrQE92VbzQmKveFbc105N2xfZg9MZHoD9BIVITACuY12t
oANyCKsym9ISXclifMBzc3yQNSgUiIaFj9rAezVKnTy/rBLxeam9oj+aPMibbETuY/AJBKQoO+ZO
epc1TTST1PmbHYG/xaId/0JViTbTD7vBS2KTqBPYQH6XqGjvI719nsIkIh6GVlfYDA03N2SxZDGJ
WtfZX+sAkmTO7ZREfv0lxRPz3I+WTeasI6vjRRen1cfnEI7XPZ/hvUvOLiSln6pX/ep3OEoDznVL
83udJbuGM1Va58nXrNEcAjsBYoWDURwtNUmupjIFN8ew5wO6CGTKbVW7xohsCLMS/cgPwfrc6Q7q
pVY4X2XTq62XuSfkKVucyGyvhmykltYxTnTAMUHWoubXmXfJGLUb1z5HelVs1LyZx/dKMQ5s/DDj
sax2o+VGaBKnFNIHTsxRZmP4/smCbwM7A7F0ZEYBegbau9+2X3sPcq4VTCqiIPO8KUR/ibbjVrP6
kcdBlh7VDsgvrkM1vn7d8MlD4Ggb10b1DFkzhlSVbes6QKYrhBC94Tlfn7tQHZ+wSsET3Sr3laCE
TFMS7jDxcU+YrQQPZYQBvfdsl3ny3VIIxgxgXM5qOAafASpfenTpv5uqq2zRuZxusGERLjRwnQQd
PT86IyrTwdhd2lSxX3g6Kc+l3Txg8oM6Q1UZ+xwVCWCnZfPYE0cmYUsNgw2YLb55C7y5eYynIAYu
XD+ojXnsxC+pnbLwSdbAfgMEa8ZwL5tLMY7h0zAkfIMQ4ZBdmQE1yU5q5agXuFMO/VeBBoB+3aS7
BE2pd1AgKoJ1WO6No+2+5qPD9wwUX1U6ygE9P3QanL1EGdWmiq1gnbiY300zQKE+vWiZPcMisN0D
idV68UeQfVYzux+sP2VfNDbuoUO0aWuaJMenxjFf6to9ZsSoH8O+pxWHyGE7Km4+WhHm21onoqfn
inuRk/0BCwM0l1+UOTpPoZcXj2wSUB5DewHtW3HE8eCgHxOp8aFXUXvSRlL3BbHUg1kiHb+wmIvY
tx56g/z4ymyueDhgA5+nZ9mZ+v30hCtjgDJqQCgYRU7g5Noj1Hbu8mCeQOe5VXiQnbKox1J/1OP5
MwiYCFdZJps9dPNxiM5zGmT3mrTgpUdKQi/19C4L9XfNaZsU6wGmJXhpQKOO2q3smwJHP/B1GTdR
XcNw0+wvDhouLjd78MBag32HWevWSR4o5RnT07OQBGgOQ7bMd12jJCepQ9N2JPVnEP5ICSJLExiF
dep4om1l0zcU66oNbE6W5uyUZMaSJ6lZgzTY3SicbttGdw9P+aeuVDRzU+Y9GBiCKXgzDzxZDT/l
e6yqzUF2Lk3RFwGjeRwikLnrAG4Zxc0CXpr4s3+VhhOZH0CnJ2TR7k1V78AWzbTHiduYHJczl0l6
kzk1v2MubYAWLfPlJIRFsyPy6X8F0HZ3bVBH+0WyPSr8r3VGSr5ULPx7xh7fxgYi7W/Jd1kbrMQ8
pZGPB1kthN+NeMKJ0jLYAjyWGGRDczZ/AkbZ9HCp//ZSpLmdums/qS2PQQsiGOZeOl9axRenGnz6
WquJ3oy5c+6Tpb7ZiRUtBZLPhwDXvyc5wa5RSB3MDvMEMQMFeeukdla/lc06jB0YleZetrrUnjf+
HESHdmii69D7fBFltUQx76qjfnkwuuSL7JKForemDd+D2Wav/euS9TrArdUuz2BAJUjFwK6airus
aVmDybRtxPu1ryETc0x03dp3WBFFhEe+VrNRXOwRExtpOkLePURrVzNuetDHnzpg5kmtmZfC6pCM
myYtIcEQ4MjhT9hMO1X6KPt4FKSPhYolX2XHww41o/QxHSzgrHmuV0cF0PLGtaLqMJFS4hvI9ubc
VWdind8lQl4WAP74bRjVY5PH3XVFzk+F5WBARozEAKy2iQ2XBBvRuauBusvB9o3opcPLfduOjvEt
GuJr7CDeH1S1spE/RvmjNdL4Z9zjGyp/rrJrHZS/aGfAPSVCoUMOxvC+t22KkasmkINK2rMrC5X+
YVTV/iFK4FxsVGv6AhIvPMuBpS+DyXR0lOAKVetJmtJlwplOB4hveYPGbrlBzG5Q/F1qeWgUisE+
8TjBe0CK/cbS0caxsl2nj8WznJw1vrEtM0hFcrKj5MrZSrifyVFk9MgUw1pyJ4L2g42Uka3UwCss
ZbgD/Az3qDpV24V+JTtzuxzvIOg3YLGtL3pofpuMsXwZ7RFkBUS+bdUBBf/d34t+JHXpb1r71Cud
fQDTHZ8GiyBG6Vkx2oQURjdq29HnP2yjyf1iBEGzDT0UemGxckMLtfwwZLb2LAu3qq1N3tnDqUsN
EmWan34zQNlelyY3/AO0LVyU1E57hpQ2PHv33Ez158xscREj8LDB7Qepc62oT8mg/VhaosvRM1gy
omjEoOJMy+DaL2uKEnwY1Cv/nUxPeRxQwThoGtoYbHqcuy4KHvG/avXkfXdh492UKrKeUTTFDDcV
Jm9TkOD8ZirXcXTLe2HqQHtEcdREAEVWTeLX98Gyr7IlF1ARND6r9lxvuOnHnPAHntXIfEa7pV0H
dkRKPOgP8prQMLJbHgdfQit6tKYuftKQUv0UeMHS0ntbly19suIn9V+t32NEPapt6+jdrq3cSHjA
TXvU7py7K/OSrUhR1jo02di14SHSWgZISyNq21covfOo8naYUozK1sOXCw6p1hfP/mDMV6uIgnMZ
ugfZmjTOhXP/jRsI6pZsDp60PEF4AxzrqYM/8dx6ToyiZOr/SFMk6ga3/U+Rq5s0tf/TZlmNWLMB
ZST0eNp43WtR6P1r5th70JjKZxj3UOZSMkxTAp4JtWV4EQVWVhRgiqtuZ0RFcZjYcG7E3mxq53e5
+e7DCLujUY/Ym1rmHRBrRtwIhR0y2oAyxECTxGjY9sXHAdcN4w9XrEvJK3gO//RcxTjjU1Gd7ab7
FAoFsEmcUmKTc8rG5OPblvEgrACC/Bx2lnlsPSjpO4xX7oRmooul5f3RySyEXYsp2RTm7D9UKE98
EjbtPAwIS4yJdclt3yLDS3PosZYGLoySkar+hbhEtJfHKGyDh1MqNHXWk1ZhlfbGSWYftWxOWqhl
RuiMbmQjT/QXzYzsI/JQKuI54oGUeE2480LFXHLCGTYDql5nj7D3jM+NtvQ22hgQZcc4QWaBdU0Z
jqkSWEuOOLIwkGNnOz7PIxGeNDeGuyyGPBzvqg3IDy/Ov9b+ChIz+8PgluhZ/By62z7stafcQDeJ
OOOEAqut3uWYLOCYfGWnqFxkS4Ek9zzqYMCrJgChL5aQBZaTBiK1uJ7W4RQ/499pPcY2xI7atfAf
Erw7ycBDSVxI5z/JPZreae6piCEEdcZvgfmpGr4SISjYQZMWiDsoUJXntAdJt5YFB4vvuTNrR7dE
mm3tRy6Mg6qrOlsn56GOd1t8rgm0fXJVkHg62qggOWh2I6DN1vfNo2zagZHBWS03dd8YRMriXt+Z
Vl9vIbOfEoy9rkZrc7Oyk8p/cBLV3w5pEu09XfUfco5Zh1ZpNZ6CYXh38zq8y5pf10dNV5Ed+92P
GUhw71VDgHWamzsArQnq6esYDNqp6tSadA/NwUaqIu9G46GK3RzP+ehUCIBKWwe/pklcyh/TfKY1
JboiZcuJePCzY0O+8ehXwfi1BCbnoLmIi9kY7JXeCh9M/tt7zB991LNoyiIy4mippWlYXOqyv5ZJ
UagfpiRiCqok2zaJy9t6qT65zGs68la24XxtncFM7ipQJbTcjZcZWM1LlHr3dNaNLxHJlHOLqhRa
t+ndEXKIHwpBVPdDz7+kfc754p/BQkgnrs0+R8SazLIw0mVA69yfFYI8JxlScToXokog1A05Fsqi
E2fDFMvVHQAZjPnEgOyTtdy/VtBni3l4tgVdUfNBuFk+Z40JG6diW4KRT0u3/zCadaW5U+VoF0Cf
zhMPQZCGmIyaviDt2Z9n0smgIguaogD8U+6GGkW8tY9U4TNGkyZBJDGtRN440NT9KNaQCyHUgc6v
raTbObJB3QQVKC3paaYIRZdESLioXd8icEeMd6NDczx4v0f+nCPbXe1unBkyR9AiJIxKfH7pregv
2VLdwH7qhq7lx7m1VA2hYTEpIrKDEVx1jO2hQGwuyveZG3iPsjCs2nsEpIfQU5XeAkJf17rRnjks
pi8TktiNiB04PwvL2ym4gCBG2iIT4QrfH3BcDYwxB90zmLrNVROFmrko+gilozQpUZ9yx2trdNmb
xv1iX4yDupfNOm/30PxN9CwH9+ir49/yKSqfscvTVTxUA/ez39v+t3jK9iGO7VjseEDd+6r7kaEc
jaJ9MoPJJ8ThexvoGCMEX9srt1aOQgJ+6VJYEBFqEilj2B5lc2jyC0Dup6iF7I14rfs2eUm/j6O2
ucdtjp430PRjYjfhY6kgWx/xKsQ9tKYjJO+N+WaITZtYPpF+2WTza9+iXZsk/VcsxjdDCjgHBot2
g0fDD80d+ekXfb6zda+6tL0doWJp4A2rQDbLNdXcyROGl+mgSUBqI1EejJ9at1qOGhGIyHOU2h+n
mRns39Ewp6MywsHfgRAwbqgS6QI6+UW2UtGVtqHlHGSbow/i73blbCuRfyCb7IF7zp8gBacinWcP
goKlE1CpIJjv+0yZib1jjHYOhWNWz/amRZDIavZQwueN49aldZdDspAjvgVrIEgDXLHWTjn9V2eg
eIgBt/ho/d59yh2piV3ptVbZUkrCv9IHw5UTyiExMryD5S5VThF9y5TfV5hTwYZ+3dcmQYOQvPrs
ltM2iEalQsFZR3bb9E3juhZ/doLZNK/sPdBLIz9wkBOXPnEdxBaWQKvgXwstaxit1R3YUf+1DI9i
oaW6vLzsCH24Leo8NbuwcZV6Y7WWcu2SPoDhbEcBqQfahPc0G7GUtWeZ8T8nN6XeHr2gfyszIFUf
ViV/YR/aDI1J8bmN8nPLSq++RTg97Hqch7ZyZPlEZbUQw3IOrAhBXogLY9dDJN/Kzj8Xkm1ZyGFN
jfB39vtoK9dZB5bF4ggxPV1/BV1U3svROWXCV2Yt0gqHzrz50KPDyDUxCbitk8pmghPVlMYpl6Yz
YonYw84h9wN3X4o+OaAW3XTgN4t57e9XyYdpPhPcTAiU/vPKI4qb8s0EdQ80b0xcSCzpjwpDT4FC
1R7yttMeZC1IUbzL/fxRqc1+ixbRcCk8P9qicVD/CHPronKg/szjfjiWipOcCIQYn6J4eJQTMoUU
/miHd9Nt4r3U2VE5N4BDF5I7Fnzmq6wZoiabnn+bLbSsojGOrl6NgTMy8yXpwKgyqCd29dnxivEg
xxWWvhoYoV8U4oNS8tH8O3e75N40fj1ucOAFMfZbInLQ026TBdiarQNhiK0RcNhjlDrOFbtPzJ1d
9k4Ii/MTMiKg7bJTDq9z1ubQtOD1eXKRf3GcHQZwSDs0TfJW18az1jr+twmz+y37OfVmNRWbJ60J
NnDplG86jqUbY/TUB6eN9K1lsl1zfBvtPi2tEJ396mVp+iB71m6MfvdFleg32TUUw6/pOZ66Y5r8
nbdGdFivscR6laW9jYWQ7BWtda2+GH92ZNKUkCA0KpUF3k5ixpyh3W2mgO6dmvzsXgsMjib2zUmm
4aAL6y3jt9UWMtEI29oETQ2iJ4/tYqbVWtOZo8LnIPYIYthmrZLl2S+DYLXiB78o32YdEryTdvc0
NPVxE7tBvOeRkxzz/imdhXQsQnsPWlRq33N7RjEL3xUeiFD44yFzn61BUfZDHNl3zpLqKYg54SBC
cwjKJDRD0tfvRYFDAklPSHEQ2ja2GVfexoKm+sT578mbDXz8REsWJvoIwHkI6Kx9cgEb6m/IF/hh
7Yf9quzSKtJ3RgwDci7Hn5I+1RX4t4Fxy7QmX3TVZHeo6Oqu6F0stOfwn4EMe9N/TYX9e5wSrYeY
hgKDaeJ/hddi+ZKGSflSoO688+BsHprZT9ItyZ0HsDsF/ztGgW6gw2aWQHdoya6qNmp8Imuo8nKG
RbLLctsv8jez/KRmV9cBouz8aQyvsl/+qpZf2trWOnTm0zCKth5A+eepRZ4oSqxxp2kxt9MpwWgI
667i4IhhOScOZncTRciuqEEDACeOtWf48X9HrQeuddAmsCB+cMW/ubnLGanBMRRpUxP6qVbeigE5
GicmzyObbtWUtwEFuJusWTqgZdK//7QTL41Plj48ycmNkeTtRk6U7VgsuFyioI0OvgEzPWXU5iP2
Cve0V5OrLIbe+1WDFPlffX/MW6f8ce0fTUiZH15HvkSnEH3drPP+11KhosIHAOo+KPhOo4Zp7QeU
Rt4RMLrEaeq+dZ6HHs4Q4p81Jcp7mQw/HbsLn3OjQykZrMFG9g8Ot2qNk8E9qbMWXoH12W11/91q
1HmXaOp0idyx/Rxr1bJ+HFeg2bpcOcrLa4xdByd5X98FP1dl0ygNHnVhrx5iXcvOaGPbr13sfYsT
u/vBpjnZcNxuX/LCTy8u2JN96JJo8qLIwE+S7z9si2mrz3VxQINihFxQmEfspEiDRNZ0nPVm5B5V
5wRxg/xLMVfuOS+j6dGwANWQfp4PTpmON9knJ0ef01mtzipfqadRK8OnEc7IddT7h7VL1nqAINsk
9+y9bC7FxnpUkRVEfAx40jYhbrUtnbpERcUZXobJy17YKrplxiEUkxH3aOTYKXhiMAiH4QVV2HwT
W25/kX1JQfTDxXBLtuQa2hyHOyU0eohjffjJKOvzaBbuO+B4lPscSDIJbm/v8CjjMvo0hKBNcbMB
5aLYSxE4+D4oBiaLkWtmaCQFuNG0aAY7SpfdZSEH1mavTNM1qZ3NH/1r0yUveCD4hEKeV/2t1J5+
KnUdEqNkMooi9itnD8Gi3vaNT/RAjhQk9W6+qfKv4MG1k32R2v49guPBGbb6qplmY6OIZM6PQkW8
riYBfY9mAv3t/Cj7Fe2mZZ31IHtkEXdph2Zgyi+SSbKQ1/QefukOgPl9givRZkx9e4/gV3hDL96P
vuSz3R/VbK+CjSmrKPqUhfr05MQRJh60jHSs3jpcB0VDFljf7SfSZM+yRVL/k0bc9MFWuuiT61vT
hnB8g59rfJ+Svn6duGvnDr+PkpwdhodTtmsnV3vHnyfe+I5RPzluHD/pBmJgeuQdp2BGtjW1/Fv3
u2ib3r9lidWd59a4yJYchLuh3JygtnugX0yRbf9TgPrabZ21LrZMrXLjpmROcl6nuEUGCCQv4nNq
Oq9Dj76ETVa8kurnI5SatonTvz200qy6KL66EbpaEFWVFx/MwU4FJpyHE2LHeG++u+TQti7GQPeg
tYtXT0CdZZ6+0WbE62fvZMFOuczFXBpQfibHORR+P0BcxVYGYrH/OtcHVJXKV9kzKTogcoBW52Us
NbOTWsJDwdfQf8U33cNzKd2zefx1tZ0OfzXzpGwjC1IEv0dTEQ5pP7SgrC+wr/wnz3E9DvQk1GLw
xfzIaDqiQL0/OYRTq2zRi/bvld7uXT47NjRl+zlF4/m8NCUeKFD7zzxosRUTRChvjua93iBioLeY
PrvIzWwnowhfZUGo66BFqfG4tMQMOLkgCcUMIwe0EvjIzldgh0CbTsO1xsvHnxN0okVLKxOCmpao
fmh3ozNc10vWYfxF+BaGE1CBxrjWcaadPO5IN79rs5siak6sE0qRVTeNqYJzd09BUFyWppxJgipf
rjFhpsCpqa9tPU93U7PDs6W6T2OpjPeuKqc74qrTPbMqIDhR0FrHpkr/8myfphyWE4M2BHqv7fvE
jw5aiw4WyhDJm+63IEAH5W899ZI32eV3hPByb3qRLbe1ySTrHaFQMb8Hsn3s2+wwoam8b/SQkCXQ
+/LK7RCFozhEXj5HE7eeePC3RcxbFc1Ox8Ep9nXUuUQTYSFXPB+WQdmV1d2D70buQ+KRJgkNLTkI
ZZhPaf9S2J33ms/4zVa9d5ChBtX6pjngV23AJDdFKZOt7A6sKAVnN/QX2azrb92EyBMB+V+zZOpz
MGB6ylljOkxfWast0X6qQMF9WIsvCFqZXd5fkg6LF61jZ4a49o3EKQFVw0PthpbskjVZJCC7bolW
abfOzC0sT3J3WxdNeEt14vyZjkeD0EO7yT4jMo0BiQDastNHnO5c2miwhpWanmXOx6xqZ+s3bnqW
II+1uY7KybYZ1JfIBrAazUhqRdOs7DyMMr576oz3TT18xQVsPuq8D5TS8vFrG05blzjJd/g9OCXn
HTmL2taOpj+EN1k0boU0a6EP4NynKdoEkCoaohCMD67n7hDVQ72kbQmttB4IwUj3NkNotE+ExlFB
b4b+bDsTB5nQN7dsjKunMrfKUwRQYRNzt/M2EToVT0EN5N71s5vu2fCpBgLfUtVMFlLkjGA0OAOT
9MKm9H1ubuqEokY/XuGV+gfOs+SXRp5nqYWKDomAzwQpk+eO25+Io4MlAMEygdnord3SNkb8hOrB
+uHib3audD++ZgFIjXZODIg3Q/3d1urbgP9aAJXocW6r/ucQN1/Cwva/AkSBzKoTZzFzt30oXeTr
g3m4q7kWvOU2yHyoe/mhn8LwzbVjRJoVR1Dzacq+MkCiNhj7W67VQDpyApJjp8ZXIzi4BdY0RKkm
lJpiqL+yKjuVYn5Dcc86TmFmPk6z+i5lEJtsaM5ggSsk4hBJxGuu3BqT1t8ro66hUSLXg/5t+CMC
nVx1xviOdC0SjCaUSQBeu0pEALNiLK55EP5SZs8zBKA5W/9SZs8r+9doIyZ7oVoe2s5T4Ld0+XVI
O8B4yFace89XDiS1u8+haTxK1pXS5dlmqGxcO0kAXVOtx6HVgAnM7xNfmTQw9Qd/wtG3Yc1kQBQE
CUmAZprppUevTb/3qtXflr4uj4ebbCPLDIYO0udhqsP8CKjLJioCimaf2Wm9tXTi5lNtRQ7H4DjY
D3lAVmoSKFeAlD+KcsZvYtC+xqlng1EozVNQqGR+DZUvl3NrxMfUicKzEFzXnK65yj5/CnQ+U4jQ
s/icm9JG0Kgmsea14RvJhRpEMrva0SNI0wjosOl5T+i2ZJ8VWM7H0OrDc25a2QPOtjcT4gqyuZjV
5eTDdzyB2m++M5OO7mxkx4a/ytluPmmAww7kXW1xZqtRNw+tyypXIZUpUOw9hpVmXtf+yYQk0CnF
Repe+Qm4P56o0K9i04cPOl+L3qjeh6QXn02ssmmw56MFRvsd1XiQ6PmAkJ+Xw+lTwp0OmOi94/PZ
zCQa8dyt8mdHKX/I/lCdnF3gIclnDeBLzPFStU2DVmbhHSt+H3stA/lf8Q3H/rkOdzNAoB+q8pJn
sfNXbhspWqcaCCYjGS/OXGeHesj0c422DyHwLsdKt1MuIW6qssWpBjFFrdXso1CxIflq3KPBN+6O
RkhJT2tEkVVUhAuOZpva0k1OVah8VvEttJPg1ckC79XvdRLhbdmdZRMyBqyLFpxiJ7AaFof7Z+hq
GzkoC1ttcjBrIQ9+cb2il8ohGa15J5tBqVePOFotg4YZw2HX/Nc+A4rY2woiRMFYPMjA7hotDnSt
PECmtj5EfNd5TYkSOJjiaWOHtXFFj8y4Ah3zq02LrsW1FoWs5VZOYFhOWsYr1E7MLuHR5MbnuI/8
UxXdQj1Bw0WwSMwhhvTkjGl8k23kVePb2kS/MYYI4r+ajToKlbYY4tGATs46RdbkZXIB2Sz1kLMp
272dXECTl6xzbLGYP5qfWq9M7rUosL8peJKQokXfpekvy0iRbvk2ET6UfRaWdOemcW/yis5qoWxB
4+QEoXK6W9fyqiKLjuYr5xj27JNLwm5IlaUmm//XvqTjqyVHC3AfuVA7+njdH80/lkGmaN72KXYn
fwzI5h99H9ZfqutLr9NnbHXHSHEh6JGTWtJTMhMF4zUBj9tDK5c5K0uWa6ZKzpfNZWSZBT/tn/yW
gbvDJtRLdb9e9HGpjxcsabA/L5avLt/MMvdD9b9fc1liJDgaqVF8bOb42YyTCt82itLzY+1Qz3Z5
q4Hj3UY1gd0ELUEMZo4ZaQdZlYNqqaIrqej+XU2s9qRErZvu5EhSkhRO+8+otnmPbgtWZTQ64zgn
xOJk36RXGK/dNdGx9gIcGY5VLZLz/x6QS+gN1mRAff69hFwuRkP0mnVQVUeMZaeDrfYXNy8VhKOi
5piMSCyZXWacZK3mKXtq89Tmp0pN9rW/a3IeOirmVd8SKO1ffKXbS7VI7vXdixMOe8dqECAQaquq
sAXt1MzHL0wQLaIJrcGwG3bdXGWAdkLH2c7qnF05ybHTkVU5FGRqcDCwH9+YGrwdx4qRow0n5S6L
KXd/1Qq0M47C62izDlRebGxCn/195LTO3VAMCvDWem2NF9mS/UNlIW1g6Wp+IBSmbT508sz+qVet
fugStAgg3SrOVRZ2UrpXNfD7MxoE+7VrnZFHgiI5sNdjCzZdgg4s4SiMmqR5k9dWGzUFyyKdmQzV
07eliZ6TnIEUt0V+3HjyIqd+TjUzeeBofLBh0KD3GabhuTfD7kSetYILGbDrmdLksjY7EJ1L0xD+
IVbcfRxFZeBj8//32tJy0A71QuNmRWEPJKz8FjhoZHGPD99MQkRCHsuq6vEtBhuI/kv1IFumao/k
rRT/JKfHJrjsjAfbTjbnUAUMokFvlE0b+45nAynIdbXWwgiJ78yTXK3X57chdb6kipeSFQTuGwu4
r6wplV5uoxGhMtkXRM5godNOp5y9tOWQGuKhKTsHTUFqpAeet7TlQoWSTmgBiknrcqNEHcvO9cUJ
fdwRPMUEVAArSqugwEmC7yrfig99YmBwJu3eiUJt9FurZ8ZZXrD2y2Y2w9iogHTJlpwvZ6zNaAbH
pJj9f9b+POWN7XqNDJwdi+y6eBmd5PmmcPEhd+PWeMD5iYgiAYjIE3D/dB8LsbWRvWdfJy1n7669
y1ojarKpo5W4Kz1S0bIpB9bJy7wZRYrBi9DgZxFAMBr22KI6Z2fVhd8eYLm1VbF7ew07tH5kTR2v
Q1sF15nd2Ks6q+z7Bi2GE0RT94bgxUQfpdNMFWdsuvxAcze4xgjLrER7HQpsujos0JcpjZhXuDz3
IOihi0ELpHu+HSa3J6PuDvdpxCVzqcq26zrBzs3MfKcNHFKWEfyzxvs6rMQzCAHRtw5ojRZfZ7iU
0nXTirrputRG9uZE8UaS1fR1Uvb318jM30zCfFOGaXFRChCKqPBqxxh6iR9z73dFIWsK98+l9r/6
cJDwys06Zzbs/7iRpSf3PjTf8K87T7ah33xBMpDFNCFK3PQG7tXSTS2FtXhpDP9NjipmMi3zxKWa
4tg71QKU2Lvsy/tsMC9daJlLzQtsIsqys3BRft1+GP89fRnxtB6TmBwoTx9ivpt3uFbKp1buYNex
mW3QYHGTVTjH8TyTz666yr2HenqRj6dGd5gWe8WA6YSDDnV0tKa8vFXFPHG0EFXZ1iMfPL9oyr7C
0oBAEjo7yAFZAJwrb7JWjK620xygFGEyNBcXdX5om3X7ohlYvdkcxLa1qXP6+t0HSBSajQ9SVcyQ
V6Uh3iyyKQtTXNX+P68aexsd0Gq/YmlGSzXnna3ifdIa1e0DfFVCbVBLCcVDFCy+QLf+mi2qWoHa
rbhkxAnmpI3dS0eemWc5mz9VDUHElI0BWdRCFGIre2Vb1uRM148ZycWkIU64v2iCtisul8MaTzSL
3zlrrhfKmrzkj74Pr2jLddeZmlOqBz7a98ZGZQNI6FkmvNcM95r/TjM32kW5Ee2W9HhbTEIVReTH
5YVihUomzv9Mn/9eG3VCjhOTXbx5ioJcbgBAMumjWzYV3je4VOFWw5D5deZdHqpSUW9en6qXwh5U
UptZcRh1/a1TcwhWWMJfWlHIpl5W71qQfEfsJbsMlpVdwPr55l+yTdaOztAuspNsj8Zok7QuHah5
y5gzoiAtx9LKZkz2TvIKuVgKZ+bXxUt1uUy8jrwqD/QqfpSd/7WsbcwvZBpKnhDodo0QoJ/62H0u
Z6O7ujzvnmxZgE4gb4OIk5wmB6qsqs4KKhEb2ZSFHA08gsR7OVKGUXWWi8qRsAIhZiMfuHP8DnSj
2iG9XaT+8/pKy9IuorhjFT586J/jcAucuz2u74CoeHnUMiveynmyADgi1Vb38lX10TR9cGrzUzGZ
6nVpqi2hUKU0IKWIv01elqlGctbRR1v+GDkAW7R/yn4sF8mezkzAGrZAu5b372fjsEd6qt6tb6Cr
zYKDSvW6XLe8KZzB9awpHpY+9I4I8oT5dFzfQBoRC4kNkZ+X/5o+rIH5EvaTf+76L0yj9rHzR/u6
9geWisyqZ7n79V0Evo4SKUZNm+UlJ9PIn2w0+sWnLKfJWlEgj5fUicbu4Z8B0wQHhida/+tDsmxb
2A2Zb+srylqvGfzf7e5h7Z9mxNirJDAw0+U/K9915DcKu032ROvLWkbU3Q0n+vBZykUAxT9MGu5t
v/7nBpjvyCf8t/79jZLbJ161JoglvkKzMQRPaQ+yRLSWlxi6n9WM1ef6xpLMLPZmp0/LByUHYj/3
Lu2Uf/71YuIdx222RQxdX/4muVqjsPHTfDYm6/t3sso5EElttusH6GW4OtaVu0xb+2cruJuVm93W
d6PrhbPN6iQ9yCXlXM2ItJPuIdsg58kBr9Stx6T99a2RXR1G8Y7rKuf1zcABTffwCfTd+qIDOddL
Y5tf1n+cvKD9P6R9WZOkOJflX2n7ngcbkABB2/Q8+O4em8eSEZn5guVSKfZF7Pz6ObpEBVHekdX1
2bzIpKsrCXAchHTuOYjlZtXoYVPwzzu/ycCIr2Qvwc0FG1V0E8izTDCrr+drU9Q4iTJxZ5f5UucQ
jxnipHn9rQyIY6+HpH69YakvI8j6Q+la3etvZZqaKjl6XgaiHL6ivuv48dNysA4Hry7W7J35hqUK
R8QD0LDqCzWaDyIq1coFJfQd2ejKOYCWrMCVlx7mY8f6/biDJChUlPX5kY8oasi9KPv1b0wVQyNO
OSZqQB7pO6m2aws6WF3z7g84NX51SHk0vv6pwNGg7tLgj3c3UDal3xorQeT12/8pdlxsJRul/+4h
ERuWOqWB/3U55fms/F8NArewAaSPoVVY7WoAsT8sP5ePlfWdAmPo63MC2jmmJsGaB5zb4VFwxB6U
M99y1LE/1iOwAZD49qlrbIBgt9JDPNlyVQw3Te40k9rcC50BAB5fsI/en2YbokndTc1ALELN6LCi
KMxOoc++L6dMdrt8UYhffT2XKpM9pIC7br6HqHmeOuUu0qyl8xWsEPUOVgYb9Kr69Km/CCTfgN4Z
18slGJO2W1cKq87L1Uv6LDyAxgCM99TWbDARLCCGvpweOUON8TNnIJYkOyWhNTLwxdrJdj4KTzGJ
93H3czkfyjmIEB0kyDXffllQ2jcru1DmYTmQycQnY4HA6TX5UUVWdvk1m8TrrTUPXchDjjWMm/l4
WxAvIU7XcudHArXF2wXg6brE1yO9xiA2wG5bMIfPTagbSJ08x4hsns+HmjVDhpX8HtqzyyUrGkS0
m3H2ixrN7YPs2LiuMZ8PHWfaWiCMLHpn/o2otx6E7jtPlgi+oYOQ2KnB+pScX83kQn0CYbk3XXyq
UYnskIMv15AxQnzi29OGJ4zvBzmKd+9ZJ3G72zGz1pDUMkzs1kMDKxtBh6CgenWUCBK68pPevqIc
/n7OnCObLRxnB12JL4t9aXBho4oASwBzeypySMyfGvG8DPDRKH9vg57yFRaLysNHAyxNPxqCbHUW
MBDJNGCx0ee6HDXVLkWq/WiMGpKaWyyAg4b3r2e39LcMvvS32AAqsQ6lh81+fQCU/NOxqbu5pwmr
kiaEBZdRl54ubEvFcjjSj3/kwu92Hw39bpi3Q7ywgTHXAYVCPa2XPpdTXGw09kcXKk86jkW77Ct5
LMnFOFSxdLccbehb4Ccwv5HDYl46otxHIy82E6TXMZgI53vpYuRl0N8OoSzLWgFggdDatz/KcgDL
OGRbXJbrBGbgaOuWAqRRv/vjLRVLB2Sj7lNoHB7cNJxvg2WcZYjFtvR0YbOxyFEgNPZ0MQK5XZzF
0nQZwh2hMa7kuKP2i/2iO6r4yOa2DcLl0thaU+9L8g/Gpv6GJDB3QN18+7fGXk6vDi3zNHm/Pjq5
xUa5j0YgGwjVT+C4b/WU5fWZuQxAuSUhl6UnqmgnTA8irIJvLyqW/paKxfZujAIThc7WcSNvf9p/
cAHJee4vwXxBNv3lI4U8aOyLYd+N/TYiEHUri4HB4mLopelvz4IqnKj5hpmeuVtO4qOhqbulp+Uk
BsS2rltMTdZL7W/Hplde3CBSxm6uwGkBGNFax2l1QEBRwqOyAH1nCqqo3jj7XTzkh64GTW3ZcJmu
ZgOE7sFdI0q28RxgdVaAuQFARdkAwUonKlMulFWAbTCP5yfwk9rTlqwFsNeAuWrXd9aLplQ04+YH
lxAbBTAfw0dg8jrNWczq89O7cpll477r1cH2o/LEdEK5IU61RMcQg0EPTEgbE4v9ABxSCiZNgA+d
eqxOlHRxWlvb2WoO5X0pVbOTiBk4BbSyEpkCgRJ6PSUuUg/7g7oKEijBuP5vVvIlB8MDkd5KWFl+
epftLzujHgSD/uP7zshK3VBCvZAt0QjSwpY4iqFg05qlZnkCZ1eGk7vIKpA14DQdD9eFqgAfOEzK
X1n6GiLCJT81EFKcc2RbilTbahfKLc4XfhfFv2+29PL3fkEd4j756Ch/e0QXXV8c1kWRTpNs80jU
+MLnoyNcRl8u1D9otgx30ezd6EvXy5lQ10uRcvE04tJ8dHDLKL9v8lufi7O4KP7TZsthpXSYy0ld
nPhSXJpQbjn0i0O4KH7U7N2lWfpfDuGi698WqSLosYPyr//43//3//wY/lP+UZyLdJRF/h95m50B
MWzq//oXs5nzr/8o54rjz//6FzZnXcYYtz1o7DqmA7E81P/4hl0DCX/rfxWN2wWJlN6Z9114O/lV
u6oKz9uDidi66+PRcqGihS0pE2DtsvVMYPlN0G5wH8TAiCy+q1vgyIGgfOBumm587F5/G9P00CG2
9HmashaMH6HYeZPnfEn971AR7b4ZTau20VCpUx1N5q2Kwp/C6Px1NY722u3DAFo4pYI29FiIQ1dO
u84Cbf5KQ/5FHQ0/oU4Itn4sQr0EuWGsuZnLe2wcGjsPdAlXUSasNVMcCu2jbV31vN1iCau4dSlU
k6IsgZ1lVNEL+dR2FT6BreDkhBAslUb8WI1Rf8YHO3sO/8AWt/GcVnl4nuL4mWsXxwK+snFzYwMG
RwS4jOq+C3x1L4feu9YmKpHdsEHA2FkdwlThAEndG9tuizV3xC9TGtOTUD178EAbxSHn9kSmcPRO
oPEx7iRUWZ6AF3WA3BDDqW/S6cEZu/pIvwxd+9ZBYEE/lScq+SXAvWPkh9CLq7qjWYQT1oFATQEC
nelkIuhiPWWy/VQkwrkCN3K/oqJhOdGNo2PH52Kq1Y+z8TOiBirA69UP0A9CoaAw1DPgbv4RuHZ8
vmajegYJr7nHEkS6pVozChjgsN8jduV7VXOVCKyQAdU7Prmg6gbdhxz/UOUJWsb9z1ohSNizuf/Q
x2a277nA+r0VmbeZHSjIowMJVPXtw8QHRL/K0X8qsn4A20fnZGtX5ODJK033egp6aNuOLNw5MnCv
ybYkfsqrbpXwGliDMDhOOZRQmjw+FtGIo4EEZApeBstdT6Cm25t6w8qpKg+bjgb0c4vRfYJYq4x4
8iRjx3ny3ey+j7lxK6zUfYpLgD5q4e8gYHA2JrApUOJphoVp4sEW6mYVlCoQyYYFR8CvOAAk2W4C
AedVWACPEcUZztNzawQbnp2alzfBoLKzp5Mk5O0GckMQFxxkdqaKto88SOKsFgvlQA7tbkbu2Bsq
htXgePj/bgBuhDIOwh4t6PvS7zpWbriqhJNhgxk3wehDnK+EBq7mSUesvAlY6xfBZP4MxvXsDgyH
v8hqFYm/zxHIs6WijEFQoeycQzEDbeoB3AN13T+NccbOaa4+ASppvQRDjJUsD5XkxQagFysv7U+B
EZgvkRVjfmoJUBBBo5JBsZUamZYZnkQbgg1HGuaLiCGamlhcHalRkTr3tijK+y6JERxhjqDlghfi
DHLcaEaDuwTFTOb51ozjaZsVYFDL00RuoH2kN0+t3Kt2gxhLKG6CQ9Sq8QiwEzwgJp2TlWAVhM7/
LFNubiOlXW7sropxo/zZZu6ZnOaW71ype6qaO6GDoOx8JO+sS9dkTI2u3lQcKotlX9oPLjOtk8yx
hTw2dQRlHiiOAG2MvzbgifZDODn2rbKT4zQiFAuI+sTcWJlfgb5R12KlEqEsXQ1VpKLec811AL2x
5naKAbHH8x7EejnDPZggam9DNbOR6lsVlbhZVLPvihyeZAT1Z3tbtPG+r3ijxcvQGXjWrBWzBaIH
EBhObnMLcu4V5sBTl/6kEvDhq3Cw1wiFr57GUNm7qATonIplbg7XTDi/qJRoj2PbBuUTfrXqyUxT
wJMkgPlUFHmCby281aBvh1rOUnmSfgcVKHJGTMx59MLd0lXTDNc+z5o7cihT7FKDPM090Dh5h5DZ
uAYLH9XGCsrQdVl/ohL10ePaAUUwPuQga3oC49Cq4HiQxYYNlBZvwUCmug6Rwa9ZkOnILgeUW9fM
TiHiWLemABdankX1Wma1ubenHtqfUDa8d0V7H0Bt97orgD3toRV1X7BrqiIn1vXpVfnLwg+KJd1S
v3AoaTIzB5bq1dTrVwxIJPMrY/JfHJzC7PVmIof2zeutL7Ir3ZduGDoxxJGpke6aKmk0MulG1AWZ
LMc6gzNHHIBzAGSbGGkNH5ijFRieXSzTxzMX7WzzZdFfiwKyUhvyrCw/XIMNzJ2LRGILHDGqKdt5
5tess51dpmpATTR7R+85HghS0nHVaRXQJM+hCeYgwIXQcw7ev1eWLtZ9+Vp70ZacI7dqgQWvf/oh
NOlJO2aobPCZICZlB8zX8CxNr90wQLYOVMtriVlPnIorqi3L8GXoAYSmSrdNN17E2CPWwdmTh1uF
zBC+qc8FfhFSrAHzjolYkKGfK5N+UsdIulAggqrxfZsPe8cClbVZqvGachLak3OOp360Cjs27FgM
VoAV14685DGIN3TW0BfQLRAdOndBTrPr0qeF5/ORdxkop9AExKOICqchAEZHPNYQgYqlSEOwSiY5
2Gmg04e4/uhHhgfPwefdg+2mmyqMxutkskFDDlne20jnhlwkiCDG451sLBOg656zJdj08KRZfKmp
4iA+LTzgspcKyoF+Kr+RkBylUpplmvc78fzrwcXzToFe1jFbb5sYgJVTEdEVdyANaB5ct+VnyDwg
5k2T0MbS23Uhd3fkBfbnL3JS1hnSZP26a5JfsSNAcQxCJ4aAmN9mW0gKZ5CtnnIQOHkDgkrg6slp
PDmBVBq3+T9kqQENgA99kAtL6Cq1jY27QCf1Wy4ve7VSkHPcDXZrXjcg3ptdlmIxuOsxFZ/tptmW
1gQFW7d37z2wgt6yeMievDarQHYSjnuQIqV7T5lApknoRVoIzLuWUwkxp9Zcu67tPoW8d86sdR5T
ybsXCRn1I29ltSGvDMExG6cBuyvVQmPquWVxelOOVnTqdLTmoBMjSWtIPLTsuTWdfI/XRlKvqBr4
fjAAjdwHKS0PfrAiS24p4WAFu7VGEAhCysHcXlQ4upY3CloIwsLcXTeDIvdorigrbafYd+Aln4vk
3SDcGIy4YGwAOxT+KboHcp4rjNHfR/V0ylJQj9oNf4ZqUgbsGBdqRTZAzEH1PrHxyvK/AUUJFnzN
rZdOCAqkItNFu6lfi05uvi9SLW4EcKFk4LKo87wAeiuKtqAeGgdEU/Q1+OSy+oZyGWbMO2iS4tHQ
DAiTppqxdl99XK81r1SarOfGnqxArBfn6wu3JgD7dj3Vxw/HoEPocAzbeQwaePYchvF1eAj0XDtl
EexVheeBiWgM4gaQRMgRUfqeomO2k0tcgKlgLLHbNhHyLxkAKMDjd+uLBOLKBP8j0F+kKxiU4GZT
B47QlSr6V4Rg2vb+KYjFllkVQGE2vlxIbTIsXXs/JJXnnlJV+1rkvj5MPALxaFmIsztM4jxGE9TA
gmAP+G9rzBVR3W9KO6huyYN8ZZICAmx+BwNtcZRuE5ynPgrO0hTpJtYkK5jQ+GeqaHko9+DKr9ez
i3ZuIHQBkS6EButW5Dspr0UMn/4XFkyuprGwnlQBwUYMvKYShC+sJ6uShyBq+JlMA+bwOA58BhmW
L26bgj9UZg7NTDXYR3oneBLcJAoyAjf0Vgm75taJ4+BMlRV/xOdu+alWXfLoI2CTrFkCDQIpEanI
Pe8+N7FVPWFDepxGCcHvkr/kSVtvgqEcj7i3+cuEPseqNUAsGosHSLGcXKihvSyNUuH4z7l9LBBf
ta6ZFd7mgQDKZarUmkLGgmw84blvPVeV4+1748EABfma9IzrsJM3LC6Alsy13HHfcnC4CV5sZyPV
KwZ+WKgy/1lFnrORspRQd04HoBA1H4Fo7FdkfOd+0UdPTlQ/+5cgaJnbLx0vvdPBUJH6SbhfbC/8
ILkhQJgwa+aADfRVPSe2W2hiIuJ7Yn38Kqsz6+GQ4g0p5YAM2VoDoRVvyPZOLgdIemjxkEwOa93g
CJKq3dwRNXzXJ28BE69V7ZxLiNitAqdzwIgICvg+qqNtbnnh955t6sqI71OE8kB1GRxlFPlBiakp
zJbiEudBtsXZ0s0K01uDTGuYI03INId1/PtdUYsBizcsy4cjdcUkHneOFX+3WPNsBUH3MoU13/Ca
pbdhaGL5vuPVXkLm6r7NEA1QyD5BLCkkmPIGcXNUBIIiuaYcJZASS67TMXtvI5eLZh+1/cgG9dUE
30nt62jLQNg/iF0zU1C29tTOA+LkJuajvIkicTfkk31wEladDFn+0VXVoTcZu8lwJQHXQ7Hkkt/k
Tq3uJ0OG+7JHvB7WGOzWPywg8RnpnXiQX1dNXe0WgHjvd3j/WhHQTVENCAuhwSnB54aDGgGCuZHb
XxecuTOC0UI4Dds7veiPIIkNV60bQs8TcQ9rPkCSgUEvEjICHDBAiJcBxJ72/bUccbENgYAyINAQ
J8Db9Nv8N5r/VypQzdGUiPnU/+z5/6qgXgGxO3ECtWVz3VQDB8FWA7yP1+lPrxR4Fr27D1CXzs71
5EoJ7vQS2zS+3C02cqSG77qkbAmAVThiTzQxoI7bGFYCxsKDCDV8shvNBz+GarmyKwCddLEvKgu0
juq7i7f2FZm60hYIuMgf4zowH8hkBmMMJVDH31GRKvx47jXVXtQrKzoIG7DQh1r66F7HIM/OixKE
fTWzd6xi7LvvQCclC3P3SRR9tk14md8GdZMdXfNcGVlsm5uA4dgZvex5UGwSNuVXg37hzzbwaGOW
4JURZuFa/9nT8wVXJ5SbnVJWV4jY6cHjAOHIFf5ePp7TmMNVDCuIWofXNcLqpsGjbdVrlV5QVI/7
ELt3WyvEAqmPH2Mr4v40idx5pATT4q9TAC3NsDP8c9q4n51B4+xnyP0bLD9MEZG9mnpWHgLDvw0G
xJEKWX8ORpadO9PwvFWPSefKabkAK2mJspMW5QkrkZ9jkce3DHBJ+kAEpnq6w/xjNX9V2tCFuLMh
No3/lYAGknUGHYcHjH8uGHDzCYcQFnKU9Lq42AymHcm4+CzVHzVZ/BxRv++amo1WesLXi7Vf+vz/
6W45AMpddJUpdVuCAXUF7nd1m1f4Qp6ZCtok3UYW9w/EQYBN6F0bYHpBbrYPyNVoT0BnF02s1YJz
+JlufCzZsAkzNZhfoePSI1KMTWANhryNfcQzKAshTM+N48LMZsT4lVZholNTada23htAdgnmWhBQ
Z86Xhb+NGs0+sz8Rui1dvaufey1yENkPTHwxTATa1866NqbmBaxE3RXkzfO5mEamt209pvae3bYv
1oiAP6zdTjfk3Dtf464MPnlDj2Vvy/hM1hYw0SP4RcYNFQOIeG1Aa94f4zpsX3yBgAxI/Z29Oi8+
cejqhNosoHx1I0E4ALFBMZ6rAFsRXj0BG1xpjXWeh8gKNeDxD8ZJC3PJ8YZqfBey7JSDdl15tRTB
qVnNFYufRd0sPhmA0BCm9H510JA9UQfzGNSEEupmyHruQfnmLwNQda2PDuS04WOlE9tvsbDq4fXg
aBpYUxPCNlihpxIlqaZ9nZqp2lW2Gz4iBqG7L8AOS5VkQhiGvRm0x9KH3UW4EPD3UwiSm6ljAHSX
FjdYDC5u8BHjI4Rk7LazLXdAqk3Z1Gzdk0TUE5Xw0Y0H4JySYUwwZRd+1m1zKKg3sSzjX7kqJCTH
WuFtTIlF/Dpquq3fjuI2BkcmX8WJPZ5KEJbMPlQDadPPhc3T4+jj8dlH0NqYJIjgTejAKID142HA
GifUAaAuY3X8awCFoEMIERgEf2pH8u5MH6v5A0A1Q4aY4X0L0pEbe/QPUe1BFphsCa/qrYFtrDU1
WRrPnRn+CXHbWCjXnQ6y5jsPjC9r5pQB4uYTOR6TTjhbm61DR9knTCbsE+WCCWKalHhvuaVisRl2
v41NGxLBH7i5nRHl4J1BV0v3rr7DrbgVqj424LSm2S/IJI+GZ7EjvaWhhQaR0L/a7Chm9an1+yMA
W+yY6rf5bNN+wdC8tmXkd2FbpvbU7q12HjwP8aEU2eqQ2YZxzx3IojaW8QyuxfQ67RGHScVKWcM+
ntx+S0WrqNJNF7nQpq0bLDnh/afl5ttIHUAQaDz0pYofjRrUXPr9Bhr04KrleAB2CoL2Nh/OI319
Skh4lgHgd6D1TuELTTiaqrll2IM1RYY7BC2FN8wvEbMKDYxNAmqbMBHZU6wT0d2DOjJ+pIJXOx2k
Y0KJvx/Yfb0yrHcRVAi3VKxEbl07efQHlf5snYb8tfUkECvXmeDeJAdH5K+tY+zknMu659X3QvXV
GlQI8sBHhHQu/2EhnGPQ4+uQTHg4yIOM2KvH/DeFhzDwp1k8qA+qDFtZYnU/02KAiNSnpNER/B8V
xxrR9Fyx/Uduf29D/Cb05IHo+Hu3ZdRSUw2IAnrOY8gqSNb+eXT/oIOpwyRNKAsqNn89ld+2tXX3
KrCKfdz5z8tgF+0viuQXYkp9VUfH3Gk9aLB3UBBLywiMNJp0KdGJHbRevSrBibhyiyjYkrHt2Djt
KKu88tVz8Eb3ZHStDvXF201JT9SvefJc3Eu8yDcc+OH1u47mVotnF1n7cGTqyOgI5uOYnea0QhD0
3s2DL66pJGSi3g6ZcrMPcUuBD+r14Olg3/c0N21BzIVQNoRZBOoJxCrdk8mrUwwu1TOVMBmX66CP
8fWqK6FaUO0CVrVbUI7dmbEFInFITV21KjWvmsSb5gSLt6+5j2y8C+I9Yn2fqJKaUieLb+kBZdyC
l71AUM2cTApanojc/LyYKNck/NWDwg96hJIGCCaGBNlbU2gxNpBtq7Pt4rzUeok3HjAdnztWLJE7
mUOqouB4d8gBPIlWwu+cvuPQIkLOMKIe6+IOpsBvNsq5VTBsAhkjcOCvLRxeRAjgFOKwtEBgBjq1
AGXoeA31kj+HiPtWXpnOMA8IQtrukE3B9w6xuFe2nqR3A8f8fCnHkyp34BL5QabGy3xIvSGcuCkn
7wbEu90xBTnGYSpNceuPtthAU2b8hCAcKLzWw/RjBCotb3rQpODNimhNI86waqqG9CY3oGQxmDVe
drpoIRr1puYZ70EchCwZh/ATKNnz60lbyEwJg254HKW7IXBqRGPZ8cbGrsOLW8Q/bWNy/oiTT/ng
gCMCz7077tXyXE9TCIaocij2rEp8HV1sbk164HeO4a/qOha7tMqmM/hU8eEizpRwnZPSeoQQo4JW
KtYLKzfAemFgNwgGDQTCF7WtEwICZcm3UI7lo2gFYhKGyVz7jlM8Bl5aPnoNVD7LWt5TSSAEeJs7
RQOpPVS6ljTvcwhfUIkaeTXzdANgILSHqIIAX/8TFL2i7TwJsqCz6kdNdR4qENnpHSwqTX8pRYP3
ri5L5C346OIrT0CwGXwYeGFnEEZr2wJrE7SaRkYIIGHhjap8kJxifzsKQe2AJbmB5gZUXpqTDxUb
NmWHUMnmRmHmd+w6bN5A+TFv76bO+pxPJQO6rsKtTVlKEkjUIihGx5ZTdqlZqhE1xU4IZEDDd+5U
X7IcohaFjjHSvavMg5NfxtbKmGpEPfWxsxagTMPaqN4+GJwWBGO0n4DteNbvmlVom5Da0XsPzMB/
rrbaYBdge24F5qPkGjvd4yaHhsvaLTmoOWLXA+M8HmFu1E0gkuqccu+HBvRedJGlIFbduVELasBB
BWvIv80iKq0WqYQQpLtrIyvakFAKJRUE+7AcGfuY2UNJJc54p0Xj5lZ1G8q7obcnCDQxnjGIWIpv
aZNih0UnY+wdHUx478LELKB2BPgJFG3VWlSNAv8e69KtFyX7jvvYFBLMvXMC5d4hFD+9Ujy8k7YF
WkU3ZWo74jptmF1UYkWOZpT9wscfVh2y/Jonk3dFjKyYKAHJ1PoPVKLE15/twqzbVZlhxrBUgDX2
D1XYza6pPevkjtP75MKWcd92wUD5p2MovIivL9rwCgxHgF2ho7oFSezab+TjZITegaZngV5Oo1yn
Sq3uEhiH0XAibJJH8VWqEyr++7YIz5fDNJXHpX0NMEWxWrqi3DIGDbl4U8Xf21TdY7cie+gDVT62
OgmBK1FuPd4DcVA8lrZqttiU41uqTCQwy7WLeYyupCTzgmld2ZAYLVwsdkeDqvZlMhi3g4Akieye
B7zPIe4yZAbQasK4lWD1BuZqOJBprm0xz9+qJh7X1HRxdkbFr3rD3YOT1+erXHccVVAJ5R7+NAtr
S5tE3s1M1YJ3zhZaVs3aMsDwkkDl4QRc2PEdQoWylBD4xbNAIuv1ldxcVLyiYAjrEpYO3zlV+CPT
pO2pDkpfkqo2Pk9mJw+LiXKLL2/HZOsraDkuNnIpKaC9w+LrVRqDLvmt4ws/qjB873Ob6Dm372XY
ufLlmgFbfR17xWsyatbpxUZFRz2Adau9IjNZFv8LGxUzPzvX0O44LG7h2wAf2TwGOe5O+C101zH8
4MUV1Ch0k0L0oBulLFWFQ1xuoFvbrMHZHK8gmo4F4zdhUax8DHdN/CorigfUrDcKYDxoxRvEBbVv
tpYkZnh6HxlCXi1dpL7KT7k1vJAD2Um41AAZyhqrLeDuoZa6o6LOaThyINe4CdYNItWOk14foUTF
vIKAMC/AE6eNRlxfq06J/Tub9KKdV2fdiX4kRb8or4b4ps1WH/2gs0dVVeUqVggzgSAgW1tQkcKO
tWsBdB/7DYiEQU7a86GtNpBqeOAATraaLZfLdRRNkAkq/ehWjC54KCBnuQ8tW5mrOQXPEt6iOYLk
yYncsYUZz220su4IesoTUJjjNpMcBEsyY1f1UNoVYE/QuKCypY0fFcmGFWWGeUlfboTZx+vZptuC
7B7d1DZe9EKUxUYlEwSXzK4cryhxCzA7u378bJl2eGinvl9nXdMd0mAUz60UAHCqXoCKFEUm/CMD
EdKDkbD8U1bKVZtK7zlFkNhdHMRfQ6MornPRYpfCG0yNvJqOZmOlD3Y7Klw8IHZLwAgPYyTtW+Hh
jcoFvr7HqrPPnoKA0BSBQRJSZp8h8gedUV47CRjri3JfD2l619uq3zglmjmem9yxJIF8ZMlwtXuQ
7azIRzSg8FgBNmKfUiyskCNVVLqHNBHRXbyePUcHS9dWWRzBNl5C4BQ8l31y7Bnvt7Xq3S+Ss1ss
UrJHxHKLa8MHC5sJ2MqXRmF73YZo063yrX3h582t7QVPqdbQdawh3flY0gEjOoosiPZZXwVPNcf5
DFhPXLmNltSdUnsdR1l/Fcdl9RIZv8gdqwfVEaS50ZaKjQF2hN7CrhDmzOBJ6JxkW5tFfYNAbijP
8Mr4nt7xUWU/8h4MirZhQg7n9/VsqPaZHwv7UAzQ4sy89F7atvcS9UCp+dMQbAJAuF/AwwG6pSaC
tIqu5S7CJkBV/akAxyKkJqDZQ/YUFGX73MyqHRX9KMNXqSjBuDTE2UvUzWYETWMjwFMudgqU9wIA
MPi4EuzysviJFjgKXjS7MIihmAqygqcwgz/vhx/zwoheLEnYt6KZHOBmUR8oe1qBAsQ60UpLXtcW
pIkDsMrqWjPl+F4o669UOZuifoXF5+qh0n1hJw83h4FwcqqssG2+i4zEwcVELYuG4cayhxeqpGTC
7nvWYx+cShJMAas4a+XJyYzV36PkLcv+byB5x7KZaTIHQmnc8by/guSz1GP94Ff22fKAbWm15iA+
0oqbGpzv+ynofvgcGqdQAGH5TV6nExgPOncTGq6FjfhsWht4Un7ChxDW4Sbog1DR82x1bDiz5yKw
pRlWOSEB3oc+nLkZHsucBXNtDyanQ17Z4YZqfRbwA3hIsdLPodBeyH1SudEBECkAlN6SoIaau2yQ
XNioWAb+fdilyZ64kYhhyU+ZB0msN2ald+U5G8Tqpmeeu++F+VAZQEJWLeji8ca37gLIi99Rzveg
8hKD+OdARQQY2O4K8qwb7kfxDdkoMQaPXWes3i0mymHNMDxUZQtybAa5+Kht2iNJS0MP5oufyAz7
V9Ch9gqLX/l9+IPqRigyP0yIp1r7JusPc1F44TkDKxqV5kYc1LzMxuN8Fq+eQNZRBMCnWH60Z4AK
f2oEgDp5FZjXTJPAtaBDWlWWaV5PmjFuqbV0kWo7qeD817YWvgP+h9uQMcEu70MhbJebLkQHQesg
TPOv96EHbqcMDHjBnWFhOVwGV2VV20dQE443veYBVzq3FKOs3LUiEafFXhepvLI8CAOBWmAt67b6
VOoc5EyqT7ZRtOvEM8tP+A76XGZe91hYo7fn7iiBtTWsz15S/YwjUZwjEMCuM4Y9uQnPfoiyRfV1
h88VxIt1csObDipbVIOP8vqaclkfAa5PWYDOx3XaZwngRGitd6yvneyu4bmZZptYyvSclx2YMKGz
PUNsgBsQt5HI72PuY3FQvag2b58IauPl/HGcAL6oW1kfxmpw74sxuzMqn7+UKuqOVt+1mxifnc92
cSLhbMxnAug3ge2aimk6GFcCEjOzrHaa+v0d2IRuqTLDkuSjn3yvw954IgvwNZshd+MHkt2uivAF
G11QO7Pc7sGx+CauVfRdxv3nQpXeY8wKE4C6DqT2tZt+naDDBlRiucciNqCMotW0IQAQUABCOajm
AdgAF2swIP6bejZhJQoStYpFWbEG3iAHuKrdgU4jV39UWBFfBQmDxDxURBlEuONWHhtg61dtZN/6
SQiUqZWCqC1sUrzQu95DXGYKmbFIQiajViIElnsC84iAiiSiAbT0lf6inrx4rGcgBoEuXKhD7K1C
6Gll+kdVciiQVX74aPjFeLKhvb2aj0/XhuC4uAKH5gE8c1MK4cHmD5BSlts6scSXQhpY0zCBOZJV
ewqH1NqAG0hAh2H8bPld+AAq1/Q2K1J85Gr/KHch6iwt+wbSS/21maTRuo1xa/lV5t8FUa1Jz/rS
X42SJVC+gpGSIUwKgGLzk0fwtDz4OXpSYTNfKOipBj+HplLXlaa4C4IaYmL4/bGxEnCnO/LUCMMd
WIfCq1grV1U99LgpF4ThQ4qFhB2VpnQY3XUH9bJVVlvGpqzaAesawmQQpmpOVancZw8hDccxbtQm
AKXis9QBMsFg5vspCpxnROkUa7tx5BXVulP70oH7+A6rPzVECRwfOz0839fA7+9kXeefI6+JV4Yt
0ruJ++PT/6PsvJYbR5at/USIgDe3tCJFUrbd3CCme3rgvcfT/x+SGrFHu/f5z7mpqMyqAimKBKoy
V67la8rWMvzsqxnl7qHw2cmKGTgdPNRNa92LOSh3g1s3X+Cmy7Yw/JhrSige42pm2w6C+tFOp/yx
ril6GTyUvt2yujOgxNqoBnyMog4fLEyR0lse0pDEwNstZi58j23sGVenTLyqzN+cwNX3dWNlLz0S
dxTf1N4m4Dv5NUm1CaxIeZyzKD+4mdoOF6WByDWSl+thIlQCKoiuL3KVqX93yisV7RRtMt8iZpRa
aXdIzeZLnYLpm2bfuqeW5WsdNMrhWqEVVu0RhM1PqKP5tY2L6WnTz7IN9sT2+nMazOpjZufqo4Jm
jpCFwP/h89yCmCY1OXGg8vIsaQPFzR5j01X2iGO/ZVukl7Xm/2DGQ26skmYgOLgskxW3C7QERyHB
XXIZ4mxr9NZmB/SLv9AbevJMXnqW8BmKbaoRXCXSJUTEk7vgwb6lZAB9xw9TxUaFtzy4iLOQKDEe
qUf8C1Wy6AiexHy8usbJ2nQWb1FMw5tNdDoM9ZBlFA+JTxqXpNMjtFSV2ir+1b9czdLa6CgTQqPW
iJblj2aWLTyaSH8nexCYjxZSjMdGH9+asKdWXXwqEfK7vMh24jKmsSe7uozeJss8eGI4KvKFHnQA
i1zHUSockziqxeGJQ8YKlD62amWOO9e1HhSdqjopHFisTouCR6kqeLekbODdkpqCxWopeuRmksAa
tTyn5GEljy1j1Swn99sjTHoy6eabjLYFgoPGODf1rK23rW99mauWwDoozulil9N0acKKe+vQlFvx
XYchW89XKqpO4MPDvWXq0V+EqHO+Q2X9MphKcGcBmOfHmiHSMS+I/jCL/5ozbeMOgb1HwIyqKMSi
e/AhtX0KO80+GW74iswFWq5yXJYBorYB8YW+2Qd+Zp19j6a2Xe65ITw9duDdi0sGxX9t6tbZqbW1
hMCYK82H9WlW/Z27vraXQQP0GWA6YkfoEPhbJKCgbp+cF76vMPYnpvqgtEVzIYBpvdhE79Aosd2t
mIHv6GfueS+GBoTEQLUG2g4+NmmiKq+3cYKQRenmbz4ZkI/SSNuvhl4Fh6D2p40ZthYK0AhHFyZU
xp4WfPcXy1P66Ck02uGsQE14c/V+6zz6f8iKm7dYRKHC0Dvf/LHjfI1UG26i98uhMKWvVF57PbQN
eNYFYVZXZvFcssdajGtjEP4NNNRu+gXEJr5QzT716jSf6qq7jFPX7/MJ0RdoEWE1zoDqXnyv2aIa
/EczqXsKlvpXpEqptMp7dz2RuHgdbNs7R2UDXxKDcRP0r2O51drMI0tCpMVPrAN3wPlI+Gk+VnnE
T6iQVhwUMPLzG80ZtzimMZmPV/s6WRx6pM+AwNVgkyi58+sFZJE0t1dJvbQ+EN9CRb4Dg6eNlfca
2kTMATcOGzHRBnOPSTwbKzF714adzhlfxIpyLXmBIAzYiuG9iotU59bKv/UI9jRpP/2h52q96VuT
okru6a9e2D3ymZiPpdo9U0lJNWjhK9VucOdilcWTXV7IRBFKcluEasdxi1SVp63rMh+Pc5VCmijd
cHZSCkYXL7KD/3R/meUHw3hE0lXt7j567dEfjrasUmLP2VKfZ50ohHD34KDMbYC25tfOYIdGLZ56
jofA/+zNj+KOqA9DS1bNKTap46+oZrPx8FDTKQCQG/VT3fX9pdGnztr0DqzEJFPYfaeFa+y7gqKE
1kiHfetl1VZTkIOsUq873pqJr9V/Nz0n7Y/O0txW3HxGWbnp9YK3Ob8ddnXnn5lyIZkuM8X8OCzO
/9M7u76VD+9C7cK72DFmyi1Ca5W1eaGtLQtBidxM0k1ojgQPjbWphCRZ4PO9NoApU3Cy//JdRxdp
mtu83/lkWVJWw0ppqMeVS8m8D9f7n1/DVnK+l7LkdoUPlwkbUOJtGGnb28B13YdrzwFEsKvfXefm
u86RC4mz8qzPJYj/3S8DPAMWXN/7x1Qvn8b1FcX5cfz2F99ex2iGsxYr4/7DZX4x5fq/+aD/66eh
yd9XwojAnT+8N7J4ON+aODfY2rdJt7GGksLM91EbiZNf5iWG4VEVQpDdartwWsnEa7cnmLQdIC+4
rv6wUCamqaNswwrVttsLSC8j+TWtikaNVh7xpOttpJTbiu23O4qwX+TG0KcmIV3Ohy8Rd+7Q74pn
ntTOKyfTP4hp62exEivK1rlXOQfqxJxXQ2lLBG1SfScmJOrRnWFa23ZEmSyzx/YUowJ1l8fVAwLe
LeLduKTJF1N8DaEuKucXO07Lnux/zWn+feIAW8Si1/PPwqXgmywsjAIQFcbTTkZ0ix1wkWjuSwHY
7wgdDXS9TpfUO0Lr7oq44VdS8/Nd26jhxQq0TEUfjy4yN9Gmq5sOCQM/vHQp3LcyID21ID1W2tlf
Nz/c2z9Gewy4JBEmwx4rotTk9tz3gJMM9D5VhZMWw3v67wGnpD5NT63w7jYQZCjVRwje5+2IVKKT
+ZfCC793Plh9scRfLoMq+vPbSA/QTO5nlx+302/Ay5mPAOnYHifcnzVFJ4dnGI/iz+B9X8pFKSJY
fK6XKA/X2ibF6+DuJpmrTOBFgWq/EfDHS+82cKXRF0Z9lwDt1jVnl02E0zxYcfildvr02C+pmWKk
oDRRguCOvUD4KL4xKbVzBsCoX/I24pKGPV64bXzee7PMNbRkOqvxuDaGvAgRxCLJUYcep/W4DDlG
ut1O86a/rKolEGDXADBTt9orfVsQskGfNdYj43CTG0qp3StqpB9/cbGVuWQRYPqgSqatGaEM5UC9
WH1HOEXdoK6UIS+OhoU0wFSz+2ikPhf5rfeuTJpU1C2aOIYCczY+Q95AoT5fMO3eHeZfG3VJwogv
jx32o6Z2nIL4T9MiSUUyVnXgt6DYKnaN7U3iIwtHDmWEdqFxI/yDdBjiAsPsPdVL46rqFtA0NOuL
laEERs/fBm7+NmHqPO3AIbiGl4GKFyCiJC4oqjJBNfxzEbIQPuDktXcMjdT5HNvx9xha5odsSduQ
tVqNtWq/ukjDovMZuuF5sqjx0QhKbqjJXSsaP9I3OXnqqQOzVu51istNpHF1fantqkrz0OfBuItj
qz+OlBNSOmg9E6XofvZJfac1Vv1HouXeGsKK4UHt7emQq7G+T5WqfAathLho1ig/rPolGQGXqhrq
XLabRBvS1MWuJqyxm1IdfMbYNQ9t268dd6jPRZC0D+JqOqs+hP6Yn20bvkxjulw1H+RrbdqnAL2a
i3yd5UssvTmBoz2aCLHx1b/9EnBbww+vrPVHVcuLF9Dd/ZY7HIqF5ly8qF5dPKFHsZLBdnFFA1V1
Ezpm5L1ZQK2Df9bs6UEsaVAPRdUrHdKjLBgbBBSUhZV+UrUSim6TGsIuii/mS+r35WVyHaIf8MfE
58j80VD4qLFhZiBT0/KioVB80sJk4xU2+JMEDMfDAh8kKekQdJ5RolyQOILI5WZEdOE3A7fKM5nc
IyXYpi7U7QblhZE6HSs/d56kGVFnppA6f/CAOT3pZQ1tbWdvCHeg9BQbiNVOrRquVF9v4nWtRdZu
qoAl3S6gz5wtKOPItwGPTOCEXnwvDYVZybUnJoGkX01rMT/4PizL4iAipPLXh+Wy8oPPVepPPcqm
d1Gwi+s4eukqI0SeogBFMw+HvlCMA0QggbGeFIPfbZNpR4o1AZMoaU9CKaMRp/RCGbk5Zc0H83o1
WW2Su1m5E1uF2yVkSVL3cCqI81f79g5IqRnr24WvvWXY7VWXS/rdpi/8edpRlr0rACkfhmhMTyF0
0qdGAXN3kK44if8ayqzftyPUr8/VTJK3Kiul3jqg6I5jopfkTIIxuo80/btOcgGJy55n5WoQhExt
2e0j9fjkosnZzh4s/Hb/pDqz9oAMtPbQL83kWtkmyiCOEfM2kDmID5JANu9IXesPsiyyKZD1nfCT
ZiUBCcU2uO+KICxW0dIVW0aMqECvWLppOjEu3Vy6v6yqRgKH9Zx4T0qsWi+QQIPsU6Jndak+Ig9I
zbxb/MWmZpdSyQKRAGpFIT+VT87gjUQXlYtYo6XWL2zTV4nbJMMafdd1GWnzswyGuvKMsJx7UVQW
Zgps27UWzvcy2Oits7YhGLkTM3W5aSDNgUJglSk7w2waTnYQSNuW0XarGoKqTVBF6dUJHm4+aVHd
UeGp6vPbpKIAclBD7L+6LrKXoVlmyQKxs8n37qYuPfFnwUNcKc7KK9ofkZc3e2VqGspjpzw8V83I
bWHpjYXz2lGmcydWilggaH+z3tpmCUQBNTP/2CHTd+T49WvzwSemTL7NE58OU/cG6PBnR0uerIWz
JeCjuagL74uYOpXNWydBuV0V+hZxSgMxITvNTDO2skR8bZ9a3ACV7MWAC+ugehlFnImz93QO0GvV
qeyNxw9pNaIUeN/mECDt9KCI7q/jpR/AoFCi+IqUrHKUJn3v8SX5H3ydWbF5WtL0v5nmZ1TT93Me
/900QbclD0dpWkxg1u7zv8186g/R6ENjEWW5emia4a9piXXLjLgf9C2AgvjRMeJzYGbBC7K19kMG
z8fKCOrpa6C7ClXMgbsvTHP6ukxTDFt55otoP6Qu4Arxq2SE4DFLJ/jjreeoQQx2EUVX2HC5K7Ui
/IbCXb8Tp9TOISleoUfibjOtySHgB5Hqh+6TbDhbpe0PXjR/tr0MxULxxbA4JeOg3IvlB82PcCjL
Q2SGDrmy8hBCEnlqF9igvcAGzbxX7wFTnKheBlgYuWxcQ9I2QND+mSK9fIqgjiwLi3NDAZ4Qkvzh
IUQGmvtAHpaHEtg+mHjqWKXpyUog/lzqB6cyu3CdUeuIZDRz6jQaH0Ij40RqOdrOCI3mnk2N49al
da6MWN2mXjZQH2H1J/6TPCAt/75ZRDy9AfHQleh5llo9sF21m+FkmBXoY03vVt5yzh0E5yzSQBZI
CJIHOZoYk6G9jp1lnBNnGCGbiJ11V/fGWXw6WeBrT3wxN01KMYvDzV9Xqc7nbMKhoqdnNQ2QYc+s
lxCxCUKpuFykx9uNdIuG8vdeC3aDAwBg5bZNeo7CID8EcXSKKs26v26fZ81yF+2sr7lV5zXMoFmy
nVUYZafYzE/pHBYn6cVL72YS56Msya6Pv5tmowQD0Aht1DG8Fw6GaElHSQ8GBH570s0LHWICIXXQ
veR4m5jY1WeSju2+e+caubGOiE8YRggiqagjEfy6+bg/KlvNQaC3qStI1xakgzRtjQ5d7Hqgpd59
0pN5ZeVv1DjsD7WnFj701HBYwILDcSKc53xnpNVwB+ua1T+X6dSTYleNU7k04dwmnBIaZ5OplXHq
Ah8IzNKT0ds88fX866Kx80FDsLRXOTWvPsybSlQ84Fa9+kOvoEpMLZ6ANpL1JAsGkKRr7sJhOczY
ufajLwI0SpSaYiNQk+tkgQeVWZ2uo6DkxVTFecwM/8wOHUWJHPwAxTBwjjjuyHnHSzsQ8v/Y0svV
JtknbfJdLKKb4G+SYh5Pv3RlKIUEb6718F4sczb9fCNdmS29tg5Awk9AysUkzDtu0rYzd25imS8c
Y18HI9LPAja2rdLbeiV7Cs/v3e8dKrdQBRjf9MBvt60b5hTthbC9Bahq537g3Gdq1p2SnBNRiyjh
J3imklU5Dv7PRQZYsbufznLYmpOyfZ1aJ9kVqmHft8OcrHTLO0994t4nYwOBTWq37r3YtyalapvM
Q6hsxZe/T/kwOYr8ZD/F7Mclw+4O0yGqCpUjpqu8hgGVzBGSWORuMSugJetEtcyDzOWJG27DIY/2
11HiZ3uOa85GzMKEFyzxIJ2J9HAPwis9DNl87ufZezBMoBQrtIkJnpa9tgnUTHdWYTT8cO3IuC80
diHjAGpdMV8My6B+WuEU1ymzehBfVefRwUAXfC2jMh9iL95juvbTeTwrqLI8dIrGzypqn9O8QzXL
9Y2dOVvJJgc8sB7Q2eZX1kOEm+dkQZde08OdyXcMG4anhT536cokGR9zarNXsRHuSJs35yZw3bOb
z/tASLvEjEd1f+OkFJfjj/tr2rN2KDZYFlzNADKAXe6od7OexEdr5sjH+cb8UqlDtdGDTDsgYm18
SW3rXKgV1ZLXNFbbOcqmma0w/DLnKGA7fZffScqlsw1t4cCpgOKTn5nSCMo66eZR8CNXgulOsjJK
Ptor36797RXgScDxczVW+RUV3Iia1Q0OWlsT+XVvRBH4HfNr9WAL0z6tGv75QQDtQQRz0kje8dQu
NzytL8qd55n5daBZRmWKI1UAMlFsmQhjBfrby2LxyRVmGL1XfgoVaqnr/gUh+GyfGvUI1gGTzT2c
x2ztQiJEg6a/wSd7wGdjEWTPFDKQPgVJWzRBtIdbJ9govK9naRJtfuUj109izTAXggOAVwX42E91
0kB6hCmJjnyiRvZaD1wCdVL95Ce1DimFkBVnDICPrk0YS4CZVlRuRgCEXwPYtHd+DXEqJVbRLh+8
dgO8dViDBaLiZulRwv3WU3o3vvqkN0HVt64qiocokgTqHS68qKDqFhO5Q/tpzMa1oP+aNs4vSFN+
Rj9+r4Ze/brE2y9tBKVNnw5gh9Kq3BYkda+F7V017+t5qF9zA6KZmm/FPoyJt7izk6Fdgw67oyHX
OrdojrRtsYJnp0QKCP+1SUy0fxU0DhdXmY7rCHDm3mqSSF9VoepMT6S/z1aQVls79PND4hTWGeJw
dauYZvtSGlUEbtIO/2AP+6SqLudsd1WMpvU3+2TbmnfW3OqfqNmOnhWOczriW59sLY2el7Gb5f4z
c2ji5mg36dFLPH83anlHfKLXP0VRouy453WAQZdqn/fRxiy3bq5Bk+jC7rnKlYhHSWZCdNvmsDh2
uUPaf/ahxS2ospHfr53npwEurZNvLox8iO+dusWcS1RxJra+GyvOkgdT0e6a2oXBTXetdOWMw2aM
oh5MaG6cbVA0K0FboK6UmyVqkF27KK4NnfZJCZICpai+5vxR7q+wjXzw+SlVIaply4HUI/B1TDXF
fm4V1TvVsffi6rP9LK5aDTrAdmN0Jz7yy0/h7Be7ojEbYM1LTeAMe28J4U2J4Lh445giibZS0dcU
W4bgM0H7XbogX0OKYBFtWnRBg9zo92imhysxrcIwyJQFuX4WWyejDzosUzfl4pOBsGgBIbuuStKw
t+84QpV3RVv+kCKYdNl2uyHhoFlxwztfNuqNEhJ5gxMqFSaLSAUAleUOxGglGqC7CGQ1ypRfxx7Y
nWnFzqWzke2Gi3P6wzSpYh5azV9wj/bFbvq3gXGu4BBB16cu7Hw/LLSOnXA7OsWnwKOOSVwU3RtP
84/ryDKchJZ234TZ10YrzgoF4Hlho3uLINklU4azqbTWi7i6sP+cTCj2uYazt+PO/JSrZ55y1udZ
S5LH2C5fxcrVuUE+HL3z2e2sz6OqDHtgNx3x7GWum6prox62HM9DBKaXr5kTxvERouxwdf3a1U4S
bzlmefYxGcd5S8FRAD4rO9p6bqLo7LCR9lR7O9bEohu7cssNUXPzpCoaBQuTkQcr2/HCnebnWzvR
1Uuv1+qF2lLtIubUGu3GVNtmI6YMyJTraNFvjUAPTuayVFzXxlP0/ZDwU6my7ttgJ8aucgP7KE2v
QhLWltadavuLYuUyYIxD8dadbt7bmv8Yj6MIrOL1eQc1k3ZFuTRh/qLUIKdumJmkmqBRQy9z2yw4
GhmY5xkth2oeVp5f3M3olX2yay+jfCvwTp1hxA9hPWfrHlkBYsHdndoFGhx9irKDR9QCNVv0r10T
fIk9M1lXtRduh3GgfpXy2+8Q9+6MXKu/Tkmt7gx4aA4G3GQvShH/addB/71102SV8Ex+phjV3yVa
Wp8h6Id3FTXXb0mhPaGQaf5NUIqCtbD5y1PAcIR6HH0KrbHZelk8ni0F7FyjluY+qg3rUQtac92q
oG+D2noqTQ7A9eDV+9CuNuUilx0uKtzSdAr/bEhg5rW6KJWKz6BQZN26xsvAh6UfVDMLd0DWsyWT
/0fbZYcSKphDBjbgi9MFX9IySx7bQcs+x9UlhC/7ix8l7UXRnZgw7nx0B/0hcUPrLI2j1Bbvl6a1
nPquU7Wv4pJBotxv08QkdKSS4vDznSz4sN6b+N7q3efb8uruWseZDLW3h5n5pw1Ifvm+Z69Tr0GH
Efj1bqjC/HUOPSIZfOor3zHIjWc2911rCh5cIrEQGntUPZGud1PP+Flq6UGh/PuPotD+P3zurmP8
B1SdumO43E1H9xzXM81l/Bc+dy/VbCosi/CBXfKfld9GlwLYl0oImzj33FuAc1MzusRG/M8IXAvZ
HdCHH8bkFiq7ubRSFwLXhKDHc7NcQVZIb/AqyAO98mD7FqffSOO4O9dVeHCyEa7gmOPB0vwyKl21
j5h4G5KZ6PiFB6iY9je/TJbm5kuG3gECwZ7SM8q3n7j8cC2IIY8ffL/8jj1N9dclB561GX2Z7FS7
DEsjPWk83Yy3hUH16c13m6cqREejHFqL91VpOWiXMR6yO61mbygDFYGhgzvrZ3WE5dssp+baqGkz
eWuNpN39LE2n5ZswpwxNfE5XXSCuse4lrB9qDaeAhO+3xO1hpnGemlCZqJ+IOT5LrD8DqAtrceTu
ZInMqRvzb6o5qrI9tZoTfSoLrV6bY4DEZRXxe9Y7f9PmfrY3lS76lPfAbqLBpKB0MevKLw+dO48g
ITDhbYxOSOdVnJpZq6KD9gCd2+McTh4omuUBkCsUqwGQyk9+C9xMAPBGNWe/mKblZifPptZUwPMy
ejM/rEVj8KTpun6uvVx50ggXVVqoXOTZWJTqcCn6Yi9jxsKVbOszuqUcjVcyw8uCv/o+Vy/pIcnm
/CuE8JRChE0COT2mWlbaptPL7jqq6sA1x9R/ceLMfIDf9Ge0zJqG2dhNQ+mSm0zzr53m/WhaYxtG
1iIHA0hLnZ0QCr4gWtVhwXZ+HIlqDCZsZDJculn8ZCCpIits1Rjvrhy6mt/eE0d6oPaXsGOv2vdu
PH4zzM7YKJPbXTSQYQcS5cGdaSUmqp6ttm7s0v2WkT2ay7n5u9bzXe0WwXcrdQMQY273rCGZQzjR
Uo4EJVQ28v43yZ5KI3nTm9kbOoLyBfkglfzpLd0aSJJV5mnewOZ+cu7ha1loOk2nu3csf+1bHI/h
9Kybo29Ul5jM9HYcSljxWy/62vbJJyosoqccmh4SGZyWiyj6mkRNAgjZsyhaBNSUJYAWCB+QiurN
bjXp5GT1pcpUerHTOuc5OswK0RhxN+nQ8hzoz5U2WPdNCx/wLo0TNALL/pv4piHhFOi7p4lgNDRk
ZvHQhU9+ruWPsPnmj8MY1OvaH71dZljVeUg9/Q6e1udksWCCmdVjlEX7pLY6trQUslynEZKD9KOF
kWjJRKpOk548laIeWE+slaQq/6vP9cZ9CKMSv3Uy0kH0Eplq+FJ7ZG1rk1cX0zUV71zq2gX2orSA
VbMlQuByYJQVMpo580XmSsPZ+G3Gbf0yQ+b3uvd5KEjUK3GZrKTArIanVBmd7HPjFM9eb33/Jfnq
992L3ZfZ8UP29d1/hRo4boPsYOfta1DQR2nMBagrPSkg+p3vNqUZnXanRNaLzL35b5eD6u/tcv/V
d1v2u1dEnCRejQQUjm7bHlq9KJ+0haIX4D5fG6V8khPcMmbH6ttYMVbXMTnBLWPmMibW+zrF4rs6
6D9jb24eRl/nv460vX1Xho69VfvJ5ZOBpHJSEX+OmtTftrbjUp/JQEc5XoeEH8MEa6NoQ2mUsWvL
4M/riMxMEz2INtI1nRakQOWOu6INq4NcQxoAEsgefOwmWge3UA9q8BaGreOi7igU9dq7LIiJgy9F
aO9BWqrOgvEatB2S8Sck5fVepnhJDGXXdTifmu5uUn1qWhbnL+PSDb35Z9HU9d729X+Gby/z71eG
k/DoBIO1LiwkNApoPb+BNaUMLfFeU5VCRkRmijUQrOqbPgBeaMnMnf2y7dGLIFc6OeW3wjD9XeDO
aIAs5rK84Ei5C2zfW5uUZtpbL2jUY0rK84hA+rhQo6rqUZzSuI2X7ghifhb/dUpgM8V1KF5Z3Sba
6Qxll8xCEIVuPhC71cp84dYjWpUb2Sa3U8qRFkviVIIoDtVWh2dp/PPmtylt2Sig4tdXZG6AJMwG
SvgXykyqc6jo5TkpyuGohNYuqed8BMfNQJtoVrdpzP5noQTtPpMRWXLtZuyDd50Bfv8X5y9dckTE
4MgLlHb19jLyWnJxmZeje7u2bL/aiE9Gr68q78fj/Vxf6peRptR+OnDR2z4b1DxUVrbdUHfYj85A
tppGejfTUvUI+pl/D9v1NNzbPFDaOgJo8b7sl2sF8MK9rbte4jYrMCsOgMtr/+6y4jPqwvDXTfoT
4Lpx6EHuZ6s+hCPSXMgdpXdrch15ypsZBBTqX2ffnLJudIN4U6VmsDWGLPtsa2GwHilvILGDmXZZ
TjlKm5+HceY4UqifjMLoHsSKPPuuLWr3aU5RgSipXi47o78ba9ifOgoUHm8NCnBIwcXeyYULzFtl
i5T65JDqogrOKzho1uGkwN7yTzNRa3c1h6NXhuNZn1cUCzb36tIQHIhg6yB9lmmt9zjmJp+6WgVI
/MRHD9bIYBWU7Fey2P6pt/YfVevWX5Win9ctqMOn0cs6IIgWYhpRZoI+Cos7ofG7NW4SROfo+80h
PZVzwa5tuoHAXWCSgmDfQ3WvmgUXxaQa2uyHEN7ZcthDjxWv9EZnp6TBOruNwqlAIfLd9gaz2IEg
yAno8tAtY3+4K+wkPfR+U68tPohPA6Vw6yLrpk9F071aabMXyoobeYUQWoRJbu74OPgs3lkt+iCx
5k1SkEhqKvcwkLUGCbxsParEP0EpU2wDKwPsvURwJjPZlS5BwIJ780H8Wu8QBYfhKElLKqRopCdN
E7nFPUV2pICCvuSQhHkd0MP0zU6d+Z/ubc1CcwfT2L+ny3DkmerWqqGCVcuhu7g8Shdxre7atFBe
8Z+0rd2HAZlsgfxS0oXXiDiMdr2AZVQ+ceVmJRcZpumnZ/B+ZC+RgyLdRXmILs8cQllvWNSTBdHw
NKJC8D0fTG+XQwh8Lw2aEmD6IE705yK8504Yc1vS9eB+sCy6MufaFa/YwBWPAFXsvU7eHoRmCuME
wLrgXnplPgEsUQJ0vKQ7JgkXDiv2TSgbi+vDiutlPlxB5jj2wJu4Xeb2AtILYRtuWm88dsvTGg2J
eNukCvXpi1lT4ElIjx6lnTzG/+37YGoFfAVm87dMlZXWrPAlhYRi0zTtuPe9CGGlpQbG8IJkvnbF
dnIPimQz1HZiSuMt1TXSC6tUPXnW9+uqwuDk2KB2Mmqj9eKX6xrsyEu/GGnY5OukZbusItex6c0s
3ZpTZ14mvc2OCQigyukskl4+PC9XFgEHZNvmAzdaZ4zUC1Yhge+FFu0DD1oYptbJ7/4q+q66T5po
B2NKdmcE7d9JUfWXIFT6i/Sk8eK53MwD+OpeVd8Gxvee33g/2oFdPyEgSiLsKNt7CJQ8l0mYrnvL
Gf80/G6f5g6HHLPi80eKjHQXlIEl364qCKjFpWctzf/dVyzfMgrSjd0cWy+39eK/XV16/wufvIsk
VvOV6fTAQZsiPEnD9yw8da6KKs+yLfwwcDOlB99k1qyk2+qVegdP/PKbeLvUxylifxhWFHAWAHS8
7XXA7catrqFylRZ1fyojBO5X+dId+JUjwMNNT4+o9RafzJHeRFj25Ntqf5Ke+AirRLsehpDVde1/
nXhdMod/AhLO9rcLSM/WgGi7fqLt3C7jHbludxrDoT8RQiTz7MHvLgOO6vFWZVjvK7oySe1891hU
9urDYpn3cR0As4yUbTOu7eWlrpf5ZdI8DZ/0Ik4O1C37F0nf6YVb7gaIBdZ9w/l2JSP97E1nh2fX
aBvDftC6DFnWPvjiecFPdyTUH+lR8IVk7cru7OJT40Zw8o/1aVyYTn1Fg1h9cO99fWLDk/T3o6P3
C76vv+/09q33wQcSq6f83gRCXvnZzkpVb4UQ4ryn9k97lGYKw3qfp020LjNfvfrGqKouCGBtOpk2
Fhr0Ub32uYt6qBvfl/ZOam9aDgHbToFpRmlKb9OE3L+6pempAL727KpAVUycvxvuCa7+x+zb6t+t
kyXKoHfcFcp5dZv8v7i+TJYL3N7mb98CvEav3YJ2Td1weAKeEtT8Q6Rphj4CzNOcHa99cxVuVh/M
XIMg/91nBXG1m3s2+rJKBrRc89cuW5LVrNawWPv+luctDHQ5qkkXL4eZTZxtysZuNBDyOYrTn2bA
hH6iXKdrfdXbO2753NTfG1lYLwt9NSj3imb/gGQs2wweGJp48I1zuDRVNyuUDCzdsa5PbFGcg1i3
hie6eTdzaiOmopyoLmmXU19XqJz/lkZMacQsUMBBgIk/1ALYodbstzzV2g8LbkpbMFLS46tiXHts
l7RNo6IE/mFAJqtF9ZNtivfQZOjr1WY23wdprz50OWqARjBlP7JihvG9K/6oSZFs/ahGF9L9PAcm
3AMT1RqUHqzVoUwefTOZHo3Wmx4Mtaq+deSV18Ok509dFgV3cTegYuC48QMskMUmB0wfzl/9qqmP
eo8OYaUZe7E8RYUoJjc7ZKCX7v/j7MuWI8d5Zp9IEdop3ar2zW7bvc3cKNrTM6L2fX36PwlVm2p9
9sScc8MAARBkyWWVRAKZpHy/z8iLCS9ydfD8i3PStz4N9ZFZPpupGzVGu2Fd+lrUjfOk9onXWxV+
lPsae0xIRdOOjKECpeT4y4a55pybqnbOfaEH1oZEatwwzH2c6MI+i6T18QsPJCrFyE5F0szui5F+
qIy7CHSDnsY0pNaUKDi5UMPERgNJKuqZsO+eAJUh5/Fn0tE2hHQhXZAhIxXfYnNBwdN3FZ7SNRPU
NQStSaw9RNZDzZAMd/NM4JOlgEYR8FuAgzL3NvH5yBCd2TTWWfZn+zRu/UJB/aLXBFV+LMPI+GIZ
gEGKW86Ojd8ZX0w9972hRvkMbvs4k3LOIMK7S4EJ2i0kTEG5EMlO7iSZQOTKPOQ0ufPwrEO6jl0A
y84WxwITHfKRaIo+SSDwxnlgIc4DZ/FjO1lkAwwHjKT+IjL1KRxJdQxgzQDQNR/7GTXDG+V6BeuQ
tOLFChf2xUJWs8c+7wF1ELgvXcuTF6MtsX8KyBPgq4hULSXGngKOgFUV7zkT6oi2ZG1A17C3gKGw
18bewghrzLWLzr9FQaufAx94grs8TX6JncB/pD4qo/A8shABpvHDbUq2I59UjOnIh/oUjqQEfnnN
CyQf285L5QRf686Zfihc9YFfgIQGra34g42jyE3nNNOPxooeI4aK6MrRIw9PWo8ABkHiHgGVEAeM
RmglqYWtISseQDAiIEzI7Jv6iNKvtPYP2Fv/lLOIXahBrsZdou6EQijgVYeowmju+u5NIt2H3RIE
GgekFXyVIUHc2+Cw6y3Ah2O1Arl9Y8010Iv+Wk8zmRgsV0qDfV9ElHHEelXLCs8rv9Wc1J1XQ460
VhyJfJWRSC9np+5iCeRIYcwa+FqGBXABwMrZe6DKXJveDr+lcXGuBt69xm3PN1nmd48AUp2uo45S
7NAY21eefK7Ukv/gRnOulVq/aR2ya6wEGZ9N+QU79MYXzfV6G1snKTKjJ5DLLMhkFiKZUFx1SeKM
ARIZjrJpiI9G9vkoiESmfCNVi1C+DbKCqAJFL5LwwDITNdirq+K7RDrZJWnll1ljiOKUtyE62BGR
JP0WR4YwyRIKC5nf8yEdDamcjt/jyCFyGiWehi2yYDgSoFBTNWmooJqlHlVXWhv8w7WsOEoVSS6S
IQ4ATvRGrTa/KXn4AzUn/qNbxOGXeNJRgToY3wBdre2ZY2y5Zkf3F3QrLVDvgc0FtCq1mXi5qkc8
iQKuOtjY4hWt7jUUiJBIZpKoGQCFnHvLKKSmt3aV9Wmwnz38NLOPk49iLBFvFYS8STcHkj6a+PnN
fbD9qqrWnV0UR6MSDB9xiO1hW0xKcbISxfhmsegIiACD6/VjXVYooxRS2yrWzkqAG+Ei28fyyGKz
Cje8yBWEBi99pAAa0cnbnR8ZIbJcjdC6sCGGGLSWecn7ogY0D4nIc92aNTCNgclrXsgTf7aqxvEA
+uQjLbPUo9Y0Yz5yV4uomseRn98gNkmpUivbMFKHrWuifFUptWlHYAA1nj09ZCQ1txFFJN/AJkqQ
AYrNUH0EqEQA7+KkbnCQ3hrWvgN8J7xqRuLVVTZSZ9QJTrCoz5janjIULZCfbw786ojGH17DLke1
8IRS0HoKH3lkKqCCisJiXygtip3VTr3hT5GWeEAr3A32E5rt7GQDqNNrWtVH/jCckJKh3nIWukfg
QPi3ztn3dce/GAJsTdfuHQGmhk4BMpQvugBa+9Ux7pbfxkyRUz4pdrCzy8J8SJhvPJR45N1UFc5w
ANJlPkhDErACAFeo0hd6ENMpukcuuRgxjpyhgBMBSEeS3Q3FFXD+W+rVMfAhBTybW230Qf/b7LQQ
OdEAiZLNyKMKhaxCaat/49UxOM8d4auFQ3k3SiVF8SMFOXekBAHQMuA8xn6bitwzLcC2ddUxfJwB
JWRjq+71vGafo7JDhYqlA1MN8Jjzn4YbQXkYccbvIcUY11/8JdLUMoat5lvaVokA3QbW9gTZn+Lv
4/rgGzEm5u86NwJ/EylnsW+L5wipVce56xbIGaknO8E/SZdegvhXE40BSryo74bp3ZIkZnoBBShw
O8yoma1yXF2qNtvQEJxQohaY3Gl0QtHItTT+VPupvSJ9uN4o4nGWsgEp/Y8SAWXXcN2HktfNaZE6
SC5uxKNrXeGW2FR4R6ERsolt39/rwBADwHim39Y+hRkCWcdOOPhuYJZzUgQDfPJXJIIDFLTeFG2f
Pcp07FavNsiZyx47QcNM+ndUbwMb4UWuwoti2VM27rUCQKq25uBcXxRLA18tveRTgctNIjVkIR8k
8l79AG9/pHJszTqZAwpY/QAleqBev+APqbxoscn21ojSVxOQpS8BDtgfhsDald0k4ON2UZ7ZYOge
bL4zzWITYORN6avmcQp4+2jmOiTtnxh5RQ+zlxodYwAtgj5s0HGm6mjVY79B+imoOw013XGlUC++
EaiAcDSmWVrpZFf6Nb7mbHFcqnmkkwZyRpU/O2kj8vkVvfo0cCBOsRcG1KZPpKCm6S1j06LSA4iG
VTUb8PYXg5TXuax88xalT6YbKscW8Gyu12mWv40jFEWIswQ6VMCLHLuRJA8ogszEe2HPcEQirDPY
Np1DaNHATmKsdC5RLXNyo9yuHSzbj284Rik3dDpR4n8IrNqsfqqRcnIDsQNS4EGU8ycZcCSKKqQg
7QRkogtwMZDr2M+di9NnvJ1u4sl9rVvFuVKCGsgno11gF8Ocr9Yio+/Ma330yEoj0/qVOgNAdYGo
ZnReIx6OTAFhQ5Js6FlFdsnFz+IIlWC/D6EnG6n77z7/YVYZFuD0bGOolovSiO7PTi1ANkbvHkxA
0eeoPxmPLb26kEhaajLxmpIbjW/vqD+PslTT3nZuioqPeLDTXWJPz4CXLQ+O4eKRkb5zjvjmzn0F
jIqlx4BFUqJcWciTo0z70Ej+JNdZ99633KZ4cxSy05dYTOeK6Wj00ocUo+OnG93A/k6vW84Z5wIu
ciLa2Jr7KMdxzziDwis02SthB1AYO8egzwuhJg85djuNpX9B6ZB/YcanPrbiy/CmiX0QKFPz7zpk
QSVxH1+YW//d+r67yxwTyxANSYHSuefe4j7S+CH9B510ISkMM5D8OMlnFH+/4nwdjwWtyw9t0k2n
xoz4E4jf8OfSmuhnqXyza7V/TfFC2EVPLeDOboHhZxuk27rbDml2N9LFgCoFPqUwUzPgmYNrfnwk
FzyAAR5zttrXvnGrK3VA1Mybra7EMcidy+qkWdHVBChUaRcesi/yB2BJ5YDvT/MH6mqmzXEIqX+h
XlQ544Y7TmSZKIRvXqIwiG9+qkdzw0WX5UoG5iBj3JNBqVIsUzqSDw/1PU8HbHz9Ppa65Js0OGx0
x2ZD/tJNR4n3ucic7xFKwMACa6U/GyBgKr79s4lHVOvoSfHsVE18VHG3OwZKUTzFeYg3jrQk1xEJ
G4mCJK0QfN6jh5Kk4UaN7vJ+xwCouAnyarjhsQG4ViSS2RRmS5hDYeZkTinzjLlZvyvLAWfvIlpW
oL6o75GcnjPeG8idAE1IaSmAHslRGqCYoGbxtAS/R76pbpBPzR70WAHrR12gfjsbkbwyCEduCUez
SvJj6isoIrBq5+5pgDKVNR22OmggzZDhBHo791FnehmzyDn2TboDf3zwSE0rzk6REBCAIsZPz6Tz
x19W5OXF2xqZPlupI5cKkAdgV1L/ZIkePCrOEJgeGfTkH9ToGzeMtPd8NHM807v49xNN0KfJJe7U
ZVda33PBUcjFHOsEh6uBAZ6apnpArQHoJlFcNzeKVrd4dkWZCenIKv1YjnMjFd8PwM1hBPZN78PI
D7AO33DX8Y9ygAxiONi75T5W/fuEFCPqLyoQB26r6QBO2l1TEwXnb7OBNjdEjnKp73CcVV7Crvlr
sLriOUBq0LOWBuASzCdrR7qYx8VzrahPMQB/r6Ry+iJ9cEPnRP6zQ+Rqe5QyxqCV+RXIdsFQoERj
fCYXLevqJ2e64ckhnHDN77d3cadf3OTpzjzf4xc39UpLf4wBflRddVSVjY4Cky3PkeRr+KaBZ2Gk
A59CvTOApIG+4eAbPDTWiXqo0wT/bpuF5mXsfYhAXOFHYJg82maJ5PwmB1IwkIv5QW7wl5FI/0oM
ZiFLKnii/X5T17oR9wE82rfCe+6/+ViUxkWeSG4C6pKMO3vGamRTNEUDfcdBHiTIkG75vRvbsPir
UI3sp+Y2VxzA9UdT6zkqXxh/JImpQGu3GjfbrgwqQ7ZbHLjfpR5lDigER15Vhx/bC6sy60ISNWro
m9gFmNSLcZOKDz1H4S79qEshXHBljRpgKf59KPmSiz4kMfbZxJJU8PJ6EfIwdmReWGR80MThxV0u
njzjVqBaox4Pxf9Ylwy+mIGUq2WT2bWqac9184cctphZKlehqZtbDspiO9BIKPiHAm/Fb1eFwq+G
UbyCvMu4A2aMFZzfGyY/4eIzkEgRbGToujYyjVd+srtYkfwMFADrTfAjBKoT6sqgH65jcdEtSwXZ
PFBZ5j/ZfKVWE8hFrGIb4NA5FkEyf8MWV5n85DAZT149+m4G1/c831s36eZrQNHE93JAuev8vfz4
4qwWMYduARcSONX9e0lLkAtbxCJLiur2oBWoQomf3+wwL25A9IoGz8iyDr8EJWCeW7vHqe2b3XbN
5DK48VbL0hiFcsJQpOaAG4cgg2uHmO1IuRgYAIrhxBT3shgjI84hVBDg4awpOtAqFmEjx0YSvF5+
Jx01BtBo40Mamy9qC9CAuUuWEnBAe3BkYZukHWP7oTXBj5E6/ExWGVp28X6G/TuD+17Rs8B+4BFq
YUDbeplnog8px2FDF3wwJkCyFx+PzFUQKdecb2jY4nPO1zPVq/v1JHsPxJH4wN0uuYR2sryUcmEk
tcCP8pIS7x//E9JRgSfkl8heilAdotrqnqpLaqDfFh6Jc3UJ8Tlr1FKlCWnJTk016n83/sT3wUz/
PKBMxbHa7JKEnpMijZqaEjSxbhlleMf8pZrG+LE1AXiMIsK7F1B8PoOLZ7yQF+n1tviB/GnrXAgv
UlkFasI7HX8UGYx3KCwBqGx5cuMOmIpBh5RGhxvqkYbgJ+WmxqN/6toaZ9sMR6+nWB8flXTsb7Mu
F2jt1A+icTqBIuEqVbO+gwXAPn5wnozwvNCRSE1iAAXVwl4IQFbu4UhPodwq2VZ9qp4WVxcv35f5
4rpFWuxATVFtbR34dfnofENVU3TsupwfosJ2/2D82Yr89EeT4NQssOrh1DhTh1Ka4lpOdfYja9Ng
2xZ6dwWeYvcEpjYU/AgDKPs8FTskz9iEKV70/Kw3cfyZcTP6rDKU644pvgaq0E3AQdyXozbsZqsP
2KKQ2z8zUZ4d4pU9HlAhYYag3/YYnqT2MQcuOCmVqZvA4ZoCHyYpbhNShVAcKLxlg63jVzzd1Afs
m8XVdhFLGwq2DQPAAzFTdZBuhOwSpLGcbBPfJFM0KLVzxVmBaElLzdyfbY1tZBctcJ29NfioyU6y
C/mQnqQPdW1X7tK8U68D4w02eFH6UDj2I7YiK+Zp2A1BEWwBWoNm+KWsjSreTJqv7wFOMCQ7MD/u
8EqRIt1BjAGNBlC82PAcgY0B255/TvUI5IIkr08aDlG/pVq5c92SfwWB5EYZeYMXfLFNBdqCCUTB
RberctCo+7gdFiey+IDIK1CLBXsbqPA3gV3q5aEGrCWj7pRNFiUT3rCFyAAXtcWOfrytgMP5YAa2
p2nAtvBagWAEUAd3M7kg3SRofgLpx75u89Do9uwh9UpguhsnwkMxDTV7/xnJO3irrXV1o4Av47uV
9T9UrdX+zosUOa06soOtCdWWRpm8qjiuxs5cnn7RtNTeJgK1E8dKtM8NBJ7oBugtD+gGoXNwRg0F
R5NZYqPER7IhN2zzMEQTNpqr5KQDlPP0PrAPKqbtneU3SEkTwD/F4DaHzDY+Y4vKOOciT9tWDWRn
yz5J1JhkWdsXfUsEkf4UTnZJmgpA2npAjMs2AE9Xwa6DnPFZOQdaDaIuOclAs/u6j8Pv4Qie3l3p
qLwQp/o50mTRxH5xl1Y6DQ8se1VNf5Ae/7L1tpvSfoNEDmBlCigJaiaA5W6AP8h3K4Nj+cDtTs2X
CUh6HdIfWBg5B4BqqkAQy5z9YJn6SWtGBsjAKfSIHQVsstHz4LCZRoVUjZoeisHyPwWxpn02rBqZ
iaycLknB1es9c2NUzegM2EOgWKDalfYFAWj+knRx+FAZTfZZa+JuCzSDChQiKIDNsKF4wt012AA9
IPtcgbT9aQjbeTjrbO0pb0FQAZTCEWSfKObuRR14LurAqRuC6LQtOqBOCyNYW7EV4eppcNIV5zvp
LGEgiZoymWwPmx/dHmnkJUhNL/hf7AAACpbKIYxO1AMaG25/Q43Cthzo/v5mLTYiH4+Uicp2TmeH
88AZwkhaKdp68BxdDKQZF+ZaLCXVm+bib+3ObC+Vy3C6OY38z6lSNiEgNf8q6xF3qK62HqUH6iVD
T1faAlThWXHtcLkbD4kuxVVLKxy3OpO5pS7qzfOrmoRJg7QA4TTLAu7jgFyyrwt7iyNeLwnU4Agm
ToHkNuZnJEIir1hz2mMABA+Q/+jdU28CBdeLA0Q0ctR0jj7uIIAh3agoEruSrhEG6lZswhY39cky
+xTJl0CrgTou/GYXMqz8qFs4yL8GWsp70XFbfY3dLD84wILqPN1FgoDf4efXRVGRsneNWrniTqqg
Uk9QUdbAlE9sgNA9WBUrdxEgUL1wVOruwQBF7141w/Dez3CTPrY8+hSQecTB95l1+tbFL3D18o3n
lgLIHQuZ3eIPiBqdX98e+ibM/fmvvpSLpoq35tDFoMfBsP91oG8G2SjuwossNL5Adev89ZTfutW4
5ZxLWW/6+/w04H/nXzrPMs0RNnhVzcS8q7XNPrRWuQTgx6c7oCaO+EWt3Qfb4e6DASDFhgGZQXRI
TU3K8LidNUE3uwYj8vY8YOQNR5SB/W21KH4FSY5xD6Iz7AuaKYp3RZRGU+BcRA7+pmBN3VLARsxI
EjBDh7MTgSRIjJ9D0bjerJ90wA2cqTfaqNEwcjxpjmpSgaZZ3JKpiYMpv6Si0VJDO/RdfpN66bYY
RiOkhSTUYd/jSQP5/degbZRmyEBBvYDNkH/huSBUOppq/OQXU3NzRAPGP+QJFz2vbzEQWqBxUekN
/jQ8LDs4ou5Q3qx+8odROc5d8LyqR3UM1EMgcLi9GlhentG66W5oeIKsIpG/kAMvtt7PYoBrM2tN
lHwB6TTXN1EWIDlsCGrrshDJf6IojmqkO2SD9l4QOXCdQ4nQ8yyTGDovgKIwTeGHvNC+vuu4XJmI
EQhUPfJE6XN+qtNmv1gxBaQJZqXeZ1+UdKr2FWflufm9CfWoWujyNvaRqSUQXX7T0yjS2SCInQes
XAByVScAOfxtjoWSBq7GrLpyFr/pq3swOeusXI2R3XfN780qp5GrlWGk7j9cr/dCSd2H10q6yNmk
LuEFqrIbHQm+wQjuDtX4olpD8yx6lAo2TO7cU6m691ePcsbebHh5+5402NwL2xI7VmisUm+Kx0Cx
rU3Y6MCsAu8K8LbRSB/qBvEA4p0Cj96BGw4nlv1FlB2GaQ5nkiJi+/ADUHpQP+CQOClJJCWZZXcV
grpSN9N/kPcq7HuxWtyV72wj6xCyTxI174X9D7PQWFtcqaTG28aH8cggLw64drAriurQbSvIfrs0
qC42K/eqAXBPRR2rwsNOOFoyg8l5wPOU8AzAU5Ls1QK4jSVAU0mnF0V1yXqjDU+DCDSPHNUxdEHy
hkH49UeoPgDpapegQG6egEwV2NGRZKSM6gkIS5uk5jiC8yvGtM2Iv+u5ZiMUsdvFYLshY6IBZpls
CwcSI2EJp7Jrj9KJ5XrfHt0YOP2FWyFNU0TFseI9xmKqRTjdB+7LRnrN81P8jBZBYpFwLHO9qt5v
VHNHDhSRmsU0MipZ5vWulIvwJMrlz9MvwpF9sSg557yQ+QKSdv4UGvhUmOuMJ0Lj7XVgVeKQEpi+
jZ1ClKC+Vua++lqLKgoF6L4lY8qZpNmP+rNIo+dA/6+utaO8TjWS62nakRZD4vuRJezw7Lr+CHLx
ZLHGEiew4nMMYg4avR6yuABkklP8/7i/zbUIuxA/nIHm+pdLLD+YXJW4dvLv8/5fRY5b/H0WrjIa
SfpUW4dYiVGcgroEo8R2YOdn3UvJfBz8gCQO+0Jq94IT9fYl7kA3MaXuJ8AwdS/1CBJzUysfwBqO
EpUIJI+BoeLsuZ+WkpI7S11eYtvG0TT3jkK9wJ4m0SVs6goVx1skWAL4oAjASEsmwqZuAX92qVUf
ILqknO3SRMrcH609EMCe6R6oJhluJSJV3dwRkwsRuICYG9oxb/EPLbVkolGkm4dSfyJ/slNDd2qS
UlNFrST5kycpu6o56DXumR+XglCdBzWy9sPnKORvuuA4ivJW6bGOshrWxKgSGoIw+J/Kk1Ucp7lh
H6m/JJUxqniUjPgVz5GGHRaAIUrwMtprJtqKZFLrpZVfcXSZeF1jJ3tNuJJOnYaXFmgMpxhPdY+u
haP81ARAIJJ0zbLvLQ9pHTjIH2cVOVXCqNw9Zyc91b5ZEWpxs0xhNbgoAduvlZO20XJQSbwWMUjd
aq295mILTs0tYw9ave/US4WKJNm8pwPSB+AMHTbOztTNOc7ZgxAEyGvDW1AyzM7/qitD1XO6KTnL
VZC0mvbfdW+f7L3lvLcSCkefNowBg1CXyhnHl2xvRk7sAbqcNVtHadMbNZEDrJ6sbTlSPnCMY+Qu
ynaRAo2W7MC9ARiD2WG7U8MO5NLeWEAVatQ/GNIATvWILQ8Q2E0b3zaT1ypXQE6esJ8gLss87qMo
xLAZEIFt8P8C6sF6BAEu3iY1JX7KcdLwPJoNgMds/qAEff/spxN2Vwb3L7JREwKqdWMDLe4AOBeO
XCkBz6RN/ifOMSDUK9SFGkigpC4FoS4ZSEfOUwkUPQfvtoFS6X+NdTF+Vcym5J5mgJwo9U8WTsSB
nwXkJqAhTMgOQmEv6gqFmOCR4droymkc0vBEKtc3fzkyyyrujsKH4shhiT22oGYSEXoZvPrlOJvX
IedlvK2KzLMuE4EWqyTT29LW0yyW1qb8LJe2iEgiNb2d1tfZ8ut6UI+izh70Cag/L3z1ORRdTw6Z
i9oqpQWjN9BpARU1mvxMhN1hpvCHsR6uHM+AYIP163wb+rUFjlA40wiSyNlBFfBWQ+ajB8rj5hjH
IQLj8UT+lMkfLfmL+aFOjkUe1akAofWpL3SOPUo0JOlKjZSiEnSzRVdzFHL2We/NPswB6n2tW19i
q4iOCx2J5G6BPAWAFCFKWJAcwbMCI0g3i+ToI/sgSsZJFBby23oW6tfNH3EQBdfFUBJpBKtAd+Eb
W+q0tCgS56Xyxk0u/dBtAG7/++QUwalipNKC1IaGrENQn03VdOy04ml2oTDz9SGRV3Z76E39FTT2
bS0Ovu5XrqmDf/IC8DnhpyZvjQNK44NrlSAFhtettsPRHq8BegHlhPSYu0h9c9TgSe6iyS2k+Jca
sp5+U6+6iyBT7UYAXwI6yXvh3tMtYokFgoUA1Hti7oXhbT2kQ8VqeHQj9RvSeQAlPACO1jZa4IIh
EfDF0pG55hvRE6nIAxCe45aMpAuQeI9DweiJVKsYRqK2V/y9UDXxW4l2k4cPYYf/pZX+vVJtN7BR
/L2q0HaB6XOvCJchtJg914ERH3xx9OVQmvZb44oEWC6OuxQUaYCA1R088pMG6q50DqXJrnyoazIA
GqBkHcSkCCqHyShkIN8Pda5YSyLWUjI38iZrVEGUCqqxBbeY2yYoLSAEPImNN9s7cD/shrbHNvlg
JcfeHgeU/rfNp6aKmk+g7Gw+5Wm91ezJv5GeVDhJHUHBDjRJciND0arBLTIN5FNhpNQPGs5tWDi5
R2kYdDyfuEU3eBTOHwCR4BlRs1Vc5KgEWQ7YeCtnZ81VbDC26rq5eV8kLxWPeebG1QZ2dnskW4J6
jIgfVHAU2Znun0Dc5eRbSffQEDa6AE2fmLpPy8Q/kbHPzSF6EDr88Pknm4DTV8PARj62wMnFYyDO
7I9Fi3rcjGXKlZpeHZSrEkZu5zmuHmz11PFBYg/luz7cKfudYDLwVj5zME1HnMzKUEdf8Z9ygkUs
cnHHEZhwGfYWxEJWoQDVjihRURkXVOLjyeO3tcouScisa/dl6wczdpSj4oWiHVX84K8Apcx3MKhm
HeFU2cK88lmYCZNqZV7rKM7KZ9GVZhQY69vJB1/jCuqKFrHSUXeMWbApQEiEor40Qm6GEuNeQDcI
bMLdcSMIx4G6VQHsIHA1/EKUkD6NAJi4m41yCwQYdpRhFmGlUoYNaVYKsTJTdw67MjO6a8kFkISE
Xg90XvWZbtO10pw6V2dHeb+ef19kn/zkPb2rBzw+4H1F6he/IKRc9CmMCpj4DX7kHFQFhfcfqIXP
QpQxxcJqhm0zUqFOAU/g0tqlIc4x1SgGSDRek4MW0JFt5VjH+b06L+sLq1HTTd35vZpnD9PQVg+a
jgzkmW8yj/ruoApYKaVqmqtZqRtn+IUvRXoCiTItUEjGRcZnzKiKdZbmkSPq67XthF+XrfTWAJN+
CfGrpjoRqquLAIxEfWAcbCNt07/8eChOeHefuZmq8tXUkNsdW2WR7kE8UKPQAEBHsd0P7ibJdRRq
pGATqgWYRQpQ0Ctw9RYohgQ8OPenQQGDfJCCMyANdkqtGjdq3DeJurj176LASi4r/Tyg5Q9p1o/H
KUAhp6lpx4o5GQrJpuxavEmkQxm2gicPocR5drTvfezKkk87+uHWMjRt0+jgNTKqzYJLXTKtk5T4
ibUBkm+0xTnva6j3+h6sBNO2HMQetUgMpiasSvCU6SJHOGktt5xNIGLBEwd+VjbVmEZn8qyxd7jx
+TTiLDgBPXTe+ReQh90lqcPvmLXTQeiCHzIg/FpdneyYqEkAGFz20IoSBZJMbqL0XVipawmX2a8b
000K9G0gvtfZbgQPycYvSlC2g7x9RHET0tapj7P2P/yqKo50haV+yh284SWhWcQ7025eyl69YGuR
vyIhN8ce6ag9gEWa3bpIxf+O5vBX02GHzigiEDM0+slyOgdIKsrPWrfjA4gOnSup9Di9S75qOVfq
2mwETvwwmh65kHNndUPngVoItWos6rZDCNh9U8NeBTWd6A5Wi8LX1BhL7O8W+m5WCksQOCCNrTv9
7l5UwANheXPKB1HVx43xe+ngT1GlZnBBwsXwHZT2HUdOWOK67iUDmOiG1JGWrrwUs9M+KUqfI00a
PAtmNQRbH8AFt8my+1sJbGPsVAVgJRfQeHhZ7R8ATKpwhs2QbLCao+5Mf+MNN7iBeTC4kRSPoJVL
+6DeGmOCrWVhJR1JaY8TwhnBOXJY5eGsO+q9lCHjIhtw2gZ4/rlHqlK3YR0UbK7lzPzBqDY6xGnr
tmzAFEyl05PjJw9B+8MYg/CxG21g6Jl40c6nHoCCpMx0nI/ytEXFv8YfSUUSNWMcAHHTxX/WrjZt
7aFLfWyk5HmX7jIrBNK8gtwSbzBtwO+BtM3Bk/DO4MzZyLyn0G1QgqmhOEvNuH1uAKRIpC1OHaqg
rQITCPjbkM80CGYmYlOiJiwTcUfNTeADgo+JGnIhMifZJakFre9B99kXGYTcklSJT4Ue/elk4Gdr
izi+pJ2d3tSJF6CD5tnXQe9/agmqyPEU9pOLlCpqlBCSYYGKsUBJIRhQfhlGUb2v6Cy7DXgmAZlv
dy619mQI5BIQ21t46EvvEuma0Y5OvtMBDhNGalIF+XSAx/jlvBq76pIfcmmRttmoKGyueLanm4KS
FcpeiabGk3cLc8yRNyItc1/ay6RX9oDQxROHnRXGdhWIbiwgqnLPILw9JF0HWFjRpFZiXMvEMq5B
Xz2jfh6EiL/ryUPqep76Fzt9bHwkcXqkfy9aZcbBQbHzv6en2MYUSYQDij3QnHE7KO3R00b8AIHm
D/eOnDsgZuO5v8fmYejF+lcLCBdH29amZNMCgxYlIwxVQ8+WhbySePJt7H01+1KkopZ5P9xmSXQN
AZSDgm/rLDws0SMj6UkiHdJbAU4Dj5HAd8gQJ9OWq4XSf4l0owYsj1ldqXFQuApEczQ6gPTAJYFb
lLSSQfqRpLnlFz5VKuCrEUSOIt+ycrCzJIPKUNI7jsCNiM0O7FWRUk6y6rJhWK5o5SedaToZnz7D
e87ZVNXzp5Zj5fpJR83KTzqTFKS7OY0JJU4cYCM3VPE3YBTWv+L/tTiSCvAEyJ+gTArhQV3TtsuN
BZqxrSvyLMiPGtlFArayS3RRePwWgCTprKBc6wSq3YuchySaTPpqw2MTauN1tQbpJdaLbWWw1okF
yiXIEBmom+f1Vlr4lwOquQhUqniCwj1di3Ik2iV2NB0TNXoi3cJAjmTt1QQpeuK3IBbjAh2Hu9um
AWX727jZTEMq3gXzBOQSqPwpzo75gDr5PgPyjjhAL/mU38WotEN9Q9r3xYXvQlwPWJv8pBz3jl59
9jUX7yslUn+3HbCIvLlfpSjAAoZRtQ9VfJW9ChQcGxx4JbssLcqz449fgDnxFw+H/ISnPvWxG/J7
g4T9bcWV8hYGKHL3RjPJb7lR4ff5N7csBgNOlxg/5Ugl7Zxj5wIFQ0PeErjOJ17n7r4ee9SNdt1L
Bya1I5bTlqjcUvYOR0mDRXw0CpAXZwYLkoDaW9xJapzcbDUcRyfREZuER2K5mHVEfQEMuAhUf2I4
jSTlLAVdZW5IVMa4145kyqaiNjfSCymbMf7UBvPmoORv05wkMr9qtCOJ86IW4rsB9WkEQRDLwDVo
R3ueO6G7WwddrH+xtFlL4+0J1dr903xtSCNXvBixiE526Tl/zMUnkKZSx4qSJnilIbzCPdJwTTwL
8vGq4CF4lnTRXenCBLs7SFLJN9IwFdVyGAUgHSsN9YQkxcN/8KVRrR9exdqONLVciQy50OE7sTF7
A5xvH80vndUQG1ihrT7JlfgsyMFv/M5HDkKQMPV9C8DyDy6FnDFATQqS28dot1rje2NBmsP2aWP9
TbPKy8uVuL0WjTU92rkBKBvNrX4gu/wf8D/Fz3VvGxfgrLRbM+6qHzFnINjV4m+GyyuAy4OsAzBT
zh9u8bV143qfRWq7jdWhv5p2jIc6IclmUCyPlRwnW2/6KmN3j+ZNIh1PSm3TjVE0hyOrdKYAUgd8
vOSc1OmO9OQmw0mdHAXenxAQWtG4lzHlCNIB+Q55LpyBxKLyx580VjYfztEn4UFtmHFahaOhTgGC
MI/E0gE1tM3sBhyaH1yuxRxJ0F4C5we5LtRiJHXJUEQZokchTgHNPNHmi0GWD6ewQ+4ffBz8SjeS
PpzDD5xb2nbTUV58JBkNHh6/ja1jOcWZmloLi8Qj0aiH/C4GQwYOrqhNcPv/P8q+bElSHdn2V9r6
+WKXUcCx0/cBYh4yI+eqesFq2swCMYjh68/CySpiR+fet8+LTHJ3OUQEAcLlvtZvUxMo6aNP41Ep
JdLG/3PV4mp2TVNJ6NoJvN7ql7FN+uz3qUh9UIodzZe2E6H+ZDoL0gfddNbUvVJ1U6obr+NaIk6A
D3T1MU3On0GXAozd3z6oF+VOsgO0kXo0E23Kws24e1dXkoGDsNI2NKSmBJ/lHUc6wy7ReDLbAdMA
CLJd0PuA9nGQb465aem4d/MMtxt9LJ9RCzPNJQekAMGrvm9T+Zxxgf0OkpFJrut4CdCSYxOGOBeS
sRGMtkKpcQNaTrC1kA+Wd3JPJuRAJ22T1q+jBTbcKqpfIjtMTmqAF9YVaOTi9y5KmsKtGbefo4LX
tTe3jeqW2t6qpuRSG6A/sB6QRXKqaqvtN+QI0SjsvISNgvJ97MuFYEPFDaX9VnSJuXEnAC38IUCR
NPWWZpEFTVIgZMCSZFMin9pbbMiVQ+qP/JBaxRuHNUUtySKa7q+rGw90WiQLnPqMrAtxz8JKezVc
LzV48dowy30I9PLQ6p36qnEmz30AboLRdtXXoUoMbGP2DggkMOxZCLCotAeWDlAgNGFFgOixBWrP
kYxdGni60YiapNeKe5V1DyBYqgA5CKtsEpG8BRk8gBWUanczoZLZRMCMwyyKlINUKskM5BebE/fW
5IoacoWi03o9ugYD7AMUJKMecxV3Y1vD+ykuiqQBy04UuH/cTKhtZhyc1rhbzpMsLCnCs50lq8UF
yamJMy/iwGegOYv4gy+ElAZIR+kLCZUEXx59tJsvIwAGmq/rhiOaVaFmEhEerOf1xlwDpqgv13mU
x77dI5miMUEVinJzlLzro7hTVY5hWQfFpVcEOKtVkATSMG3L8sKBHn5gSvUVTJYJfvxJFkv7Ky/a
YD/LnH5AfT5yETydfJGNJo074MgPx9mGDyBejrQy8mcbOkCWhZsmwO9sDcO2jXswLU01aUVuVBtF
Q63SMIVkSEZaVxbrfkxQpTmZ3dg2v2WkmGyH0ZJn8kHTF7/lqAJh8rfPxY6mampXbURWdT5ZLCcx
+QSs7IqHZvY5KcvS0yKefuKOcIFKFrOXJqqwaErk+BQk0U8wnR/suCpOvXAfhWNYW553UeOZWRIj
5jFpqJnHLdMs8ESAIPVKeGs0O0iwkV6AoHH2vtgAF+JPLkkjAafvV4xrPg1r4F4KMJ+2AKMCQLml
d3JD6NIEJF2VgdyKSvm0iAIn11CgM6oIsw/Yy9NR+UkmNIEUZMJAcl2sqEsmiuN8IhOQp6zNMXZ2
PRg3sB/JG/sQI6froKEaokIaEklsBbdE/7ZLdrNwmoYIpQ2qyMQw/Y+7V/MtZ/Y+HzUEhNo2sfI7
Y0KYqifgqK6ojIkH7c9dlIt2YPD8wKggGM6i5Mj4vZlkExwVTZVxr2s+dcmKGvJHstmJ5Qbrore+
BjJOH6mRHejf2r4/0WhEYfy9ArJAGoWs1+9NqRwcab8SVleD5zQQhnrsG/WW82gx9xW3YeWglnjW
BmoVjF6C26SvjmGxXhgYWrwpjV4cuB3q2MdPs6FjbzK1Cueood6l9nYc8EShgOEwYX6mYw1ibVfB
rX8M+mJDGh3cw0o4ynsQpdV+XEXNiyIdC7VPCM2FgyW9KpPDF7U2dE9R8vhebzT9flGgAgl4eLUD
6sjSTPdG3UR+StsRBFJCOCbUjHHQoE42zWs/a2W4WjQlFkAxiGixsdHR7gV1Z6QTjSBQpoaEqkyG
d1MAIobAE4U7tUBp/uZq6vuhQGyRVUBQvZpJGCpXRxprpq+SpmT4uDi81Drt/cyujpRU5hpB/Wo/
2Kr6rr46WkT7MIlhy7XoHOEtx5h9LGM6Bn0tAE4/inYKLtHkqzPU8M60EZX54+os5w9Igtm+MMPn
LE7L7eJ7aGp5DRtD1vTtoZoRpOdB/Ewid1ABfu08pWOVqodUoqdYHfC1rVgFSDOv1lh6Rv48RsLc
gFyjc4Fn4DmfmsDQ82wbRgDILxKQI8x2mWZVQNUSfwAxuuzBDmSv9EHPsaRRC/BUo9FTUdwBor48
WmO8NaMUNcIkIxNStHW0Fci/s7LQOlXIjlVXwAfJgI5dfasisBxltob/A3XnJgN6ggFsJexHrU3V
tI+OFooN+GnVpwY1ol6J5NHvRlf6fZvUf7Su8ljZWv+pTjJUsFWVfi/d3gT3UufusgJ/gcpJ+Yqn
KtamKJvfSmTyXbBRgJS+fmz3gd3ZF2qYwUDFYFuAiPgtK8A9uityAE+RLMt1eQDNH7KTwjQ/ISQD
wklr3DEElrG8nGS5cFENiegqyianhoQ0BO8PgrsZi32SXc2h8WJ4Nc+R3zUsEsCW8cuVwjvr3f/N
NAvYZyfsOkxnsTij3tWk+fwSoCZuFOb+WBxLFZEHgNVOmM3NY5za5a5vnNSfI+ChDVDBVkF9NwXB
TaabD8A0pMHNBMNM/zC6gW8dcKEeE3AvHqn30XCR2a7cprUIdv+B7Ucmo4GCt8wt9otLsAr8R4de
3OkSzKyoicv8Rfa/95cP1Zs+gkBpcfLRt/CXp6ebgOnLh8ty5MXRRzJyfuPNjIHXWXXgH/77uX/v
r8BfAsw9Zb7+yO4jmSEkKMGWY04AxMjkAknZdDEs8psv5CNXJMtBXrMFQ9/8ZSzz/1fu8mmTXBdI
hfrL4/y1P1PanqpFrR/U7D5sg+oAmN3wvnW698ZCRhQqzUSyXmRjmYd4f0JOpBrlf5BcgHAG5AvT
3LLzVRTq35GcTElccCtDvj3Y6OfpoRNjQgxSdqYGo6+wHGOaYykgRqqBm7VMnt2nlra1sFI96naU
BXgal9yvVRHjtXaaTOZdFjVI48O26tV52T3oP6T7b6caaNonOWF20VSaQOfaNzmI1bCRvro6LWVg
4340rRdGp758PAZ03REZDGeaO59qUzejV7iAGRst80stqykMr1TGCukQTOUBMmslEhBkqG3HovkR
qCNoo10Oqum2j9nxvVc9l8wstzSKnNz052wXNQwDbwSc6oN08j3WMOa5SLHK9RXrkGqjfSGdYmX8
XgOAecJx9/NlBTjozG4eQqfQHmaLlBt7MMAV3rtJXspthtcAX5A7XcE2k85PY9w0Kzkx/alNX10y
11bu7CbEawevZxEpzcTNfSeK3E0z2ZKMFVg6AnfpaRGRj9KWX3mF/OfFx6jo6rY2Vcsji2WCHJoV
cB2cM8lpQheNyio1kQBGRyHbMc/bO5AI+iQCyidgbPWWTzSHQ4GoIc58PnRidwc+iLeKTEjmuPUb
4q3dgeaSSImictuCqt5bZKRA5qVPx6IRKbMcyJJ2jYjKctZK3rnnHvsqZLZ8TDy+LS9pCnzW31+f
44CSwdbFV7JdfIwKVgVSDQ6LDxevNZvEBZrgclo0wQwij5u5crf4iAW+OcTqyjXJZoWVNmckBG5o
tPiwscOfdSFYzEzsH9X1oIxT7oo4aIODYCOV0eJfpAMTaAT6jd2IzLvVX43NaapKVlcOycvskGzn
w5DBlccrqZYqOM6VB5r2sS2pyJQO828fgU5JaU3cbG7P4+ps/8ZqPiwd4eq8bj/IlerqFK5O+crN
33ya+bujs7lyQwcHmlTgDzww9kyRoMZI0i/jxBQ9pOp7UwLu1zNTN9gtCmMc+EHJNKCPwbafGg0s
rFsg4gPA0Q3XvV3L57iy0NRAiFTG5BLXoXwGFKLiIeUtPJDSBnEDUHlrKz1XsWofeqXRfUfh7V0k
FfWkxjGyvtTR+aqxiz5UgP9QBx3Z66P0dUTxgM5RyKw4WKXM7gxmnSI7TedRr4XAdyFFYaU/U7A2
7MRgZXckElH23jN1hKFKF2+DpJi1kx2ZIDjvYIndAPAt1375I5tcUYFEYILwaPG6eKg0Axs4lt6C
7OjXkRY7vS/MnW6YbyFyNTwQ8/QnGaNkh0kAA8VtPHxCAhwqQcfQ3dJwMOxTVyTRk8hRBeQ8hnr4
OnRgsKYmMZzuvkaFEY1A5mMqnmjBDQq65PNi1oH91otzI95zbrjz1FIg3zd3P5Vs1A960vavXTuB
E3UsuzOnYcxwpnWdPzq9I16tC3gu+9dGje0H1vADjXgU2OccxJJgZ4LSdSc6MP7ZFnl0djoHGVeM
xZ0nBfZxYLpf+GvZxH5LNLVA+d0h1oK6iIUCd1LmRtofFzPq3chu3KUICK01oNMEsgs2AYrNNmLi
RqcGQEDvPROo/QD2Z09mrOFheWOiOjJ/F9IUre1xwZaIYkwcZdQ4v3vL0O6BqcAZAJRJpkyhJmUK
OlHvZu5iPBZJuEJC31NfhdkqGvPxq+Mom06ReKxIXdnmWgQU7b4cPmk5cKsybfyqAQd+lTrRcCxf
2V3pWskjaKKxkeSAtwJhDqCqpMIAFUAUxYd5PBhAUHV2ZsDGHfb56yPyqqpj39nV3LuRkUJO2hSF
aqBC/fMUATKkraEOTzdycnoji5IBtK9Xh/uzK1JEmhMccneFcpfP+SjCDZ+oq8EZO+YedbPWGHKv
q3PtQDzV1LhYRuXeMl7UHc0k/uu5S0Y0vnWX6fVbGIp0E2BPFMzc4M2mXoo9DLambs5KDSTYk34x
6kGedVCOi4B6wJcG+v3iBciBSEom1VijrilWkm0k2Xio9X48WBNhvAS1se7bimiR0ztJFxVZuotG
TOp5fGtf1iA3Wt+4jhgiQ0Vm/6EEAtxhNjgMz4ZebvUySeq13YvPYIhuD30lhkubK/2lNnNrHSMY
shonGSl+zyILakjuYnoQ9e3BQegdzhvtO6+luUZJormS4Ed6aduaAf8dw1p1rodiGiZx9q6VZiQf
jGEYvFFnpwprvIPbuj1yXfmAOzaIxetIrQ8gIDqrSKjUAb8GReOqxq4EXWk/1fWkwK7jHnVl4/7q
NiMbnPXfSHVDIPtsckCNK93I9JHGMuzx26Dw9renIck0FbdtmCOs/8v/lcFVdzYg29kh+a4jE3ma
1L0yAHD9Wz0KvpllIBVQQPli4/vkwkGZmQF4+anJKqkeB9y5tTgxLwA6M2e5ZQ5+qyC8SXIy1Sa4
TpEyvmttUwmAXW+kIFn85Y4MEftQj9JQLgCC2QZRvY7zpMeKX3gcG65gXW4RwL/q5j1jx0YP68qj
LjXYj0o3srGRCjupb22uzK/8da6Mfd3tm9WHk0rUv3vCsdtVaDXdMaYmxYuVN47p+xh8OuOqa7G8
R/QFGjKa1TRGqdIk/VCXusMUm1a25P7dcjrIcrjlQB/amLrExoEuL//fI46BDgYlrTB2isO2nZNi
FykoS4B65v0zHs0I9oEXsUBBLDRdbxSolZuNRFpujGacjUiWgyAkfc0cgR+V2bvU0dgRVQH41n/3
bmTARQOuhiUNf1HQDOTivs/VO6WsULELX4sbsunZ+BMXWbX5+2PceF7c9wMQrVPJ9iSi5qPDLPPp
+DQsHAuZ7L26WqbenvEyXmxo7lC3xSZNzT+WIy4WyyEWGfWEmeJqX76vZfLNt3LzEQLh8p1W5I3n
N6IABkAki8+prQdveZFGK9tu6wsQYdk2ThTkW5haeo6wub8GmJHyhHoRbCmYmfgmNWxm0vwxj7bx
oEI0KYdsVHyzd8ONznOeeYY0y8O/dQtm5QcFBHFO+GLlqLqaNrIDLcsuUVshjw6jkicKGMcqa1ay
RANKi6toq9m2AEOWauvFloZV17d+jXq+Q8lyPxp6d2WztvAUrBfWTOmxW6hGgzjaQSFAeoiegVzB
DKwtkeuJ6ZXI6hE3QKag6UuV1xtRFvaFZBFABsBHmgjfmExIBrxVFC5GDBlsEJVx012QJJu1eSs8
AgYlPPl5TF0SulNJZT04FxXcIVvHNmFNMtJaVC85z15UsxUA2+OdXnWnui46xV8mUY9QSam3KK5O
oNFN5imOOa5IeGOznBn1dDBZpQ5v9oQO7wZ9c+o4qhrxDF7A6WlITZsji9gy+B+VIr4XQh++BKHV
+cItojNHtubDB/IwdoOHQhTfieDmxn6Skx+rc9/92FMvUyXfJAXKkKiCJNOUL1gTyKdCVZ29EnTu
uhhi9YtlPJM+wRvFykoS9QhiqexBuC3ql6bSEzVxvzi2dj0xBqDEXYHMo5vyGk2XntaL4UC1N9RQ
2Q2ZsRKFPLgJ6dEqEG21orxbY7SKLUi/f8ylFSSbkIPfazB+qynN9qo4A0n/G7yD8H3mNj0w0fAC
QU0yDbU4zIRHY3Au9UcVCLkqAxjtIlpmfCQjp2Ons8CnrgDlrN+XFQegG45EMjoSDbkWofpJpM9a
i4KhoG7zgxFk8lWoMZBPR4Ofa1ydrxkHr16Y6xdSNkg/yIUxPKPgOnu208RPzKp9RQmwuICg+oGm
JFK2K1QDtV7jqN16LGz9JVbd0BOof/opimMIQOsfapFILzct96l1s2ajqCZejGTBTjQJfMn6S2my
90n4em4mddMkJpHoZRXFIav6bK+mdnCxhDq9ZRQ2A6+SVhybUq22Qsp8AwTY+BOvQObTlb24c7ss
fK2qweNqH39yWFce1Yj3Pg2BIXGuuuwZm+0aaPKEN2WnfWksIdfMCJ0Dyzr+UOdlh0AvLMLRvpdV
F7yMrDK2fFTwPp9G4qW2wydmGNq3tgorLwHZ8youVO4TJiwhwQpVa3Z10IYeyfCeiTtar6Hsya1R
O1IbnbuKgiwHVRiPN2TjSuAMghjb9BG+UO9KDZmQoCU+4Gy0u4x3KoK0LNPuGmYMwKEdq/WVsJ80
TCAvWpdriwHqAGVv5aPRShT3KPkP1YnyzAdah7VSwGW6nsfYk7tkoRGdyRjFyO2uYdJ3lbS4U1uB
6ghDGPhaEenVYxOpGBVSTQxHLd+GSD8wwerHpiuMpzwM1nXPy7fOkO0JXGOWZ2RB5KuDCaAQbFye
kqmhHjUI5dj7QcvwmqUAf0EFTDiCNPWjLrLsoQ0/04AaV+UukHVSlHL1VfNIsmUSyUKg1/g5AwCZ
YYRY5wwFU8Dsq4M+vByONQDrrpob2TyDT//LxZBsfnspc2SBq5GqADQ3ACni1FCPGmk1DlDjm87P
rUI755qqnqs2GEHEB3rCtGRrHXGO9YicqGduGt0eQCeVT0OlrVSEhPUvba1Yz4Zh9Y92kPr1NCJR
gMuy6+X4MLTM9LCiS/Gcnph8OlFn21IxkpnTZyboIa4eYuVBrOpdHWkIeR3msTTuSzx9E8C4oY4Q
kLGDpduIhOYRPypc8COfGP9oeCMrHSBPe91k+NdqEUX7rOyK3WJCDsn1hzI6/F+rp8M5Yf9l7Ltm
D6x3ABbndrdysly7wy2fP1ATclB2j1l8RuzQCX2RtM+mi19znoASgBBVWiw9aJl8n9E2WeepRmLv
eONiCnLEEl80o7olh8Zk2Fm6BUiirt8sRwJO8riSZdiv53kWL7q1m6bqavHdGVG3kZHJfKEophdE
aX+fuJHqIYmS37dWbtwLzUEZvj7KLwNvUb0QOBruWVV50R0ELLIq0H3QWHIgLwEpwkWukhKqyckO
tVz1NAuY+G5cPwMYaXgeMvsFRcz1tzbGYlDmVvUAZP7kqPc2dj0UDdwk3Uo6bf0NrJsoCoxzB/lk
EhgHDpAVaaZTZJfWYOqLFfYAXgqTbmsguIVERfdABqyKY1woZXVoK20/TNVvpVE2IBKPz3OSyyRC
TBLvxyi3r1dxbNYrsgsNpzorvBLHQVrJmpXO8GYDMhJ/jvSnDjRx0yzqzxyREJwaL+864aLEohD9
Jgn78Vk2SFckWyE1FH3ibpsJsOoB6Ne89FHq7iJeZTslLO0HAb49sPDU6Y/O2SO6LO4BJDWCqRik
h9rQ+86ABDO/Uyp50sLyghvqEPuwcABmhVjO+3h0R+xx64WvIhzz4PYGGIvyQFtbSqmtZhcZqsZX
Xd+DLHZS21ODymHmYdHwiqdsu7JUzbpQU1d1uy6sFpWYv2UAiQIcUar8XEQSmYwXgR0SkJ1fwka8
z85A4ODgUXUkOZmrqWL6mSzFZh5OE8w24X4f55+CCnQHVF7eKTawk4IzDajqfCp48bVe5zsCd+ta
AzSTIv+p2vLxnR/VKlCSKieWOtPqQFVnZ4AFpC4oIZ2DJDo66oJhrMHdfuKqSxoUOw88we+Wiy/d
VKBDDcJPOggSbbwuTzLss74rZOUgRtCOAJv5bVzkgXqviAaY+UlyBOAqSnrAraPeO6uKOfZJ8nzl
dKN2tPrUwN711L0aF/EAjkdeAqw0Us2dZjp/Ui/mKGuwtmbOTPGtNFW+csGqdl/k5TPAj3vEoTOG
jWQEx49Rw44ZWNN8rbXA1crG7i4cqkcE2tU9jWoedHfUE+YgTrKMV4s8DVxtPbhc39hOhd155LC+
lpEbAz4+ah6QY1JuWs0sz2keJvsxqqw9Y708DVFlbxJTby8x9mVXnaKHL0YZI9bQOd/cksvHYghe
dF436AzOOS2xgyqLmH02JCBI7Kh3z7Loq8fC5K911bHPjQpw+Syv8QtFQ/fWwBfZ6zKW28jugw0N
h1RfZQ2i7mppGIcqjOWqAkPxaXCMn3WIfzooOPCcpu7SZHrfHIAD+EtD4xs1DWebGzVprvx2YaW/
HyLNnPtEvpquYu3sgJX31tRQj1lZ62HTBVvov2UdUM3uwbge+rq0B9DN/DKmGago1nyUoI1rnKi4
J2NS6Bz7ihrDFgvN4B1Yyhuzf2USrL95lTfRZiYGdseEMZ94fhVwwa3AWAKYmcnKdMq8OlEXWU+/
OITnroE0OVBrTGagN0F5VY2SVZSBWWBl1R+stKt2VevU5V2ZZHJrWeILKWM7ZyfqDWqMTegg675F
oiq3Drfu0gzUxOD0Aq30GKpYAfQ6MNW5fnLy1mrnMXKnQEaX1s/ALMCitxdvmY7bKfyGQJZKP1MN
az+UO5QsIG14qnxdil5JSQ1zxc5w8vqwiKhHtjRLwgf276rDzfRrl8WVj0Vuu91eBxCFl8s22ztI
SB0yB8mx3QBMG6xhTy1Y9va6rL9EoauuGrPV38a2fkEWe/DTGVNkZ1v9tzIBvU/guE9mZ7NVECjt
0U1KcOrhHSfwb7vYP5azvtZLdd0zmXk0x0gCmFMXANrF3oqLft21EpWjhlDZJrM5KmfzHG/fBjPu
gjiOLgPOBkC3xfAljAQUHdb+rgVqICvpzHtqwAiKzNiwAtkAMlvtWWPq470FfqfjLDPdpPVRw5Eh
rSFJvGQo88KXE05IVI0TXC4oQLKJUrCbGAaptzQks4J6wF7LBzZlWpdrhKgB5YOVO7A3UB9JDQ37
3KiPrdL4ixxMLVHvLeMkNzJQrSNlhmRxgdXB7Kvuc3VV1fa4lgKrhsL4WU3LflMLgnOtAopVYXXx
hl8HhZBFwNdYEjcr8ICpmzldPAIGJysrFGFO+eaUGz42YLlUVPmJRIvc/W275JHjK7+y1e0XMDqM
p4yYKes2AU9u1m24DVDDlWX1+r5TmyMv8bG9THWYVw149bbMMQ0fQr1/ikP9SVOmnEWqg59RNnD+
+0lBRfNz/TwplADcv1VmPtGItHiJr9dMVoFfVE19l/QWQBHq6qEGHeNDqoGTcRKNWlI/kPy3qEqG
wrebcjhwwwhOCQfjiijbO9UoQ2tV9XWzw7L/O8naSUE9aobeDFZRqVjYIZ6M2aj0u6zMtvM/lLUo
jEkbJKlPle65g1xlrR2+En21m8hmA04XXPFIso/wN/k1lklUbd0KYQ5UDCIGjJKcAXukU2RYTpHh
SoC7I+NBYH3Swpz52GXhe+AY4fW/VJkPwEa+F11pzEMgw10PSbsY01yTV1tZs51aOcaTQJQpGbvh
S47FykpJ6/FY2nr9MMr+ITEUBW9cUxOiDsZDCCLydDMzzvSR8B6eea1WsT3xb5ey/SSQzrbVcsEv
1ICPYtPwIj7LqBRngx7/3IytvZIUDeokkjpDMQYTKFGLOT/1OTfWYR96Id4mXksD+QBZ1Md+qGsJ
9qXcCyF/BJo18aXiP7zNkyA46aWenYvEH/XBngetNo7Nym7q7OwYzrjpUc/pqZMZ2V6phYENexvV
GxuyHrMwn21oKG1H7zy8n5DreVSAMeD8SsRX1LgIrLqXpOFi1Rdu4LUCaeqDYBZWJcZDGbt8i9c9
gPjYRoMN2C6qkCOcoFIBH9viCsAaJZJjsYq7RzlCvG6CoV6ldqbZs9AS6aMsXCBbhJ1qe8BzRNU8
qgmATlPk68RBhRdNsYU73AM/uB3t8ELNWJpHqw2dI0BxokszNVaQtnvVTn8uIjLNYwP3Ui6R0Nz3
EdZAebQTTACsWkda2tjjxTTK+MpJ8Xp9IFnnVp/MDAkWuVpU56rG+hfc8MdOH5WHrooVEJDo8Tql
+6pZn4TRZo+aGcZPVuQEszI21eiJGp6cmpZljzS4MaBJvzyQQaVjox6B7P7TAHhCQ041/S64YrB3
2d4hhq4dldwEv64RplOuylEOuMhEZ5+c2nhJA1Sy2IY5tuB9xTY9FXlQk1TuI69kuwUeUYEk73RE
LKPBR1f8Hvmqa8WRU1J0hoyKEozX5UadwhuzYAzSwserV4jSBK3ZO6DwWw8Ryz+DufgngFGGSyQb
7Ok16Y9I4fyz6ZrpusC6BWBb58FKw6M6NVwiDwYPu+ZPXTVyfSW3EYibbJqwDsNNVYCc2AOKO8om
JqletdMVftNd9PMs8gwgJG1b69rxVnvlkwwR3Nm1TnDkIFMCjDCeYhWoQjoGvKN1lrsAoMuMcJUH
bXBPJtSz4+JJMlM7CCewbI/XTn9M8J8iJZDzsMqP075bNQzQ+CSkJigyIDFz168TyX5ounNKNMWi
Dkk6haGCx+6/zug8NgteK0XRHtRG1R6iBoBcrI6aA8q4kFzHunyKXNTncjIhO5aee3DvXdK+0h/a
2FHuCsVEZh1mkx7076h3VMoXbsRmDAYyGewyhGy92NYAwEwozFNji7o8WVODYGLaXKnzyO8sVTmS
halV4Btaps1jsKdb+xTwLjWSad4Cs++32EfCy9w0jIpa9yIrwHt91tlvRe2DXqd+M4PYOo9O3Xqt
Lk54EYmRa9+6bzYyVhGosPITdk3dNyP+qmPd/DqaZoPa1BrXAtbXnjs64SoKnX6taEH5qXX0Q41b
9XcAx8ZeCBAPbDGUO9WuEG+cmjLTC2BIR8UddmMaM7+V5sC+vPtBVmTvhOn3FnlHm6vrb7ms6Cpa
htQr41ZH9rZPlypJyGq+tPP8dRzr8Ij8+z2AlYtTMuJ9BOjWzn3hKsFBVOrFUJAVu1Y6l63AIDYi
iZfZ94rerw3VfSwtpFsyQ/AvCJ8DraN0qntzcMJLiqWmV/ZOjv2VuvArk9fnBh/w0VaqzyQfsS5Z
aaGKy7VSumcdq2KSV0zL1q7Q7b0tHOW1absVHSAK8Pwy5VhsDeWBTj8MnIehRgGmqFECIVgar6/+
0PRZA8YUgI0N32jC8se/+TbI9urvSOplyuyVxlff+1WX5rcSSy4rVIvV4j0p4uwQIp1Oq0v9mQ1F
vBkrzT22ateemOHqaz0b+VppDHdXFCXen0pNxVXZ28+oW+f3euvcm1lmP+dOlz4P/TYFxKYX1m66
6cpW675m7WuihUC7VnXnJYwM7odd5770oOLykyFxZ9miXXpkRzMW2dKLprlj3n8CZMu+SQ0FmF61
cp6LwGwNx3dSxGhJuJSMUU+2QNMNh0dWKF/tMjIBmIoENcpSowaEpwjlo4jYpACHPQU45i7jWHZ3
vDyQTJ1CGyxKhac7nb1Z6q2xvZZsKktk/lK/TT0Tb7dnW3/TnSRch5qFfV0qzbbGZKWbeERoJm4z
uENqT4Ck+gHgE/ubWxdf9aZOnlNRabsukOW2VM3mNQJHFxngbwoW38gMvBjAXGAEnh4Zy7VhsGJn
mQFgVG6eBbMhXXL4b+Bh8dHVF40RtgPc1l6BzxRMfTODE5H2UVdGuPzbvjPBfgZeKJIRQ9TM6NRy
P8Cu34ScJgBMbnG/cOv6ScG99slIoZW1jPeir6yntkrUfeXIABh2GJLsl33Qp9mmq1N3GylrPNWb
zxnet3eGwtMNl236BbXam8EN+WuOGM9BJL2xIjlWQ49l1RZPBQiPT8WADbiuDNMvuIEAABJECRfN
jqJ7Xk/ByUkRsV5B8KZUzmUrtQfd0r6Zitpgr17RV2aEVz8eg+hcVdRy889//N//99/f+/8KfxaX
IhvCgv8DNKWXIuZN/a9/AjHgn/8oZ/n+x7/+aemaqlumqwENybYcF7s20H//+hjzcDL/Py1iGWEw
xsadQbmwRVRhj8VutWeOQvxDACB47CNi6FohispD5Y5GZm1rz0qzjTOhPJEEBUVbcGSFlyxn8snR
kViYdu2AerVWPllh656S0n5LVIbgrSPazwy5O/v5mEoP7tKOp5eA6folb1Ptfwi70iY3cXX9i6hC
IAnx1Xhf2+1eknyhskzEviMQv/4+yDlxTp+5MzU1FNqw0wYhve+zvHnjEbEl8lp1qn+msthGlWu/
QW/PPzEqkoUpDp2O9xWU7wILmiRvYGTBEmtAUDv0wKYUVroKEb3eOfDHgnQBkiqrrGJqOQ2RvyQW
pxceJ1XAQjsDKM0FhTAe7R3QmdOb8hHajfLpi1NjHnIq+OlFeKkfy1mc3Zzl85lUUYPEFjZapu7R
8OgHkvS0duMWVnGpK67u0L21k119zuWoV67M2HYa4/ozqb9n8Mu7DSRfYskxIIkFIMjhftogun8w
5YaOn0vF1V2Zs6hB7/ZbHyuMLM/XbVSBO1z3zpUDFLek3ZAjxNNkFyyLl6oU4ZVOQ3iF1Kq9Y0il
IRD4nzqnGtQKKGhrmQATfFVJC9mRPBcBAegHd3XT6yvMpZPFP999Hv948zmuB3IgtZngFA+D+O+b
r8gtNuVJHp7bgXAEN2EZGfi+E21tZdfrMXHJZ5jd7zpsMl9U5FdH/CF1MErP/lxh+sPaYYLNXDH0
VwrVihounCZpB+4hNq0mnXfP7CEoEdjDoI8AXyQX1+LJBfYVcIrpkYXrLIb9MpsrwSnHTZmql0c/
c0YSLc7ZN9PH65kDGVJAiq1Cu0/W7FPLc3k2pVj57hOSycjo2IxjzuyAgfM7W63joraDbqyeMz/x
6JZO/EhTSuDZlqVyCd1UgILT5mbqHoekKD9NKsJkGhO+AgQBq628yuyNqODSasodonvuMn3vox7A
mDnIJTIHNohJ1ZJN1TnnP+pMTMxnVfgv0wjk1T7+ki73kA2zIdRAXeLTD9NI7GDDjq1helYu2OjS
9+IVAnlgmIQxxKNHxzqasypKGJ71UUabFjuIBamYULjX52MuWig92xapdwhbHO5d701i9o4EIjA6
qujVXAjRJN4sazfDQHN5JNUCqLNEeFDmiwn4Hm6ht3k1Q80Qc6CltR8KmwZS4PVSYd27R96EFSCs
4vRxoJn6VZTld2E3/u5v+z66Qb/Av49/1H0cgj25CgQC0IGUY3yI54NqgDIJXFnGBwThK2CddFlF
a1MRtdi7lBAuWxaYAyMIJwFXs9AkLRGZNp3v9cpiMRQScYn71SYWQfbazSFIibo/Pkbkcb/mrvUG
4Qq6l6yh0NjpIB5tyh8rwx4GIe69zZsHPDowZWGUuYCp/Jdm0/H/H2Mucf8ij0uK3v/1FT82Z+Xw
Dn8SWEfoRaZd+XmQSbmsh3raQzmSfPIQNJ2rw4Rl+zDMsVTusuhz5iDCJluLnuPOim/J0IEfjReR
GC34jo7pWSKmDAKz8+qkxb2EbLP7KDlzyRUiufdk3R9tZpy5CoL539y57XdPMy5CqOKkERRo0h/m
FQf8uLNXAHAE5mWWxAO8g8ZJrczLjNuSA6NRgqY+v/l4X4lFizDAwRS1F75w2tpBOwGrqAzSdsjV
uawcCcttQHbNofYTJ2jjOcBnYLxeSC5y+hTbwl6OrtNsjJ8wrHmgJs29bGnMhpnN1dELw192xFlb
Rs9OBu797D1MK6te2nDLXvEQXpVVY4/fB+oGeS7pT+E2Z79xxWfWabyYXNu+pOJNNhM7I7Xb7l1r
OPfOkMODZ65joJif5Zgh2A3CxjZyvMxdmEq3wxQLEvv3e5ffnSvPRwpkLF8wvdi7+wBT5yVtvnHA
nbhfOax/X34eG1butsmzFgFFjH9c0wfWedU2tMSthIY/vkCNtWMBiM/p0dlck2LxvUzrFlSGsIRI
RH90U+ZubBtuxuXsj+4TkR8q2gFR8SibZtPyoY74IxAVH5rlmAIhqSCePV/1Mex+1Uf50WzqvPmT
zdnfFU3doA5TAyTfHJIkbdCnYjooX08HH89IvXiU72dNZh/MmTm0c29pw08vDL9/qH4UH13NmRgA
c1uYoY8+tKnSwPIB0jUffu+j5k8z5UdHU9ciULcUTU8WKe7EoznEE3UOkx3Yveog/TbXW3T81ejP
Z0UJR45lFhWfig6KWJRGK2YcGYzXgjmF9nwH07i59mMTVEPQ5MzuDfC4xClyeJCqGMm6KNqRAb2l
nXORgU/UtxfMI3AYsZoxoF1Bz1ko3DN4p9FiaJJ8a4qPhjYaql1fh2+PKrCZfo0iofVXMtTVJm1c
+wg8/C+slCm2XT0EtBrhyNUKArmIDAGM+UC1l+mtqbyfmlo1hm6+SOiUraEr8H4vmk5wBcar0sJC
eU9uHFTI4Wvop+46YYm6dDUyc1ERI3M1B/YfRcOaMEUNdkzQzHH+R6thXJiiw3Mo8imiNrzDhBbX
YBNJ6X1RNIOeJXyqLgPE03faDv0NrX1xRSDSWvhuqb6DLw0Pq6T/y0viZMHBTdsKR8RQ2Roy6B1Y
n7AE7t9Ym/sHp2+w3++s/i0arGjXZ1g2m9a6pjb4n2O8Nq06icnSF027Na2RrBBDrywADHKECPz+
Mzyz7T0QIeUqlNhStxJrqH4+TH6K1VQbRvHOVAJzAvCxOTVNj06mzk3zcuWVBZTgrd6HfbFM/2WJ
Jf5nhUWxRuZYLHPueYI7H9bKo+DKJxWEm3gC8WcHIgr1LHbvcFUezZk5+DV8ma358KgzXSwwxED4
g+CAacCuMAx6ruKlLoR1eih7sMzOsETA3lo4NbK0Mnt6NJq+WL7GJ2pfdTy4hxSXgbQO1NCZC3xy
X9jx2mfwFFMWOdrOAA2wtob/2+86U0Iqsbv4Tniro/6NyBELWJVFZKty8lmZzGuWs5+T5Y/IijpV
1i2lV2ZBq4HNyQtkfwKPIGlqyl5Ne6SB+e/2REFGHLGZdVRU0kUuEt7W3QA5qhIMIW9Z9v14oJJt
SljniU3RPo+AmVYlG2424MYHrKwhUTJjoLFgvPlIXzy1Fi42R6ki1RJUpe5iBGDnWyw6JBJL+lOF
2UGJykEGv/iX35243selNd64zLWFiwUD9Tz64YcnE0TtBOC0p3r8UqSQ7r3vbUnj5ssSvCTIv817
WwnBzU538d5sbUGItIPUg+jnA+UN6vyyn7Cu/TsIeNbTYh9zcinCr7zj+rOH/eMmqSd/w4EI/DT4
SHBObYHYWpzACDgHg4xm4S0Lw5upl6nbBXXTOUjSpckTvBqRspoH+B2+s9NkQZlP/hG7euvNlV8t
mo+voUjH6yT7EwmVfGeNRQ8DlhhQBIrlewTG6LL0Y5qeVE7bQOaIjH9Kwh5xToACrFGsdCuHKKhl
e0b449aTtNvX+My9B1fB+5mp+3+LpqEROdQrunRVURY8UrfgekUX7WPWmhO5JpvLBeTz8YUCU6oK
pjeOFRWrLHF+ZkNcXBrLF6/IZy8KGNW/W6zujqHvwBuIWHvW6Ow0ZciX460zdQ5ikAV5fbcQPakX
VCq9FMWEgJBD8x88/cKZDP+iXvYjavrirbCcBjELyeg2AW8m+TJQWEVo7AHNxOxW0IkVSVIczUys
EYSFQtqQH5E9tb+k+Ed8SKszcYYjRgUvAOgvt4CuLQ2R0yfqmHrIGZtS2BDnHNrRxmYRFEK8liXb
PL3+cwyA/08AihFKER2HzREnHiXOf8cA/L6pGrjfVKey1a9jRoYddZLipef+uFHNVC+j2s1f6ipr
z/3kX4dUZy9lAEShtUEqLPlUtPlSN1nxVcMddzXGJdljx8NvchpfgCNDPRtx88SMnvDEyCcPEJ9F
Ipz861h1GbKqY32t+n46OizOQSSeoVXvLVQW4Wuh3xPRR8nCT3+doCYzNX/2oXG29PJ2NWaD/uR0
nbUGo5ytDX+6svCuRx76iujjcI2JeDG9ksb+2KvgYf7opeZrZb97WaErXv75D49A34eJZY79Cdd2
gYTlHCmv+Y3zR+gvqnXCCqTRIeKRNnhfF9MJ5DZ9gumaPmH+eIU1zLjFzAMYfQQvdb1gCpF0LqeD
Sb6aQwsyx7hgdfTdBvh9cy+aFjsHg53UArhAzZpmicl9KDdAvPgLljF7dccrp0xhoicRkvA2u02F
+wQEdnGOUpRoOUwAn/RsNSbPYEN+ok3Jz828WOfzmSkiqg2ruto+mvr7QWh+zrGvhjq8iJcfBsDY
JDoPxb1/7UP1pPMAsY5j5M6Qn8X2LFr1/Sau6g23OiBNkIFleylAYJ6LhCD2j3n2HdCNYQkLiX4D
JrB6Ebactn4bukGX8v4lEro4I/P/YhonK/Wf8/hrIa9jkdBvUFmmARLv4pxDNPIAT0H8G6k9vhdJ
BbVXK/4RKfIF6qfNqY1SsgC2xcJf38u+R1mNtFPRf7ZlrGfJ7vgQ+n351FmINEUjy78LCGV86KGl
aIJ/vn24/793j4/FiI9Fie8zyj9EfPJGNFUPGO4JUIDinMTYjMK194uSXbFqaI7NAlBJF+jb5Yhu
6Pz7P/ZQRXlUo95BqgXM/66GW7Bq5dkU53o4KVlXU3pm3jS8lULI5z7r7wNETaIzF1hzh3A/eXM4
1fsWu01wMsYgT2FOOIYt3RsD4z5XzQ4aKVh0pgiTBdxKAYZn3pPByMZjmq6wRkc8KK/4J6fcdm0V
/pXkLIJekq1fp8HWq6phzhG4ZNlpPB90am8Q3YoWiUzy79IWz15F2CvsfmqIVSLCy+0hOnte66xq
i6aHKJLAZ4LD7qgpd3+6yJD8S1yVuB8nVYcITKWuRzwXiwfP/TCp1hnsVPva648smzhe+nV+IJh/
S+AycDrNO8v7IY2zbTjYu0dVOVXohyyuWt+jsqKCYbv55lpyiKaY00E37gozgVyAe5cdTN3j8KgD
rCQ91IViQVLRYjXFyl5GwhfrkYzs5tc2ZHl68ZcMfXaLWL4cJ5YiRediAw4EcnhgCDXGQDRHiFsh
xb8NRa8WZWznW0tNHvRHwzQ6UFU+57qCHGkEks8TfKEVaGJeDiwwiuZg+jVd/gzDgeKJNtw/FXiR
dwiVRe+Y8LqtL6hcVHM6z2JJtmqQUA6c0gWKxlT2c7avQ1IcUGx41ZgGUwfY7JqPtMbCccgWyayh
geWzvaK4jbbDPI2PHYgHGuk1JGqKi+lm6n27tleV41ZQu8aouRuCudU5LtsLzyNEovtqXBpXoqkn
0EmkbnFizhi/wUcHe0GoMrh4MKHcnI5Ljejo8g5sBqPUSU93RHYDXlRQUa/FUqZaJsBVXs0BSsIc
6CdQlVtW/6ob0nBaha3vLUUcW9eOpc3ecWGmRwEfCsqykeskdcDl7yI72Vtt+82f2PgU0lQ/ycT+
zkpdbzoCltRigtAleH3tHpcMD48DlgH2v93sxCEfpiLuuHimkTqyfeZw2/kwFYUU3mG5rYYTYYAk
+SBr2OCPc3lOYSeBrBSg4Vncd8MmjWvIvVRXbQ/ybHpgt5aTZQY1ex1N1fZeNC0NrKIQ9OpYEKm5
D/ghJ0Jks/dVc2zAXX4Baad5qVt35QN+CQwISnnbenjGhmJvevhIfiFSCwikaSWZBWQGsyEFNI/H
M9zfeHs0beAuXMcqt5ZDPDY3sIDYmscECJXcb27I8snbwBdR77dVoCViJ0mX5BvTV9AGCInCPgNW
hZFqzDcdJJsRz4nFKYZHG9LOK1eR9l54VPupNeyhir8phc7GkyAwShxLJz2GUZmuY8eadojrihss
PD7J3ou++QXUVCwR8ac+CWGa1aTT0kvr+BtcoBZ9WwDW8HtkH7bTOu3BJzAOMGNSFPua6KXlZZP7
Pjiq2INuteTYxyKHmB/TEdyQuDn5RduczNnoFqlaFj20RN1RsPW9bJrAG3UWCaxkr6HnluzUlznE
Wqq0WqaTtaAa03sWNDZCRIjfuK9ZOG0o4H5XU+oLsoF63x8l05b1CV7GZbwbYg8CZ1JP/ElZFhy1
kcJa9dBDe4t99UZIz3+UbQ/8mZt9dkqOnQiUNE5DWrqHKfLoakDO+FnLKV5gesaDmfb+BbgpIOlg
NvJUMBPpR50B29l2UwY52D/rEn9qsZDY2ELpDPQikgNNCo7Oov5tXORK6CjwEfyaD0hsUzQHjb0i
eNv/6WIg11Y1ShioI+SHTQMSqKw4paSMiiALVQ55jFasjSMzKCj2M9vdzZuzKnbXos3q5b0vJIGO
Vdm+1iJPArOmiXXBoNoENwhT1GDIXh2drG1o0HcBieF8hgT43vLYXyEwhec41Bb2ap3zdZp/JNLY
hzQZvTVPy/YM7AZYj6D9wTgpvVpE+k/eD48xPFdzrTnTnhfY+cTPKq0g8AUGGKzqMoIXgIFiZKEb
AuWeNn/gL+7IDAPAmNxFawlyuvdNRb/0mlEtza8g+zZb2kzXq8bBj3aHPE61u+0rGwnfGRVpzz+j
yGd0V5e93pGRpu4xVqY535dld64QqD9yp6BwzJjPEDE5+gJcesgRQrQaOL9qaVrGtorVwvSEQgc0
ZgCUXpsWr6HOhqiZIdu4dIPoRBOkiQNxnT7nfeDC23WjqZXAXR0HiM/vsZiETqtqUsAHy+KMx3Rn
2kzV4yKPQbOVHo36aumUGrfBHKUxZnHmDMI5Em85NJg6iMEi7qmp+6vS9CHa9oIR4oC4V4G09WPo
YzPoSUDNhvwC3g7xSfTyzaY6Bset1asU7rKg7zfJgc0Hc2YOpoH6Gdj+f9dHuhC3JQQ7rTCukqdy
yi4mOQMIa/yEYMzFJGB+t5kEjGnL0dMkYH63mXG/S/89bswbvAwp3hQj4SdbdNWCerJ6B6Ez3CTS
qlfjMJXv+HN6QS+KDCaxaC1cCwiunj4BbqdeK5bfB/lt8+saUdFX72Pe/bqGGTRB4jZwqJPuTet8
DTC06BOiXeqVImRiqs013GSsFoATTos6EwyIvL7cOdgy70tnig6pN+pt5BF5cqFauGn8KLtoVxNY
22UMzwpEtVpZH3AvIYIZgTh2MGUoK9WHyPO/Trwo1/AXQKupgxhberC+hiaVPB/MmTXTK1RFN1NI
nS32GH/Wmx50yJ11bYHsHGKZcOnxIkkcOSBjxchFzFV4TbRnL/v5qDFnudc3uyQuv5txPisRSEyQ
jrK0G24I4cescIfTUETjyZzBPPHXWQlbrh1txb1HPGoAsk2XtINpqID/1qmv3egWNtUug0v6xZRI
b/ubzqJTMHbRoBcqbi/G53Aa1WtGKmf3wf+wcSGa7ad2tPrQoBMv3fICfA2B3fQh9cnBrGtTiF9t
pB0OIHtjmatBdH4KUZXCK/lmqgr8wRedAgXvXgeyxEbn4PZDI6KAcp0bAYsr/YW5WdO5qOeiuZNN
66OIBWh0IA4MCMy9bFpN0XQ2rY3zFZYMkLYLC0Rik27vO3Z4tiuY+S1iC8E06jf10lTytA7PWlRy
CbnMJChk7EI6wi7vH22KUwd5L/PFcqf51Wo+2hTHudV89N+NBe6hvH/Px9hH58fYwfH5BvgYvBGH
vjyIIwEZ4FCQUiQ7MSPYE4NgZ0WngZWZ2+612i0PwOjOFaX08NjYsd8CnR0OW1Aj2S1Ok69hpWEk
xVwEGLxmWCe8CZeyAjisKMb2kloN2I9oNFU+yb5KB/7JvsPZ2uuj7FVIGgWu0zX7GqYur3bclUvX
a/PtvQg50JUb8xruB2gNfW/YkIS5UGTh2SuDVuEusyBUay7FbOUfMjG/FOZW2anhDC7CmxlKCy8+
kA4CpTbUR7FdjQBoanxsENIUdG7ixEtgxDkeMtoFDEvYixXSrVc4yY+8QgalJp64eUQ7m4hTb+tm
UfwMjMwEdSd0oWkfJGvIX/J9OFuPmxyYmrA7gjUbytguQor3Y61rat3fSTNZhnLr+aCK+toDGBIi
ccD6YtMyFzktvZMAHXaa6QAF1L+2piqOfQ9zFYe0rCmbYYAbYTU4j+gdawtTP8j/KZn60Lwb3S1L
C+j4ySi5qrqOrwOX3cGaJmBHWS0D3QG2TRJoysyNj27SO7oudoCPal0BxRA34fFeNXeH3OnPqa/i
fcI0YECA5O4mV2Gm4bAjmZ/XQRbVSlZRum4kHS9t4129mHuQ0reSl0mBy0R9/6kjMK4b6vy7zZ0q
oD0gvyya4DHbhD+KhkNrkgPpp2N1LRsfz741dh5mStlc69xPv3iFhpGEhBSKgO/7yh6jpTN5h94H
cgl7P2Q8eD8zVRjgmx/LQ+g31yIiX5NIV8uYy/Yqy2jAsr/Z8UkjO1KWZDh5Sb0r4woWQKBdXzRF
3s2d6vGOKIBe05uYbHIx+IKOegtiF/0LoM7TTSQOyEZAIUAlDZZDbvptgEn9jRcwr4ZcRRs0vhJr
EqcSd2kxQbfYY1GQzFCo2inpE/iKPUg3xQbiL80qLjjwT0QDo2KsERoCLS2Ey9XdFMHQyR+c8haa
wKyjQE5AZqyDIsV6DJNxZTt4lqai/xSnQE91Vlc8tWxItwLUHsSPGwT4XCteVbH+4ZfZtM/TNjyP
dbdjFJbW8Ee1zqbKHBBBQRosKmYJQCc8Vyyu1zTJ2AoanP01AZaBWR27mYOeVLMI4yI6lBA/ukFE
lG9IA/4MOP/s5swDAP8KKkvpzQie7zE98Til77UDlYeJQ89ZJ5X7rhqikUzu2NoUeSmaRVNm4amC
rei7eEomB/kDrBSXGqJdsPQgkHRqpPrWuxAl8YEs74VLV7XKGsDYASDP/AzSf3MPX/Wf4QwZv+CX
0NtMCx5UpdvqhT2Hdb05youMzHQCSaxf8FKqdUcF1P96yo+avnp4pJ5yL7WueMgZwCTi0uQsvAKO
Cewgc/mmkbDWS7IWuRbe9sEA37olMJRkhb09tPgU/tX7xHbf+8gen8ZwVcNQ/DrEb03Jwqcar59n
GUfYrtH+iyn1rCmvPd8mFlwG1lBOS3e8hUg0ozIP6pK7z/hTu8+wMD5648VJp36NnS18ixXpz8Kr
crYsXETyJLVBSHSx6FmaJk3CJ6Rb6M6UOBZoZ3PWhx2Bb+/R1DhJ86vatEHXctw6cD1AkhUOxROV
T8C1ORAoYd2BZ2p4LSc8T7otJmBjy/F1wEwV1PbId6Z1agq4RwNzv0NqaXh1WnvektbNls1FK08g
vJJCrda0Jg6rIIRoS2TYcGV4EniA6rN2bVo1hCFwGxZ8ZVobjfWZk+QxOjv9QVBk47IoO0E4JLFs
Nz11KnNWXpd5yxrz69ZkoJT0b84Epb0eUZ2bNbrg7zWbvkLYaKti0h5M9kjmGnCeons2Of8w0ysx
l363FZlon03G38OjN735mtg/crd4QbQ8fJM5kKw+rAqPvm7EQumkhAc6BOQWXTN6JwfIRvh4MYhP
oRTmhXfqeGQhtuW0ziXvDsrKU4gRRWIlRdjdAN0EYnIi8dfE8w5jGwEl2CDhWtCS/RhrAdil6+g3
kHT7Je+lc9FhlG5j4Sf7v7uSijJ71VmQ99RZnZ0j2CCckZ2BJmGbeosMGjfnR4M5izvtbySSunHn
gHWQmmPcFdauqPjJdLGR73Zwz7PyaA91cO9iLv24oKV3RY1sfRLWDqJRcIuzwcSZNuD/A+k3f5d7
iws9kRWV7l8iTWIIVQEMDLcoZxlXfrTPZU0/1cj8zdXVQNsd9IrTVTwM9WfuyW+IoiTXKI3kkwC2
4j7ag2nqMs7cfF8AZPypIxszGkpPcBBN5bFNif3cxpCmhF1yiH1fZ+eYweXeRyIdwuM/WzsN1xiq
ED6tp+eeVz3Ilnb6IyM9hERi5wt0e/sleEkwkYKKyrEl3TnLIQUk5o2u+8NLgbQlEXC0C8x47AgB
0xj26PDaWUV5uo2EWnJAWCLuA8g6dJBXcCTb89nKHmq85VnmPrjXXecBhDyWE1xabbdNAkP1SWY6
UA9BBdCE7shXQwZ6MxV6rsVECOceEo9rg1sYI4iMciX3Hy1MDJahDLuLB7LJTvAWoDgzgkrkdZJI
WBCnxpaa99F/rE8g3HO/1gMRAXVVANHgQgV16GLTjkjTwGm3eDKHcMKZMwx70yMzEepxUAXcnvHy
JWH0LTV0WlsxAfpT5FxswPJwGM8W1huHe5WpB7/oHENvYn5oTPU0n/n14Owcz/9s6gcvH9YVBLWX
ZIY564qvc6i8H2NLSGtpI0sPKhJydBDKSS8NmBAwLmhKqB/Ydr10ZvyzGUfns4yN239OGDn/kzEC
cwdyWJ7LOBWMOh/zjV0Gtn8EeY+TchEuNKR4iZjJzk6sv+4YhmyEuM4QRmx5b3ZkUWy5B53IUJIv
YnDYTk2Tf+Gk9C/goUanjIuVKZl6fCw5DD2iAfMCHo56dG9Lt1/cqR9zneewRYg30ZxpBYubEY5U
siW3jwGInf1IC73odVzCbZcPW7CAHaiCJKN9doofj0+D87J/kXXFYDDuISg2f6l8DH99vcf4Pxo8
+jWXGZArNkxRG5JOX7AyzMBI+NqkkVoD9gedVw9c+qJxVqbeksJaNoLbMA4W2Qv0DK+mXkzINFYk
BkWxRRw0a+t0YRrKEpEuwp36QtrcOQ9+hMyhT5utFnWNsChlSSDLBoAd2GIHUpfhsiyhQo7lCrbV
g9t1Qd+7EuCCUQaCJvbXNs43bOTle98l0VaVGcyPpLA/NfjjmQ6WlZJlXiMGy1wLcss+nJxCGg+3
EcyiZTaF9ZpMjrrBhYKe3SQ7DqwJQQNhQD9G2o4O4Ip7QTqkQOrlA3l2utkdDYZXsqf2czYhVYHl
47CIMoFsIn5QAiUl0u88QPcRNN/chU0rqJQejF5pWOruMD1LSGNZAZtp7NgZLcK0Hg4wGzo9/HBU
VdirNG/ilalrR2gp+B2Cse4MzR94icyBl0LMKYqTb6ZO+j2BzDwOo5jU2lVggv7sEoCHQkQOF55I
ycl1p/EV9gL31A1ggMOuDpFMMBkb+IuQhUA+/pQijm+6mXqSeGoHhJJG9LL6JOWuDOcpPSp3ScQh
8VUCl2dOknIHFDhYokNz4W4f3eDAOwYerHrhecCjWy4AeU094ICGLCvBQi1HONSh1XRucuirW/6E
n0BVz6Kk5TP2K/5qSlsKvGRaPSfzwY+qv6Rq04PpgfU7AD1jHZg200vqTgYKAj9WDpB4HY3u3py1
2GjnQ1LexpxbCyBaMKeH9fikHWDsy77SX9o8/LNhFiRaRNTVX8wIvEv0cejsPUkQDDGEFXMo7RD7
VXgybh6slbYXz0g6NMdkJq0QD6ILsV6rMYrWQ5JC82BIppWnu+jJKoUFX0AoQhVYFa8h92xDlaH3
1lBZC0/K49Vm1GN9ApYEEklY1S4AVQpI4/Jn22rVK6FsM0kAOKJcqtcCe9kWYq9PYDQhpRlNE3QX
pnXm6wH77VE/pzOLxAQGixwSCjzOAjIX67CJgqoQy1i7zdEcMIc1+XKwcRf/83RLxMccMAAdiFWT
mWDDkan/CKxBPhxSxJAhPHqQA1voPRDQHNHFMrwfms67RElrHYQn/HsVPBW5IfFtaT/96qYqhL00
kHbwLukZaGoIFOVVJBde2/HvWP3wltffQwBUglAj3ggRcnLQo+rgLGwz+Do6W9MzVuA2dH0c37Cu
hTkmqGSbttUhXpdhfYTE7NbxmX01AhJzqWv7P0oRBH+uRj5ibkMa8I82RaZ6kYJktNV9rW5D3bNl
p9JxbYo5TNLPlGLlNjeaacgfvQyWsm2N2SC6gHmUYaennIPC5mhB656s8gGON4SIN3Abq71su/JF
0frZxcP0VfWuCiqHYS+l6vQJHzwsTAMt4PFRQEPz6pf9cPQsAFPA1f0M4g/8CkL8t7BU+g1sb729
FxuY04ODoNQZfxkczal2a4uADDPrZkluHcls3+aMkgWD30INa9TZgrWFdUDAfjsiFIOEZgnN21nC
Vszq2yGM67d0Lpo6C5SolZIugny/62yrBuAG8JItIKDQAxOKnZ2+zldjD3XgMO6tBUTHrM9spDeo
lLCfvnMtwwT89lZ3O6nHcJPWSFD7sb+xPCSkw94Nd7pIy9VdFAeR7g/1ePGOX+b+4C7Eb0OLWxLw
B+A8kG27Ig7WXCtSb2En6Jzq0Ea8Yy6G7kCWjKg86JB1BUhUhsOugSLIXZ4nVwCveZLu8xDOPjGs
mSBp0G1dJ/d+dLH3OZ5G6zVvdLQGk6Y+pIDMnD2n7JY2AsIHwAm/6qFEyDjV/q2LNNk2RYUXoQLE
ZInl8lMh4Udn0WL648yyrP+pe/SD8uXun59jb4Z3/knQ5B7irp6D/wlnNnCgaP8DpQUBQelzUaVH
ngvEf6xmV+IP/a7c7EfpAaKYCDt99wDqBKjjLcwd/VT30F4uefLuwBcYCh3ZFJiiVqVcw7cAW6go
bQJL+PYX4LLkwKIvlZ4TSr2bb5oysr9ELx0R7Rf8rMfI/j/azmvJcVxJw0/ECHpzK+9KKt9ddcNo
S+8Juqffj1DPqKfOnJmNjdgbBpEAqVJJAoHM33TaEn6gA1DDN/fh2Dg7GGnBOesbbV05XkBGO6yW
QaMOLzH8JH/s9Du7Rc5JH9F2Z4EWWaZ6AbuoXqCVpIdkZEb1W/Vyi9ddyXrdw9NNxmQv+h3wddLR
XE1qxIoQBu6rBSoITrui/HCbdRWb5s/GS9+qqNA/KZldrGodh3ozigDEhzkw82iazvLqKU/bV2O+
2kvdfCMC31zpc9WqBmu6yQQeC9JLZkwwn7HT/F9ACqb58VP0VAesHR+ho9uu/hG9beK4DAgO2sIo
vsgSHM4IPDdjqKl534Ku7Lq2Xhullq2v7R70vEh+AEDojhhKdKtU8dmwljpW4krcHWWHPPsQG5xs
Zof5w4aZwoRe2vWbFi7guzGuzaSrv6iT567rwmVB4eX5Sxz7d4MGAMLxOh23Uze9w2OgvdfnpRzC
M3huJy578kgf4hWSLOY6VN3hPrFyPBoGdfqX55buzdikv3zhZzgiK3VmbDgGtuz/7QufWLUr4jn3
VHd1sC09rx1OaZOvA0QoIQ6ktbsUseXsYfMv/AnG36jrKJWAjr2e9ZZFCuLWlmNuTXkGgODXJXXk
qzsxjFsSX+j8l5GyQZU2YJ3hqPpWoXq5sGPFA3XPoS1L/44EkDFRpAy2WZUGRyZkRWzVedOIzpay
BJheLNFN0wCu4vGW9blNdr8wfzWtGtMX3iNHUGVIyDA1wzb+MAyjSgdhiPbdqBrWfjPRV6r8aK3T
HKf5IJvJ2LCxblJnXSKgvMYB1txrWVe+jkm/DT1+34k55uuebNYBcV/npUR0q8/5MvhhF67huVWH
UbTiJbIbaJHEU6E5gFlBd7eo11xM01o3WhatwTiY88+kew5Mq9lTTymXsul4UXWhYncnW4ZfdM9g
25bGRryXgROd7Cgne+uOxt2kuH8cAAJv4TZ/u8XlMDlCxkJzAMqreKfa0L2LbtXU3t0u3GgYeS5Z
WqE5lBv19+ac6Wa1HwLqEoBjig4mNB/Dn9fIqxWE+/hx5wlpl8JLViIbs1OuZ/G+jqiR32LX0wHg
2KmbD9lA8p0v4kTNnUtkRzSa3p6d2EY+dINpjO7t6CgftLfHq+lg0GA2FlW5nMpNNab5MqygqMlx
zQhNxCcDtAmTDkWj+cBegLqYH2W/2nrcm2hrwV6I/xgix8kRUZnE69iISbRnmrWPtOCphSnI2iwF
kV53rNKu7bgu9VNieQctYel3jTWAwWPLG852Y9j3Vo7Wv4Uv8giwJ4+jPRbk5E308uJ2o/rYGt0s
j8APTTbjxlcfZVN2yJgc7I3jpi8q7VGGHCtq1958MADwZjPDHgHw4Nc9x9BU9+V8T52yZOU77n2U
BtG6VtWOL+nUPee9dylcXXkv0shftrbbnoLU9h5a2/oB1FV5D+w0WJpIeZ8zqx0uHUCfhewAJ5Sz
cRXOvaMkwIimCB7ifMXkFa82+98nNVEr8ipiWMm43vT7LHTrVTlSHOiKybzUAOkWTdoqO99h44ro
VYQaYBPuy4lNRBjkxjsSumRS1Opz1prNjqr1sJHxTLuP9bp7q0fT3BpOHm9Hzzc+oXSyUHUfaQRk
1d2F1iXVMjMEEzRe7veyBw0r++J/vQVUVQ3vkaItNkUeYuIe9dFW6dkN8rbvcrLcb+EIr7ONVXPb
jU75pvvoXNmR98JqiapCO711PARImgXjuyvSV7upgyfHatOTjCdw7f4uXs6O038z3lEpo/7zysb+
+ExkZwKvxfY09CeAon/MBw1maBV2VjenCGdzdlUoN7SeHl2gtuuXunQAes40HDHwHZUdSdD/3uHk
Fi4WMR+oggnExRhskG/O6C9DozYeM9UwHhMWl4ko8jsZmtBHPQhNiReys5hHOFnr8mvswr2MNR5k
+6APQlwws/001OrzMB8M5rRULX+4At5cl6S4F3ZxV6xgIyAu6qdttdJCu9tHvRXcCXAjSysP1S3F
EOOh0CLjQTErCv792B/MWZ0yd2N1I3utxN5lDbisdh7rM2E/kOW6XTfkOhlz97eQbgT/QjLy/vOj
sKjSgp80DbgYJOg+LDLVmmy7QOain0D+Db574unsnqiEuKcqLDAsr6yKiYKYHbZjt5A9yI9MFLTC
xDklUPe4SoblpSO1CVIpnb+ZxM86UU6jgy+fPCDmNrOD08d49uWzxIDAWYclUFxbPF6UkQS3z5Qh
x5Zd1zNHI9oie00lE1i2BneyU15fGvUS8Er6mOvN3q38cN/NBD51JvCVkrUn2+2fQXfCAsts727h
0Zr2fqlEE4rgkfma9juFdEC4CDwsqu0wBlLvJOSUwxnqU6IzUPjJoxpniCiNvnanpIG3MxrT3U+z
iG8rmn4DOTptIyD5QvyIAFNfbm5K44DhizZ2zu5mm5SzNF+V9rjEP6bblLDRXo3ENZaRR2FaNm2n
/ok5Vn9GUNZ6Dd0KjW3hku0p9SfS5ytlRsT/8w9U0z4Cax1Kn5bDktW0KNloH/cemChkStBG1emq
d8Zarl0mwCeHTPHvHS21n9WM+ncDHOgEUsJ+HlQwftBs2p3sRbJv3FQwD9dBbFnPqA4GUPSneFlE
QioducDuEFyhHN44VbmwtNL9Zg3Vj5Cd8p0EQDWRvmx1fXq2tGp4cGz1LNFTtaIYh5wi11I2M3J9
a7w+xVaXiRaTTbmwreRO9s734HOEkuBWL0k2VMMpQUthjeZzueCrkyYbvijhMotmQOAs9NJTWd2X
Q7MvDapmn2QT9sd+HMqdZ/XmoZeqG6Di2OpEW20uPCSOALwnmAmqsLtPtC54FoqL1mKZI3kxa8VS
Ob2vobSuQ6FRih5BisBcrY6tNTnnoa2R8/Rr46uTP+JYG3/P3dmxUlPhJsx9wJuQLtJywSocuDiw
EW9Rp3V052hd9ZrNys4z2hyhAWUvh4XFWN83acMHNFpPSafnbxPFl6WN4D0TjatvFNrHtO6LYx6Y
6VaAL3yI8C5fpj+MFKEtXEEapNMpuTTme6cp85qxFLLF31Ec/vn7Zn2kuDoahUeIC66pG5rtqh9m
IVTzhwh1fPU4pQM2FXrXL8G1YdsjKZ+ybVruX9r23KYsCg3wNr6eGXvsCixQFlk4wn6jXswe4jqH
yFnDL4tPKgnV60SiZEzJzRCAxJ+nJAwb+qXDR7kDThQ+wR4XWynIK5up4QZPRcTPtOn0C3nA/Gxl
ZrhJIKut5XO1R1pBH0XxavUp+5Tc+hXPRbUtgf29tG83zGOuTJqLyjVoSPSZMmxUsmodgmW1lxII
KQae7P/8j+bh+mGPRUbQdknsaYaJaosnP4nf9liBbwsN5DG+dqhHPsGxcDaOPqZrjHK8Z3Yszl6z
xgwlMcN7zmO7uxPR9FV2un1tkqqpZ2lhrVuij7dggVY8OW2M/7iBWH4uPrE4AsrgCO3ZoN61tHOV
X9PcFD483EpE/Vo27dCsDorluwsgMd2maoN0a1MvPdal9mzbNZ+qOTdxkXv25kQRjNNvhongUjvN
SCzxVkM4ex1ZAN5baXYfFNB/+sbUT6aHGITsDLWq2kd6GK9kr458G084pLtkb4OMykptOlZ7in9s
dFcDi5KOKy3Wo0OHMOOhUoOnittd5MGZizxBMkJLRIdlLWOoi2BK0QYxTDMbHeHMAZoP56HiTMnP
11xVqC6dtojXYWyr9108iXVSptr9MJ8pETF5JmOy9+/GxWX/U+nUn7kauysl1qyHMSt/nfV/nt16
b2dK3P7L6o1lwYfvkKuh80NKw9DVeRGnf/i1BvhFxUNRdMfMqM2VY3RVx0TT26dfp42+TIFfLcbG
mN6G0LlXSpO8cWn+zDD8+6GMpAAhvxWvZtCQ2iuFd/Y71d1hl5nszVQdz0YbeSvf6uyXlIXiYoqL
6XsDDfF6I7tzsKexw/fR90DJC1AOxVjicuekJVspkYF2/e08VYo3MeYU2UZzYyaT92pPZn1XsX7A
Y5imMvnaTm8VFRfTwH/Nugnla90Kd7J3SAG6T7k1nJA/AfVglAf0k9PHso8iIIG/7gFzyT9rkMM6
G1Kkk2gPjuIm+zQZxLbTxuo5mlPn6iTi75HfHEbHHT5bQ0TmBy3RY6sbCSVeuM516WtPbJ6qtWu4
8V3r5dmRD2Ha6IiDPQlHHUnNIK+CJssmEOnsydNp2yqK4ovVDV8oRptfoiJ8V7wu+Jo56mcQHeVX
zKI+maxs+CUjgVi49lfS2PhLOC2gHsjP/ZiGD3EGgh4Lt2gPoT8Klhrc3WWvDxW+XXbw4HoiIBfc
+2u0kZMVmjRxsFTSatpZeQ+xdh7Dp8Uh8SyEG8sHGTICS2xdO+jP4X2XjzbyGHm5VzQVRmOEmugk
KueTRypiSdU2esI7tFmninDOTgJBhfp/hqa94h36sIt3Q1J/qxD4W1m5arwUCRUkfxrsE3h5rD1L
Kk2Gm9sn2cvW9levmkJiAoaDsswIlq3LwZpMuEc7ivpalT/VaIheam/k145xqYx2SdKenXL6KVuY
kXUY2hbdMjWho1YYKJu9a8dL9HM2DRPu2ZtpUyhhqWeRWJBfIFuhM+o/MGnkey1XhkVv+MbJ1Yp3
uze9lYWhBlnVJrp0KeR5nlL5xhnTehfEWrVqqSXuJTxMq5270BLxY9yq+mNcBMd0xoe1EbYOluKH
Kwkxu100UJLZ9k1BPXLG+Q5laW9bgTvBDeErYb6yafX3ad/Cn5yBv60BDQePjKUf+sfbrCfmSjek
Fwyu3Lhf3TpGIO4bkHZHqWLCv1NZVWnsLw2XtBa6ja5xlkonZvPMXGKQFkbsRJOdsQIoQQ6O3CT8
NVheUVrXwfJKKwD6gdFNrV8cLWOeddP4LOyyURemaa4UvzSO16bsMVQnOo+hSBaqP/ZbJ+7js4zd
egVF5FXbFvXq1pEoVrmqASyvriSk2qyuJCQ7do8OKk174ZVxB0S62I0ts69h8kk0Xg0JNFftr042
vQS1pzwrKihEY3LMba/a00usZo9yAGuAci77xo8ORaeDE5vJRk0H8zNGlxs5IkzyFOMiT0BsYJcu
vAlkBkC8rxH8ikbLDyYrwSXcvvJCGnchytJVFj1CRPcVemGZQWbSmat2OZor934eLOOeL/4Q9mBA
4VXqkV0uJnnUtUEc06EQx9a2AfUrYbloUcZepaYX3JXUq44J8oDXVp8k6DzJY4Ge2t1Y5/FaLcG5
uMWUufvMVmPMiTqKuDwGjYXIgh+90lN91Rrz7KeRea40kaztqs2Xhs2GfAHszT+iPQ2xM0vMcuNF
0zpAnGKNwly1hURTfFJcDHlxhFdOspl76aqJ3Oa5buP4DMRsq7nJgxRSTFVBuddF61AKKQoswvzW
1JigJ96klVaIQ76W8IIf6vnQQAdYCNcSBzMFzrC0Okh+vpZc7Mq1Wbsgl6iA7bpdUFIDOswvsui9
RTOt7Ea3v9uqfcl19JFdw0lRmXS0U0EibNGHcby/AUtxgn/rBzXfN0UJ0r6e0aVqOuISXkJNu42T
sNOq9PITP/n1dbCMySHzXay2QU0/IJ2fIH2PL7dSpW9BC+yQJZe9itOkegsG/6fmD+IeuyntflKK
r0O2mhLN+BFolO6tkEk39fmwktH9AST0eZzq8p3fFxyAWstfKvbUKy4177FvVzcmQtenuCvbPeku
ayna8ekG4Yt6x7lLo85Dm7E9yXg34/tq0eanf1msWh8FUCiXUMu2Lc21gUAiMfjX5IRPMraukiw+
JiUMmE43zmViIicSpe4XWHrMME73UpulhUpihZBROhVvBZvMuNWdLwUW9at6jP1jjwvLw+Qr8MPm
K4GxrPoxOdd+Yz8OajQdYErVa9kniiWGH80XETbm2q5Bj/mZUJ+aJnoLkhAl3g7ufRIDbE8Kr5o5
fSM8jhEFNWNyv6ihv8r1ov6skVHZKl3jL9C4MQ98YTYunIsTTDnvUkWWdxFWGxx4W59l6BYH1uwv
exPPmph11o6UxaBqGyAnJz8Kw/vU7WFS6Tnz6ZiQUYSzvUsCeO6y152HhAmGUho7Q9i6bGRAaMfu
IoV9dec1SPTIphytWrmLC8TZCdNoAy6FtY0fPhSlBo0gzj4hDGe9VFmtboIOjKWoh+rexZ5gKUeg
LCoap/3W98UIT7afixElaBkA/roE+COP49xZUJTWud3Hy9+CcpDs9oA7Mn+BHpoH3+LglZ07NdaG
dTpfK5tyyIje3zIDRbaRBgKW4p1h19VHF9SYuwCX6O2TrHmXXgMwD4JfRgSewiYxVPyNjMleJ3CS
S2egLMKo23izZouhG4BsZSwcBv5588s06PUdb7eUL8UX5T0Jh+Ci9t+D3E/fPAyq2CHliDlEJfUh
RDstF6x/a6H67GTYIQxJhHdA0ptHeZDBW7eMGc+sDYPVP/+W/mOH7cKUVlXP1WZMiG3LMuVv+z6w
QEFvWmZ4pJqi3kkWn+T3WXrrL9DgMTe3mBHqmIOapb8AcNzxyeoRij1OljCH9dGiCaGnRF1nPupe
5p48yDUTBqGP0xATClBybSoyoL+aWvPQDt9kQ16Dvj32AUqLJ94w7QMUVBdpnJrHoELshSqqvS7K
0lxbsxSMFkbOsZhBG5Fa5MchLyh1FFG86tPaOXWKblx0W4DQC5Loq5mPD0LRo5chDp3daLLY1wRS
DgUQVDkAtBPmbfOVgROaF6My/qWCaf7HxogdNVOWZgMaBIrizJvv3/7JpdJoZKds+9BJoDV0k1Vb
CdtZNTkwGqckRRb0VexuffXB1i37rs18npxeVShrRa1fjbod73NcOP0u5nms9FRfEyjgK4GY8HrM
ovE+GmME+4SdrMIEd4uFMasFB9nMbehtksvOsE9YcWQbxJTbHeutb71f6XsmFOMwTZG+b9HcOshY
YoS/zvhpGwdt7pXjPvR+GFci+vUv307Ptj6IiiAJSVbCci2DT5hswcc9Zdjnde4pVX5QO6MDL+U1
K6tUMoj3YXenk35ZJUGaf3Wt+9jT+m+ZmollK4biQoFuPNqGS6bRmOq3Ws03ppX136rEUhcDwNMH
r23sfW6yh8rTEbJLG1zv0fWYZ6NDZT/Nv1n4U3m468cheZ4y+3tCxW6lduYfZVp8XuKVV9uQ8Ccf
k7i5wmsOrFCzVHlBwK4YYe1jWjt46s5xpuQUieqzZ7fK3VSO0TGNNffKjauqMjq6iuleyXCy99bU
/jr4v14rSXgfbnW7VpJgZe/fve6HayUJ7zb4v16rubDUJdvv9rry2r/7I2+v++EN/i+ulf+ND3+k
fN3/5zf4d6/7//cG5Tv68M/5P77B/+M/J9SMF48yyxL9lHLd6gGbrBa1I1LiBDvZNkJ2QNNAEeTa
HnLfPOkztlF2e6Up7tseBXIAEcty1MOHAeO0qci+1Fq8MiZtOBieBtPdzqenTnXGp4bpn6VedS9b
Wmkg0FkpxcacRwxKl54pHl1u413X/xq3SXuS40mRYFakl+OpUrwFYIQBamvd3suDoEazij1dkEX9
I4ZJQXfKUbhjkcMC+c+4WQQPyGBN5DGDfN8pVfQK5wL/gCGcDsPcrNidQFNMZxi9Eb2y0YkWiaqp
dxHLpNeMfx58tOoiOy0AyMYUJw/ySpxjVmVoBLwd7pOa5xo69MvUImHdxmd5AfaC4RMuCis5pFBE
8uDm/VH2CbjoFz2eXuQLlfYEsFj3Q/i6/BlA9uGBW6hjTtT1ln4ZTiilmxXqHK64ZAV5/EItv8l4
V3kaEKoG/Q0rcj6VyGzKOPjgbNeykt7IZtR4R6tk3rP8yTlhl1Zeb5t1gb0wKyh1mgiMx9QNn+Jy
Gt9KqxNry+tiSme8uo8Pddy9tfAt9hrF97WMlmbxXPl+96jacU4iIjDRJefiFgAsmZ6URG2eIJsi
4qOMO/duH/ZPcBOxDyD1+NtZnSbhNdb+efZhnKLBiS/NCT6SE3ZPWda5yzBKza0fiO5Jj9mmhab9
JjulL0GWqJ+MWPNPsqX3WOFA7Q9WsllHZvlkn+X5h/tJj4MaZ2yjN9Hcc4OS1amw+QqX5plClkkx
yDfOEZLsp1AxVqQCTHIrPqolsuN6BdnitWzKg7xMXhGBTbvFY5VKsUt9dCEFPnrSMHcWoiSJTSJm
9ne7he31FcB4i7hr6c2Y6carpivKo47Z+CIHsv2c5ylmY6E1Hn07C+5QHS4Rvuqn10RE77Hoph+u
6qHuYNZfi8aCIRQr9QOQILIbXpAhLYGUq6taJA19Id5Jju7Uvm2WU6OA8ivqfKFVlvqo5VFJYb3w
NkHvTa9N5Z6lRlnbipz1S6s+ev3ICNd2ryPcMLg0M432w4iZYtsoAYbF6hQ+lFURPrQdAm+6kWVr
tozMO26bQLq3kTmR3YYZabthQAWs8wDTVMBOF2AQGKh4hoMreBouQ7IVZykGJM/6WRaoIbEIiKvT
Vr86qOODLWKgkbvQ5sbu9TZYDrHfc622t+HUN4BlmvZi9bNesF00b/HEfqtUjXfVgmNDIgZ0EtJZ
D2Km7OphhobWnzGrKZsHxVX0ayxFkRNzIB9+ArIlm8b1471WansMZUvrTvdUZpcaXSa9nPh9WsAW
QhR84RnPbXtuK9Lgj1ncXkyAfyAAsG6J6lqcBtRqFrXHjyIsfGPrWYa/y4xkevB801pUJEC/a/VT
7roeUubMjnnndReyhIg/G6BO0q5zXgyRf4bmjvlOBbXX6Pp+gSa4zm48HB+bEhT8nJSgpOqtQSnX
uw5o2clvxWs1o54t2+rO1Qx67uHWuGwcTqwJu2tcdtpZDOVOVS9yvBx6u4j0/tb0BvtieGr2nNnJ
Q2Uo3VlUYY4GU4oafB5pWw+9zicWlJiBakr4SR+KL6OIm5/YFLRek/zQElS8QzEoz5OC9FXP2zwV
TRYebbfzNkrWDY8IkQbLyO3ir4EF+mfonssSGTj2vBNERCd88hIn2yLekRxSXBDPnVHmqxZyypsP
SzOe5YxRvzwXrIQ+U/XFxHhaSnmUjvV9Xkb6SWqnyJChiHodK4XBr8d2RLdMzOzZyO36u4hsQKl2
/ilVqXOTCwAEmqjN2c7Zy3iD2nyp4nFJKqL+jhh8u6DsZz9W6ZDsgrDDsqad3LtKsT53fmlT4M7y
YtnX3/uuaTaB62BEJVRct+aDPqPNzQqBqbJxm9Wto5GlLdlTwWFcyYFXrd4yGDFPaaY3BUbkvd7p
76giRp+xlmm3Rj/Am4fr9TnJUgx5MqMgpY8bsgG4V8a1QkFwI/kWdO20a6ug3MSzDWTU66zKx/Kz
UWgTMPXstzhIoeS+RYd5FTr6ehwL7Vkeci9c58mINPEcisMuW/D9S5Dq07RnTLWAeTkTyKzIiJ9y
cAd7McAyercbsPGG2r3m6MZpZGA/p0OMsJ871JtgZqb8GUdHod+5g+OsQPOsPK3QwTYr2caNNOuZ
35gDWS0wlgZQoGcIdhCqMXkC4k6vGWfTQzL1a9z3KCEkcbrMMx+CdlipG9WNxwb0Q4HGLkpqyxIn
jRNbmuQkhJWcYEUOzUIGkZEqEhwerW/9bION2u1hyqg0m/BIFlUhvFNUOCQ8WZfUvttdZKvOsNpW
2+pRtpzigGhC+0Ip1n9KlGQpo13ZK/e4jLNRKcrXAe+2M1uUH7LPTEr7aCLxj6eKDvCpBZ0JMLF5
GJPktaSCeZQV97+G1NnxVMZTkb1GhftrlAz5RvGq+6XAiNK6pLp6imCD3iVqDbJWT8oE4ifzpQzK
A8Jp9AjmqJ3vpeg8AsO792b/FYtsALZJGQLehG7xTjTnKSuC0y0+awmj99hVm1vMCL14V1sGZd8W
4es+C9p1IFbQdfgKakO8rRJX26qs3N6tAtEmoW/GUsSbWEWxsiqiaMl0633yVWC2jecKioWF/8kN
1ac2srKHQZQJUwQYnnmUaDJrb2sGT4J5VCtwcm8mcODKCO4b97NgifpNeYlTzyMvouMePjflIeon
bLB7vBZSL8P0sNZr0qBaCwGabKJ9CItBYGKc8FAgEbjW1RjdH8dQ9yPWVfeSi6/yc4xq/V7qRWhD
U7Bk07zV9bFhzG176rzVVV5CtmV/0jnTISiwrJ+SPL9Pag8CgVmne01DwH1hA0zfq235RfbaKVI3
t3HI1qKbaWafELM5RNlsZxsO9SLKpvaxrr10H+FxxnczMl+8SHuWIwwDhbA8nTC/A9iMIpR1BP9j
7SvLcreBHpDEVcFnmK3dvaMseQiQA/sZjv6OOrz/PiClsIxE2z4UzLdbO4uig12h19kCKAJoeE6M
1LszHk27iM7y0JMQOk+FU6oLgRVohSjaXo40A/VnohrWRVUU9OBmRJjZk7Cy8+BnM2gvUODDhYbO
MgLJg+qufLG3NCs9X1soWenL0W7QFEMijPSOlzvYX4DwHQp/n7TUCzET0Cjfp1XIZiYvd9d2347T
LJWBlrxVTN62wKk11ZrgpMx3kBe6YnTOQGgsKkQJauXyPqmV27uy9z5V4H//1F+RYitSV+Uag+yx
opBaAx8jSSs7rhItcdUPPCSukixyLMVQ1FjCb7bNmiZTbcV8T8vC3nuto2yrTLG3aYHhKDbPsF8t
VHtX/hCzJp6VIvim4yM1pj/MtPIOskVmqV+pev8yzVJqQ46AjosCNqBODGVlTCsF1t4xSZxoZAeY
O52xatzoaxQZzWaYiv54Pfj2H2dzDAfL/hhYHDLhB0Cr53YbNkB2KPBg4W09olBLPawQ0xdhlTtp
ViIcFODR20L3EdkS1zbQ51WTbsNy1jnWWmEeM2QdUMArrEd7vlxld6VluMNMKA2teKV8fwWXifYL
U/pwsSzLe61bQAJB+0hyP0TQuw5R3Ah/Pyjd5xI99b1aZgEUbQ7yjC8WLn8N3HBPdxR0//pfHWI2
KM6QvFp+6FCTioUcPku3sXKEvF1g5A+eE2QH2YJ70uyAUBvo0lC0eQ1A9D8WaDZPp4jk7cpWVHQK
Z35cqerxY9J9vRJ0E0W0S59iw07y5thYGUc1q57LzEQUdSZpIdXb7uuS//qgDM2DxOjImGMhO0Il
/KD7WXIUXtsXEN69+Cjb8ux28HxEYmUTIdY/BuIe+Cto6i3Q6QRqkud0v24zeaRFr3e8XiOHw70R
a4qYxqqHirPIlKl4Rr054ydYQN62sO+z9ELZV2ZK+jeNSz5uu1/ndWMvA0dvFioKkCevn8aXUWWF
B+dDO7ZZO72g0oCNZV4kR9kbCJL6Xk+SQDax44QAVYXRtakDVFki0KavtTp6jJUxehZNmW5Vb9aD
rBS0WcjxU7Po7mVLjlAVd+cDGLoAIY+fIQHaS7RAMmRRuNwP2CV5cJqW8oLK8NllpV8DRdkLRNV+
pvW0C0PsR5sKGGqOaQ8QktJ6KHBExp1aEUBNnOEOuXweU05hv8QN+pQDEKafIUUo7oC87c8Ku5BX
MYoIrmzl3PWmk1Hw0cdtCNV9b1Bz3FgziV4YerrCBmDYyibJm3IGCxSLJkrsp2o+uD2oO0guD3JE
r7r+chqR9JKdTqu7hwJ83ULP7Lxexo258OrIuQ7OW6xCGiHSnRyst05/8OxovN5d3k/zfzBNf2l9
GxUd1wQWYkO1WCSpNW0dS4HcPIsbploVQUEAVt64SnjqozY8FeyYeOyCBnTdjGeOOBqG3dwXiOW/
aFr9NStq80721WGkgni26qPsHPPyVY/1XRXo976f1m+6hfFgpLBqAuOGqALEpINI/PpuJoav+4p9
le+0EOBSF+9T2GhrgGlBsfaUrdYPHSamU3wvD6MLgCTudH0Jw+5XTHagwbHXm7w5DV4vEDcWLH/U
cZbV+Ou4PlK/ocCCivMc7wzvR2TrwV6MoOKd7xLEGeh9c4nmg4wmX28B2f8riiljc0V93qLOdzlW
Bn6P9n2PJqS8ZyZ+1EmhrFK/aLfBVHafsojpsrRL5w6+nfiEkrPqo9sdMblfPEC+chDkiG4HbDNY
gxzoPrkeggIO24SDATQRbJ3DP87X++M4H+TZrQltGmcG4e5Dq+2Pta1gdit7Zfs27r/Gmjr5CmUn
2IWIZZ89rHSuB4QYxqXBtLu2tAiCga91+lnHZvfcgUmdjDlktCa7E3T31oFJtsCRA+Ut5M2yruB7
FyUnQOGFw2LPAV5ZF7NQ6ny5HIgSF9ycxD5Uzqg9pVBG9n1oBZu+ntr3qfzilFr4NTcKGPb9gEah
691pXq+eHejKG4spd9mQEzrLmDxMc69VtC9uBEdUhuSIoHHUs9r50SGcNHIrA2yUW2+BQuoSxRR1
Lcd9uGcF+zYsEVyRV11vl4QZfyRplNtN5Jm8vg/qF2beBq0Dc9wPjRfBAvBqZ99E0CyyT6ChtEs9
lPqlnQ+ugBptpfHLh3iuM9UIF127Dx1qokKuy4dw05hf/LaJ2PdP4X1f1OjdJfX/0HUeS27rXLu+
IlYxhymVc0udPWE5beacefX/Q8jb8vb5zgRFLIB0WxJJYK03lJ/ABuVlWXbx3gOg+cHqq8gmH1RP
Vc7FxE8hcaT4/niee0LiSPQserqk5dyzae8OWYhlY4PA0hLneuRWFdMxrkU7y+VWbb2qkm/1lMaf
mkwqTNZwIleVpHlW1fgHKu8I5ltfbLuf1pZV19sw1cOPpBwW5hxvy0rml1VNu0CpyTYbsGnbzvpS
mLrjmmxQEmjMe1kaPnupCa6BEgasd80CbWJw43MvsPUY+lP1rUQR6CJCYiqCORfb4BlXoMkXUnxb
p7aGXdlshVeHGE9L/MkXVlDqDdudJxFn8TqtbTI7G9FNm2DfGLyfKmWSt5OlKAa5pa7jFZ87lIEd
Ku72GCgoMlmrepj6K/jDriajrRo43jXk7wM7eFVmo7x/R6a5A7hXjKgBCyhG5BIzB3BB+7verqNA
+phUtnxCLVno6grVXbu0bpFtHLMC7NNY5RsgtObB9AzjIHchHErFrxe1ZKjrIq/Gc/a76XxlWptA
T9EpKHMEvOYRXVHGc45hq4tcWbYRMR9tFKoOVQTkrWLtM7ldak0JkKZ42I5KiSpfLU8ntUqfJd/x
NoEcW2v28SN2vieEoLrPICDstdWv8JSehiLSjpHJ3irsyHNGcCp/qP5Pse7MHOc58gflg2whr6JI
qp+CMKj23azzIvhOWhLuUWfuXg120BANNAwUYNNtc75XJKQ9TIftRDqk6Koc7hr5PY9XEQslRMKU
2lHXMRlBVFK6bJnxIDk6KJIqbpEF9b7ylOwaO1G9BBTdnexmsI9eVKv4lFsAsszY/F75CZ+YrA5X
1JZQJYmSYJOGMjRRy3lPCsc7e3CwgWYHu2QInK8hX77bkpYn1+/0K6uVlZMh2fLOTmcTL28IL1mP
Ags39Fb8NkD9Wmw2x34tfh2Prvh9VH0LoVVCmlP8qib2F6vWbr97AUSRhwl2Fo6zPMtslC3jy3cQ
R6IpQf6hdtScFZ0EYFHt4CEVt1Bnd1dkkJ8b0isrMZbmcYHI83DtALxu2lY2QOLOeNC0HJYTb/it
gH4iLaC6la9mZBMa5W0+IRum7o4d1aqXCVGB16keR/Zfk7xsUZM6TNSFD3xxbqxOzu4RAh30adTT
tEWjqvLWTZIly9JLjAXZM/uo2x1YivlIrXWJ20GLllgMRQc56KNDx1798Oiqc4xEfINr6DxHDIuJ
qoy7aWAl+KnOc+JwWuS9xHMNiZ9HE45pMoIhxCALeTJAeLMskJNgsmV33eB6aaU869xCQjbd/k9P
x5zphuBcMkwyXwqMpqrNyp/oE/yAwta9q3hmLTKvsJ56tPk3IwTzQ5L14wEeRbApKiMCSaxUmBal
z2oATCZHyfOj0dFq7lNsoh3r6GHZzmYqqz4qYILLwrCqnegOubTWx7566cmQXSzPjF1xdpBV4To0
PRkpI85Sa+PWpLUK9S4Yr4rZ4y5DuA5Y0DpRFa9FNzaNyNV0K7sU4GohQqyA8/KEEEZqwiotCKTc
TeF8rTATZkQE/5gk3NaKyXuGxJZezKQsdmGHhwx7a+ejb5H1HqBroTyja7fBlC8izg/KWaNNhfZf
1NgfTWOeLeTJb208pBdrzHI2WKb9AfgJ8IhfNJsOcWiU0EBbpau4T49Vo7Q3R1Kr2+jLR6d0tPci
QZIjldJsWbJzfrcrOVkCC3d2YlQx4yPbyO6G6lLEd6F8lVvdWgNcCr94MKStVG7eq84ydqmGnZiI
N4V9jmXTfu5AXB1LWNwLER8SBP+RflefwmyUWBiVk5uqFI40v2ajWmpI8lNpuVmV8xkC71toSerX
K6e+NBqE8QWMXTTNsQBbCG6kYDsGIWu+Cv3+pYiJxunjfgHHoNh4Y8x5pSajcpXgPoGb9C9iJYTP
ferA7kZrjmwdOOrJ82Dpy2p6QdYVMcFEmb5aVvdWJpr5nCNYzjsOgX0hXdXG21LXkxU8vgILoNA7
ykHZLYYpKr4k7BDROXbMp2rquzPwURMJv6H4Uupz9r8c+PE1SMCwOCz4YkB1TzmVMtZrw8ny4Vip
kv1VXAncrbPosik4sprQngH3P4l4QP5u2SvIHRWaidu52Wzv8dhErMGfcEK2LPWdn9MCNkLxZYgA
mPQ2PlweMhyfluX283fSsH/eVqZnPTUx7CnVma7gVqynByM9sdcFj4knwVoXM7Wy+NQcXdlbKfyY
QMJyXKhxUmFA8q/vjqKHMaR5QeBooQgLsDyVnG3mB69Wahx6baHGcvYKakZ7RQiUfEP+qs4QfGtc
SHNHnjsOOpptoCwGe0C6mXz4KWqlYAvG9M3C9/V0DyGsfdKDEKyx6Otd+SNECfQ8WK4TDiQ0h0wn
AdzNCeAJ0xFe9/7agBHiwFZuXsLY9o5hLDc3WEMkfYq82VIFbG6iCcJVSeVzFtAfn7DqxHlUw6xJ
mf+8MBx+dRv71TK+jE2GGi9ow5kIbWl9smk6ZBtFGEWrZOZNQ/5INko2qgvfU7/6rZK4PmT9vTb2
6q1qvOmURupZ9Hw1ZrmVlwVOF422NhvoopYqrT2+s2NgyR3uAJnfAg6kb9bTuI/7OZectLa1Ik3a
LzKYXMk1GLLBHXHQ2tW8aK8ZKfIJ/vOzaBRuadcnVXUQXZO8x8YIkog0NlO6MExmF4WlRsptqdZe
fIDqMF7KRnGNUkfO9HdXuN/lIQAfdHTLb7FaXtAFm21Q+GTFR0ke5F2Rhugoeoo9qoiLjAl2m2Ny
TRXYT9pYpd/NokPjaCg+ymwM1zESa/vAcP7nDMexKeO2JQn4KNlWnpWtnWaUP+dqozPU/Qv1RRJd
kdctjL5VPmHusR1SOv2cQlrhk8g/IxX5VeCad23LUU06rImiaqX4gXITepfyEG50pUkuohf7nrYz
sAl12ylxNjWPj53DQiyLguhizzzWJhgQmIXru8/72ngxU1QxQmlKNqJbDVgytB22lKILc7o71JPU
utPAQlpSre42TNPSjtMyxi5Y9pEU6QE4Zj4SjNSvdQRAZh4Lz/r6OjjTMoCfeO6tcdvgdnisZ1vZ
KUESF7mLf3I/bi4ilIPDdFmqxos+t70rJat0Dd21Bs2Yz7/YMYoXVZOH28rJpKuY0yU2LGw5PvWm
Vu77lgWHaMzKnEUnEvwJoX6vI7BDz1alYJExxDLbzmmVlcMZsVjS9zG+TaOVjlfRFFPhsPKD1/uI
ORMag0XQRtuANdB9Hl9r6gJiN3atzOrfgg7ksk7syfOxmRdHZewPh3Gc3UzGbdj5CDzN2nv2yIOu
NbSTaFCd0bGl67RTWBnNNtP097/ij65atdUCOSXV1asa0EXTuUlva5e20v2L6UMyEQp0Qw1TLZoH
2BUHl6x00GfIbOWp8SosaBN0Z0Uz+PUpBw++fYTu8S627zP+6iIG/u9AZsZrycM1zPSkZoXJ04Xy
t77GhCH/aNXoJ4I25iXB7vPZCoqthTzJB3W7Zqcharq8d0sg7HbqlEceA4y6tmInH0k0NQjjtCGF
I8NcUs7JFrGuFfyXUwq/UYTKSBg141k0/nw0opBw7iNXRKzebDdFXRtbUZ+LPetTAtdzELU7UZpr
WuOzlbU/QymzROhR5vs9S4R+X0vMiv2oPpezyLhOQVaL2uHN8vr0AubhU5X84c2puvGAZxOOBfPg
kPTdFqVjGRFSRkntOqtMj6y1GNVG3p1mZk07qdfPWVnZK4ul8bnJa/jxdeZ8q5STsMxzSnZrCFWo
T7OwxE7jEbq2FKRJwBk5mOw0g1tpcv7cWlG0SZKi2FNAlM+2VEK2AoH8qbb1MZhL9nKonrqJdZlp
Qbc2olreGnKESYSkXDMfRSv00/ql6IpmtoRcBuTO4OGEerjIYk11A3I922So1CsveOWqZdlHMLbt
QfREHPG/tV6F01mEPEfOrtDiIWpBqzCNH3eJfFGK6UOt30VldnkUdkBcOPsQAxm3DTNs7iIbX5IY
zDSCBe0mnrt+77Grm8KY9xHdJNcXqRQmriflRX/xitfRjMJzWXfY4oISG1wLnsvGDhPgBZFVuy1a
oktNd3i3z+9te35di6O076+aUphHaPB481Y2ue35VZPCqDoMqRK6fuhrhybCcPkfuCv/kM+rrzxg
gBBN3hez0W20jWU8zgtPWpjsKHkOlN4BoyYaitvoR4OkneOZ5+MnJgZqYS0mDsWQOHLMqd/ojfxp
RGRDZMnUL+JIgmHnltSDNrzQI8sVwQCHn5wSyEn0HBify0qrlYM+OqQzOv3NSIJhp4457I55i191
9iqPky+dwRpbEDZSDGJmUcy94Grcq1ZzOctENX6VDzm76pnc8Rjou/w2WsafJ1AsvF9DrdR+gWn0
LsqTMmXvrbfLWk0B6Qh9SOBI6yGGl4Q0c10tM7N4kfA8ejJneupxnI10+dSzpxrCnOh5IKT3IC7a
hd96I+b1pORxlequXZkdg0JjX4tMzIltCujJudsZwILCJlk6Gt4HcAqp3c6Nr4c4Sjr1oS3l6Mgv
Or/Hc+6ODWLsweIxV4zWHoqAWW0eXaQYi1zd3xcLUG0vbTgsRU80XZgMkPamAaXE4PIokPk8cRDz
bfwTRfpiVcxUs2xuxJFK6Z5f8kxPSyfNciuk4e5zzBrJLWNUtJXwahgAWWuoBl9ELwWqtjKlqlnb
saE/B97oHOve+BSD0ezt0CZInFL1XUHlDXY8UfsTchf+Oiwr1RXdVDeWKSA1MM9BsARdg6aHlMIC
KTvnNlia9nSPJRH0MI2ybKa1/VaLm2adAcU5lzqac57VG2+5N0i7yZ+MhehWpckUdLjWE7oeb700
6IsWJuTe0ah9212DaHhZLgrLooIzLxTEaqEe018xUWsTVTcxz1PlakM2JdoDv21h2Vkk3Mx9E6bn
AJifq9eqg6bZ/OcrXd6saydCFGP++9UwgvJVqP7RqBoW3L//S4jmLhUbsNT9tBxcohtYjrMRc0Rz
v1SAGm4w8rqfhW5EA0vZnGn1w4qq6K9Y2/JknGRDomr0b6wajW/q4Hh7cZaIy5q6dkCsnEWo1Qf/
GmlbtMRkFuyRvQCOZvLFfg2cJFzZZlkfAvQKnvCFHF3fyKhdOuj+4z3wOqHxvh2jgJqQbU5kZ4OL
rvR/NrbBE6YJY9aG/4kHhRVcck3a9khIHsRgg8D0IWoohc5YTr2LAF7p/CfZfhrWUmkD/6zLBxnk
n72p2hwiKa4fSyTcasw8Ju6wOtRxFc1Tb48zEhIbeoITt+jbpePcjxAX+6HE6MWraETtdR/1ytR2
Lh4WIZdeV0rsFLNDjT136rZBrO27FkllN8ssdZ82o7rXMtSPwqrzXNGF0mwBgZpH/jgsfk8X1/h/
Lpc0TbLFzQ0JvFrVXtPOuMZRqlyQbUwSKMSttiv8NkXdoISzNYFs2Y1ai6S1lfyKdf3oeQsxnM6i
zOIIbZLh0HsqaDxxCNobQrhqbUVPNGLe/dqifz+UoQStMVQaXXZPUIta8DNVPbDxqAID/n2h37yT
o3v9GXrp0Wmc8CMsF2Ugye/G0ESnyE4oL4qwkbarciTlJ7r+kNz8YBqvVa53Bz0xj3qlDVc9ynW3
x6vhhzx0sFxL86tf6CHEHSM7Q7G3D3Be61VB/uNpaJSdYVTlxqn5XU5Q7m8UOvzb4KNMk8RTvUkQ
U2RZ3pmXKiKpJUZNVY6f9Ion7u8TyMKau6JGCul+AlpT2WqQsPIVZzjpBJwzvtSwtKHSJsopz/II
557e2sS2IT+1xkQJ2zC8jzQeb6OJvLjZxMYSrzn5aGj61LpZoP1IkB8glzL9GxPDorHmieJo1I0f
LQW19SP0x1XEobjCY17dPlcRpTynTEYWEaJtY0cjoRp/s5HfO91jajMMw5w4iU6D5hZYx5zuIQjr
9SmivLqIkVpGojy3yPDQOMKKyJEwKYqMWZ13DtpIDa4osv58TGnvxkWPOWJImU8UlwCp+RP1KxKR
M8S3t8ovYdDV216JEcwVMS9IgrNWWyhRWIOBZQpFVbeMFAzRw7yj8lKA3gH5t6p7EEj+QGGunMbm
OS4sZcH21XvF8wXg7QjQcwzq2NXHvP8qdd0LZLThB4ZxW6RowrXVtfqSqkB0YjtT966RZuMaEdvc
/SPod0EDbnmeFWRYEyJvZi+02f1zKU9OeKoLPkJx5KtJy0bVSdb/c9hMqlNTZclOTE4reVFOZXbA
TjZtltAo/WMrfY8SBWWDyGpZJ2JRup5s3PpEF3kgDEc6NhirRjahVtoZhbNiHM9Oi4SgHaCOASgv
cEVMjD6aqQsw1FYpLBRmtUXXtceTNp2/WH6cFKrCZ6/F2INHvfEdpJ7r5L70M5jUr149yG8q99eK
tzamrlH366RcHdd4AK18FAdeao+/TFbDjyyIpV2P69iymbtNlsvgUiTS4XM3Qm08xpfgtUTX79Th
zeqiqaW8ZLo9ndsQAPrcUyHXvxzFoWjkIbsZraWccwvVGn6et84cbVeSAm1BaSyWkTdm8Yg0JnsQ
LS3xC+3tEBKkPn61s+jIvdd9iQYLVEjl29exMZDvazHra+1iOtbNNwxEbOrG8vCmswdbYffqrFVy
PHR7awGcUN2J0XSAiY82iH8So9h8AaBvrScx2BdvCNhnr57qOXu5QfSAVFJ49CyF2gufSHj0pzg8
1t1UUUrB3jjSEdu5iqCDc07t5gbYrNrbTFAvO+C2B31WyxdHf3QHLS/dP/rzRNHN56c7QgIOFJL2
7XHaX3MLrEbrtDj7yILILABfWgthnTRsblmtth9grSNLSj4B5Yw7fC28pejWSQjQ02zR6C2y5OpX
xhcRz1D4hjfR21stT8sl+zSM2ZBdXwyx1t80qEmrOGl8Cn0y2zavT/ZqGKRHZ7J4pIUy9bZK6yAl
BcWrrWeIcluWdwsUShhd+09tKcXNn83gGuzsF63fVFt9xrzkjl7vdXQVXeEjJ2LMR/20uE3YkZ8s
Q3niVZuTtYPM5Nu5cp1KR74ak68vqhijU9EVA8WsBWL5mb8rY30KF16rvlfJ1B3EFNG0jb+xBqU4
P0LFO24dzfV+hdpXz6YsryweO1t0bkg+4TB2HOtk9b9uxtGK65XWBwN6mNy54i4lK+3vfM94N1Ss
V2qq+G43WPBlxQ+86PQfmFgFMTVEKorlaegG7RRjMblsJhOfs/eCS30T45NUl6coyn+C1dHjkw4d
XtxGSArY28hMZIqolgJ0HvcFufc+xSBiIfVzab+KW0xEErM4ov7zoltNd4tAzLp5U9tvWJg7aJtK
1hsSB1gieoP1NjjqrAVg9tREeq9xGzWGllCiEzhZ3rRM5aFeh35h3XzbUG/hbvJk6zbMjUeBfR2r
+DHc51t9vkpjz76I6UbJmtFBLHohJovTtNG7oaIeQvnighH07n3bsSkNMDpEl3wX9QVQuMAztB1A
wZTUkugbfr/T8Za4NJF9KgKq+n3I680NMz+52JYP0jkM8k3bK8lFxETDsmhcxtrUs5Fknmg0Xp8X
5CbLTVqxS3/EskH5BhNE20oVII/TrKJ4DgTeYwaD9GaizHQWZwU5O1nIv2OPKbo53AoSbzsxV8wQ
g6rCnQqHj9VlAwTgbnMhkTxZWZQtw51wEBVN0GEjKnxDRRdOAfYWGabzThjc0MLpNqqna4eQ7U61
jtROw7mi8sC2zoelOAz7cUILs/h67zpa0a2gskC7i8lELku1wUGn8XeB1SA6offcgyrci9MIo+tE
cYyqmNxSFZ+7j4GgDOtjZ5knPSmS+hh7KFgCmJsC5SWPwnqjeIaCQ0cin8zemk5jHZj73JbXGunb
0TVEK0bUpLE3Wad8k6ds3mOYLG9xY+Uc0+Mv9c0gXNxPuk/AiVw+eZo2Yo6Ck809eJ9wvx6otErX
UWNBpZBSnZ0dRQlRHImy46P7iPnQKfZ8SPfyo4irZkdRbj7/Me2vUyH18cWHGJE+5okp4t9pszDY
Fi0Y7SChhkENOP4ZJ+8UKPV/Gid9HcjpfvRK5S8pKWUwO/BOGYfvlgdhY5ZZ7GdNRa03SUjPrriF
5lfrxpeNtRitJMOiLjJWyKYEN00v+00YGtN2snXl2dPLf0g+Zd/1tn0xEpzUKA/1G2pI4E7+M6FR
+hc8QpqtDDZhUeuyebJhyw8J2z5qkONwsbJU2huozQy2PVxEaJqPpNinCiHVyZ+TE1Cg69juwC3P
5z4aXwGcaTihtsxR7EDxWm/ixYha5PoxRxwls7V3jG/J1p+q1HTFv1rhdGxIU3YQU+5/nBphM9Gh
l/C4QCKX5ilm5S9C9/PFn5/m5h/TxCWDhD+fJ2tyn5xnQFtJEZXfSj8710gkHvkB3MJQjm6DLkW3
ls96HUtoAsQqK6tF5ZEBazsUv+/9JNIxvCVJJmb/9wLiKs40HqLOszap2hyqydDOj0YbWz7fDKHl
0g9Rv55HRUwcmTGphiGs72c94mIQcwPZreezPJwQ79fEW407MDFbnqRad8kt/cnwzfK1NqgfsNHZ
qHlTvhrmYDwH2k8xZM3jgQ3EXupexDC7i5U1FdlNDFlSc6IwFd0v1AbpFwSnkDWZT9OiiSdOC2VD
XEpRMK9J6mHYi+uEGCzAGaykrRjtjNFYVrkybMAlLFBjXAj6t9IlBatnJ9sLojVW4L+6YrQdjJOD
4tRhmB/novGgqR59tdjUyKVc2rkRcdGNpl0Xw1h7TG/MMr0Ymnryu9Lc/zVd8lGpmxRD24gT9KpX
zlG6KpowOgOKlnbDmJ8arwnxHickjjTPKGW3MA4sGtgFzINmoofnsWkrmRyW9Ya+mbG9T9PnES0j
7a/L6laCztFjRIwIvDTcySNNYzurJMCUR3BJxIAjR6zp63ItQpawf5xPnUIJ4PBs/xjiW3LM6nxT
N7p8nGpEOKSKRUg7dwe9lY9NGCrHptTcoBrCu2uhDrVRifzxhZRy9dTZ9nuCP+g7sKB2Ww82nu9z
V0JHd6GOIHjVNNbeA2SQ/n8nSbqKAFUiIZkWtWsImBupsRJw0iWrnbC0lEuj95abN5SEqqC3jixi
ImAIdvDN6stlX/Xmh+nZ+tpiJ7H1/TJ6rfLpKiaIM9GQppjUon/T9Wy2wjHIz6LpeUwuzIg8mOiy
1aDIZYw2+kJhAVpbgOkUsKH36RI5dMeO3Clw8A+ooI1PdwwefKxKwswJTr5rSSBLBSSHzCYVLiXb
GWXl70Q5W4QeM8QJZlP/OkF07bn7mCxGH11xrlDO++sfE11PK5tl2lfgF+AssQIaujNOxuEtVfL3
gRzdp9L0/gp1XWMHOrv5sM0nEdYDx19WarNNLChsbuao/3Q5NAhlTp6LlLnDkpr9J/upOYEugbTm
MQRrQfIW6lyol0tL+qOr/u4aUwOmsIxYy86TUVC2z3IgG92txXlnQc4wfeqlNZeVL4i+WzYU+vQ8
CtbUJDk8MlzeY/2OFb7pNtDP1zxlqd94MyQYGLp89EZlAXFcOYuQOLLFoGojQtP3GpxKRk1lxguL
Q3LoZNCM0x8hUvfaKqoQJBPnimmSNgOJeTbu/cIPDuLyZTvYeyT+y23ZF8AoGzgL6Tjc3Y/Qa9z2
ugRadMQ0aTa1FU1baOu8C6WDUA0TOmMi7vgwzBrJzKlAoj1WCxky1OK7HRvMtz9i4jCJVEC3mXHo
vt/1ahDynlZ1K2ETJ/RqFASRurDmfhWCNUZV9JsodSTES+NMRmwwJz+Y8agNWk97CkgvnvrKUfit
W9nXPk+esO9UXqxWCvckLvEImONhgdKb2fufeMNwuQkfGhSjjQ/KbC4gPiZoznfJLJFw98G1ZPWE
dnHxDUtHby9C8B6aVR/Y4UXK4oVipv1raiLrZOHb7eZF6rwHQxrDHJvKtejq+tC4hoPk+giS+F0F
4TjPQnhRPmYJCi2iq0wDIltjPQMvGY0n9X1kubwYQskB9wHM0wjK9BQkmdW7ZZ9RN6K4Jwbusb6e
zDn34SBfU2clGKjcXgayZPwKiqmPxkaixvSro4iA7gmORvvDzNLhpM9NNVP99Q7BwUjXok2Vw9YS
sUcj5pnzFF/3mDKfcT/t9wXu1/t9lceV//qHqi7/8yq1nfGgcUJnFRYFtA1sKmfKVu2vCsxaGhfn
ybMJsOqkxanP9kk31urEvVBHDSKdSngSsBmgCTzUpMbe21amvUCEPSXKaC1/3YS2nVnLvpverDRv
P6WijBcRnIHnsBmble1PzbmbtH471Wm8R+C5PdbWpKwDJ0+vgWWjFxFVX23uwPjUBbhdZRlM7Du3
EYubYK3GMWBYcyqnladY6imL/dpVch/WX++kL6MyKjczCGYndrPGzcj52poDYCV7YLvROhgQdYa5
kRSl4L9FBRNlbiW6aJXNjTiZKxX08OXRKPOgzWZ8kq3+KOIiJI6sUdo4jrNEIdE1MBp9C2vwZbkS
k0ibu1I/VbsRc0KQ7IX/7msFShtQfgD1MIpQLBCFZ9xuox+mUZy0xjLeZbNTVqrXtYce/MOZB5q1
qEOp++alH2XsdRc7qYI7tkoArECChJs+hiQqulj/fGZD+V4iRrtvvfpFn5W/o5kvEszN77gIicFK
Lwx4QhHP2UaNrSe/Wwh0xWTB6BxUWYbrUwAtbHl0wqEW4bJpZnCmFn6ZyvvsqvR4DtTo8AFql1ip
qu1OZTtwQhHVwO5ej54HpMkXsuprn2QKnofWnD5Sq/3ZAq6/NhU+R9o4Tcc0Cf19p+OfCXwgg7AB
ryspqxI/OADUiEKln7lqv3NPBGe1V0qXbSH/OWeqL00xPKdhne7RwEDh/HcXBxzk4HtL2Wbe7C/W
qME56cLqgHdBQL41bK4q7sIVKeVPsy9PqV6Wzygaj+ex5cUs4mOKqCIoq3J/n+bGdeV9dKXf7p0g
RBdeKfOlPqnqRq7iZAuLEt3beXnjIaZK1kTTD6I7Nhq58cF/9ZVAAmTqfBHhwbDj+0lOY3ibdmzC
pdoNxbRSowGumVdEyLqF8S0PT5Ge51fRQUq2PBhS/y3A9wXrKb3XVpQYy0Wr90e9KaQvTV3tJRV7
LVgS6zi1m2+SVSGnnjst6i8hyiGNlR95V1YHVcFHsYKjfCNFkkLL5XReMfsq8uJ/5je59OUBLklj
nCTb9qtAjYwzQ/zfyF3jPf41Dnitx0JA7/aDFqC1aRlPYpmN45lxQW/zSazBxdjcE2PpPFYwk/Tk
vlRwr0qjWQ9mxsIOymzQbUi3UkvMazGml9ABB2eQFl/4QxuuA5QYd+R+vBeW+U/BlE5fU08vFqrC
j6keWFJA1CfJMw8M6vjSJuQcV+D441d+vN2a9Ka+9/BxPiueHS4rXOrhVRjOStwrAQyeyGn0kx9S
CXaDDKQIFn7mMpcL6z3HVUH4AzhRHq7VHIM1Kdb+iJvgfe7x3/PtIqM0lDf6lp1BtyctR+1kVk4N
DG9YIRigbMK5W4Z945qV15yKKOpI4ubpGkRZepDq3lpmZGq+VrPhdhjEn0Dgg80YNMW2ziPjjT3G
VkxIPHnRcR8X/KYosYIJHrARhpqSfRFrOxTbqZFPcbQvvcx5l3oK3kGhfEqov0LKzsr1qMsbX+k9
WMLF+GFnLZ9fIF+H2IugaU/veaCNH1JhamspV4ONmAUc5gmq/daspuwoGl3Ar/8+FP20YOUZUsid
9EYirT1NFw8TF/QJHe0Jt7FomTS6uZJmxQDR8ExCbSJV8Ab+HTMyddpgVVK5bWZGwymIIFVazotR
dL6LMF3+ogAj3oTgj3et46hXdcKZBg4+Spn6zGAEZwxQGGqkEQUrnbvVTREKOT6awovbe5eEv7wf
q3YhBh/xDiZy8/dpgJ+ideYg4Cxm13rGnMc5j+unhp8vIL1+USWlXkqd53/iDYlbi1oMsNus6lnx
s5OIj6YmrRvUcg2j85d9kKZPVTikTwhDqmcQqGjZEoqK1IC3ZUXFktxqtWrmKWIkk7QRAaCN6PDr
0dzRbEd0N1Vjw3ZbWRnzfsvKURODRJtRhGisl9xPDvwMsOibX2RBjvyUmb5JceQh7tM9VfPbDrmj
AjsKFEbNeZKstP/4iPUNr73c8s2Q2DkWW2kuYQIZQQDbFhXOfJrD/PyobHagtsX6XzLibd85M8Sj
ig9Fjp9EbGgUZjs5PogBcfRoRMzwamyARdBAcHKL9AFolWHoExgyIKWcCOUQBa3lU1KaKsyOWpVg
natVfBwMFVVNgFnbUO+zjTnq/ptTm9cUds53uQgjVhdy8hwavr0lj9uiiqlXvPrm/6g1VsphMix/
URmt9NZOWrKpR5gwYtTDgYDkF8iwrvEukQGcrqpZIIAvsLDUxFqHwiLwWWx5l6LLclc5sXL4EL1o
5g7UY1VvbKliW1I6qFz08QE1L+MkQuIIrIxxyu0YPzsJUfY2AI+PIopqQIn9d6KuZpkbmiEQut+x
x8kQOf1lAAxwgT7V4HDD/ytMKdQpZTByd51K0SWNHu68Jns30xbgTZx+R26HTI0tlzegOf3/8XUe
y3EjzRZ+IkTAm217w6YXZTYIaSTBe4+nvx+yOWqNZu6vRUVVVqKAFkl0VebJc45qC2g6JSj1ZuIB
v1f4GRgn4TNKhl4Cix3drReH2rst/NWT2bhF8wyVlk40W5BxcaiZj0FQyumbzH2wgX4+28gvlfwK
+RQ3n0Kq3X4zLb9a8rt29ViG19m/fcV+u0BxM+2OqDcUNKZ5AfDqnKmiRlOiprpCYae24+0NjW3Y
LBlNZXBXfTkgUtFm9ZG493CRpl8qdqQ3zuQaob8tN2RR3Tt1SZm3dcKLvbDIuus2PzV/9n4QrgZd
JdMU05Nhn/ThbjYujdka6apj43zKwHycruM8it/HYmwTBSfpmiHldqHZnGX0//v9dh2/4CyWj0Am
y5asQVmX+65yviLfYtxlVmrcSa9Krd+HsEkZd7DdIWdOPfrm5jdUtY8S86/rxDHpsg+xVXn7m701
nHE/lPGXzLCqS2n1FeeKuKY3Poe+ph3EJJNVp9bjSro6oiKbeVah81+cxdZPAdOT2xgHX0s/DxD9
w1eX6SfHtppnk53Ew+wM8LCmwOFLEhzdsrs1eTk2sKvKTsOq5ktF/v+ZSK32HNopTE31tHeGrN7a
CyNoWHkJry6qw8DSjPU+0ao3cJr90cqb7uSQ2vSa4Q46COUuQAfrjmCdCfjPySlrL/xDTwT3mC4j
in8MNpC/HNXG+ubPU7P/8zLxNixKKchfsr00RqumVJvvspVc7bpwy85NZ67lSrmVF8UeRz5xCoir
bBV4jFeVVh79RHOfZ8fsLgWgqVXew4ed1pxvid+03aoO2vnu1oDJjygm4UX9bp2juvuXV2xlR12L
oZL4dTVhyPcr4jFhXRmPyfiz6jp794ff1UWM4uf1CN37madvxCZ3vy1485s0NdiGFdCdADiFnj2q
7VjDZOnWj1leoTNasIMTG/mS+pHMLuDrpiLXjtut8VyqZ8x0NA43G9wi/gH8SLYSW2PV0BIbSFks
umRNbLwrlMnwv2xo1TpHC8Sd+Fp59mxBQKZXibZCm1J5CLS8uOhNaCLS089fkck9UWYK0ZIGWFlF
2Y7tZ298hvB7tQRrtgMEyJdhal4ohKtfaz+2j1VbWRRWtvNX7xF4W/M1zhtlW/XhxBHMNSn4+B5o
evGdAuhB8e3vnsq3PEmg7LnRyhbUCfAVzjwlRz/iblEwD58SRX3NwRn/NPTPxICCH+qQU//Wmy9X
CQdgXXca/G9wE0Thbm708itgYbgP5q+TFZnb0ooJy2Z5X23myIjWgWscXdVPiDC482qg4jmEWoG/
mkLTZuigK3ubwRB+KEJ0raD29z8rRXbPDcyfQ+ysdbvo/3KhCuE3f3ZOyKN8Ffq9Igj8hf0iPFwD
BDIGwQiaZSHmE4Kkq0+pfkNUM14nqnKx61Y/SCBbwtfSNHHo7wHJ/OhywOHtyndDZ3vdfWQQHMP3
3hcXcjjvDXxFwV5jq7z6YwJNrPjgunq0Hpy+ahGOPEypi4byMKl30stmHRAX6Yz1whRhllH0aRis
aVOUiL62kzN+Upa3kWX9iOOhvpOqrGraGY0bXKuyQmtnGn1wrddixg3L8IMET33qKX+f0c0RKiOj
qI+6R8Vc0ceXnv/cl84b6gUwYFOLwCF9bTLbplp5QFfN3o2N0527MenPezuf3rs3I5Ul/XVabHsd
5NJjQKXiyl0K9PQ0+hnDHPA81Hl+BjsPUd1y2HJhOrCiJP7cdn24ByRcDMdgHIxjqNf6aU6L957Y
oE7RT2g7GUfp/eEH0dDvs8WkfbCbvgKfmbRnKObZrtykdf9Q2s1A9xPTQpEL8tSvkz+FH60hGu+o
D0mA7Y7Tp6grAGrFRncixjd96h20tV228qF1klishFhzP8/vYwoWf4VuxSxDa8FP2mqr7/UMGdNm
HFDJ0OfhDNY0W8fLaa7k347CamfXjHn5MS6WH0VCiYgZl49u0MYblbLHg24mjygR1XfSRHPAGZAY
EH+Iecj7ruB0QhVDCOtGmz25c5g9DXGY7AKviDcylAknLcA1znaxpsjADtYzUbXDBAZrdR3bJpwS
wOiClbgjj5Mhr2Bq5ygrX2QZaTpfay6TkRxvK48tCG3DD9Yworw/gL88xUpcrqsHBTTEppY/iE0c
4z7gZZB+jjvrvh+tz/MQkNpzZzgHJ+IW5lx+MJx5fG6tbKNK/pCd+SunJpnSFu8u5axbhumLmAKV
2ljXsB9l5HnhWzZn2r14RjnChnoca9eFlbxHASCs7ZP4JhGJCjhtk6PcSK/g8AXMMUPtwl2ydPC2
k9XlO3nEsbfzfdMvZ8LlGUe1Nchxg1uXa+eaKv8RfZa1zDZxitQwuJGVXKv1OvhrPqwsrP3jwwKD
u35YudBaPizJdnEUy/JhK6KKpFDJf1Q9bKMqXItzZ6mf1cCpd3lcwhQx5NrnmLra0cztjwTnk1Nh
lHycxU4Y8YuijO1WH7p8I6TgTmYjIVLHLxKCMUPnOgoLpbp3oX+BdUejgn0Epg5pzyal5OYuohDv
TiYCTWWL0MM22Rv6AzE6uBGzx8ro88fcSc1d2ZR/ScRx9CqkfKGsOEgEpVDSyWIvyNlDjLOQz9w8
52ahSvoVr4wX/hsHureVNg6nETk5gCOt8xQHpvE4oPC3DKYEyiF9iq0ziPu3eDGJPaGCfe8rQARk
SGqUaqURrpv4hdfu8FNPp+/8/dpvbQ88ZdAL+BCKIDp6aWkfwCSF1Mz06UHPG/LLlfU2qoFCMJ+9
7HUYVNbBmoxFL9yw3ijrHraE6ZGuXJzdkhcKHLzVNs+7ZuP3WrBtllpU1beOYWWPHzo7qk49+Y+b
3ezb8YPR1RV6fr/73+xZWsGysxSvLusE/qA9831Vsc1xfmaTlZ59PWe3nAzVLpoqYsdh0enbTkva
ExyTzUkb6zldaUbV61tLcZqTszRX6yxWMYiv6bq/fMUgU9cVpXt1kCm5A8iOKSWvyYqRXqgo5S3d
q1dfZXF9kFte73Y1yHV13VLu1BHpg647Xmtd3+wjCAMVTpB2uIMGWVlPsNU9htCsPBYVzJf8ZX5L
xGUsgELM2mtXe7t8mrNjMsGSsRMUUwI9UbmSLhV7dH3EZRQ4X49SjuIlXkCxB+r0UpIyJFVwqUsD
xN5txm7Yz5OEyLRDZGf37Vxl5/5X001hdka28N2GInCxaUp0EMXl5ux1qUVpr4+cFBwGVmeqHztn
XkHO6HwO9LLf537l7wLNdj7PU7dR3VF7M0ZIQZXEHTdD59ufgT1+bigvf5ogGb+f/SJjL90pIKra
hd+VjXKdQS54a8xJex/amoqmzG0sPkVNpFebtf00g57eyOzVUaYD9l6HyEhPQlcaAd7aG/b04cpw
euM1hWOlYFPXIwoXJxAB5eBqRw69YWlpDx54yAcLWVK+XrNDlsyGvRJb2Lj63jSSkfIl/KSJ/cBZ
QhGPMbssuA3J1Wz4fYLkyEWArq2rhSUmao3NaGfFRXWa574A+uk5BkyATtrtpzS232AvODu8mL7F
ZeKz0YT1kfo0HmAijD4nfrlXfRNZSGWmxFlXbZ0PHqIZ2taxupexZrjeumpdwsW5+jY2PXW4ixoi
/MAUFtgFmfs5bC4mYMaD2KQRF9/IU4AQQ7cmOIFSK3qjj7zqdkPYZTXp4vDNG/aZqXKuRTv5guRl
M66kawblfsin9jS5LvJkYoNuG7iHls9rI0C9QmzSkCCO+g1ssfyAIv9J/GTitwVlvKyaEaDdEPRE
QuSfWI0/hjFsXluY3jq+P4BzyKxgOm7D60Z5WUWcy4p87szuscp2oQVkCs0TnxxbYXjzioDztI5S
X9mADYfY1W/eGxkGEyy39ZTP+xLpXWtVZLF9P5vw8QQNMj6DuylLbV73HH1g8LDH8K7JIR5YRrFd
jqtxBr9CuH7YUBPSvMFLkKwmlvveeP7KtUzKf/UyOfNmKL7qA9/4TqY38IDr6gahl+ZuWpqCrHi2
MUcfzgXVeETnfrI+1sYQ7WDNKyCM+NsxSNPWvsAyWG8SBAvWkxpM3XPZx+3dmPfKqm8MB3ERS7U+
tkn8s/NsyGWXq5GVnzhfOZm2GbV02lmcZSaif+XWSPQvBaDUdTeqytqY8vLOWpo+7ZOF1ShKgcJK
3zPd8ZDk3vuUuOqRDwJq8b963saGWh75zoyPtyVl8up3XV2mnCzWrjf/7eJlxdtQen40vtvsMZkO
Clpivy345+2vj2zxEMFCc35bS+55vb0Yvb6KVxoqWzv0zMq1MEWrAYTAtplVT6E6TBc3zN4nwL6/
T7hBtYPDw77XvZw9u9nde6EP8UFZ+cOdS4303MTxgxNFmwhe/TvFMD/VquKVi7DdpxD+obtoHPqX
nP/1fWmaPqkQt3+Jcl8/TT1fupWSbZKCc7PgIHs/+TSMg4KQ39C8+cVJrPPkEsHhSNhp5dlXXOc+
CDzn3s2jHvKkIflWNr1z8DpKCGVCXPQcGq/KTo2VL36364b254C60eXmK5dWC0bDy/p8e11YpqdS
peqM24Z1b7sbsTV/31FGsUUZiTpYxbFHPOJQaqg/VKYdvlhGF74kmnNXuAY6x8so6MElkrZF4n4Z
SlM2MKf/8ritIZOy0H+s8T/vImvc7gJkeK311jmqcm8ltG3pYAXXYZFPLzkbsq2X9q9GrXWPbl69
N0WdPKeQNZ/FJJNN4UOz5xEesPJoQZZ7afzgtT9lUvt1+TSnUOEjJrIXm8xm/PHy20kmQJa7OVuG
u1M4MF1uiyQlm2izd31oYP9+mhhuxjtNqQ5anQ5n1y96Tjld6T0rvtKd/bjsz0ip99ee2ECD9+fb
rPSCOET8o3JhfVZCwChuaB+oNaV+dmmkJ00CW9x12PqZe7B06lKKYJ9VdnQwqQfIkA8PoHZujel0
HUtXjNexgYwzuC+Yjhtr18JpsB5Jdj9CkfF3Y/df8ymEM8jsQ16XPnpIwxigcOfH+Ta0IMyzJ7/a
VlBpHxw0OIH6gIfpBRojXb37DtkdQEkBxohJ8QDXSAO4LtmNfTysChRp2k2uZRMMfRocGeGzrY/j
q8QviMaavw+0jBoTVbeii51oH71UrzehAWG7X1YGwRj1vYkG36DqzGVzAe/qdoLmpXQpxQx6jzcv
AsLBfT2AnzbCDAk6x0+1TebYwT2lQPlebRvKOcsSGYuCqr1kGKIH1eA3SXphRWW3BTIJriYmrNiJ
HpylKTxEAOtON1cyvE1QTjvx6+wfbibbVu610AgvepxQOYu4wgFckPmsWYH14MJvEi7qa9Oit+Z5
ZbodE054v9mAGUcKcMSE9jimCvrYfTOc9cm7l1Ec2AGawxUZ/uhBM/nB8qz+47Q09jy/5vNcnhWr
fTdBZROvSwqW9+IhE3VJwNqxiImLzV8IhSDqeRJCtitBG0Rw8PTnab7mPJYEG5nyerZhNUvNLqfx
S1xTRNrl2cYCfx+k1flqrpuhAAaofkTHsNvOPWITlJBYb61KJXGSkZtwe816M4fsFdxR+iiTeX+Z
utD6AAzQfTIj72RZUCtb1BUeHZ8d3OA2z3xPt89hVis71ymVtdhKFZ1j24dIEr4d/1wX/d9NMs7I
eZCrSzoz3s52Za+zvkRrBGTJK2e++GRAy9u1l5l6uGGTR+bnNi2CQ1wg1VKYZZLvQTn7HFyjcWsW
UXeZNQg/yIi74KECG+XExfNqdJDPhUVCe51SDtycVO7d0Wnva6e34NaxSm9T8BuyFqNaDh30Ho6p
rcyeD5k6/HKh1v5D7XRI00HUvqT9j0grImAjNBE0X1btas9i6gL1ydOcmFAyc+4EG5sSav756t/Y
iCLBk3yU2W6msIlAM6JOihN+sN2EWpSAZKg4lxAiHG0XdRGZdf1KvetR8V7JMI5i96Go64v4KlCB
vJDThQCjGNZQnqxJy2rPchekCCGuUuJNmRC/9rSwP/d5rKGZXtgfCz+/BCGYJyWsvlF6rbzGbhft
rWSajm5ETaY2QSgiHnP4maR2/y1LQndtOzrQTLv6fa06yy5NBZ0XXwWI8fqZ9lxGwQ/iB93ZWkZN
3QNmK6qnAanWbN1VZrGJrBh8QpJ1p4j/F0BnufelLYpd7xj5d61qNkXYOQE1o/62zvzhL2jAc+qO
/foN4gHi2XzExyYzuz0FzNpGqzsHOQz1kuWt8WjAnP5W1/227Wv7WUZG9GC2MGtSL+W8zvGrivTc
W6wn2jOQ2a24qOMwPVJsdC+jMo7guE7jrzKCLce6mxZVCBn6BQWRluYo16GTslnxusxay6xrFskh
HiAj05e7dDk/6KyszW3u9uk2iFPqOtyZ7efoV7tw+bUHWBEC/QFSoqEz/IoEd/biIVXQZQvL4LCc
4ZbDd1Atn9mHGKgM7GNquQEUtV28JXqtfwDLvanGVmGHXoSkRCuAKHZewRHo8u0taHKqto1t3ixB
YnUpCFI19XuUnlxX037AhIQi5Ji6r2XrRFDrKCbCLYaJlgSlEmqhZm+kb77lU6r/cID2eokd/UV8
PlijARs8UxKt72OTvF3n6ukDPztUJ0y9+QyjMUsE7YtVoyRuEy2FA3joHi0w2I8TGtEr9pr9Z61K
ho3SUsKg9bP1Mct/inm00+4QqzrIn8Wrb5WHxEmzl9pNnEsJ6OZ6Neioel2mC3At6ozXVodNfvGv
ppkdYjXCabIMRw6ztqkkiGXw/zLOPgrQi13vQK6gixmAY1IIYoGhMV2KQAHmOKtG0cIHLc/aA0zc
4XVYzAOk7WpjNOhTHcVDGsdKc1gdTP9jXg3tdQIutgiuGxYxAz/dqCVK61e/28pxTtUvLFw99IRh
e1v0Nz8zCT/dFr3dUhbtHdXZBKPZHnXiGCtD78Jnz9K+CQNqE3vjWilRf44QSHvOOvNbj7TiF7Gn
tdms+2GkTvEXdrwLw4psatzAmPU3npxwjn3fFVe1AWKLoM5n8ve7WKuhL1ncbr6G5RHu8RGZVS3H
avud5mU6f4tG1a2aHKL91bUfoHWy1wPzExWh052xNHpMSuvqE4E+PSNzJtAGaZR4EeeULjmC8b07
SNf4hYzIUdvRgIIf6yiAMrTTBkBpi5Znx7vcg8wOCMX1mj8XDYgkxo7bHpQyA9h1vV0M+QZkv3Lr
3x7gau7S4sGa/GH/rwX/vPnt+a5XyjjXpo+p12k7eRJprs97vXp5Uie2nwtoZk6pm6DUnE9IZIya
tyJS0j4OekmNfNioe+q+2kex1YMDt1EKTYqOkGC1hcaMGkGlRFaaK8QvraZxy+Y0I7K6rDXAB3YP
5AfwVm1VwLp4N1BRQyw32uuVFUK6OmrFw+gZ6rpAMWxbOlXxkC02mdDb0YTPgX2hTEgjE60SxDv4
kMp1C52ltZKZOgYXppSkrW+O0guSDupEr/ryhx1S3OKc+MMZAvv4fZHYMWpquIntLk8hF0gDJ+Wd
mrVot+R2dcir1vsIL/SmcnXly+C2QK4cNTyho5Z8CFSXQxZ2fY6zDahN/9yp7vDcW91XChuUL/ms
QIoe85JVFQqhxsrtVjKR6Kgt8bDlI3WVzgXoIQUoyxW+Wnzp9U4Hu+lY5yxTio3YoVy8A0pXfeiz
FvJap+m2cmfLUdeuY8afojTID/NkWDv0390vw0amjbDWd/JBArZ98kHErvFz2pq199sHkQ/YasX7
B2l01Tvnpmmbh6Zu840yk+q7NSFYr8vsnoPGukSet7sB17WhSKaVjE29107s53cCetcycJgztI+r
dIQ9J+ubH844tCc3cuonf2kSTN4vk6X29VOb9z+M2WM/r6UmAYG6ody7a0/hwh3smh3cH4P2Fzq0
4YuYFBB0q0IhNTHZRXMYR2PaGjbcM+bohSt9CP0fHQousxn8GFF0VvjG0qoseHHbSoMpsCuPU9pM
j1VcEGuAw/cvdfoYky8CUAiC2K6md9cOBXc/Ju4jqeCZwt7fMsOIVYV7RYEsZJNnc792ZtvZE/we
LmndfZpNcig+KhjWKf57aPVqTBoPYZq7WgN9I6WzTh4fi8LtT1JnG9+KbQPVKXacQ7SVGMVZejfH
5doaRmRS7Dx3MhUjGmZJ0E4bCKy0rYQ1q7KK77WiebIlyFlr0aG1VdBeZexudLDTnFGG6VPuextD
b8sP1O87FH1Q7Sv2xqF8Ag0Z2LJaZVqRik62kdN+ohwCMmxjaChk1vJ7D5Fy2c9TF2vBfNu2K9OD
pdKi6nGdxooVr8eh7NbOBEm0FSj+UwtlwFPbTs8KMUGQKrP/VCZDeNc1w1dEBKm6z9N+Vw+ttpPh
NCPoPjVqeCdDGK/3SQYFuDvnCUqGQbrSTb+GV9UCW20ZK2VyzafSs+LnqqH2oU/VnwMQ4k1QQtaj
WSD+dlbjQoBx7TvSv1paKLrhJ6KhaH1lBInDdwSjUpl6ey3dym1RfO7iNjzH7lA7UEji0IUKzWKU
4dWpV4ufHVTKW5m93ud6T/EU6+/PkMtdci//anaGuqNCMD9Efnov/BEDlSDNalhIJiiOMLoLfL8H
jXTCUaavNrDgS3wjSc525+lb3v4DmgeUJOodX1fgKOtXZ2xr2HbAUGnI9ZzzhvINnbxcUk3lK5Is
myDvyo9mOLp3dgcFrMTSSD+8xVCqrJ12sLalFyQf49Q14N0LypM6z/FHpdE+1GxUH9u0Ut8ca10v
TmHhooLhVl9lpGeqevRVQHcypLIQiFaaOnsZkmX7EIftD0Vvo60mwel2CUkXS0jaHQiik7h9gz6T
2LXYpAlKM9ku4LsNOMlm79Xls9266tlcmjIdER9rUVs434zSM7qGsqlygqs7jsFM4yxu0pRaqp2t
NomqJ+mKMWtAEI1Nwf/5cqlconeWUr7JdF8YPWENClBkxm66CAKgylxDRUc+xLXzZ+gF8+ciA0Op
kFbc8UeBFhzR67uCyPlFZtUa6CJVO+frZGWo+i7t+A+jhHE6vO+VnJng0BxN7n0zmIBvipMMfmvS
nIhDDgv/1EFELBN8l7n30dKoVV8eelMLYUNiDZmQnsyWabuF6rsgPoTvze4tulddhQLobSJzwq1m
8qfuDNNrPYV/6ZmRXq6jigIhik+ygwyTltQZIwq+F984y/I7NNeSVdN402voZcUzKoxrmZTGcKLT
qKjJY7U4wAHNC79Hl0bzbAeaJsr8pcyw78qNoqb2RUYw32WPNgWhkNawESmh4iPBt5Qjoli+MUbk
Q+C7TO+VPrH95wTEpO0b0c4jobNX6gaFBDt4G8IauiHH759tWK1Ng3qeNDAJwIZKtZVh63baCqKr
DtLpznxLws8FEmWfaqOqzyYZN36maTouXzwwQsb2d4mS2EoS7vogg4lnCaGUMBmsFXhYTzIbomkV
AKp7kNEcOSu0POdXH5EXAH/oqpapvugDfqzyKrvYWZmqe0P/iPTcb6MxVjOoQCDR3YBpjZFBadNV
YzvtalzwygUBvyd3RMxwGfVLkzb1uVYIbokJyE1MKBsIXDn0KkyuQQ5DPce3dOEBlMaSJKt0FxXS
6/TUT/XeQKBphTDFKVMcVNpi964iJIB+guE9wzeRfpnhWlvZmZ+8WoCBt0Qj/PuwLJPDSA36KYhs
RC5coz74SRyOq6ZQi0uXVDqkrtC4kVVkuNhkop+ikcAIcAv2ItXBzqNmncA8ChEoKjWpWufhRvTi
48wC2CFdko0TNR1QXS7ZE23JzJRjf6fGzny4maSnLx7Sgz9lSjewDPtUosCWJUbQAeR+OmnTRqtP
RV6+8ZKrdlJACpd3iMonw2apJx2hANt5EI2R9M67nTGj+KdUVvkEJfBKScb2IWnHLFy+XDY+YkcI
zi3DvE73udP5F03XpnWit9D79eWECgcNKPGyWrVmeFTd9OzaWvhidBzJu6a27oaqb08lAeg9FA3h
Y0kd88bSh+Cj2zs/zcEMtroR8HlaoOOr1Czsddt68bZpbMbgCcN1Y+v2bjL0L3aux99DuGpar5g+
tpVpbsOItIY1UJNCEAtmRa0yv9XjE9ukCUh0pB6vmrGL5GyvB8PJtuM7ALBwk0U859YgsLMWl5v6
rDaUwXbqI2Aubg8JatSX+8osO32VNc18n6mAqnv/++gC1bqayJzNKAii91W5frlGT2iG9/HXFWHS
vCWTmR9lQpxlJQ9884nIy+lmaq5XzXmxCQp93Px2k4z90D30L3A15Rs3TDa62jv7BkzmvTQGyYV7
pdEbqsCSHxTl1qcua0hVSDdAgOEEyWhzgpW7fzfKWGZuPiAnmBajr3KN9G4+v03/4fOfd/wvn/+6
q9huDyG9//KTR0rlEf94uuuD3Zb4487XT/3Hbf4Y/vkJoj72qWSayAqqSQOzg1NDZZhwuG71YIEN
EjSIY+o0EYRnPpEp8apHHS/pXq3iIGNpZL05GMtjq6DQ8/9ffV3eMtqGfcFypz+X92x/Hysz/Nmy
yK/nVDsobdMyoixnyQ+U05jtjGGmUh36unxdqenBmEflPlxSCFVkl0djJikh+YXrFT7sJUYQOqfr
EB3ai1lF13TD9SqDP5EiReT3OtRgOjb6p+sNbjeUy8UjV7LrTbN83pBfRQu1s4GsDkMFpk8nRNDr
40ULWu9lGl12N1H12dVjd+UXcPzk08Bm0Pesl9jJh8e2CnejNlov0sBpE6+CgDOsDNE1Qd5nuYDv
HOvF9jsy5lGlbMalGqhVfAp8Bt5JJ0I5Yro1wZClZxkmS5XQbZjpVbOqSjCQ0HrrxzHyeUkabf5q
aSFa3pNOvVXkNGu9qV+aOV8pLbHkmnhGBxXBnTt4Ci9pG2i/jNs8Hu5qaSApptaEXfniJ/Zy6r7k
neEei0UrPAEdtNZ1rd3JsF0Qyg6MVesZSYddIKLfyIC+j/tl+nadulx39bmto6g9gKW4OHuLlELu
8k2kte2wlqFvJtNjntgUJOv11eQZMIpGWhId4NWaH9vge2NV/hM/M/+J96R5msfupxtFypPYSdGU
O0uty43YEKruNgkB342/4KCNlE0bTDAojizYaBgtiotMSCO2JnAcBJGqbdI+FhaFEGy6nEu1NNKj
Csa5KPaowbtQWUtRjHMJtK9Z3FSfgqR/yOIifzUQXD2rCveuF/jcP+2zAa93+be9SjlpFkUabLox
ss96ZHYrOy7hiqZWp0OXrfjCF5GRXJowsoHMx7O117QQwAWkevMOUrjxTpU4hOtoTy1sfAcXHMGw
SVwTWbcqRBQwHpynJmn3babrH2TkQezbRLHxwe+T65wy+u6ZQFi8voF2rticoUasVi2K421C4Ds1
+o7Us/go5eUFFWIR0dwzJ9KVmQDElab3/PmQeMXxZpLejBDO1eM2cbPNVou+9G0Bq4y3VdJv9C7T
PzWThp5XaTVH3XHml9oavqFk133rkWlccVKbn7Wkj0614vpbc4LSOK0rVA8daE7mDA3L2PHmbbVs
IXM0rbSVcKPIzBxU6pUq5eq9XCKzNuVUa5ntYpOqAv4njaKHwdhoqo2A8qSxw6EJrjPgehZyQI6Q
7D4gkvbnCj3exYhgKhnlckwnUNUoWdYL/u0PlFvsr00Kys5iviLdxO1PSNzMFwKSCm0Mj+W/VxGb
QUgv7NLyiESm+0AgGSFStyAZU3gPYpoHA74lU784i6ms3IazAhSnHTGG+2FQm50xxiT/QMAO+wZK
wjNMzGyQmPWmIFMBDfrhIsIT3oNnOaqBOZ364a+ajNxL0lnZmbgByjWLDluPaNoZqCLFWYsSGwGD
96HMirPMyrBdnFFheXf+39cW6DgeeZOcSFe8DHbW3k+/mrh3EQRI/Gw3glOj3IPhbVacjaG3lsIG
fyMT4hJnY3svvRLmPBCAtQndyN828TNSjoEKKdl15k3KqXYc5RSbJswBefxDRtKUi116N7f/bYtJ
tE4wHgK5BdIgO3bp3YYeqUk4pZKAhBgu6uz/y+/mfN3438ZyMTGv94tvE9Lz44RYhmXN6z/oOIVX
M/BLdtvS9aY4W48eivDiCODs30Sdv7kXZkxVulZnq+sL1SfH6UT28fZSvb1oqR224UlDRlVer7eJ
m3Op59fr26abLvWwGjrLuEjTLT2PQObB9sLXP+y3Idru0xo8vrORC6b4SUcH5xn2MvXUZN1Awhvq
zWqsrZey6FYTR6ldDL01bJT5pPmo+k3Gvq+hnYFZUeEUrKr9fRTCq0VRJ1l6Q0O4exmK7eoTFTWV
o9VwnFsNMTSnRNC+GN9JtmvesRc/QzAYIqds6xW2AnvDPiYTc9daNvUVkRrCPZNuyFM7n8KIPHUf
F+6B6iX44MzWoqSuRstN8/onvob0HaUBGWWPqUpdSujtU6ecHyBPQ6RSDWfYfagZ0pGy4CCZBvan
2e8eQjXMH0t7fLTSrDjLKINA5pEvyuDAV+u0Eps/Ua8mE4M1PxK76Y5O1gLQ+AdiUoZdme5nqCXO
19E/gZWTwUEydTNnY2QAWcJZick+FUr5aaw9YmiAeyTupTmdSYBiSHfXYNg18mW5FgcOFQm261iJ
AQrUo9VvauSy7sJs+KvjL61Z29Yn3U+8Z8NTs1e2zuPKc4g+J+aPCpafVb2wRAJgyGA0akf/Pim3
iWl392KRRh+M4VzU5jHspq8+B9rT4EBVL01qZ+qm17Jie7ON1twcY8NIVsZCcA/1HPhPyJsviart
JsXq32YSH8fBgVxFdgiLHdx5/6aHhg5E3mu3yQKY/+U/qBnAlP9j7bx25Ea2dP0qDV0P99Cbwex9
kd5Wli9JN4Rc03vPpz9fREqd6sIenLkYQAgwVgRZqSomGbHWb0bzZJFYXeSKH+5r3aGuqIT9rg6F
UnzGb8dEU77TEKNdgPq17lSXl90YZd1Sq3yU40VMHmWRgTSfXFeYpselNbt+GnzcgnJ1StdwsOqn
NG9UREYasKJmUy6bGiOtBrjUTk422KCfW6N/VdoIan/lI+umlvZdUKpnFyjVa6Ul5mY08HCMorJ5
HDsV8Zqhyr55oX4muem95q5nIBrY/T6jzLt9VUav3eQGe1SM1DfTGJ4hylj3U9DUz8Ec42VM2MP8
+th4ewucZWD1Xw1YPJdo8sOLMoJ0WMSgpuxhQ442WkZ6kt/LRjUqwB2zVSxLQfsIBQFEDkDc2g5F
qJxkfE7CcE9BHtaSWOaXIB+oC0B9kl2jbEvklscfmZLwvy7b/uLN6sDSIhqAW6FrDA052Wiaa71G
tfcgVRpgtL1aQH1f/CR8nnw0ToClmdcnlnwoAU6pVj5OQUDnfz3K5JF8PMkjn5WYlVvTvnG7iz+l
oDszh/9rkavDtnJUcLvCSyAocRCQRwhHpWe0AJe3kIxrqqDXFFRLrCh+4LWGbVk8eN/MYlcUhv19
rl4qu+LJMpj1qVe635t3scEF5lR3WJf+Nc2Zim7fmnn+WihHu9Ht767vUIptLfVRg3yOO6GarxOB
BrW04JDMYXGKRMMvJD/Jrjx6F2uSKqaaU4EsE5OTUEdOvla//4/viDDynLPTWN7BKdRNJgCKJG1Z
fqHh+VglUbsTlkVLXAT9HWUa7W604RnnVN4/5X2NhSQ0nOPUqz7C2N7Cr6rh4GhlAmebJyKFt2ar
ZKW7CMQzk/OBuM36pYpxwVPJu+JqOp7hFwAsUQN2UcjpgBIVmx52tgFSUrO+UALEsjXDDBe3Z4cz
BP29ismCI/wyZDxSy++ei1IbVJ9dXVCJiTMFtypVDWY+4Os8Fo81KcZzAUX30e5QRg1S9VvfJOCH
9LzDvcwy3W0lRqtoNB+G8WSZuN+E5VRfbFv7Udmz991F6whAKjgiR1dhgcbO13F0a5ECtSjG5tOq
bhvzopp7ytzFxi6D5DfVqcAsnRWSydlK6kzJRspUTbFZ75zGiBa3AXnEXyU4R7OGxTGCVVPwGIHC
uZdyoAk+ZVo78a0VEqOmhupgpfYv1NHiq+popAdPUVdHu8FFENwaYUcu5WHoixWKPCyb9At+k+pm
FusjKMLGbqpStM0r3ldFokDk0PAw1Ws4En81ZM7YzeeWtrnFxgDcy0LrM2U3IoC4mkrowWahxs+z
k1gPvtVeezIE2/wzaOoIJCBpVQtrniQmJU59aQrxeaKQ1uxLfYgBHeX5py6xv/sjULdkiFuoXGg2
TOA+nxvFKcBvEgMBau7SaNL2WdUU3FGxsg6cyHpkawhQ2vUoMuqmi0oOm28/NOyLlWULuQvnsd3c
QrfdOTV15zarjDFEGKts3DZV3Vy8pj4pvYnXh+jdGj9qT1XX/x4vrKC9REb5W5z0RHNxqlUQdeoF
szw/aZt7TC2ae3nUoWy35H5oN7Irm4K34FFXivtQTCuN+aK5wgZN8KamPt4iujWdZY81DeV2Nugb
yKTjWS3ss5tZ3V72ZMMCC+2ccaIsL0ZBo/wcvdrNGtgS2255Vqr2I2v2/hn6ff88fmynrADOm/XP
YTF+SbCoOssR31FZ+jQY5RbJdkLebtEAOUOLn53doi3xV5YVjDqN670HkWaFEpr16qMCtvarVtnI
Ega1XLzEW0s7yFHFLj8rY2KeNcw8RaEcfj0lL9E0reYtW/EeuG7hEYWEyDMHn2TO3/J1qgHykD8l
bHgI+OsR23ukOCgJyAYto3tLd6zdDOro3DWGe+xZH2miJ0O6k8ztSoXoeeamntZmRelHDpv1mJ7l
gNcZmFkBScz97MiqFH7BkDqfItRwQSYED7YaRpcKV7AFaHTnU9wUNZ9acU8zZecnF785OR8sbr1O
jMHasJ1wHjJ31tdThmyeLrZ/c2DrAIYbumz3X+So0tGVJs23UWnSfDt3UvFfB4qKagJQoKMhUg3y
aLALHUdmzxn3LoSr62iT6pjTsC4WCC4/D3mfp7Nx7zZWdKc2GYR3MVCmADVuAxOWAnCUNvh0H6lv
TJ+NwrFWYa+rBz0po5d/Ezd/xSXLMTM1a4WYSbJQ0c9YSDRvi0hqZvJKRQnoF7ZXHPmz6SNKA3YI
8ELMnisJV7pWTxhr5eM2jUfr0BpQ6gdASrA3hDb9NBXL3i78T0hwrFE0zF8EOvCEZCQZ49Y03gbd
MtYKm+KtbdcVirAjBZNCOblqZn12AzdYjmWQPc0g6alXdt6p6+3yAIZD2aZz4l3Irf5plTUAH4Ud
c2fV6TE084frK0687OQLsB2QNpjmKN7JF6AbKsbd1XRNV3N/m4ZlcdaSKkIkwAlXspuQ+zzLow6B
LO7lpPI2U2Tgd4a5U1bd16qtbbwwn45KX4VASPMaR4AifZptXrS15SQfuwJNT3/+PE6Bjn1UED06
ifkgURpGlFZb26/6TS/AHGLWLGYhUj+sta6aFk47hiQJ2F1J9k46NzsvqP2XuYuigz0MS2TX+q1p
CWwvpaePlquvuVeir3MEmhf1jxIxHaM4JPjy6EH6Q96rVDPtsz5UP+R9Lf3EEy+3qKvN/gbk2rSc
mmAIl+xn/9aX453Z/hq/zTf11jgZ6I4vhkLD61wwLr1CEIphZN3X+E9frAIftVFwLI2iHdGGThDa
iaPwOUNvWZ6g1NO8TjUjBGM69FtFz7VlLL6JgHl6kZehiafAhuIpDr0oy/iLAyVamH6IyS/II6AQ
1/Rt1gsFkr/1xv6h1Wy8B+QYPU0xhw1isJa5azWNnPfsBPdZbESs53P0nES3G8fwXh4NfqWBD3O0
Lc/e8L4WTVHP0Z3mJUsZktMqZOEXlh2o23qu1HNbqDkOgoMPo4puoqnqWR4VKFahRNx+tOo4ffaG
hlU+pdmVrugJem/qdM4N75WV3dwsW7ixbZ21D9pcMaiZ3425ij56GnopdoexUpb1CiZBU0KFwVQ/
69zki0lXs4dunFjSaflXsu7hthnji+lYCPLLzzF5KxM80LgFD0TFIFQsZEmK6XHOcNMFIQKyCF7s
o2za3jsn+D+iWUoI8bnpaMTRt0lNi2xZhhN1SK8st7cT6vSu89G960Z0ZefZbrZxXsb3c128SVDK
4CTanpc2RrtCHL9ssbL2g7jFDK5Ol3zx0Q6og9z4s5idnVbZ5Vrz7c9hX1VQUJH6UEUjjxxbIBlm
K9yWahNkDxnin0+QQdH6SxZhkKspbpahsa3icOCtho+KbMbxE16NL5CK2HoI4FL7o1Q85XW25v7S
jdqXiNrVW6+H2X7AuIbKkDqkJyCi6rMSd028LJwJ7WbsgMi6g95Whtp8ixv/S1+16Z/4jmJ4AUPS
84MHwxvth6KtTzKBSa32SYnr6XDLafIyT08W+Bo5wU/g+Hov+eADO2M3UKzsbGKxmIHeo7bKu1KN
6++8UVJ+O0qS7HiYfuu91j2lbvvil3X4JJu+uksi66VukuDZL81mlzS6vsXuJnkh8/t6VRArnG/v
JiBmlryEzfSaqmbyHPuYrOUQfjBSVhZX9x5HOKDIYAkMCtEAJCO7MT7KpW/tsuGuAYksY1wrEpEY
Vpd2jR2HHJ4rDBfTIWwwichVUhex6S0bFGofFKw3t4WhofKH8FWIMt+vPssYn183+smFMBhSzp3K
wscTVkTT2D7NJjkrq3G0Z3NAwlorlHkvByMg35sI1Sp8hVCvryB2jTi3l+PdMBpH6XKINW+2rMFA
8Udm36yAbNtbOv8p6Xoom0Bf1I3RPsnO/2J+jevFGHfv58sfVwf+z+tXgh7EQ2Shglh99Bt32AZ2
Fxw8kMh3oJSGVXaus3SZ696Z2r9yUBXDzxeOUyr5whpJ39oiKodAXBsGCeUr+EZBU2eMM38t0TdG
plAw03p0YQR4B9eD4dLM0dkBYdvxyCMV5UX+oxycc/VPHXPlk+zFOGohfCW2YWQxn4FamNskmuul
KEMGYdc/WWwOqWsVi1iF97Z0bDgtKluNneeE/VM4uP0x1hU2J2KyjDWZexfnUXHnB4RwVdA2deRp
KzkoL1cDAZc91gvoC2Tgl6sCO1TVrZdaPOeXaEB2dllrzbVbljVcLlfQspJ22nm8VpZKgSORYgXq
YxU/Yw6TIn2foVE+s8s9XPOjnjrt9AS4D5WpfOvMc7iPSX2uBvaXhzJNq49KftRETbVEaXavoI26
jhXeMKVnotUhKo22F/cbHbTWtSu1kN7FpDQS5Bh8GNOIRawAH2LTkC8tqEqoJqI3dSz8uS1IFdbx
ERYI3gqar0I+8UOiNWz8TAsn4KFFkIUwDwDWJiR3Ft2kR0eJrIVuzWuwaOLrqIzlBX9XhZ0fyyDO
GEliH7Ucpcd8sJJiKa/gieGIUtdRAbIymcvGL/WrG/KsRdNdN6trFcPvI7vQ6S6Rrsk6/ud7jVeP
nFEqKhQAwyzWrY9kC/7hH7sWe6nGyMO93zTxcxznn2yhE6AiIrvIGi2FjqPUB/wQjLWnkbVNDTY+
eIN3iOKiPNsF6bhged6dZTeulgh6BZdWcZB9zAr9VCmmd0i7jSuK/AhTwwC4NiTn+zmP/6wHftuJ
qLWmgTqegIA86INrx8t+LNQtUnOAjcSoJwqwvClCyq7lvLFTxdspvmA3Wpp51Bo0K4K+467ObfPe
VDXkz2O1f/JxggD8Z+Fd4OeC46xh8pNm5QpcIfrlN4HywIyUbenVHwdM2tvVVeRcDvMVxkrdhgEv
JdFl7LfhNhsSnHg+XUMlZNIjHgQYWLN8kA2edOq5H5E/doz+IEOIp6qo+LG2kN2gNVnMhZdbRE6Q
YzIW2nqEOFD8IEOykVe9dQEMRjhBg0KUJ3Q+DsNDjaQWRQjvnCqKgQYBP8JDS2QvYzNFdbLFNQMT
UiPs+NscNsbcqmj9cE5fCoh1AX5DTJGzlcJ5zJIBzY9BaR8LvFTKqRxfk65vKNDZPyrWga8I4bjI
Y/Cl6XR9fG2xSt9ClQ3XcnQeFCiVKg5FctSNhxGZiXGnpeT3RH5hRshkoyajupS5BZllkDHHYMl3
wwjIWKAAtu115T6oFRNJ+BTpmblPH7npxoWLz833cdCXRhOFX7wRk2G9jfWz6bZHsL/KXmrr1sJh
KItdKmjA12VINr/J8coppZgnR6ymLrGfmYyFilyTBmNewYpZqy4OQqme43r3silSUk02LCxbT/vz
LW72Ap7RutlexqbK5pkihcarnPSYbbs8AAznMLNn+1hbU7EPKJitHJuvcQAkdumEmnuUo7b66Jqj
/apgrbfpW0S6O24sVIamcGXOg/8gm4b8wtKwkJXo08KJ2ZEaD7FVoCklpiQ6Kum2r0bLdijYbaXl
tzwPwiVvK+Mh0M1g1xthvrdbL7hnqUyRGWzKF8/qsRZJuh9WFb8W7oB1gVP/mc7dR5mQcFTdPegO
somy2/Ztsq0FmBkhKPsV2ji3FYiEvRyFMQXGqE3bs9vgN5Sr7T2S69XWAYW+lMhy2TQ2Yi5phmPB
3FSsU+y53kZVv65CkKohSk2XxtHtC+xtktaR+yJDSiBAsRbSunLQy1RzVY+jCrTi1wmWX9uXyTLR
lgZQWYlryLmtknpnp4uXsifn146y4rGUdchMzp1zbO3msa365tPsudbamrJxB929+aSCznTDYX7z
UxTbyAJRlRfTKj/J8U+r9EsSlvnWx3CTpW5ggN48xKginWRHNlgpEXZtOC7yMEixW9fa+s7Onc8u
WB2bBfW5q0dIBIODM1htAoHmj7QxgPqy4oiAtUbcsytvYhOt18Glk07hRjooK9YXLaQs3MRvDQxZ
NiHZ7O6i2kW01QM0naNkdj1tZv2xN93087UrTxtsCpBqi2dKMoI+sm2rWiEMaa/nBicJvRo1a+G4
Qwubu+3XGBbwMhVdGUvSrL1o6pSs9TJDwNpGWnkhgxbqbSvbbY5lqGBBtynrpjzNok5QSTuGfK6b
a3/k8YZ8b/UVr6unsupGK8MJPUiXU25QThEJL5n/ujV1V6HqOGW1kE8afhuVk2WeLFOyYeEEmH29
u8Ati3ab8i69drvob1OEl8WVknK7oBy+fY7bwO2C8qPiA3ifory6lLWF3woM8hCKOentUkG6OWRl
JmO2Vfvr3uJlES/KmMzUreoIj7jf4TuJpJ2oRMKBhr8hDy3QwryWyeD1yCxZyfDW1fNr0PbZc0gG
dQ8OpdwUXWR/SrF27FGjOFrONMOmGqY79v6XuI2jg+zx7p7wTyUeFp11qF0HARHAKYu51qZ1N4i/
9RDnu5gN0FWEwwHrdI4p7NlpjnFt0h1cpdLvbdHUJiIyQ9sqK31EmWThKnpxQPzli5xSWgpWPUCO
7lXzcx9RsjJsOzo2gfIt8gw4OyYm1TW3/UcI0ulSn+oYfJoefezsg0Ji/S0XuPJ5wEhKhtsxUdf9
0CGUKWbNRvFMIT5/GFRY5ZrZX0/O2IrVg7IFh17fs9ZEuqA6lhJL1ehdvIjg6q41pS52PaKU0lH4
ndew7FJPgDGgP6TVGD7JpjSnc+b48V3fT6uwRPpaNZTmsbPQyc3s8kH2ZOMlfrH2VaFcl1vsl3ND
vZQqgHQ5OmlVeWRthYIGN9YichENkjyT0nXVdZcH01bu4TM7gXmckHKSo8D7l6oGkK0vonI/lj7q
vYpIrmR9/Mi6jC9OFjvfnG5YV+3sfYrt0Qc72rWn2ep9EGsl8sYsqL/2xZckLb2PY1X620FNA17b
jfUMTKm/Y6P0LHtwL4ansnzleW3/jFTaLtNstudiNiaZvI54821bKx7WsY3Dfa6ROkk83190Jbgg
tQsuMqbYUbqZTd3ZhrHZnfQ8EeoCtXuKMk3fDTDtT78NyEPZ1IaNcEisHrE4sduFjMnZwCMgjoAR
iOPkCjek6IY26wj9xTdj9jO3/q0OYht2sPZQrl/LmFzOyHmdOO+a57qdp7lkgRHBq7ZIo83KPSTd
AEOD4NkR9cyha061O2gfI2T8Vhk2noh7ueGJ5Cqu87+mFk7qfJ9NFDJV/+dU3E0XELEN3CABgw8d
dRv54JIPlnfPGTuJ0X8SU94NyK48zey+U/s1HmaxmM5H9rKVYLDKblawCzPdmiyWlYEMH1hceFj6
nTTkpHGYVlZxOem7MS6Nt9AdXgwLpAIg/OQ5mXy2vIR54ydHMy+HpezeTrL1MH0BYb+rR+RfJrs6
5jCrnFVFIRp7jhoeuJPAJRqrYef3Flixog/vQnJcdxg6dXGjn9+F5QTTjL7rI+JlrjjnNsOt4bTm
TW+9lqjQkSArCva9Y3XuWztatUFgfUWDtAek/KWBQL4me68eLSDU966deYsuHs2vfoqDl+kZb2xp
wVpkRrVvAjt9QlYnuM7oi/aTU9TNMupB03On7OegiM+NpkUPJMoiMpz2D7th0yt7Mj45RrhMe/ZC
KpCMBxkjpzSu2jwd1nKebCKxu40j+yGs3DfXIHOm18qxDRPW80AnWM+j37KwlKe4iftHs+ggd7fN
s+wpgdM/IkUxCawhpk9U3SCFcO+sQiXtluiE5snWj5DBKIEXFGX34M9Fd9cKZyGjj8rVXKh4S4hu
k/TdvqlZyFa63+4ptzcbhMHDpRXnA6KR4mkFpKFP6+ix9TR0JB38k72YAjmysOD45IzbGSlI1TNJ
3Hu84JM7v2ueiljHwWgCL2E1ef3gDjloWIVfUpWSHnBpFiyC2/teNAjK83WJ+DJHXtFi1kYMf3n9
zrQQWBahBLUFb4FrIT97SrWtpoNbnwyvWMyjhwqwMdftI7ifcHypnXUo3NtkMwmOfYniS4ToJz7m
v+KmZZV75DN/GIaywySuQdKX5IM+u+7RCrXHa0pbdlVDZdfer2ttxJx1LmwsS2rN3aClqYpfRHpq
/MnfzUme38umjGpnOZm6uy5suPQ9xq/y9WIZyD0sojdEcHvs3DCPcCGhdwu3ZZm6kFMyJX/CTVLf
5qHzlk0zmbsIqdYze/fwVGUmIJxsQhhPC2D9mfCjKdKXe578o7/B4dfFDmxsLjV6T7FfopSUGnOE
T8VA1tCvs8dBM7JHv/CqJVRIe3udQ54XU8wxvMgpHetBrBAjROs5QYaqDtBkqIf9qugnC6seiDsL
NXH8vVnoIgEcR8Ax0NYp2JveK9GcHSZ0wDYRSJIXPxxfpR5KlqgPjlc5rzBfYvT8rKWjA1HpUavD
riS/5LadXYIUT4ncSoxDoKt3v4XEoFEA4wiwhBgyy8bqZAAZseDdsQx6Jz7LydfYpA5PQW6GBxlL
xbnySOnF23HS7M2A4lpSukdbNKWtOL81t9icxUONcDgo/6EdWKiJiaqjEZSHMbrzBxTIYSV4iZlv
ZKVizIZo6Yyut5G1DBlzC/5banKWnVvtI2szb61kqYmY3a96SKhBc/bQvQF2k75A3/ph6JnzPUd3
vRhU7XObNjFPilC/c2oHufV47Da3qTOlizGFnmzPafKIHVCxJlNYstQXe7GwS6JF4Woq6TaYwLKR
E+URttszzLsqAlEewhq+nX2b/e+ucLvM/+UVrp+4Fiso+T+wReUAlEbiz6xqecAdx6nyr913MdTX
h33S+ut3cdn9dzF5OTkgTx1L77dTZfz2s/Qmc7gn/vrZCGJFe55Xu97J+nVqKzw1Y9gYB6/GbQCQ
wHTSRkB6UQu4DjYkiikipipTWaz0Ji93oQ6Vwp2qQ4gWpTQ/iK+OB8J44WqyUKj+1YdhoGpi4c8n
w3Ku99fYbWpEejE1hmIvB9/NvU0LjP6LXh/jwK13wETnSyIaeUSuHtpCqh5JULXxmhpQN0pKw3yJ
vQnrnIyUjl+EBzm7n2LhtFHrA2+HDOsOcZ0gwTgrapqnFIWBe0zY66WP09mm9P3UAzmspKcU9occ
zTxe21lol2D7YmxE3D7Z3QYGn91E6ofsariSbMgZl/elmX0r2gwhO3QDZ9y8DkU5h0AxkFQ7yL5s
tDkkeOt3CfWt9XW+3weInGeDyS+/e+IF6y1HpaVmkHrpA1mYeTl7tfopLNtLGwXWn6ysll5QzY8F
HIvbZi8sqZaOA6/2WwybnoB9wq8GeGZ/+PDHf/7rv7+N/xX8KO6LdAqK/I+8y+6LKG+bf37QLPvD
H+U1vv/+zw8AdFWQHxZfWMM2QWe5KuPfvjzivS6m/0c3zTHuDKhHJeYzFeH+jQxzsx5K/A998hlv
RoyxgR9N+p0/W/WbsZGT/Fwf7oAJAwcR5wxp4G6hO/br62jgdEu3/OFN1AnCuV8Zre6cUYJxzt0U
uNejII/qszGgz0TYDZRm9VNHUEUZGaqUru9MDWFts27CT04VfKPCYdwjnh888GXgriNsVJO2pnw3
7KQX1Fg0qzhk4WJMbYbZeyOs10ftoeuQ0WspQyrgRh5ls8jgJT66lqI/9viWbge/D1dyxBexyKkf
qBcj3yfOCDVHpDoyh+9ltx3w/rlIMW/ZuLy3Ti5V1HdxLS+zE6uCbSjUvPWQJ3xHKXWN+Vj2XHaa
smmi1FzJbhh64xmJmbfMK/NnPyqzJR+o3xvJsZE8m7Szn0XH740X+MzpAspUuHknAegWJcgiJ8gW
cqDsZvQlblqBvCu1heq12SbrKK0NQYfCBNaNd209IzwyJedKclVlrMofjLzez7kWPMumd8ONEyDx
JXtoHOhLz6ibHQrQ4bOf1PU+DSkPy1G/7eJHhaWN7LXctgvF54GKMLgKEA3NCLlSks1cD7/Hrplh
EbOScVpNQFipymav1EngHsfZcLQqu37x6mSnCSiDmVgF/OA6311FolGrG1LMlZIiwdvdGdcy7JDg
69Cbll+e//zbt6eR36ZvBdUl1N3bd91/PRcZ//5bnPPXnL+f8a9z9K0umuLP9v2sv53EhX/+4NWX
9svfOuuc0vf00P2op8cfTZe2v77gYub/dvCPH/Iqz1P5458fvhVd3oqrBVGRf/g5JJ4Hhvfb80Nc
/ufY3ZeM05Zf8i/fv7yf/+NL0/7zg2Lp/7B1z3JUVXUM3cRQ8MMfww85pJnahz/yom7Df35wjX9o
JgIBJrw1kyNb//AHVSMxZGr/sB3bMFTLtsWA9eHXf/Tnk+z6y/8fnmya9vdHm+m4pmY4hDHs8WyN
D/X3R1vGX7TMTTd4U5QefJm16ZsoepGO03r9W+fXiCbsmekkhoZcXZ0bLxjRX88ZE8A7DuJcLsJT
921mrRo9yoplrbfpCqZhvM1Ecqdt7VyOyp5VeeFToWGncZuRNEDFxflyUE6jiJeSTtGj6zXkTyiA
NWRYfIvV4thPLDD9UtTW5FpTHoZVsIW1ke2zzBnrBXZyzrInCY7fqm/uem8WEg16ly4LHyyYhZbA
jpII/V65iyuveUhRnjkaVkHBoQJOLxNDcEm97WRV9VqmjSKg3kstsNKDHE0b6xHtR22dx1BDWLi6
T07hZei2kuAPMs0hMxtQ7OgEEFqMDg71a6UDHciYjHhAnRdlEQ6HASWRJzfi5+kWSMUMI/PLFJcb
o1aqQxcU+HbWVQN1V/Y1598cyqGapfRBHk0R6LKF7F8PAeTVrKHEVeShvGqCquMyaUDY9AM8XrWa
1UWjF+Z9JZopUYe7sjCWJC2Ne9lkVHdL9uFrSEmAcFkY7bG9C/dFGsH6RMJ80xrYP2qJhh7AlI8v
SKNqC35W93mou+dyDL0frpMtkxYRJqc08c3p+gtGJM2DU2v1Q9MEzQk3r4vs8SRpHnJHr2Uo+GuW
4ZXNyeDEd6G/TpQ4r2qe2jvNyXukW6rshFFsfJ5MzVs1+Dl+1LrkLCH0ia08xu2Yvd2mVmIqeQZv
FVZ+/zEwIhR3STnVuvcY525yZ5CfLvusOdu4Sp11K7O3ddp+kb1bvCnytl+VymKwQTLIQXUuB3wH
xalyHv5Sf46YQG7HwWOgtyZBZ4bj0BfCGT43vTsbntzZKD1MyWe9/9pWsD2iuv1c2HwNLfwZD3mW
RY8eoINFaOX9VzusQQVgbJkajr9zC5xcTZYjb/CtqUgy4XZtNEr4YKX5/7l2pfQo4qYR1ic829kY
OziwQ4u5dG4ynyYL2m2QKdpXG0yDZqZfM48E9Mxu9eiSGb0kCQDKTvWju9yfpnVtBYBH2ZRDUKCR
RzImm36qKGf8uzljCrqcN+TFzXx9rTq59YTgJfTIwXqAIGo/yRBQ34e6z8iHxar1pGopkn+Rqa9l
t7JzUmaj8xAmDBblMB8G279zG/K5oBhAIqIreSgUTHNWXRRpp9GotZMT9eQTxHAGPONw7cphLTWE
b9mvERm7Dl+vMeR+s1MiJfiqFS1ubK322fLUftXDEDt7qocZGtiLVdJpw6dSK7ZNrUTfFX+gnlOM
mPKm2P/CTZtZferdY+dmPfpeTPn71dRGac9NoM6nIEn8VdBZ/afGK7dJ1Q+Y9ITlNu2b3SxIbooX
TzgbWf5Z5ejOtnRqusMYfY3d8Nh35BYitDy24I1HXIL0E/VP7QyqqD0BqrurMqT0ln09a+fEj3aQ
JooHbB3zh3bOAvYw2tLR6p+h2MibezvBapvxMWp5nnXDLpZaKZIPWXq5fZRHslEytVqOQRhfRVVu
A5KmaXnONz2Mhi3iYM4Zu8B8hVhlRjHPcM6kwVDhDFO4MrJ/nvXYOcuZcug2SZ7oJ1OGEUHk/jxH
TsSDBlx++zZZ1iI3+/IrpeIJLU/bvYSpa+2HKcq3yqSaT5EikJ12bn9Pe/s6N0Ah5re5yMwAKU6q
Sx4WhxuEngcwBR8JoZ+MMTiIURl7D7Dvczs4kGO6nnsF2GcSZSdHUL24jlhRfTDVQd9aDbtdCsKI
1nemPy/lIeCHEsNWMSQbNVEqMqFyqln+nH8b/m36dWageNW66UqTd+/YPvYqgtxqFoPtstL2ILsJ
qq/3kY2RsBiUTZ02+dat4Gl2NVI53H04GkCwv+gN79XU1d1Pqc42ECnylpRRHmHN3J5HLUvYv2yz
kfQET9roYECSe4md8gjb0/5sUrVc+eFQwKeLjCe9rZ5kXIt5J6dFN5zagGpNW6nfLDFfBX22dFzF
PvsuaroFvlp4QIz2Z7SwDdiQWX4ZYze+ZDxh4Yw7j2Ve7N2+8k+WQv5PnfQjeB7/5IsQbBr/dOvK
IxnDUMhGjes6S54t58vmNquyp8ckUBEdEhfzito42tm89hQTwkZTR18xJdqRxyjeos6ethYeFFtb
9aZXJ/QPUVZvAS5sbSPrsm/xm18JHqI0MtatECqjpq0VBTuBwHO7z3qxGT0r/aKrY0JS3Iz3rOKy
16TC860psi8CY6G01dlJEDJucj5Iq5mP4wCqE1rvJ7S7rcdWNMGUVkt8msNNXcKVLdllLHRk6Y+K
QNXLJiCphra06IdKE68RoFcX3l/D7ydGcjrah/U2NatvcWgDfMF6bXeVBM4TDVCXA64pVIRiMKJV
+X1PWsMOo2YtZ3eF82v23Gf6VtECZ1GUYekvjIt1FRTgQ3jAxljGSX0BTSgNXA1hOxX91XcjsxiW
c4C1RKwQ64ucAfQS6at317qKGshTyp41mpx5DfLYN8iejh5osnYDggRb4P/H2nk1x40sUfoXIQLe
vLYj2TSiDOVeEKPRDLz3+PX7IUERPX019+5G7AsClZWZ1RLboCrznKPQh0D74/zc1xpacQgrHw3X
CL7xrXiiYyVbPXwHID9Hcg90+7WIiMBA5sZKAHKNAqhqtQp63BSpluoBvwrdbVZxFiqTvwuYlgCU
PPiJUB/H0bvN7LF9yBvUqufZaE4VxeGdDGVCLvRmIF795id36RJBfTLiAcQxeBr/lUUmtiE170XW
epnWrOKeco6HhMSvfJufhLV6dxz6qXysLfXZpcnqns1T7qMuwPvYKALj0IXq+Ow60G6qM98pdLv2
R0p18a2X1e4XC/2NsAj7Z03Jok+BO5x8zeNM3wRVbreNTcMsXm6FCip8/9qdzEZhe++HifkBrI/+
HvWBZ7Mx1M+a5Wa0LlrWfaUNr5eyb39qKGOduiK2V7vq0p2/E788V1B3F29eMHIIZvUzdMb2pE7+
R2SGqpuwm2MQtku+eQaSDdqieHWRNIZh97dxBYBwmlANcozvZQStR9hpAKpnEw5jgcXNqT4cRtrC
+S1csHGh2/2II37MZXaEX66i+fN7UQ+vsWu6dVYiusJ9p5RGDBkvKmkUtoO7XgNVt4zkMnjRuN4h
P/hfbOEyKy4zexfoBfgOOmh6O+zEWPCpz3ZBVDG13ieFc6662qbJwZlRL0wpyGjhZxtu5RsZbXZ9
mbyy1QG81kbUAxBcZsW5N5Ef2sI2mz1BkWI5sX78v3AGkhhTHTEsgARkvlp8amFlTuC4Df2YPtYu
jZFTC6u9pc/pY9apKmUe7wVkZvKdrrX+kFi9c84C3XyG6nuvOk56Z6TmD63h+YnH0tdhKVpG9QL1
03/ZzApxz525IPksc17DfmcT5aN2CU3SiGdqtu5UE4fmmBRpu35OprqCYVbnXwNm7OxWfubvaFcd
gTcNn5AjD2AL5eMkFwmls/01VGy+gnLTyFOIBBVVa90kYT/vCzalR2i32hvab6jpmiMVjtJ0n1y/
Kz93zVdpeHUp8z5EsKvRORgZX7YgGeq6ehVEnO5V2vlCgs3V8jC66yvz51gi6xZoXfEqzobuZnUv
Mm1y6WCY29leOx6uJmRWbGswR9jVfdhzWYNNrzy2WdwvTYDmHgpP61ZaLHKNkpDX5ioSBJb1yYjo
dTcN2KFliAC0Aeei+018tUbXPtQLB+DSnLE6TBCRZNFAgwSmfFBFjsh4kOH/j6U6A4XcVmPLmSvr
pQqn1zvODZ6KxAMovJne3AwFvYJeQzB0C5U7cbYSnjdhsr3fJq0uhOdUxlEZr4m32S30zwyxlH2Z
ZyDMc9QmdwbdEzDGFt6DU0d8U1vGU7f07+3kdoZPYT8UQXcUvzUkSVzvQfEC9K2IFT+50OVpPtkR
D0NJBiH11URfTxdriC8sU6/x2zoyEbTt94BW1yfDc+iTKC3aqpf3sKv/7atJ9FmpQuSgejqm5V1a
q+54Y/qGcxQvfkx+FxRU8XBXBMNf9ciTbNQE/Sdtgj/VMccvEdDwT8Jq6SD2ZNTxOqiH5keXQVK6
El6mU3GIOYO5kSEciznNHeRaZ/tuzSUjSUiuNDbjT7JWlrBdBymuhbqHEHxJx6TGy6Z+MZxXKKt1
SBeNUEq3fFGEAxDotkteaOYKaMaaU0BTYfLS0xF2sqypPKahFr847PFu+6Ex9zJU3a6/1+Jw2skQ
YEb51OXdFwmtTL1/z6niSUZuEAcv40n8ZCG7i05jWRePtR2dZyD2cLs3u6lVtfehW2jvY9rceOhN
ntTFJHa/y0O6ZKFUFpu48WWg3rimW+zFxjn28JjP/rmY4IeeHaAi5fKEtPZ56fp9WWbeo5i6toBp
M4g/b21iEuRGBZrNy3MU73EutQmKgIL+1A3eY9R10eDtYrdAVy7X2NPbQbRH6R4ypWXIK0FHbBu6
SPVI7cGPtaeLQ+PfFJ10fTl53YpOJiezjmbr0ESZwFdp7Ls6ma0TOGhSCuOfI1AvR9NCwD3suq90
to63RT7WKNDpYGnZ+zuG0331FXu4tbQK0hw1mb/b+Hdv/pv9n/7VkkfkFqCEu/aX/G/rSn7PNF79
l/xOiYyG4arjXZHVOU1lJSendlB8LfMErdTUG++SbM6/jlZ5E6PM9ymzo/Fd7anBTuy+lkynOEui
G4nS5/IPZ9Cr554y38ewHc/jkswYOK4yJ964MlSQB6UGWHpsE4vui1ffSnAYTjx+BWPN9wVLQklY
H6ZQU0+TpdGA/0aUU5WFfZ80Kb09v7hzFKF1lvEwJd/DAWkJGV1MoPxQH2etLffdG6OOjsYA3WTs
CQJV5WHVmsvbuTeyL5bKSU3td9ETh3H5Fza77IDm8SW1G/u518oPYtZ7tIAnjivQ1J3yL1lazsfI
DeYbycHxL3iMLEweZbaG+ioxfyZ1v9CUFRSpRH1SLshLUU9/0uh1Q2qBpiYGgnFb4W70bhgQeTsz
6ryH3wWUHadRVW3+TcdXq8ADBzzEHtT2uMqrVgbbscI3FyxF5Kzyqi5UbjRZt3diijsXGdagmfZt
gqTyOpyQyEa7AUSbMwFIE2lW8Zb8ZW/D9bzItYptWyNcWAjEFvhj+Bj1iC68mSRgWSeaB+1pfXnr
OgN6JhIlzo7TTXuKO08xh0z0XtYPAdj4h3y569xFIVLGqT11iEVSArkNcdx8thCxrc5vaRCSjG5V
tVwDLvJtfrmVIVxDV7mBTrS7hyZyOKDFywOLVpb3AcjEEiK3oEQllktuTq93fZ8xczFepld3iRR3
c8kBMODkQRtxe2UXj5ktyOG/fx9ppnv9fYQaCgw6PA67kOS63tX3UWSFre6No//SqJ7tIVVaxD+s
GRJ6qQBIZSCaFPVYmujbbqUBr9Q8mv7Hz5tJ7kr9L4930LvNbPc0/KwZoZAZc/OhXsjA4rnpbmDO
zSHRBxiXdZX7jCzEwRZkXGSjcesvWD0qXL93bj13wX8Ao0s96NA25zy/M7taveMAkfLF0pcml6jS
kzO/ma+2FQVHGf9M1THcCVDuyiZDmZBY8ZNUv7NtsbIGJEjV0cpRs+1y3b7XQnMvoguFHFyK9IKM
XdXN99Bq10cZwg1tzofRa9aQC+/UHJBREHcvR4qD0zSUq0W+4Z8rSO418GqFNYUY9eUQVeJIs5eQ
3gej7Xc/jFhBFAx09wPSVZzaO77xJBfVnk0UW2zl5HgGaO1lAgLIEIrn5bYbqzUCtUB6WM0OncLY
BtbNhzqiRYKEWVnpZ0vye0MY3Gx51mT10D3Buz1rFNfTij47RAle1SkLtXqwqrJe9SvFQ1cAPYqH
qFP2izDqPz3AsHz8758Xw/mPyiqoAmilUTGxDX7F9eXzdNE0MrtDFHf0bbzYnv+XlVltf6fao3Nf
lYMRHvK5gJZSs4ujkkC+gv4xLW/LdAf3FucHm6cKgUA7DfemFwLckYlpmV3HEigp1jFHKBQ1OMGC
vnZZR6YiG0jy3bZGmph/T25XnsDi6a8+MltP6q81Nm8VirRzDWd/zmFIveMZKbqbChsgu588oPie
8OeqX++ubL6Ctm1bF/NRJsQPTvnqNPc8BHDwRefT20XvG6U8ybjXA54fF59tWu5MRZ+hUVJK9Z6n
1b7aKSmMwjyJLPdhUT2GwANuVqM3GPOaXvxBIKVn03cPDiQmj+kIwYXFNvBbnaG7rBW1+pDV6qLO
FcFvk3ffaOq2TqmBaLQM45yOH931XmqIN+7zOnrgUOd5VJH1zmzajIyuuOkWze92kftWBqrGsBss
it5iLaDxQsKimc1Xw8WcOABe5PCp1NudFQCs0uneiE+SS9ag4k2qbbwtJXfiI7MyvMjYUIWy/Bn8
4bLAv/ptYVdryITY1n+CZBBjUCYUfJ3mbxmts3K7/tMuDKsD0nuQV3T+CXDXobNb54+4L0uQqFn9
oM8c/5l6Srdy7zp/UK34Qy/1/OOU5dWZ3pbxyPYwe6iCsL6BzOeH3WXunVAjKrSiPSsKdLnRwusl
tm2iS/Mfceg7q68wKLpOALWu6qD0tnCIia9MLHm9wkLSZaKxNzVb5/0E3OA9/5y7oIyVRxnFcdk+
Q+O8aywLGjdOF9Fxjbyv4h8vQR4HaQh1S1s24TIBfISHKkrwxy0vhHiwRAf5cMfPPuiveAGcwh8H
XjZ91NoO2npt/q4tps3OEU52MaxUWr3posqPm584D46rQ7y2pIoTivkOfOYysfnJJJ3vCSCfia/Z
Q/03zM0TNVyrgxN/ct6FbuN+qLomAATHgVMms2xHnnMvHh5d23Q/TG1n3SHDDlHl4iwXCwGnXe52
NeJ+2Px55PCzb/+UgMIL3A+6AU+PE5nNnXgA/VQeY6N/3HI0s6fzOBlpNwriNR+iCaoq6tb7zcPM
Axe8nRqfDNK9D7SHLNTbc2r47ZmuMdr7t7HcbZf/4SPT4r3m2cZXKbah3P2rn2akXzWoio6/cyvr
9vVVz0r0Q6Hb+FQoivkgF0UrrYfRDNKew1SMdE1+6UKIUK9cgroFvRTqeDdgTu7iPqZe/SvLlurK
piJhgbBEp4JU/OUsS27DLdasvg4AK+9llc28Li1jPr/uMaxRo5Hh5gjpZAMrSlHc5AoyNZOSlDe6
dBKZsF/KsDI7jdMCSIOy2E/f1d2cvjMNxXno6uIgI7FXVWr9r/5Ok66rf261KZxpjsoTokpvlXPd
30lvjclJZzm95EXs3ilm8q7OLP0bIONpDw9f8d4H9XWjZs107hwjfjRDdUHGTeMntFF7pHxG40/E
q/YldMR/m/SZq8GftJtn96YBLCO1z34E2U+40P4kwgAkt2IUt6uh0nd814tRprdosSkxechcetG8
hyK631dLC5RcetSpwoMjLVCKFXaIgWjzCSzoD7rAeLyWmc29FJ/NOCHnW6S9eiMuczYH+1arqSUW
9cfQarPzevo8B4AflnPoxa7XekbLBia5yDH2m/9mkrs3u+SRFG/2LQ9YjxHNnbb9GC9riof4StRi
h/M/O0dxD67WVqzlhz+/l4uS/7q7ssUROiIgahWucB/hbhrUEWcd7LUYE8V2mSrn10y/H6++kluy
iL/r9d6dyZPOZfq3lyQu65KLzcvK8uiPgJK1oIjuhxDxLrl0+VSA0VjGcRn8ut3mF22utkcjezOJ
3tdVGpm9skFzQ9JIz/f//SEXhaP/2BU6Gg+kNDXSSKir9DT+8yk3qzUT+ksjeLEzu5v8T9Os09hm
p1Dxi1zOSp/X9y+dP5W3ipanyY3YknaAEKf2/gSBUL06r/o7vjG+KGVd3kqC0AldKj8LC3bjLwhd
Gg9RBdLKUw2D+FMG+vapXO5KLUpvQ4o1CPiUOIpRptEw5C/tASddnK/TiN8a4lnwUrQh7shYJucK
hvaYJnckC5AR19Q8mHeK8WeSaNPDhUlcXMqSNxGlnl01F+aj2LZYsQVN4uzikq/IbWJNKuMs/1m4
ITAGWaeQxuTRtl+z8gxaolidlTD+296Nq1Kd8MwmfCdyam2Vzl9H339GTNb/SxuqE9140x+5Sr0K
4Fn9vm4i/2au9enOTqPXIHrFZ3ia3efW0P5MoDK5MxZWTtoXfE1FhGspQYplkPKi3LrhnB+yQKH8
vPiKz6CE9oMyLuXL3oW5P8vD+tC7iwSquYiEwnAOK47c6stY7pSU6tqVjcahI9Rj+Z1Mzq3T3Mvd
mkvG/3F75SoZna56Apeo3lyEbEuhsxiAiYPRKVXTkkZGu+TIigpEBD/yMfP78olHUNRT2hCctpmp
/amCqVWDeQB3meffBhlcO3JwGTjv20Cp7ziAAsgHDXbwpAeWfeBsxtj7aCPSm+QqSM8lFQzCyzCI
0hC0eXqYssm5l9EaDFJzipHYWg/whwWIOsIBAmS7HIubaKryWxihqio4Zn1wlwvLlNcuBwJ1AlZO
xhCN1KCDfZue+QwOvG08aEnN26ZRD0E/fo/HtP4QKZ3+oFLK2gsn9tA232m2rT/0KH49LBzrVDGD
6Xvudxf+7E4u/NW5+msMlLCGHohTRBu655vCcmjmMSFkdbrXSw7RKrwLyxgWQ+cYFTo8K8vwynEb
6k5bHpqaEt2VX1Jq5bATx7FNefrl0P+4Gi+WkXl1hMSh61v/tL2UbYXNtiive6P54s9qdsrdun4O
FL3mKT8B21MG8c6h3WS1yWyUpk/wTpn3UKV2C1wybU91srBzLX4K+AFvNzt3pWuq71aX1kv4g0/6
dJTMvk/6VoXRW3FmtOFj59bKFe2YdqW1L7ty+u41BvwmhfrBz4yemmpi7QPTWO2KiuoG5HL9w+YP
3+9XmFDm1b/jc7qnnbIqzeYpV2z/M5rfHo0eCxqXd1iUqrtqKYJldl+eeFfFN7pdmV9oPuV3SY3a
tyDxsgP7NSiHO/S2VPT2liL7bm5M6FJc03oHQa/7bVZRay4cDxqVarZPqlpP/NwF1j07bv3UxUr2
ofJU5HZ93/3mV+OdtYiDFoVtfQyK4PvAtweNVpjSjCMQSu/B0VmGxuDl8DxH92kIRb/dlu5Nrhb1
Y4ZQNpBkoz85E0KHQKyj/iBGK67oGRiA0Ot++GN2O/cum8D772TzFy+bv22juO4W2fyJ37YpFN8K
HM2Fr8wum0rzbQO6hhtIfomv7Ee35G+bVb4DWV958+uF7PMtn2xSZRt6lU886srt9m2J6l3iZHxF
L5dAs1Pu7qBEe7VAN8938JzENINAh6XuFf6vDltEXrrMb+N/yyAZUSD0b/if51GLrW72p28MLxMS
hvdypimnm5tJW4gpl6FjQdwfikzRMhyWgG0o8YowBvxbrKYBADXSNqEOh0DtbeRAFwQgk03QLypq
jQLPDWggbS+UfDJBKzJcfTaVCrHJBQ7IUwbx79Nq+pVoC/rXRGNJf1UbG39RYVTPRZg4Txxqc1Dm
IX8cBeNR1Tr7p9e0f+cQq74YNHmdIifWVtcwhFP2zVWJ/dW1gYvlwjWdOgflCgUdomq6yiquUCqN
J3kBURTVt/wGDPttozBnYQQlmaodZYuQCNGo7Awudg8Xm43f30q+ouQtvqVatyWyTZF8AKHpbJXb
pomanVHyRWfp/L/6xUyL5vgqy8Vz+WeI3JpHkeHKIC07zQalZfHIctt4AvB94T/H9Wd4DpvH+M69
MxcWzaSOX0CBt8+6rrkvkfmFanD5xaYn9Ml3OeYXJ7dJs9vWgUIiXMRi68EIDlbXu3fjMBdfkDl9
SVVOaEKrcF/m9KvEzMP4mqJTNAD5ml/ftAFkksZg/t167S1HjeMfNH8Hew+82YcGAPZJz1qDgnLt
ciYP+FfNC+WD0iAHDNeR9UdNuPcrHP7W6TrccGFezjtP2SmcX8DV5581rfJcOu3c4rb2YT0UFPtq
fPPpFslQO6XNUfyaGiXyONqVKIcsmj45796n0dHom2GUqcb8NJTmVxH4kblltHpm7TonI0OnHB4A
BEeWcH/dBDkGbvawTEjTo/Qybi46oPEHl2cB0XDa7HInk6pq7CPHMOkd5yC83jstPz40HxhGQBO5
qR01/Zs79rQJ8ZxpW4H/V1r/qYZe/DMt+B0qx77+2BtoufKfEN53pgJnsTflR/o4LmLK9kdaNcnP
eInpegS4oThS+XIaonB+roMEBRczzE/CcznYffbI1/8Xoa0UE2eg9ES13pMwZUa5j1puXrz6tz78
3It/RA/8YfBhzjZUOoQVCGuF71V19eDcweCyUsd4ep8DsnCgw1/edRZvux3QdGWljumGn1aV6y9v
KQQZZLFVP/Ok4e8lRqud/AiLAKXEvPjYj65yJ5oTbd0bjzmloMOQ0BDdjR5oIDHKtIhYNGAcALCg
/7w4X+laZJrvniva5a7sm2+kD/ah1fN5v624riPjJTt4EOe2Nyf1Niin6pPawErIoU24W+4CpGGv
7xRVfbVRdH+9Uw3QJt3Qfae54ZXuUIgPnbxlQ6AtxvVWrEMPVpuaAMyICgwoVqFqdzKSy5bi9yHi
pCpKc59GaXmqKvDKwQIq5R/bvKvgYbgpvKTeUQpv3vVsLd7J3TYhfhKxTfRZ8RqxpaJB2ruRic35
ao3NeUsli2/rGhqCUnpsNveAc/UQfva0c+KX4XLQ90eham+jSGaE/Dozu/iFGKFpL5YBMdvMEpMB
7a4BD0DyPbWDcfaUpHhK0WB58u1Mu5va6blDX+hps8sdOog/c9jx7hL26MFK6L6yuvdlHBxM31SP
RdkgTf7GAS/TFz7r7T+np66GX0XTzPDPYrRjNLba+Ry/XaYxmc/W0ECV0MC/rg+AkmVW/NaxHumv
IeK9TV+lEb/fpxihBMkgQWYxCRJXGSZ9FR3BDXY3nhVApksR6iZ1EuQNM8t/7+rJU1GqsNIso3DU
mucGFQJxyBcvmuB/BgCW0j9iPQL+jU5BuLzjBPYcL3cwtAR8SY0GDAQMxSaz20ShIPcGDThvTQec
+eo9DgOnYJux9E3jVoZykTxGEj2rGjrdHKncoOJN4bddlBPr5WIEZnbn25ARLpqJYqf3ATSMjEsV
nQK1hFlQnC+mG69f48RWtn9bbj58R8LmZMWl9zWjl/kI25SxdA3CNVYn9k5a111bB6juuBceVtT8
Dw/JYaSFvYvgq/sThrMdjTDhOfZy92xag3vuUdBb7+bOH3PgAb/GMi2OVzY/H6Z8J9Ny0Zc8cheA
p853Ml5vxYpcibkHLA59y7ZsGIGcuxi/LXthEx9JcbHkxcu8WE68tou8Yqjzq1OaInkv/9CrFVfj
suxFRnWRIKDzNem6AmDgkFSPbRlByeopdn+uPOckNn+yS5qUu+qRswAg+U4+QUg1aY+W52qPpVVo
zMZ7eOC8e7F3yyRspAh+RAMipTxPnsMkpnwvzustEuIQO+qoYF3lkqFcsqLgwZ0KxXGzSQZZ2MiV
faUq2Z01dxUMEkD2z3Lp5qk/jlkS0tJo2PzNs97cy+3mk9A5pN2K0VicLsaF65akK8OBv+OSdM3f
R+wNp9qvU2Ckdn1uFqJueEXRbcmmB0tLnAcx5ZCYvm+B3XVt5zzISOyLV/OfJgmctRgQ6hK4eG2B
b+lXE0ikux6Sq1tgmepT4uv9nsej/ljOgfakOmA3dwAztSckN03VSp9mM1X1Xb7MugnSG8EE0zZ6
NRglRNK4UAYFoWXeSeiaBUqa4U7zmk8Su6YRZ5WNNwC4pDhdLAcezH6kx3Q1SYik77q+PHZWru4r
be4e+sKwbg2OHs+tsjxrtf2UUh91+vKsLpd1bPTmr1uZkrFEyVAu9Eqg6akNE7Av/naO/P1req/y
XWLM5sGZUNOSv+1UBxjXqUu3y3vJIZdBvNcYlc/A+nba5sV2saSMRw9yLwPE/f6iGx72kgfHKB/E
FAjcCFG693oG9+baSJ/HVXKEmFM9eIJR0SYje/AIWSEroDDShz7lcU0F3kxLraM8Z3UWvO8SxT/Z
Cao0YpOL2dMYq1Xx3zIqFjfErZzHlONGCdpcdfN77lTmu82zzYMPhpXp95tnpUD07rvw3IibTKh8
HhAi4bVIfpmYw0z519dSR71Cq149r6+j0dMgWF8zr8HUgvEBaXcD/v42z2HXCOxzBx7Z3JuBaZ3t
5TLbiCzt5NazrdLct2lvnS8CZGod50BQac/MvogNbhsi15nrVOucWLfLxVKy/vpS5FWJ08Wi8iLq
Gmq+EZrLxg/zg5CjtxPIDp8vm3cBei3vm9Z7EXta9fOxmz3jFuW78lue/w154/wlqGr77AV5fpgX
anXoeOhXs+vXaE1XXsR9aLSZZ7oP2uTn+9ZWIjpTrHa4r+VW9fXlhIQxdGnjfda3zE+LcZvxUlO/
ySb16SKkjRTN328+19FrotQL/+IHOj3JtCyzTmxje4pqvguWFbdl31a8eKXVFDZHv9NKqmIGdYcF
RzH1vMV2esVmniLdjdjyJmDizUWG22VzKauK2G185VPFsFQXdsxR9pJQLp7aAf9Yr7LCNrXlsRCx
OMYBmgx1Td88XT1I3YS5Dm7Ua0JlYfHzD6NhxId13ljUz2wvGm5donZhyAE+4Cl2jDoPgKKUJlJr
TWy3JqD86Ra1dO1+DU7pcYZ83bjL07ZEuiVzqNSZIKnuK5SxDrYCDGI1gtjDoXerNDyV4ryGrFfV
6rLwtHq2QxPdq8nw08ggs0tGTjrlsmZYff4zas2w2iVDbx+S3tXOl8tfBq8vYn1B8ooTtheHWUlm
IEAtUKGTqOXNipOjEkexALI63gBN8q2P/e4sk3Lx4Xc8jnUdH+AGAqtXZ0W+oBpuwmkClrlEOEMb
8X+agv48olNPXaeNs2OQABueF+5iubiclj8sSM5XKmO5XWcWb6VOARkP0dBexMi01vb08K7hi2fY
4Pn7REt2iVmTq166vgooR+Dwj4Ne+RgV7WtnIl2B5pOzXKTNECrpk00FgsY8GhrFJBddN7JTN8Th
fvOVCfFrSvvEzt+8B8Hyl+fOPthdnr/DRRxR7mwbKZ7SHYvTNqHLs7telcNZj8M7zip5Thf13fVW
YqaGD+4mzju62W2lQD7/sYGZ9bHW4lthZ5lVW3sPaTklBdV46ZGTfq9X0a1wuvjg6N6bjIS6JYgZ
LXNb3JvnW5ybWfcgX4+ZUkYUY2iwPsvFciE0lrsx88wLWxmqEHuLUXw6J9GODUWqve4Y3bhTYU94
zH0Qkewf2JMxElM9I6Ukd5uN77wvrubGcFeFDdJDeFy5dXmlH2gKHsEbMXuxxFwWX+sCfJy2q1vz
A0ouwQ7aFu9TpCkTh03ZjEYPTBqjgf5NmxrKd0Mt16PdzTets5lKhjetvrk2GLBP32dR3zxXbayc
+7JTj76fl9/cwQA6Nmd/Opbu7f6rR+FO3g4WgX/PsXlErc1DuHDYDiAs2JIoOv9zERUcTqVeZBiw
R931Zq+/dGmJNsw/Z1uVI7PNuV6Gm7PMbkOJrYfSeLFVEDVbbPJz9jL9tH0M5N0OCq/hpz9bPx5X
HyC0YvsdIpP5zdUnCAmC9mxkyVPsjvETHZf2oskDxf8PI8naW1WgDMswc9r2NrQ9QBbWBF3GMttT
F3uCTxE4w+ICbWZzbZMwxALASQxZP+7sXGlPQqowcTp5QrtW24UauKpzN4EyVEvYaFYehjQ+jG7j
feQ80j0UY2LfSgWM7qFPnu64z00cB59iC9DvUj6r4zC8N2bahGT4b0GjEliQfS8qZ2aff3Q4QJcj
m0qP849NMC2lEzDeRU8Pl2Yp4X6wbX7S0OB4zCbTf6wSKGB3hTa2t5o6fBObXDaXdHEep/6U9FZy
vwZsflbp0QVaZfNhs22xajb5d+roPKxhs6Gkd02GLh3gr4eotIOHLmrDBxmutpRCZmuqDQJpuGwT
crc5/y6WXpL3hZKbN/8aKlFbTklHo7h7Mxrd829TLi9C3H4XmlgOR+h88xy32e0lKq3dHGy1QOCr
asyDYcf2jbp0ppnWaKJU7lpro5rMylBbSK+2obSxbc7/T7FpHtnnTEn/yg0naf7KbV0/Z2PtQk6X
1nSOzdbtha0BYkl7Iz8FCJB0hXHue/CpLd02hIVRGewnsA17KJja+dvEOQFagY9+4OiwIxs8RmV0
qiM33auPsU3z2m5AYv1RxrCen1GPDM9icgZnXu0yzLyUMwY0HRf3zoOpZL2V8Zw6w52B8ufvIiVR
HU3taeFLgnk9jfah0doHwcpfwOgFHr9dNgj+ot0BeL4DExUhJvQ7lzVNOI76XV5x6qCP86MK2+Ts
0Gp8SFDRfhc74weacuGpnQfUm8U2J3CReHZQHmsFIRixyaXoLfvGTdFauPBWDP5Lwp4TxBTF6Fso
Nz8EXQ0f5JJeLpLFbRxrX+hZeWzyXjv0HKTQ7OxAZTg5H6mFRU8yAjPeQyFFK7MMCxsqaT50AZLF
XfbJHI32fdb3B81FN3aPduZ1aDn19Y349l1wGQresZNQmXxbeaqVEF0CmKE5ZuoOV+EqP3brysYS
Xo+g+d9W9jr0ZxIl+967yP7KxYy61zsZFroz3l/ZZKiN+p/WbJanfw1F6WRp63rLvKWv/aj6X71q
jvXPLk+XqqGq2yrnobYKKlG/YvH0RjXrItMI30MDTVtI00Gm2iR5fLZU86VMYno1xMZRRXgzVoWz
m2gxjI+whqsHJ7a1Q65Fw52bhMi8nCIznfaW0kTP8ODY76IUdjhfy49eT4OXoozWOikeBcIBz4bP
hstFglRMckHT3b9NOVUAtEeiOYwqd4fi6sI+HVW3m2NdAqz3DeMGPD9r2Mj+7QrUZ0ZNT5CXLPLP
QRBxV7jF52AcaUtXq/ozNfKIHe/YfIZd6KdnQIGxgJwEgDT2qD5ZwaQcZSgTYqPjRzmuNXowc+UB
CgnU86TAP9Tha4y4W4va8Wa7yhPUpnIUPzQWLXChWUXBbdEgQax+3y2iuxBkDY8Xl0UaRIbiEiJl
ckA69NUmsfMApdKubSFakQyek9jDRR4JBC/6j8BeRYiwXpID+Qz2iqchm3NTZbXzhBKqejI9irqD
UcCNHfnZO6VBpk1p4Ekxm+qn2OUidkRWp/sUzFiqK665c/08etA076+Q+sauVcr41lzO+Xq9Vp+K
IlSf3CIy6ICbT1d2Gfom/0RXqWH+WgLk0r7dBbqGCJ7q36uDG7MzjqKdI8j8FeRPgfsULto3GzQ/
czSA+00ILcBqlVuZX6fqpXGtjRB0FuMQc9xbDH6yV/g1/9BUHK/DqzDyaDZoH3q3T5/6qbtfdc3r
FpXdxqsi6B4XnXMbLqDWRDtdYoexsG6raUb8aVE9T1O9/h9t2teAKj6/umqDHfAc07V1kIj/bDVt
KpWnxTyznq1pGht93wdo/QlE0PPb5qAvUngCESxqHSywTYVNZsXWm8GJh8DkPNJFRXA89nfaWDd3
0nMjTTatYRjwWY9/SgfO1ovTunmA+B5aa3oy24B5J6hU98IooSlBfoIK4MdKNSE24Mjl7ykrLmgu
ViqK5ZxDmCrYxWdnyj8nLVJQGV1q+5Gi8GBcJc/ypBgwkjmpCCp2+E5HqH2dW0aNaVo37kKkrCS2
x3eUMtyqTW082VkdH2vbHD/luaNDYxK1fxRW9TB3i+68FT9bQdT/7fjjFwPF1q++yilli5TVB3Ze
yWkeS+WB5+T49r83Dl933C9/S9t1bZuD0oUL9RrcDoa3aovW79/nMAWEdHCP/jsaAbSj76JBY1qp
c5cFYLtrEIzv2NLMBw1I7WfPUtKd5zXlT36i9r3J6S9tXvm5GCMaMOgk2+koZHwMNPivtEn94ThW
t1fduD8OHgrea2uUtDflVtFUhyQPeVcExXltnZLWqNUppVXqGIBtq5TB+6OIzGOapMW3oDPUYxq3
/tnTlQYqKtqUQmUcD2Uy9ocxyuNhJzpEbjWPDxDar6b/w9l1LUmqK9svIgIh7GsV5au62pt5Icbs
jTcCYb/+LiU9Q0/vOfucuC8KlJkSZQEpV65F/NTcef73T5Eb/7ylmY7JdZD0glMWNTOf0NdeOIRT
DUaAuyaBNl0jAMlv8bATlLk4klg8iPoHiGpP30dbfrdsk/99QfbP/LvMk+8SrA0vVYBq78Bs0it0
f7y9nevBHgug5Kq71eDbbRC+9BiKjxuaSLbg+0B3v4Pntn1joO7ypYy8g6gd47Xztq1dtm8ZCloP
XifaDUWl2fAkeyO7zxLDvPEMBmWAwR7Aix2V2CeHUIbZQTKjUJzOeRnImwp6Gg1JaSgOaAGJHonl
0x1XPRsQ3PVY8/YAtob80cMlGeKXBXCiqqspFY6+RFZGTUYDHGvasLIBFYLMcN1W1ae6VdY3kF0C
jQ+IScjE1PYOi6rC70tX98m2OLQ2EGqAG+/GEZc727LSOzwZpHdppvsD7v43Dcg3wrVI09sE67Az
OZFRTu9ABwSafyTMDsCbIASosGBl2AAwJspNMbYDVm0z8NItbyCfDZKXqdnEgcv82a1OZ7iTtnU9
3q7nedwJ8IwgKrsVxdAJR9AYHBPdfp1fTTTJClnr+tBB3PaWDZoGeTWwrexB8geGtlqJoUMUJdwz
C9h51SPT0vzJNo/9NYzE1G03C0481vVtaYOaIckM7ykuu7VZVeOrMbj8oCs6CDk6w2s81ljmWm19
oTDkJ9Zkj4BkOgx2jJ9EPhxb3IzOQD0o0B94nsowhUKe6RTlztD6r+S1hl7aWwekLwegRl7K2Pjh
4KnvDjTv+YVBz2VWmld2rtXmn+y5DP9oDxys/FlX8zVxIFE6SOfxSvRhep0zPamNWmwUL+I7IYal
Ma29/QTGktXc73JtuAUf2SowWXqdbU4Ules+qmO/SY0foB7UXouenwtXK//StOmmhDLda46tbD+1
pHvJFBYqZpbcFrHQH8MBqqkDiHyeIYL8BSwlzhNpsNZB533v3dgfmqgJV6KJQLwbe19DD3uaUz6m
j6j17Tc1qOIvEuBvaJgEwx4ilPE1yTTuu71dHnKnfs2LwT7VinszQdHBfEQ2NwTViuh1vlocdm5U
9SpVQ+ZDiqT+h3lGAf1G5KFxlf0VWIs4OZqZXH9g/KybAGu7hdlTFoO+SqHpssmwSwluc9180TVd
Ki1k6zhgSX6MBYqqqAsOc6SNln6CEhNgBFTQHPlrTEQeMi5u6kpLAvXcvDWs8PZMYQ5B4/89rUEH
SRTPP+IsyF9i26munpd/J5uB4uoD4JCDT2guKIePvikhckNeF+Md5kBLRc32Y7TN4sVKhuoalOn3
qruYNjbYuiP4rEGPHVbySA0SwAzsNyJ876fGII9FVcJI/upT5DLyk3tx0BTUXaadymD8b4srg241
v9HVOLaJOjkHz2imhVKgT7eiCKKZDRB78pl1ADX0XeqeQAT2glK2cBdlKHEPDLDzfRuh7oMSiOjW
bQxrjaxbvYmVyC9InNMbpxsu1Bt4GT10EoJD+CaGPdlcFQEw/BzBzDB+cDz8Dx085OJaqJend2KK
cT1kiXsTCOfvBgyfLxLfyz5vsLtDXezbN75mtuIAvjogRtP+C2o32JWlrvUsoHWsrLYh3ZvRYPMM
qc74HkT5pk9OmsGdcnHIKtBANcBRz7uHXYCECjTNnPW8uUj9nHXOmrhcWyUu0LchxwMZmIMbxfeY
xNkp51r/wmMB7vKodQ48SZw7lEe9R+QMpYPciO94ox9bdWUxx4kfjEr8bVRJ0myqvPGrEARXWqA4
Mq0xMqDQrIrsFRncoJqqqPmhSuTnEUbeb98/tUl6YqcVTLt2nlad9TQ/1LUWXKkhuwT/IthWNd0n
21gJbfYGkYWsRRmeF7sLNNSxKOSrrqLarjPWbpJDdwXpsF1nJTaUwR1xz9NU3Ou44CGFplsHII/E
vYjHlRGU7GbMtPwWtTMOIKKQlAgKVtyyXBS3gJaCctSOzhSx2GU6OKuQi3ZHYVk7cHDeWvZGAuzo
QwQN3FBllZ0LGRVgKvfs17qXh85zkx9jB5LBcZLx42R0006aigkrTry7QXBslquQ1EvWIbQqvtJs
Rt54FxsaWWeQghSbQs1WYbYUPGs/eOOBPKSM4sfM0kBvm4sfjDdfOq3IrsM0secYP5E8zrWHsuHQ
jmDmumxz9hx6Z6MZNri5o1gkHvELVE2vmqJXdKAxin2oNxTujQYRrTkiNdIEleRttp+9KLzgqzDE
fnMVA45AE5An1qBDMdrukVhXDORN9QGExwsHSxV32IFIaw7OXTvUVqAYRfmoha0OFqeqr1nlecwD
LApU99c0XmM6l9kGlVd31doW3y3T1kWADISt7QwQAd+FAYpAgN7RITVUbB0t1P6aouSu6MT42vSJ
8EUnoZrt8ekgg9RT5CCfB+XlEPxlR9mdNEcU2tQ2g8zWWPzdVLw+EDFx2IGgTFNCbz85iKG7lO6H
BheVuEVaY+3gN7dK4yjCDzKDMmVmXvEFmdemKLJTYE43IH0yr9D74LN9AGX1VhqhhATcTwd5wQoW
rIos0D5MQg7Iie9HMEJBl+zn5ABsWWfkwbcUsEzUC3ArQjjLgEDZz1gKYaXJQLg6OJtPjoDJexdc
bvjr/Xw1uHINN5b79dPceoTLVxKjMhI3ELDjkjuq28EHLZWqFPs5nt7+JNy/al5nh092PdkjDZ5c
F3OlxdmRNfnzYqIZcHPuIaDteh8+KHJ0NkhPOlPYu2XE/Cbdzo+zXlyW9wjCceNUJgADq89jsfMa
ms4FlNY/TE5zgHUBMntlM33+FqZcP7lVzk7LJDk2wy4oIfKXTwosuclWZC7ku7TIuLiB91Vv03Cf
15EJcgNli3qGw/oVCOT+QpY+aozLHGHVqFhF4ekr2QCdMC4GdvJHf6p0KFBZXezP42kg+f/jiZYp
gic6GRnm10AvRDV0wpo7r8uEQ9X2fupFuOx5VXoRMfb5VwV7jjy1kFUmDigv1jEdWEYrW15SZGWl
n8Rhesm7CKptBvSfN8zyvNUHF/mpcfA/X9WpBeUZpCLfRy7uzglPqHsYDvOZmSlBYkZuznKOu1gz
97LAWyMt+JftmdmOLvp0I5gGd8OQLby26j5QdGV5Mm9FPYljJaq3JNXkbaJECqnRrem2cCuJNPtP
+9DxFJV+DniKKEw5Mk/j1xwUu8rSQ0DsdlRNUEF/w4uBy1ocdKbSqt/m0b8GqDO14YQz/Tp56GG5
BqFpvqbZyBFhFbyNoOKyisAZY3vldJ/F3ngPSN2w4UFY4nPV321hNBy8wepvKKKwx+moOeCmoi41
Q2jleDxqBdZnGOUaQX9XgUxEzUgN4EnhDuQuob/YkAB+YW1cnsmk1SjvzEssAdQgekFVDNZJF9UF
22VQ4harsQBWjUydBWVtwGyB+/o1qheAwXtFlB/JlgZOeB2MfrfMsbzH5X073XiIs+7je8w1gLCX
UYGl52vuMbGnUVouhjtctJcTV8wId1oaRR/e45DoH96jEZnGWXQHCBYIp8US9rvlPNgGEDS0NgVC
z3pf6y5r1XmJmw5T7OflI+N2dMJOOdbEczQFtphvb5DkoMWmxwb527HuqtsoarsHif8Z9rIBg6Yu
VAT1a6bF+xzVlA+BE3UPuBsOK8at6khdL3KsQyYhpggMhQdd4dzZsCqtbrUQ0+lj0qLy0wB/rBpL
07lVuicnnYGma7v3F9T0yFARKUJoAzbuRFm4I2aEmTch/mXsx66LNizs3oNm7uG0tcSqnGtnWAed
c3bTu2a0K5SGmlP03kFCZq+JIKZNJmpSFkcfuhTmogbnkz1TcyyjBOgtD3iu/BAGvQRskdEwOkXa
AhSDyo8e5LFxC9YYNznSrm2Z6NPetKtuTd2ucNk9fsa0mUsW0PjxVYBN4SMIP8H85jn/iI+Lewql
JjYrkAKo+f8UHwjseCPeVCxy8/wR9IXo9bh2lJzdJLlvEzM4WlBMtda2WaHmp+2kA7jjh2PAdYIj
Nb0KTq12XIm4nfyPQf88LqJIm4d99C2TzSeKdAcnTagFv9o33AZRRebY4CvQhXGyVOWF0UTG3Oi/
jshGXor71IW6q1glnKF0RI34Uxw5/v0cIA67H0Uqd3TaxhpNsaJh/8PLoLiqwT5eVhmH5W386Yx/
stEpsL0Rn2Ry/B/exBJSVxn+DfNbTvi0z7zy8B/PQMOoCcNya+hSHCbFxMZU0ygGt1AtdAGeOcqA
j3sykfNTGDka4lpbxmLLT+xQF/44e39Nt8xCR3SKJWSZPkg8uSpqo9nMXpr+3wfTXKYO8KKeX5dX
8unVLqegI9NrmT9OjbuNWbTDXhW2DxUJL+rhxclg1Y8PjLtGh0pkkNdtFxuX4S4NC+1Pg0qRa2vN
SpxVZlcDpGbRmJbWX0pZ7ztmQtdE9VDnO1yMfjJ7n5vNvjemJ9BvJLeJXia3YG6r8l7cgWNT3KVe
od/GQCyrDpmrsc/uxKn+FUJW2a+9knu3FMerSWytDvcmk7f2po3MaUUb+NSk6hIXGqJo/D+5hWH/
TAE4CU+24VSBWNqO3a3b5MPLFDUH5pTsm0xGMLNjCXedxkQ7NVFp+RIypd9ktqKAXsfGfOG5EnJa
vL4CpAb8nGbp37CjtiuZyF8r3C9BkmfJw5AH+QPq9P6mkXGaf8uMwHpwUT97oHMXmtnTuW3O/3Hu
YogtH9Wdy7lBC/h+btC419fGxdM2k018dRzsrIbYGg0rwb9qggEMV8vumiHpdzRZAaKFpigf7R67
lWGKwmfWG3MsKAQ4mGDj91jNsep1pwf3BJ+BYmPkT3Hq7Kmbgb7AL8MGpAiTNJ7Iu3THJoo/BC9j
AW3sbpAsCCAPUSIb4hXhl0EHC4rLDXC12hn26TMXqErYOZhOV02h1zeu63Z3nZZ/F8qOyzmU6EA5
fsK6P38CHww2JWAXnnQ3XRJZ+wz1qW95BxwmzCZUwnapaQ9QoUNFKOiExDqZTOvGA4mEj21osNPH
rXXTFH3BV8Ax1pcSSJy5S55MRQOUAO0zTdeAG1GB5AEYAaTsHjvShBQ3ewMTHIIB42wHvYrKBfG/
4+6xt/R1nqsusGE72vWjkMZ0sEMs+4aKhadq7TJsubTQUbxnMrb2XVNBq111qQHpS7DqwtTYe7ow
/TxxDF96kXFoumhc0xdTghL6AHXRcU0wp6VL3xN1ZZh/DB4CcL4vY8m7BNNU5K3Vif6HsU2Y+X0X
mXdGKep9b7nJDltKzWs3BH4OoZivKJpPfSsa9PMUldg+AiExoJhwaFb14gy29zBYGZTbwRi0MbLS
+RKPAHPCX/Y83gRZH54cr4Ai98A3ZRzegCZq/KJb0KbTx4ZfRmy13DlFAyEDxdJRFmkB3cD43WFk
UM0mhwzDYh7hhtiF4iimgWIOr3gE2m6dQ5cogDSAOqLGkDVSiLJs1osj08U/4ubgdPg7FsybZ6Kw
P805x3qn2FP65WqyoCm1Fo9+P89KRyCm0XZgBnk0Y08CvwqtQhNgKgeFhD2IWAO2LyTgaStdKbzH
5ZhvrB6wkDq2vCs1Kf7o10njd/1UOcfF3gSCnTq9O5OJhtNRVuj4dbHOWMXYTZB1jwubI4S+0pAh
ORh24aVrq70IUKthFzQp7lFsDD02A7wQc1fZbCRifTuZoCBNIarp8RTo9KI9W2lX3FtVHl9RcbFd
AkItRs1/0iE5lAnr0Fp1uAYCYzjh1QeADyfGm7ShYeyEUKdrSqO9tRuJ/N3A2FtcsRzwGZmcEsaq
5yLQfLLrk5nsRuQOd5UaX2MBDkxA/5zHhXbMOg7uOmV37Aj4kB5KMyAVN0GepgPAkyBfzWuQ4GcT
KEjLfCyvrC28U4gcxAbbMPyLBdkxY6zz7/+/CKbm4L/NIYc7KUY5K6ylVo3My5xlIT01M5zeXMey
tjpKIk+6m/397xlrZjufQFg61vTcAfgKYAoblHuf0gRVbnLQLFnpQ9vwbQ7U29oYiuHZ1kJzG2Vl
tLWYPjyXDZLPARiO9+TtTCQW64zh4VR5g0C8liCZupKznAw/GMP+oZz64NHOw9Vs7hss26F3TUMm
3E7PhTZAr69y+3sX6x7gYb3oIRUmdpoHdsTNNHqgRpiiWweVlUJXCTbPjA3USk9zBA2CBHm31nCl
2Y+hN/gdqyDW9/sKqVVpqCEvxu3ioAUPNsqhwLy4a3pgoDVTP4X5ZoJ+8Er3UnGSYStOnWqoW3kV
cCXdaN2anFW7JYSOljgaRra+teO9NhrHJfZTWE1zktsd+S1uJO8TL3Hvp1Uvw3TE1nVaZw86R+CJ
lxPRa051O95WRgx9cxBQXyOGe6FpR+XW1uMW2ubIc4KDO8GlFyFL3DSAasOsx7ORBc5a9nqwgcQe
9NvBh5SfRyQbpra3IF/sjWdqzMi9x8LnATTOobWOVcEu1s7uUfMsfcfT4jSWrWZC3QU1v9hxygPw
2CMGGsdAN5G1YEgEzYcfAiATnvM9BdCAAbvrTZfbDzVv4kuiJ18LgNMfTWFmjx5EMQY9rO7JVLb4
i3HTzY8dSk0fQ+FC+wUcjbx3o1ummsqJJLaOa7nuhyG6pSbsi/hWi927cooBJ8lY4UJDr4uOjlm/
fQoD4FMD83h7/fe/o6cgj0vSziJEpGs5DjNtl+v/gFS1PYOwd95nl8rRAzziqbKaSdXnVBzpT1/q
6c4w5XQgG1XQcE884eFhOGsTvkvUfY8ggh/tR03DHiIQJX+FSjzHBIPunbQH32GZ/eipBrp56ywZ
UbiqAjwHYm+6LS5zb+i7dQfJjgOFevjqNnnEwi11gXEcN4bZv8XShag3lP7uIEPCwWnX5LsB6Js1
2agBZxv+irXTbhYbABwp6lYcZ4fLKb8jR4J1Clhrgf/nDkCSDcrnsyAEG5yaPW+K/K4EZkidhSxT
zcQliNhpmYF3WXhcXlFqWZFvTWFxnHStWYEHx7rNg6k/g3ccwjtuMX0d22aXNUH24iVxvK+7uNyJ
Sjdes0BfUwDKzwx/sLz2NOBJ+R4YVnBuq5E0peOuNRCtgVUPGBDn8O+/BOw9/eOnoLCxBhDjpuk4
wDH8jq4THXiNki7QzpEVNiuhACEk1mdV9dmKimZPvcW+6P59slmQcPRdCFmgpsZNV1EOSQsq2ZBU
t6EKPagblcDM6p45zl6qAFnijFx7H7s4OBV0kMeKsfucon6GuCSJKHImj6RDsyzirWeGijhFlJcP
rJNtkRyQiIa+VeZ2uC6OxzAvteq1MupgXcZWsS3b7qZszeZHaNWfDpRrSKrmxzTJT64Blkm5fosJ
LfxguTWIfb2xPVHNDKlu4YDYQfhkmTszxemGFWF1/c0SxCP4LHVZrvLSA9RfDqC8dPL3pphsdk4q
/FFtaC2tGgMUEeD3Mr6JUnP2H+LUMMfQjE3HICEHanprxWrwuvaxxU98PIzqP99pbY1yjwo72IrH
bu6TkRqjijZTDzi34NFDUNXg2+/l2WoKcTP3hlDuAzkJ/JNbAPFcNwa3wRSc+gSrkRUdUlMoIx25
rhInTrDI/uzoxv/Cx2/zf/y+HVzgLJvbHuPc+ow4tJvJAIgu0M9FWI6g6Ry8p740X6vEAFH3fRew
7BEL0PyxLViONEhinaRC46dJZeOpWFgb6uoa5GOAmQFJCYO8pmw9TR4CyWMfCnJgAhzAp7GQv5Wx
nZ4jkZwWkCk59ao89EWYDnd6lqA+MG41Wa0GkCZE2o9B4rKEq9/XkGjU4ipHjcivLnm9iX+VoIaE
1hjw3OnPCEkobYpoNHYHZfKVPjIosPdxzVauBngrqSC4vGDn3steIAaJbGjHW9Qj6t27F6LX7NzC
KzwtPP+3y4x6vvv9jgP9YtMzAIpm0AnhSjXhgypCbSt5EWDKz2mXmhNfI7vJQVWYdk0ERLsuErEK
reG7GPXkpm665sHIwO7YhfJWIBn4oFURV+Qj3UaUwjuMYEjfEKN4UkCCdigcjkSK4tuqtO6c2vXL
pBbm68kTydrlnrGn4EIHDyzkn/ddCsgzOF+g/FsVYbCdAt25rzJubVsmHf3rFBf6nQnucmxgVS20
koPxVUxYwGfd+CWKKrlFQWO7D+semWvYwfH9bl/is+ij/fd4mqdo0x+9G5gnYpPQAUOB/pgX4fkU
1LrrpU/uIo85VpxG4AfxAEovgIrOUFSvztVko0m0/lCWGYrlYCLnEmaAGUmCRQJxRgxIoguZ7lPZ
W0CqqwYC7eymLfVHyHZ1hz5Lqp1VgEU9CJH7WnmZ3pxdOhxkluzasf46d3MnwCOMCLdj1uiqcqlj
KLTx9OPY5DgyPRip/+HwQ+h8+CFgHqYmWKaah5InQo3GNhXtc1phfRnHLerwI76ViWTYcB41tOQZ
ItyuP/TncDWGjkBS3qx6XLhAHQpbTcPnSax+YifcZv/9p+95vwuCWIZtcObprqPbwHHZLlEpf/jp
S0vvem6X4wUcGq5vDB2kfurYLU/UjGlWoQgcTSa9BP9cdTiydjNA9vlAIVreVie7rOH93J+j1RDy
LN0mCOTWDDQw/KFqfR2jXmJTOqK8JgMrr3QkwWPkl1GQ+Z8cWI602wiP6iD1xIhU3Z3oqEyhuYsE
PxQ+f02VqfmiMYiPCR8eltkpwrMAG4EMzfbDHGqkjTpHSARCHezni6FpaEzdF9hcBOtiOKTslBTD
cCOwpt+WThmtY0hC3GTKlhlNZqzCEd975driCTsLWFrnI/8xWDFoRMDIHlfFg953AOhYWGIwwYZb
kAV6uwbfOtJjQK/2acOBaiq/JH0/vteb/qGLyvBxP5eV5naw1sZouER5xXaDZ+h4lrGBVbIZWKNt
2TNcJIxp13IjzzcQRHVG9zpHANnJdm016UBCB4ilAb9GgYQU+CNUpN6Af0LR6XH+3SGl+SCcJmyh
sgKoa1M/G5bX2VvSlqf+4ibbrEGvoSaqXfG2ndZB1xeg+Vca9rOw/TzKdcSpGrThrck7ADZMLbg4
gBNdBC/A4hxPw7cW+4DYU/7eqgBdBeS5GRxYEronoUp4mjZwtt6A1NQwoJhrRca5UVU30cSdbcjB
eL44PgQubk7lQWpGnep8EjODDgdLQChO4lth9KJFU7v7JM81K3DNIU5h7Y0wu3oDd+6zuojvAMyH
0EeBm8AwZmIziB5iNH3i3lOIMb1w3CpWsWVi6YfUX+CaGpjL+3YLJmTrIRom59xXzRdOAlJgxTvi
2bL1E2Hba6J9izNod6DQbzoOdndLpsjrJ2tVoQj5aHrsLi3DKdrkjlEek9a7X0bR0dgiI9ll6eMn
e9ugKBckX08fpuTlaB1s6T7TSStiDatxwTmAkfaVbPMkimes74PuoKfmmxWFY7RpGlscTCa+ImP5
TopHscBHZAfXDL6BHTjcZVk+rYiVYKEZAEjCOlWavf5kpwiypSQa4jk1NNoVb8FCa9AxNo/9QGWw
TGPZEmIjatxCjgCePwfc4mVx7Ir4aLOm+MZDq115UNx9klGHbVIz1K49QO27oUtyrPaxXkJOWQAm
JqrbIRyQmJFBCCgn9A6QUWHfQG25DwPwRK5agU3ErNf+8gr+mvaQbRmhgAhZrVzcGIPYqG3hmxJJ
uEM7ghxZ0cVTQ3Y6Gr18q6Ps/Ey9mUu+bqBVohWKibuMtHnE7Ia82AHFri9zHNl+zVK03fssVgq6
dmi5Q8JKd4HN7RwHWu+q60CH7QbUWAfqId8EoXYIx3+IAD9FcBOm7aHGXssDhS0RZPt9jprH0UNl
VD8sVMJinZyeQJh8boa2ueopB5wgd7LZxkurgS4qdq8nTzoAaI5A4WvjpJ97boDxgGdHzc3Z2ZOo
p3x3B4U3u/NBM9ZAA3zVHeDxGyWBnOZGfOIJ9hpI3iGvNX9MGvvcqx9kGWh81Wsx5KkVCx415EhA
kriKQhRfTMSHF80cej+NM3OeUYx+nWjyyBKkEP1lzYLdpBcO6okdaFyxrCGHmTQu29KKB/tCL6Cd
q3cfxiVa5sCNgUwNnKMzA/e6IQ6itd3F0b0EJ1cvouKxVY0D3tAoMYYLx6POozRz09f0XtvWXBaP
NYNShc5QakoDZNZG90JCHFc5acDvw7UYeFNI7PiT0WcbkAF6+xYlYq9aam4BaNUfg1ZvbnAXgHSQ
sjMV5qqwXnWb2trGXqo/JkKsITbbn80cwhSRro2vWG9mG+xIe/soS+cZEzVjZQfvM5KdTkxhWm68
jlmv77AV0z0mceQT5S7TrPCSYmU6E/IaIdh0nbazN8S16wiO3dNkco4zXW/qXcCUZkCxHnOUOYgk
FSR+tJLokqs5iOOX5ohLLLVqzUYustTOtHql9W5bSrrpz6bFjq0avmYB6krJNq+Bh7yRB3ATvczd
KbI3wkYiI8UuF1jKD3lgdTdF7eian4QDONYm4xiCzBDQHNvOrqPEb9luzGFnNM6k+VnZJz6oVsG5
z0Bx3UVts20BcwOkGQ0IIaJ91aAmTeRRGfiA++GTNPad279HeE2egkMotb/WZh4e5i6NZeAl8b00
VVIJiO7iPJonTbQWilC4yFPYYqfuJP9OzcS8sBE6JkAvT8g+WkCVh06UHoJGe+wUs2egGD9nh4cy
lXVngHZYabRlqhlbG1WgVmiug7Yqjx9sOWY5I/H5M4ZcNPBXNPWMBhl0FzSz3oaPWfWB7JL+nu9W
3Lya68xi6W2Csq+uYexg54H+17Zf9NhVjWPrKURayq+lHV6ysE/HaBU3Zgu6YTBmuixuL2PRYsmn
gT2dFs88abu1rTZUZ0p17ObOMcsi2wQj5w6L/WYF7if8Vk0vvAB4G16oS03p9ifXCerDYqIj6fbI
39vQnwQYLfCaEb/ZybtP2nRFPdQzjI+9BWKFLO2vZLKBCV7rQx0eyQlirWCDRzV7Q17QXLd+IIsf
SCigvAm5qbcGLHp+aenhqSxb77mzyrW0xu4tKTVvJ5Oy3lJY4oaA4QMfnkKB7ILd4nQO07wGZd2y
qy71ENgPaWGf7QI/4Ap1lsc0S9r7ULCnDvVguK4rdWRshlwc3TmDMUXeoxJA3mvIt23AdBBvFpth
NPeQrkCaREVkLmvWBSALa7M49YZuPQ2OLh9d9kadTmTBQ6TJFfUsfCcPjV0hhxbZT3HEgnvkSP05
0m26e1yR8M8O7McyDETar8o4WQWAD0+QKCuLDg/xqAtMp378kuoGfs24hF2lo01XaGT0q6Dk7hNW
FU9U+kXNXBNG5WG9k4KXbk/1YnNZGNaAfGdp3rTqAvNWT6PiOSkZJA7MOjqI0dLuLSnTVRIm+XeA
FG55oufPKHN6j6jGLHwQKIL9XyPUWYBl9E5GCgKhsYbQZWbl+i5OmtZdQX4iugBbu7XSASDQHDdx
PxfBuAHgNrk1ozy5bSI3uW0PQyNRfaGs1JSFxze6gYfu94mUZ0y6nYiFff4QlwTWTkNt5KrFv6fc
jIn9lrVZdKRp5zg7KY89s1/miCrO+CrvNVRPxgrwTy+xr7vtu9uq3l/i3NeOZRtr12W6FNKKm3rQ
UYVPZ4TOwK5UL8pAkSP0RRxUkpTdF4fhVkVy2aqnC/Ghl0Zac0Pa2eBOmX0NoBxPpdn8adwvn0SV
7ypONGRvHfzmZP8t8br6TD0DyYy9C8GMNXUHq3wGvWx6gXx2EWBTaEz07qFrytxPgrradUHRPYxQ
PwddrvbopYaLH3A0fUsbCBJK5UzC7H3C2dubm9hToneV3qOAxc52KOXsT6k93lKZ4FIwiAraSwyw
55lKAckueMbBxgil6CV26rIBlSz9LYUt9l/DUVRggyWu6rfu0KcrE6pAb+AMfT9abJ+OwKAbfpnG
6Wcc6oIdYFrkVJmXfhiNZ9AX7DJHG+7LDGvmcnhx6sx4Vrf+W9B3PbQqpgVn/ymDLBbwS0lxgbh7
szGRjb4vjeHMwBj4AjoV5wBlbqxIA8FfgGbKfBZUwHyqLnpnOxna+7zuroZp2CtTj8Ggjt2N7jTg
nQdPYQdF7SByA7C24uNf1bxATtUpnxMnq1ai1uXFVi+s172DHdvRPdCR2hOKgciaRLV1WzfalXpN
1tfniEOoh7og0tT3Fa7WPnWBLWEbfPjlPLSwKuymx5V+BBDJ3Ws2Fpmm0AyUzfARDxRNytdDVyGZ
1OiqkBvp6Llb88G7iQzvrzj1hj2ueUj9oh7r2HnheOrrpr/yMeqvSdiEu0pHsUWrbItjxFe4GXRU
/Cw2OspE3/gshKbhJ4er9/V6dGW2Jcfi5SbQ/amDzQQ6JTnobMgSffNSFLiRHXWL08VFpQcI698C
1NTht+0UZzpqQGYiV3SI6qHyHHnYxAfndJ6uGQSzfDKSmxowNMJNh11uQV2o6ABq0csUaLz2tnEF
yGJVL+zH9FLU6tpNfT44QDVMIaiF4SBvZk3M//cdNsP5XccPO2zcw2rX1S3LszxmfpbcRcVJZPbV
GF/0WpEjq8qfvA8GHw94xXYpBJLQFbEBcbuhQqFx6vlJ6vzLEvCfBgGkZ2+lhp3DGGtAABSk4giA
/ig12CtBliX6vlhm86/QoPs/xq5syW1cWX4RI0CCC/hK7Wu3enHb/cKwx2Pu+wp+/U2UekxZ4+O5
LwiiUABlt0QCVVmZkyM8cnPDv5ymXMRWtjQkZBmC1gleSgEGyWmESqLL8/AFeRG2B8RbejQ6ma7/
LBeOGiIDOLkQ2tAac0/uDMoYeKbF+OeqxeoIWgdVa5+oR7O0Lj717pRuOp+jEDGAHsmEoKVnDbkP
gd8+eG3iBOW66RBtW9XNwXi7FuZgrMhZj4UNNmBpLag7stI5RGovSc5lY1QPUx6jygIL601VPWcD
4P6aHQyLLsVbDPm6J7oNuIpfLc0fzuTa6/jN4rWfHGgdOwQtT6cBcNVM/pW1EK/UYCl/7dKorpi6
aFSrnVvnuq1vu7+bWxXSA+Ga0uJg2NonPXsOhso6uJFTXxAQay7KZGWhBTbOrLmQvWTG1eSCcSQH
ezqSbij09YBqdx+GANoaQu3OFVZqUk0YFRl4RsQPcpjtOKv1C6MA5yYNXBf5OX92DhvmrMaJdcur
iIWoxTEZ4ve4Ta1nMhnYq2oghnwgqYukkcGqSVE2PvsjNf9OvaoGFST0Fbxaxdhs4sUhgh3i1vF7
nS1SGerLK8sOOeWg2ln3OPssuiLMHqyuVF+cQr5DTw6lXEknUS4KBtw2jXQPTIzyHVLB+OmpAZoR
2fjjzjMi35Qogs5sxOBCtiFtEoQ3sNlyX0jEpM1vOv+MkFulbcntnzmQznhCPtuFRg5YTKU18Dc9
lsW+ShAAojM+DgTFR81EPLHP9PqnncHQuGvNZv4D9fLMmVbUUJcGlAdtAWiTkGs4YtUNCwHwwLaA
rkBAqEPzQ20afi5HdwD9x8dy5Bzhi/4gfDw3QFsDktIev8pQFzuwT6WQXp3EixNX0ynj41fq8T5L
Hi2TgeOtdPwd6jejl16DJGcRAYFGXTPJyocQm4u87KpmkUzRKeVO9MCnLHoBD3QJabls2PQgB32Z
ahRIxAk4+mkqECz5EfQ5S+naxSEIw2NflUO44lpcUheUwEhOa3mebf78dIZ8x13qz3ZsR3eRgTV1
3XBB5vNr6g+lZ6WO6AVe0oFW7rmBo4sote8u6ia1AQhgb9JQs2+KyIOmsGfVZgraHV4dUDU0/IXH
w1dTcwG5NfH9slLX+tSwGJGGXLOeZa9Nyxzs8Zey6oN1KZruHI/+tMlaO8bLu+p2QTUFe9Sv94cm
9uNtPzKINEZ5t5bQjn40tTBY8TpEaWfWI4uN7ebCqcf+TQg8wnIBbLSVBidUCckAAM8nBs59YoRY
VW4W/c3t4Q0YXmy5dJ97RuQ0r0ivQlkUin8X2fb5OgJ/9EkrNH2rNCSQGhumQzeN+sYMYu2MM2e7
MiCvgl85B2QbNViHWDauB6Ei45M5QmfG4a2GvRW6gDQjI9qN1oa6eZFEix5BswN1QXPzCSwdxgP1
YgHqw6I1X+y6T57rMF6TOeB1eZ5SK7jeYCgUabBtVt8sy7QgbY1yaVDyhICb1V1SrQiwC+Y/UHfY
EzD+6qHb/OwOIcKuCDI++3526UaA3NNxqFZDN7XHyonE0SiCaGWB7fMzkgNnXUlnIcB1QYp9ePNx
Klj1YKs49rHlHO0I/BcoBFqAYmnYGKrYWyYse+QADR4qyG72HLRC3qgqwzU3A3yyTIYNdcn5p1/M
UQXOND/yUhmPK/BNOmsD2nWv1DWb0VkTr9I8SqRLgtW952hRciS23NDUFjwow2fqddimzj17Cpal
hZCmSJi5mJLEaycb50kTbzscgIEdA+PecWy4vRyBA/zK9P+3R1yKfiGz0v3dGiiLMv8jK8/1exyY
7SL3baC2ydZdkH8Q9dZNapL5LO21CgvXfHB27Zj0B5uNbul1RtsfokRPVjGIma7dRtmcSsN+nYav
njRJ1zlqpEfH6A/Up5k44XfezZpu6keQFdbypc8DlOaqBgfK6UBd4I36yqNLMtJwgtz10s7tYkE2
7APhQ5fzxLt15smuqVUeOE2Dpd0jnDMxfINIeqtDcYPnRkm/pe4IJpHHMZF8r/wq8iMlLvIbEEHe
Xo3kAwqMF7BWqQ0d6MoWYlBHBF/+iFkyvY+8qReGHrQnlqZAeSTD1S4jZBvIPunWcFH+gNTLdx0q
yzd25W+02nuIjfjWLnP9pNWjfqIrByH2U9it3FFmN2aQTEwIpkZuvwuz+kyugea3x4Q7j4AyXcCu
MzrApbXiIUO2dOkYlrmkLjVl12TbQJMHE5y0L0hlTUsEp1JExgd0DeT7YtcH11XFsxfQFvJLG6MI
TvnSBODJXhECtU/z9KQS6Yb8ZRpqu0yzP6brIYIfqLrIdp2Srxo7i59QS7vM0q45sGaENoMxYhcF
et52i8DWG7n1JISlJbovPY5TKDbCTbKiydTcOGGbel2MbLTW7Eerisp4I7vOnGYH7PGR9QWI7g0l
IDU3PEZ98dy1qMvGCkFDYznb6Yp8rx5qkbup5HJ/D/IBbY9YWTmUT/rcYKU3T2yp32gxrLQwDcko
xKYmgj5cVHZPIHTiOyii9R6YsrqnRjUT4EVQbgXZAXVpAGU7qIYOn2hSFnTGtuQWpOyMoL/aJj80
PQCukx35owiruVjNdUxUUGYCg+6ZYzfqmVPTfE0MvodoDujXBMNZMXe77wED2q9jffkpMKxxqRuo
9YkqtwAxEpCO+NjbwMaRBJggbRGahfbOlMabehtAgPCHCyHiF6hWTOsce1gce+A6KGJuu7L992lC
9bRyFVHutapEdABBdVZq8sxq8ZnYq+2EQfCu55/nsdG1PhPvtWaU0+z5m3nKE69n9xGKAZvAMZHM
cSJ5irms150PvVmyzQOWGqWuaKWEKqfvI/8/4khBxi7QxKqqa5Dw6plYA3/l7Ku8Gk4o9IhXrPCn
T02rf22b0v+7i0povZvmXwCacw+6I9Gzz+2HvB9eQxFNqSe1DjsG1YRgEdlHIxLZYK/+9ZLGNQZj
QuPXSYpK6G76jQ9dRq3/H0gX6/5tomD9tgE2YdfWHdu+x/j30rZqJxbNEYXEyOUKEO+iKt27KhRT
v4CAxke/yrCtLtW4VIo6TDU8jcat0xhebfAAosJIewpNOue+dnYQtwBmzZT2uMgqt1qAAN/F3lFr
nBh0lNZ6PhlZSRx6SaJpeEVb5nPmx2D9jJPhepQKzKl4FCOyajgj87hG9iQtwBCKxg7pZK0unTGQ
a5nx0nOQWDmJmxHVv86JzKOmRc2uiU12+POu+V8hDQfReQAPuI5iCVd39Du8nIHKOr1DmOCIEhHL
qDw9gSj19R0mQE+4yN3MX181JOUExjQBuYqbVxfyK3t7QFmO+WBHifnmg6rkmOCF5qWTwd8CIwFj
QtkgKqZGG5cnXoYj4Fm6/fTp35MyELCBxGwstsT26hvQA4XGa7EjoleyWY0GKV5lI35YGgj4L36k
IDvb2tKowScRFnW+7E3Rrh0H8Ug3yJ6AIwzOeTUKDxRLzpcsT3yv4UIg09pWT0M1fSJ7l6XWEtHJ
fG81WfHmdjiSdb79RW/UPwwxzQ11GYOcYmFFb27Iqj1qEsAfr5ZVt2OZnj71YBq43o786xRsSnS7
zAfW889/WLxI7o5DDshMse0SusUhSoDygF+PQ9Cdg7KpNZRHtx68yTUXKSl4a2BOehjRhfBEff05
uP/D5EOPwSCZb/JQa9BviGbilxM/KA/qDRUwyPg7H7CdLvaa3yVrA4ivz3GPUBjOQX9xMPR7tgiq
SzzW8ACPCo5g+Wc7ZJcprJrLAGqg58gIt/TFcUuD4Vc74Y5xyd86metLpKiTHXXj2LiZBFbqbcEh
LNRIQPdiqLEc0l8bCOYohLAyNuOUbS3wq/zOb7ZVLAfsqDXtdyShBi9C3uMcg95yW+UTWAbRQ0Fr
caYrUjUN1SD2XJ9J3pRMsxvNnDB4tfv8MgIk4onuTHt6MXUKc6nVZ2TX+JGVfATLVxl8m5KrQwNo
7SK0q/ocQof7jw62X5W7yXWXEWD4LPsPXtV/YQwdrhuCW7qlKxw/t+4eFzniN60UeniQkAxHdm2I
+n3WJfqn1nQ8EbPuxUmK6dmPjWVYcvZpkNI9o5j5mx9X7BOqEF2AFfJiQXPczJUglU2Az1G+ssr8
Je4Qb68rWrGGfOY0gt4Yc9XBk/k+e/h5O+Y7Sz6203EGREfFOC1dLQ5Wsy11DfvBZQuyEBEvXUHx
7NaVBsi1GRaU6e2HqgDUiLgjJogjerlZVcu+ZM2OWPegZ/6l7fEMiwf8+5GYI6uGUuhz0CMWTbx9
gA3r20kP7CWNpr8uUTr6dYlOH2kJFOaVb2Cj+1iC5rDGYdclSOZ1/hSJqH+ANjjYzXgoRIseIfUC
UNAs8HIddY0ULycz8yol3Thjq4ww+Y9AjLjHoTp4Lwsgr8GsYoOtT7/jUbar0LSncmr2iDeB7Eed
5jt14C9cgcO9Ujdofu0Cj/oxSooys3NTm99cpgvUIJj5qmUsXQe+az27ml+cGjN5IynoUUlEW4g9
O1brnMnEYv/DnwYTtyhPcRu9Ue+nf45txvm6YFUPC0iiLAq/sDt9UZt+tKWiCSPVANYa+TsxoNSK
AZfsvM4bslNvsNLy7PbRgrcCjGODkTxXE44zSWygLgeIDbs0/R+ZBHEhK/pvfm8pFafEeTa0BIpM
do/QROewPRK03SaDRph6HBoL35bxF57JpxzEez+a9D0s4uzvEQ9hz+JN/CmNbHuZuu4EnEkT7EIb
LDt5bX5uS835zCo/XrOIOZuiH53PKaqftHxMXoIYNeV/ftnw++IHoesOnicmUiSGa6L68u5dM0KG
ecqRoRK9QBgI/OCdDkR8GrZsJUFBeiLb3PggZQZpQvR9NtGVhpD/0gBIH0y58tMwTtbfvet73EXi
33PLZtnGtv9d1vq7H7ThF2PEDgX4ZfN5ikSyajrQDNeasDZ9N6aHsC3jgwx5huA/IJPFfzwLEVa8
e8MK3eDMwReQO6aDzdPdFz2xeI+QaFEfTFSoHVEW4Gw7oFpRZ14E51FYaneuty+ai0huYhjxN9bq
26oqO8TFShD+upP2Vw6xec9ogCc0OJgPWddUD+ClqLdSCrHDPrc6oX7LBLqhm55HPDG9KDMQqpwQ
r6KVwg6Hh6EI/p6KDGWBrSU+ycAqlxz/xY/MGJyN0cf9HsE4A3VWUba2m8568hM/hSpMnr0LR3+w
MqtFWav22As//OGm2bcwZNabhATegpaI8qyuH/BL7PeJNspNIUAoQEqUpGOpGdUfbORCzuRXRhkA
t0rYkpeGWFR1aK+1caifgFG0ptq4+GZSP4Grd9wlrB09GgtHcBSmI6Jg+FOWn0JkOrzMlv1X/B88
VD1wX57uvvp65OB7IpFGb0T/XRbWV7/C9wTH6WghkCc6TzVYFsMsep83j6BvBgDBSN5pK0l7x19N
eQLsWeHbxSYIUUZdMXwXf72KeYJSurGoUGii4+pmdIVzG7AwRj00T3SMVL08FTc9GqNDZV5MK1N5
0qHy57xG6TCpMZpHYyV6/795P1f5OY9WKUzD3bkdH1cQUJEHR9fGQ5mz1Ju60rjaAhReHuaG/OYu
XZENGq8ohrP87TBoYPohW5GOqWfK3lhd/WT1XTBH7pgz5k8Oipw24EVsEEVAt59cFOHrQN2HYmq3
ZGuVDT8Bz4XaySOZEB8qD5HZ/EW9LohRCcB0tskNkPjxAAxIKnJFjUHBKrpskGLcdIgT44Cl4lzp
xE6Mhqnf6SHg6rKJljdz5oWCBJVYwkmjjYkSpx1C6wgnAgt8slFQcwAnsrW36vBaewZ1pUDu2q5k
a1Cl6IvEBauB77TlTiq22SQQ6anLy+dQ0dGmXATPswfZMuUBQPEz+VOD585v14idAvSl4WtnRdE3
zhvIh4zmZ2jxWOtBmNa2rPXktfTzCzmEMSR6Rx1B+zx2xHHSoJ03RSz8VuntEiVR5ucsMmycafRi
h80Hqu+Czl8j5FZgF4kuceFmwF6IOgMEXZnwVPzwoEGy/epBa0jTKpYAn9fnmtnPwIwOG1ePEEKM
2/oxBp4GXBBcfCshbhEqOhfRoLbVdWX5jCjEh28pQ+s4ttk2SutxIR3syc203WoFaD1L0wRS1K++
tG4bLsfckg8NalN2yAKCXs0tzcdETRrUpBaFVJaRtU82AM/4wyTJSwGlYJbb1ufeTv1NYkEPt0aQ
EYyH07ucNOeRR3Z5EZr5RmaUYWnANHKkpzP24KbDIuWVczFizb60heXsy8L6Dr6JJl4AGAe8vqZD
MjUWuxDVTl+SRwFa6y9GZk47XQc6OU2T6gurQdYNAYJHrewbxAt6RLyUmy8na8mrRuxQxRZhcj4l
/dufX9u6eR9JgU4CDomm5TqQjFPFQ7++t33LL8fC0OND64JGFMxAg4w/x2G6YiTfgLTVSoSj+MtO
/MSrzcb4xNohw7E2GR+5G6KCi0Ni3p96NAhibGoA5R9bM93id4Y0G0hsX8GwHu8b3cgXKDJpXp1+
QsA/j8GMqrqVAyhubYF7A3Q37WvLuvGMffcbTRVgBnksRHCimRq4mS5+C0YONbFjoXjOh+8tsjnL
JgydZQlSZ1SaoOmmoDz00YDA19w3sgh1TXNfs9ojg2hunXpd2OuLPhbZYxeN2WNrG9kGlQCaR7a5
MZJ6z9u4RC4JvtTc+FqdiUOh9iXINNeL6wiScllrhOswASc/spZMYlsptQ8RBzEyfqjwvCU1B2J+
ihXDA13NzYTMygE0qDcEUTThzpfcrCDxlmAUYprn17p4lDo/NYVeHAX2DuDSrSooDuWj2NjUtwEx
WOG5IT/mOH6nQe8xAVV6h88JxulSPyEmv6bFrnNwOFwEDpdnlwXuIw1AdBUUJlHOAcp6MlvUExAV
yzQggtvaw1PipMAvkA0SYFAdy4YY8cyfxm4YUH5qa4gcKDyDwjkAun+dO5vIXvkmSI/AG/Sf7OL3
Gzns47CBFern4OjcviMNGVARF3CI9R6cLEO9bYVgMkLIGc6pYfUQunn01Kmi5EKLwnWWWzhdutPy
WmBr04w//y7N+xOUMBDYdAzmIqPNUIR1t7GMIwuCej3I6COHpUcJiAO+qmjoau5mRQV8iCwRYlOj
eNJ0a1eAOV/LQbYxQFPwXEPhi3pzIyA6nUWhBPEtvKiJUR65gNYgVKcyjkjzoNnlNkfNkRf1Ln9M
KrBEmWmfgeqyHcHflJio84z8fk0FV9bPsqq5wMo0Ibd9dVElWnNh1vVK2YaQP/35/w252F/+kKZg
Lmp/he26DAAA3eF3/3FTVBpWJKP6dapCF6ANh+9C1N8ROzo1eqGPp7kb5NPVI5JZCsqNHAV31JBY
I41CzPMAvBYknshGo1FRjyegUPmuqsCk0xcDZGi7EGJjNHzjTp4o20ANhRMUi3mJeR2yVaBAW6F4
pbgyudM0GriuNa9w/w9Qn4TWIhdIFX+s8Ls7kct8E5rWtvxQgt0dQvCFcelbiWKdnJ/cmBkXRzUc
Crw7bLczDym8F4Bwz86UJk+Va8VPEeDbhcOdB+oVutsdkcZ9Zk3VJ4sutED+bqXZcp6Q4nbINXF/
SzNo4H8sQg4VTnNbZIaGTSmbfjM24JeySuhkGEpjmZoqSMUB+pcb51c7uUFzCDoaAObP/hEA4g95
bUfeFJv1dh6gCVYH7e7QxCl0Xo4G5vujni9exGZRrmmA/Bz8nOlD9HhLm15DOtEZgqOpujn5zTea
bw4trAilsUjfX+85+9CVjcrwTa/+zXSTaepjsH90kCkRVgNmPKTZ9kNROECQKIlG6qMWzdhTd9Qt
6eIVA1HHETwIO0sXXgsBu8yrqSWn2V0HSfAilPawkLLyD2BQtDY10x+pl4E6pF/TJTAtoLylS2pM
wBu3lSF2NwMUR51d4jz0D2RLaPIQ+cZOWuFqUHea/cCQgjAt9e+nxN1goroxgjQkplyXuTpSpBcb
vH8mqj6N1IPhHJybe+RBjr0CUpLjMmpkBkxF3CGgJ4POG3keQHk2s4/UgD27cNeAbg+IN087hID7
+DnRAFBA1CFY90mau1d30npyQohUgjhqx0ebl+cRWwohtOAw8QTJhhQHQjBVY2NbOiI/ahyPmiVd
Xq261p+bDg9cu56Ancp6MATeXIKHDsok5fjLIrVaiZxoIbqabchdnTlw59sb07ysyQOAbOfPRpMz
u3oUEwrB3bBGAlxrGD/lAKGecgAWZ1M0+PzklxU/4fiWrdMAcL18DAy5pBnUDMCte9BmSTfkqIO+
cBW0Tbxy6o4fhZ7wYxw4xvUqAPe0D9bm7WzCfr4vQZeQA94jvgiBGgUEyS5ObTmXQdrRHqmUzKPu
NA0CRJxauZY4Ly7JRo07IH3ng1B5M9tE3rxXSYhoDeBu8UKCSo/h5PdIHjZgpCApsnazf9da4Gqd
QFo+28BIYqzCpjSX82fqzTJZ1EkYbMkvsIfk6CPjXzVOe8gmrdvGtthSr1AmaxyR7kNJeKfewO2B
RqjhNEKX0o5NANSVPzmJgufqLNyvaOI8MHfvl6A+NTe3xbei3QZmhq+q+hQ0jINw+F87qrstjInQ
mAXxNQecFwK7GMbutlSjNWgIJFTGcxeKbgW96Me+l/53aBxvoyqA4F2P3I7pjsjTgpUvMMB/5Y3d
GZTnReQllUL89/4PO4aikMARqcyNSwxU6Tde99+AzC7PQs//LoY2P7O42+F4Aw6mxuiDDXLfYiEU
Qx8XNviZ/XLy3KqqdoxlxRMNoLQ3zE15uXbAt7k3wFnuzZNsAZHSqEyLdWLUtgdUKt8mneFfarP6
mlqiPBiDsOMF6PsD7Dku1zEQvRxjTT7peAbUUEk6kVnv2bApiqxblPaEHDKoujXg6VoDgM3KB+o3
0i5VVny1nbQ6DHWdr9lQ1stI3e7f66dY/3pvkK9+rGsbz5UxOY80ZV6e7k73UJ86VyJOCRLqkBbN
/djC3sW3suCi2dz3Kmb2yOM74atiJlo2yNmjJrOIXo1A5qgzFWAiV12IrXWoA4VSIQIc0Su0S8JD
79sG0AIYDTrIwLJJ+6wx1RvT/gJ6mDWNUSPOgMGLF7r2q+fWLLJ9NyKoI4dxU4eWuW9VY4GJBfq6
KbQ0rRp/zC7Ds59Ginry+UIEKBfxkqGv2ZbGOqEEYiBTI6CligWul8nUf23s1F1d17t6/nO3ed7N
LaHpCvjH1Z3MTgeJqT/vUREivtujQh4WAFUbGTTGsMe/p+mAnh7ShFM1PDv2qxOlTrz0DfWeQMLP
KxMRHakZbbfGG0P1by5tKA8dQVWOPKv7aFJnRJHB+rfzgCV8luC82SCpEF9X/a3fdX0zRszKwtoL
cqLFQURkQ6+cPoqhIffhJa1VbhJ7BLxEIuAHOOqRIqaawt0CgfwwJ+rdf0wh8QxRF5jFhznySqYe
k2gJmvnrOuQq3Oq6tFUXAEK4pK4K5M65TfAbrnJD7KF3/I169tTIC9LNqgxPQ+1fjXP4YrSSZuNG
LchPaUYxFjsUzWQQ52UmVMx0C5pIWvZsmzi6bwrQvHcxqq4ArRzcZeAC15ehVnAJ3IJ/jrUGQUw7
xisa8IiHkNfsoeIQScrDAPg/ZZsHUMeULUqe9muyRZEc8bWWaueGd0Qqs9tmthVt+jXoscOYTbPv
bCvUIk0woj4CGTOQQNdRt54dQxQE/wdYBBS///ruugY4rvClNS0c4e6f6sCGAMeLvMNz2Qy8+obN
5SGUjXnE2cE80lWqabddGpBt97UDoc/m2lO+UTxFvTfPLVDqfwBp6o3pbrkYhHC91+h2tmIDasZo
LRb0EFYPChOb79Q/hVX+uW0066XTDPfJigbkj6X1gi209TIB+mVHTXEhk2si5BTp1XikbtpLZ1Fr
+NNTF0LiILXp6mEFsIn9wvLRBMAbzLW0Um/xCOB9NmrZyjEiaCVUGY7qqqErasBgae7rtLf2tWRJ
DnZRXM4jdEU2cpzn0TJ4MKa5Ny8xz7tbRoucSpFbgIhGrT+vZdAKNA9EU+PGzMbm5Cr5hzQHh9KI
vdS1JyFIaYedsaZuOyTZmYNIjnoBiVGYbQzSpXA8pEp+osUjfauBwn5Bo25ZQUfNBg80gCgnvedf
gZAJtqPUoGQjgj6Vy+TNyAuUgygHasogN07YjEPwRkdWzmy0z2SXLeJjHqPWHHIEn3O8s+Z5dEXz
6KpK7P96Nv+LPRbPZABlDNO28DU3ryJ0NzjlOOlapKN48yytCVQ7seae2rL0T/mQToe858vSZ5Dl
+mmnK2rYaOCELKx8M9tmP7cMFVwcQgrzKC08d52QraYsrQ93droj0lalUnjAY0fde16Yrnyjmw7N
YFwH5/nzhy2hbuuhjPQPn26EdujNv3ieS7dQn84uu/ow33/+EGDxKZea1X18Opo6fwoHOlsHlCIs
yTRWGvY22PGloft1BzlK56sDGv4VMKbVPrWd5LlHgnwCGchXlmZgaYXmJ6TNoXoqzLxDKKHplzZK
J1aOE7TjOkvBhpGjXs9LzKKI/nKnyAWT5Lgb6L3oGjI6Xj0r9SrtwDFYBYGzs5mpp29kA7IOJeCo
6Vg5g1tFf8mItStQIPYe5ENr7QKh4nrFZGnjUGNV2yaov41akZ2bYsrAZ4aGujLEARC7ostsInuL
pO0ZMmPOvmmsLZmAbLQZ1DaxiJu6+VFHNQj17pZsGhy0gmZFY/Oys1cwgBikSk7l6JjrvK6HddCY
8uRWnTz5+DGdolKbPB3F9OuqgNj6hkZQY/k3G61p42tDJb0mygAtTwz5IFoz35FL2kao6cTBYIRI
rFxpgxGCtlyU/3ibkAgAdwgqXNJaIredO6v/2Cbx+1AeAEbgi2eOqaKgeN3ch/JkUUN7c8KrJja7
o56ILQNR7s7FuQDHq2I42qWNkzv1nTjHZWFK7FPN6sNITjSMv8xwvPpAbXT4mM7tLR6azY78Zvv9
DWjV1sfZ//6utOzsTlc/P2c5CL4NrCgGyFb8cArffUmZLteZVU17prnizKFwt4Ryrf/egDfKagz7
ewxXE3URCLMJucYR4sMVrJDYhPDEf9ezejX4mf0dMagIHABLOTXOUptQI0qopgQFmo/uFf00W3Mr
Nq+e5ETwprSHosWHZ0/sF7OXr7nnD+RTXyIbpOVxuZizkpYRngqBLz6ZbGtCgYOB2gnqUiqz0rTj
nUcBzM4iliXoIn8zSneA4lFSLH6zOs0tzD474c2frALt1XSglrtAHkqiODXASR4FVk8gkAiekixw
VnHNJw+Be8RmpTik05Cs/Qh5CuqKpBSHQilbX/s3l0hTRBG4QuKFiUjqntxH2/f1C11em2hsFm6i
cqhq8c778zcf4Mx/7bJQXGwhgu0YOEXr4h7fPKSiaJLMLZ9NvRCAwRem7bUoqUAtdY7IbGI8UIN0
7XTMXXsd4nX2cHXTS83fgFGkBc6/L1C/4MTDsrcQz6Qpvt99TG5inKEGp+m284I0qm6EyNi/bgSR
5LX4OZ0m0c0YNEk96tb2txgVEUeKK1P8GY/b4pDgxUQmam4C7XoO6g81OseqkY0Cvxv1f47ezOBT
PC1HbsQL8MVYez4OBc5r6hLxc3uPVKF9vRK2VZpXp4xJtkGy8GZ0ilsc911e2vu20AqIY6qJVyst
JG0fDvOayVS8BnFsA+cbFCdq5OjWnjWZ7dpnoRZfR7DhD/aFBFeS8uvIeXRwEKE+yvX/HswC1Fta
vwEzbgry9bE4E20xXSHvWJzVYBtHGejZMYgSXojQtEW+HnKUfTq+O21ALl6+8RQU5sPYNCfqZgJo
K6tyX8DOWlw4dGrA7ly+tcM47rMh1JGQxiRaQxsadl0jboCimdeYpmSRtNx9KR3tNAao8m+Br6xH
sCaAsYcamfrJsUxDIDatHFKFROWjbJki/rGrVjYe+VCfhiH/DSIgv7EWQZSDwazCC2MkhiAaBvDz
Y+27xahLU2J1q7tVTboV+dw0tQmGOPBblTZAe/QvLqX/JepT/hBYmvEJj0r6b4khWXYOaghakxNA
lPqWNaa1hCZk9oA6FpSca+I9mPr8i+WnwaIpy/aFWQaHhs6QPIaxpq2ZEzdHxEmtHcptk93A6gSq
2mG/Lus2uPC+qJbplLevZtkZyAsl9XuiOy9tEdt/B20NQooEIq4j0G0CUK0fLkJliHscowBCw8Qb
kIHjYQuqcTzoOyUn2met6eEHFu+ISMByKnHpMjAXKRaCbmyfor5vttDSiCF8Axs1uWP/BeEXnpzi
0Sk2fSHlklhRQtTBIgnTyCURqJRGe9vNjRr1jG6UoeB/aF78Mv9KFI1+Lj5DUcJ8sYrK36DuPNn+
6jCUX8a+5mBvAsrfY05dnLE5i1AA8e3GFCoA9SgB2jc7BG+t+FsfBAhUSJbHJym/0XhsYLshAG5Z
0/MAzwW3Adn29Smi0l7AhMFI/X8Gr8+Km/wbBnzoY94k9eZHEaTyzB1QuvveSLQJ6t9hATlDjkA9
qsPyoxXVBQpGK6+CZt0+oYFE+dBozliwKnlsYwfiImJvhdm4zCfEi2je1PaCnehStAIy08xcOybE
qEOUf7/m+K8F4bbIf6xcu8l+9GMJRKfMp9e454glcIjMp1Yp9qKKtbWemQgq4j/cmxoePiR1U605
4pKoIUXI0+qPwWQiWhB0un0ke40H0hKM8tZCH1mrMMvDSs9UFQXVehmOgSK0n81ENWmqOwHa5kVN
CoY0PoJtmHx+O+dm/OaS/O2u/tFwZ/AqJ/2B5OFUeJVmJgeWNl205lqYHjS/Tw5kpIZsTdjWIGZU
wxVdos7/QZh6jSerG4K/sPtBDJxScyMDNVza0KrSsOgIisf/Y+y7luPGuW6fCFXMIG87Z7WCLdk3
LIcxcwQT+PT/wqYstvvzzDk3KGAntmdabHKHtTBM0GR4lFKyySgU2IqhDJCAbxYo5ygN6Sd/YIdj
YhBvEdLJxOlWg05hkMHk6RLzj9UxBr0W0JVp/d+9GF3QVASAcTl6NYChMZK2Q5cb0rhOADc3Taty
Qeo0zrciRq88AMc8fKsLNwOhh56skAk3z66qtvSVw/HTp85aWz4VWhTuhYc+om1emN0xDQDR0Leu
RC0QbwXTNiy5CcQgvP1M55gM8E6OAm7J8oXv6PgZA1LxkpBaWgUVQzvgf2mL0QabHh09/DQ5yDfk
vwIXaT2ykwD1tRfoqLp26Lc9TCZkjaLEZizT4TTHIzmT16KV8jKLmww/YVX5I3KM7mEWGzVeesCW
vK2cAX2bDVAuiBExBpT1xYowLq+QUomJsQ2zZz2unTMZRL3urHMtlGs6FoA8vdRhdSVTcvqwJxFQ
C4CSJvmwJiXZq/gOga2aafEsWfAeO/mITba1IQo8aVtO9d3AyAwGXwCoEXps2E6FaVX+7oPuMIJ0
50wiZO3Li1OjGKp0VNpmRe5sWdlXy9np3wJVReadyesjEB5nMTcAXpF16wc7fRhslOPQN0uLEgH2
zUZvBeZ4qMdWiQApZJ2ZtH7ipolPp6bdYo1tXWVJRh/OczyFSNSaeGecXgzKBM+3KTjH6GWBlkpo
GSiLq0k0D1E4GiilBMcMGyPsGR2II2e0cm4o0uyfqpiVssskKDJRd0I8ZpebxjFZsXZVGLrk7Ecm
KhRFmd5QKMzf7FSo0Q8U4v7FU/BPPGnXVZtne7+Q3XECf7K7AhPnPsqNmJ71ARRF20lKTnRWnsOA
4eFJceP0HkV39xrYWI92aIgHfDXB6+qn7rYHWlKIF4/fZ83oJSjgkDR/SHQ8K4JQnG8nYWi3pwFt
gEe/TD6lht0epGKxzxoghtSy04+9O05c9yVA7R5qtaQuHuTx9wwkQ3WcFbFe7wKhd6dZ5NqRuTdb
/o1MLYnmBKSIjWbpMbfa0GWMXMMrEeDcMVGLX5AGfXsn2rWO6PHhcrFxOw2IAkphGz1er0k9ba0C
NzYrRhqUhKLtz0njaDvV/ncTi5zvZNJqxMZXoSP0loMqK+61/ovFM3AYoxZydHMvu4JQBh8sDPMf
UZ+sgRB6a+EUfrMbZRWetBGofsC/5j/LACNHvvhhJmYO1KjYxJ2oRJEzyKxtJl3+VAMMYlEUpvNh
itJnDua4TQN4mR6T403FVwLjnVI034eKC2Aq6sHZi9Lo4pWFC2QGmf34w8DOGRpLHP3hnew27riB
u0UyvoHRsT4FdfizQCfJpjTZYL6WYfKzBMbPBiQSYNQwMV6+kgXyqGTs+xaocT78yJBOQGmoT4ML
MtpJ281bFTFLudygoW6MubxGZTZeaZcFP/WElw90oAUscQGaZ2uxDZTVZOp1ya4P0Ys52bXDeJWO
J6720xyKzAGT2YN2ehS72dKNeLLNkdnCiwdoZ1QPoI9GBmBdqwtUbVeD7g+JpIWLuuy+Q0Mvit6g
4uB6WaLfHAtSK++70XOBxzZr7tTdqF/Vk/r2Tk7He9856hyPZL6HbLSRFDo64vgZ9xeU0vBM5i8s
A8hEYV91+NsAGvVCH0a+9ezcWUxnVELCC7iT8TatzAdMWwJSEbd9FYJOtMxhprBaIt7DtCZzdgCO
tTHDHZifugCtoIA2eCaooeaPk4uWKsfq8mcz1IxPSNlOlnRSfrwTz4Poul2oMn34fOOZdr7K+cV1
WuKPC9zQpCAZaWlhKiOYoJoHfPeqXc4B7uzyILPRl8371ew7B+gwYsbG/NVJBIowfm7shF1kT3av
ZU9dg5Kt46VXEsVdaR7jVj+XIdDKY5CwGJb7QJjRigd1m43IatHwNYFG43l37aCB9IFEswU5kOwj
xmyR9817jA8LivG3q5DFf16lbNGeZgBJFr1uWnHhbfjFCi1gGahTBzZJoDSpLbrEJkWNiWrwXBju
phhbben0mr66eS2ZXkdEk2rLxrf11fRignLoonCjOIswjhK7mCpptqGB5qNhV1jxCsx4/ppldvAF
dJIb4C8EnxwZ4ec3tzAPidrmFx+oF8sh94cjRuHz1yKOAcwBOdDOyj1wSOLJXR/Rg42ksAfgJst5
5G77icICqTjZ2Gnrb8nr4yrcsNKzjmmtBZl1Jjrdxz+uQnK6Cl6e14bn7cGB+WXEROaT30XJU4AH
pHWLV9gVHSfFGKJtShu0PckMmV6tPvROjfvD8EP7StKhTYyjihUy2SOv9xFnOg9B2i4AA6Ttnb5x
1swDIWkiwmvGuP6SNy2A3N0MkCURz7/F+oAbiR98kYPWga8NKE2Ao7PeQNS2IAN0sFdrb7TzQ1q0
7YvtZYAK8rNvSASNmEstyzMLwODAxhYgxkohGcBgRlezrpEXx2erS9ZmgSxDNYr8258fQ0dCbU1y
9TFc5LhPWd/3G8sNDnHajw+Yd/Gfba9vVjlaCLfTsddCYODYYkFHl4/A4WPPIY/tJ5LUsYVek6xq
9nQUoOHeIcXTL+lYJpH1iDfG6UQiafN4oWkchLQAuur75GKqhXas/Sm9wD/RAc+372IUDJMLG+IH
B8jlmJ/4LSczWkSnVQv0BwLFVtne+TN9ADid6LzVrJjtWIZndoka73KO3IXDAFJOvfW23DF+zRea
TRj+HoFlle6nTxc6Upv+OSytwku0nS2jyu/Owj9Mj7gSs5ksQzsuJ4qb/OMMFIzcLxr0ABclZhsm
LPaOtTUetxSAu90N4RLDGdaKhLRMWG8e3rmTIl73XTKgCOGYn1ngA7YQUHU+4DzWUsn5H/LAhZzs
BeDPQA+BzI5yIhg77sgBxQox7DHlMAUj+ez0cZEcgJ/H1JbVNvKKBuyM5V7Yjn7qAq3BVxKiwRcV
wEejZhUBhWWSATarugwB7vPxaGBqUNlFpdTBCGp4UyQy5gBR3PsyShaJ6+regqKqa4QJeJomNxVU
RHm1bniOa1AotXi1Vl00uwVLIk42QKnx9QHRdIgK/ZsZdv+g7RGFCbvzHlvHeS4AsfpWhnzcmCUv
t2yEVVa05xDToyDVHPXzEDVnLxmSC92/RZYNu3ZAG74uFc0UWiHPEdhkLnQnv9eGANq903ZoGQFy
tiKh+ohcCe9k5UV68voW7Cwjem9pkkMqdCbaRfkX8DsALV0Ng5C46lASnE3JKkiBhJiOnC9br9F6
4IBF6dnUUNJe4F7/aOGxauc0Ij17TTZG20FHMsK1kBNUdjfGPBq/NIDC3aR4XjhiyFQci4APYOJE
XmFvB/rKzhuJbAKAFY83247FP7sBTANIKHWnkGPRqkLfaA7GSwu8/J1IMcjGb6YzkIubHKR21uc4
w7wmuQwRiNiCfckBTbjKrB/oz+7PNcjeLqbEPIvOpTgCEAV3C6NYJMJzd3gWw4iPWgZ8w7ah5gRL
OpICpawcXzNglcFgNvWQ8QW0SGhsZwXC9jsPfHELBzfXLXpzIvx2AuA35xjizIHgjb8mEWMwDPQw
bpgscmOjjyKFxEbCIFWDljXyl27RA8gvyfi2dhrjnzopT4PnFT/T0nqsOuZ+L4b8zcq14VtR83+s
vs6/Ojr4OZvO9PBtbJHfDqRYAtPe3/ReE7+46LWlpCidRhDrEjr0h47yp/NJoUp/WP7/+dUA93NE
Lo4KKaX6PoagIRVISaHZPvuBoiQ4vvCitawyYNaPuemTPCHuLyVHo3v4r3JX1pM9xbEtAKr8GYfk
euB1i26It8yKHgw1om/LNsafavRA1Ntcnf7UBV7woKvpfbJUp9kPAG4P9tgYnwxpx1elA0afedLR
R7kEQqS+BG9W8lonfb4Qoay/43Z9TNIIoFQg7mhz6QCccXCQns70H5mX/xLWWL3hV69cMmb3zyjR
IzWWiqvZg7ZSb9y3BEgSS5al5dW06lyBxmL0MnXbS4/S2ipu4vFz4ef/OPjd+VUsQazR/bKb7Bfe
1NvPne9hyLxOs0vwiK87Hr4G27xqaMRcZoXhvApHflM361/AiQIZPKoEadI+jnZrfgG9QLUEfl/1
NHaAM48tLzvV4KfG84d5G8fGlNKrl/cfcfRuQJwK2Rido9lmjJpxF7YNxm0bzr8EfZ8uBrWLlSwY
SvfLrJ13/213p/3XeGQHHnZn3XRODXIPV4E4einobwF6Ffj67XHW1moKua7BlUPGdJy1rJIG4EoB
YRiNcerukbevD1WNTnd6+wWb/dppEnztUfbfplbDH2lBwv8TKOnZkU4yifij057ByMVw51UHx2jP
vBkxHaZOqgc8A+zoXkRoFbrxCXR9HdQMVW5lR4pC4+mSLkdupOi69FOLBvObcBE/0eXIp3aC7mzZ
6HVSn7DxHHuvo4VyYQ669aB9CfA9e3D1ynoggeuk3b7u7e913MV8MmpzfP9QzJerLBQsWYN/7RdG
SZP9AMTgZP0eg49xBLyU3/6T6ezaM5CPO2Ozx78oOdKCUcz06FA6PWBIn9N5Vo+Bg0S7PxS4RRbm
jhSzXd4I9yDMBYkn0zuLORLt5ugU5E7W9ZjD85umuzphtaIEDL7UEYYeg+El6jGE7HVxdQgsN39A
bYUv03FovoWsAuQfMjBZA+K0hI/9C6BF+xVqzUvqZUR5rEhWtKU2xipXFCJW7UxqkpEW8K3JiXYt
tT/O5zACIyDg7FjA9Le8Qv8Q7QKzfN9FatcXg/5Gu1krlezObo4CWLtD37k/uZviJpEZBh7HGX57
KTvjU0LHCkK2bHvQElHeZsryoHgCsrgABVeuCNhkw8pFkWHsyFZHklklQEii6BNJKky3TWKtqtEA
OqagaVSmParyla2LM/l4KbAxQ5e9xyEv4C9yFYcOUZe/oBNgeGGPjh34IMbm4JDp++BTVDFn3aH3
/5TFDTsClyrEGIclX8ocJYvO0/V/2GM59Lc+9ZDytQ8elEPejwvq8gCI5rjggH6fhttH/AifRhf3
bKkaPOo/tRheQOstT0Fj5tV4Vele8HuuH1GvAi522+A7o47U/0tLro03InISsNI1wJ/N3cPKqmq6
W9GfsbhI0PcU6jp6mOILAc+MaVBdK2Rz6IQH7ulEGDVuXk8nAqH50/LjRLoPS1R83FUM/NmLqIFS
MLbRC2/s+ghcTbHywmz8quRNEUUvGCL9HLphuh0wyXEpmHhfZIuiNLKx9rLoA6YtZo1jO/k694xu
OctmZyYifa3ZoBUgLSmCGoRPC1YiL5uKxAMgxe9L4Z7wfj0Qffcb6f1xpSKJxT73tWfiOcoNMLNE
Q2xPtEczJbAV9fbOD8SPyUxx/tKOlhK/xyHyXqfABi3sUHrDzh/t4RpbDZ7hIzC50BH3M3mlXRo9
YMRVeyBJaEMsTXwdhERmaDaVLAULgnInkxsFnlCDBIPqE4lh2aSfbviAkPm7FHbuHUIDHEETs5cN
GZEKTZxeRAH2IXPqzN2Xsf7VNtBfCarqI3ds8URL43l87fUdZgI/ZKZVfHbTvEDSHKX2P51IZAA0
ZnIS+B4cBUBqqmZVoBgNskF0CeB/Dtqgpy0HtdiqynJ0Ac5CjLGa695r8eCjOqyjj4WNyaORgjCb
jHUOdEBS3h11vWP7oPQ2JCeL6Wp34eaLR9RhPceazOkCKNc8engL3KSlPWDWNQDG7SGrbHvFTMfb
EChroQP5rUyFjXwqYFsN3U6eEg9gykWOIeRK1G8t81qQdQHw1bSBbiD5eOsqgYo0uSagk7wmrfjZ
WZgqkFx0Ly6XxioZ0mxLR8CAoh/QEhIpbWhNP9QuTWg80okWLf/mA575GS1O0OO5djEHyyvrPVgs
QBr2t2A60Or0gTG83o1oyMGMALoU8M3Q2hCdZZXqAqZzaqGCabu+vvWsChnhDwXtAPjJNrLCTf/G
ecRkCO6dAukSHnjHKSLpWx3NNj1vso3P6wApnvLVklLol9KO3GXK8gxNfC5ILzAYmpxNt8DWUlsr
skD7GPU70aMHB43CkDVemZzxQ20dbb9a0CnodbM7OA0GCnkIrMdS85IzGZdhVgPjRAOPl4yDdj1d
ZroCRlUA9Ia3wU09FPVhzBKjO9SYDdi3AdgiP641XRuPQtk6anV/EYMTZ6fX9oNR1vKEAa+iBUaP
Jk+2Hr4vpNGUmmc/W5S4j10NzPkFiUhJtvMRrRxA16nxmluNaEdezKFaPj4FoG49gFkOfK99yRZW
wJFrVEsc9OnVb91TCczE4yxiqEVuewy+gokJFrODYvNB37t3mEUF2Bp2cegWiy7Mspu43A2+lnEa
HfzUMV2gt/fNvjfkL0NdOciUrFaE4Jbt5vsu7y13keKR99DmzRuFp3j0AUB4XC/cAf2UdCRFBn7c
o3TlIyDAEYpkbsORx0GdGvDuuMhkFwh29BSteONEy1Gm3ZZKvWVf406LUeQpFwZkvgjMCZhBITRI
0qoj2VK5GLMqk8NkQUcJ6EeyoIVizCE/Yti9fEkMH6h/JnKnnbDCzxwkxCvQrWlXkQ+gLFScY0Uu
ukOkdfnOjnvrguGnfN0DPOsZtXjkEjQGTlEwfDDN678mGUjNHFcMGz2KrWuvSi9gJrC3eiBR1KR6
TFugBG+DxK2uQrPBdEh55lxmp0mru/m4pAgYEkb1hhXwLlkJsBMfb12mHEDurPni4WYx8DQv29Tf
BN6I8q0c3hy36pejHnboEEJqBZ+lPdGRdiSrHe9cYGBul3qB26C9B3bTlgwH5dwVCvesyp9mtxuT
TJT9sUB/iECdFoki9JdpQivAMNboAOXg4Xettl9iTIW/tImX7eO6aTddU3Vf9CBcVoDrqarIe+wU
aWTfhifuovis+LFfosxykALTix0pQdlo7mQTymU8FNmLJcPwamYISCfl8OFO9iZgKpdelZS7EKl3
JOHRhFvF/OiyyH1ChcC9xrH52Rj15C1sYn1btzFb0xGAnhgay6v80hngY+KdCXxnmBXo4jiagNtY
0uN6XCCdDWgvXMFM7PoEvJ5jhzvttaurDn1PiXsOwPMCUjLIQJCrXTFvi0ykQNafjqSQDPcnI9S/
ZspiYFW4r9P4K1ONntTMGZSgal6AxA1to8YonQNu/7W1pE5QsgrA8YR2JeTC8rEU1pKEpJ6cJHpB
vPUUhiLOBrSjpaKgf78KIDeQtwhyNOQN1NzEbPx1qwVskdGx/zimHXcwGJh3uDVBEYO69FiBfbQA
XLOyjpzf2wRZ5209lK8cACC7gidoFM6c4tUInHbVVsieR+qISs63ZhTtQwmK+tf8M3NE8Rp0YYT3
jfgf8mCBxm8C5CVrV0IFIK3U+BQgsMBE6wP3EMStCXqkMHXkLtkAgMnR449t0FZHoRbS0nInmzxI
gy8QXjtmy0moYoGS52mWTy48sQ7ATHC3oYmho6WLG18BuLchPNomsp5jOejrSVgVqJthGq5L3w1u
PaY9+U0W7uCER83ixhZzscd32Ryc1LfSKTo6NcMjRZnOXH2Q+dOIxkROQtnc+JOazqSZHElI3j5d
dPongJ1JOMsMibAwRvZzZnBzpeEcpT9cgNCV+8igaQPoAQNQYerWcZIJCfiTiGl8RdRw5Ptvbn0u
rCNZkO3AuIs8rMNXFJgWz2XOERMjl1lEtuqq5G53oQbe+3C6J9Ktj1LQdOdr3GpragyT3OqWOMtJ
SUlq2pHCLu1xA/DzcEpZzwrynY+zb4zhQiQKk+2Y5977bXe+xhw+wZ1sj/Zm9ET9votPHmR899HA
iOmiCork5Bzgb0FJZnkNxgCc3d2n8wUQlm7+GXSJmldiVaJCOP2YAH5rI9BOdWoUotQYRMMDKLCm
+gJxP3DPb1doAk7WJfFFyNzs8WsO5L4CzBBUnJhNyK+0Yra0hW0t6ccrHHJ0A7jJsKUjLfRL53Oz
XSQgGNrSseA2P3Y5IKJ0p39wPPCN546TAYvy9+KCwmeBOTB/O8toJx0xoHtLmutZ0Xdp/qCPcb4e
osQH2AKOpCVFCdaXref0cnHnkaJrBe3U+ac7+ahZ9mkEC/Mcg/X4fcfA2qMFtC/g8uMCI/ifS9Dw
WkFZg/EB3O5+6z9kro32KbXz20auUShkS6n1Y7bOmPaMf/F4mO1KUY3HuvJA9PcKlLlx4IdKIAt4
A9k+47jrrR0vdD1lqNLj6WxLGoDguLsATRJ+Zr8DuIeFHaAo/QHoHnTGux95AP75R9nbwVbXMXm/
0ApzXYaYUdOcCFBjuI3be8vpCkBA4exkDVuifVFfor+3OM2KVmdwns+k9sClcrBMDSWDEeN56InK
V7ZTYpC185BD9IVEVQfNWIBMA3rPjra0eJGp7WMwBJFhw0A0NG1nE9qhF+13CLNLKq5ozpIjLeRJ
O6tn0MSRhteQ2tqTbLK+cSfpiN+NaDO7T1aD+rAkBDv4VYbgxZwM50swtJN6u5t/Fainrjr65bYZ
x4MK06oeL6+D4xxpYVrsHlLjlZSYm64xCoQ/SmCEKxNhBL+3ky7V/GITmMYvUtudHMGkpCxH11r3
ABDcm3FSnWy1qBeTaWnxyOhGZX+4k1foyb4xmxyUbEAb7SJwgOJFsruYDtAh29ZPdi7PrKOoNPPo
5Tre7cIRGHGYHcGbdtAfSEHLbEfHDP1qgAtTfndqKy0wzCTrakkKijeFvjOcnclmPtb4PqdImsTq
o9x8qpso5EF6csvQMLAa9fRkBWi27tJevgGDMsbMbzMAOz+Sb0b1KliRvoKFsz15aZ1iDgJipKfe
rTj+bAFmafVL4eJ52a5F+CVIFJeGqXcXP+P1My9Qk1Vyq839TZEn0ZbMsqw42byUQOXsq0uKpBQw
dNEzkkrFqpVk44GHrfaWGJMYMFTRobMV06OyAvBXvYhcq1wOflctdc8W4DzrP41+jsmaLm5OlVpI
TgtwkG+PJNN8PJGr9/HZ7F9tnQrzlzWI9WZbugJd62+yLh/iXTvGj/8a8u4jFYOmr5E07BazQrPi
HDw3ePwdn0tAMx0AShAfaak7H/fato+PtMNwublz0nBDSr/9bUbHFhC8BdrgIbxzI9nfXGa7mFni
3XkActDOLqPpInfx5mMs0djKwFKhNZp36PoaiPNqJ9VCuxp3xXxB52l7pycfXnm33hrSSItYr8zV
nYKMDRNP6phc/31Bsrk7Tpf6d/MbPR+KEjmQIF+jvx/gSSgDg1gpqI4dzRUMtAJepzqSNESjwLSb
9H895ypSU5kA3iH3hGYaAr3FpciB4nng7D70zi5loPNdcUw0t6I09o6wQbd9w1/+oZkMSWMUHgAX
DOBlkQ/JaNFIkeZ+sgUERryIm0FiUNkB5vsQRO5WZ8W+wugxgZBimNXy/0fNq/SpCX30MSUSs5m1
6DaRejWfn2nQTQBWt9gdpnf2WZFrfbDEmK02KdJGoC0blFo+7rSVuSmCQmCoPQxXcRi8YcDbf0S+
C/0qaYYf9IrpSzqSgqOJZemXjguqbeZNdvgF+OpXY30kM5KLAeS3VfRIhziR1smo/IcBoJYx+uli
ECOXYzqFJRNNM5uV4XvxFDbqygId3TIHyJz24DeFAJgX5iHwP6Fb94kD4p+htp8BVmKe8Tb5DFoh
65lEH/aFMgBRyq09ktgAXJD8mYJ92PPIry90InvDxP/stJ8uUfDBoEvIpMxAiOWBd9iWApnWFkx1
snFX1pCY6LLqR/1IyxhkxhGJ2H7ZsMxZzoobQ1GbcbAi1Y10dtIwF340Ow/TS5EMVmldMolcLAi7
GkXn1XV46LJSr8RgkG2eZwUdUeV1Tn75TAeyn61o54cA+cX3RBEx+z/GemQbKh/OwCkTpMpchiTE
Fe4Ph9Jj1m6uQk52s1+hIB64BAa80fzmr7uhrrvZDuZQrcLEA2OJMtUimdon8tLKERDHE7VGaRh4
nFJwdgAD9QECC8iUFW318MqTKD2S0koZ5LMd7TC7hAaLD184lAL/2Zo8yTbIsA7FtgKY1hl08pcs
r8UezII2KrFehvlM2ax700xP4B9XKMvt7S5qonaSBR+7Ozv5p2+vt3ilyAHUDtqwFQO8KJ7AFR+u
1wLlTeu9P861oxJHad4inaXsow68J8WJ0EhKjhRrjSoinVg1oMoVh9l6OnIb2cGxWcWa46FrJArQ
7Vmk4OVUGCbgVzUOrRM0QGbHkTxknRxSE28LAKoG8QzDcyeFI4tea6dwhHkCNilgFXL816kEmOHR
VPRWY6qbLwiVtvVqb5mlgHUnuFrtA8Z2qDSQQjPnhHzlO7Lthz95zvI5BimaEU8e77Ci3lCBYkWN
19Kga5oHI3Chiuxz2Nv1lmR3s7F0JMXsRjLlJbVAbO/kN+O4ZMe5du7QZLWjIB6vPhu1Qu9Rg76T
LW3nKEaAR6NMDEj63wzMpamhenuCPY3A0XIzVEdn935abpqcm3W0U4HyvAr200TdZMPVfF6KUVMP
07zs+b+H8Pn/gHS5hmaA2AEQdpphe8YdfF2VVnqPLsHwaQI6Qr+gXAee/qusB+ur2iD1aX2NTesX
Mrr2S6IpGGVp53u8O5hP4QCiFbQZZz8a0CYEQzh8HhunAg1tva2qslzmHOAZtNR46O3RFNW9n52o
dlZNmJbLRMFBz4a0m2WznQ/k1rWOu/ay83i7EI3nbirQkFwsWaBhnbbcAtqSpXfvGrRNYC5P2XA1
ch7VgBiNLJAOAUhrFQMC8yXBbfbkDPaPUJ1IVFSvtQdYJToYGcY5jKDi4P6FASZo2g3a69J1odds
UXTAAEpBmHWtSi42YLDrFPQDBr8CxWZeAljJMKwG5TK3Pv/3/znHvoeocgH2h5liIAG74Ppz7yDN
q4gXMYrc3SMrDPfUMxRmzL4sN1lt8tcyYxgKwiCPmYhhobsG4Om0wknONnfRDiz40wRWlgMP5ohO
1qeWehSMMXCPnS0ew8QIrl6I1nPaGfWIiQwapQIe5tVVCyls9D1Z0YgKN3KyCz/FdXpe50tSOo1M
8F+iil7tEXzS09F0QnaoAM3sqyC8FUgdAUt2gUb14Qq8kGbLuw6UUTbgeBclEEcf4m5PStBlSDBw
YtEKGwhZ6HTdTWbkJnr8DwFmBLjGwkg4D5xNbrOvodzsvGp2vCsRvW4K7/8BauFp3v/8b/Ec4DNr
GthfPdu+/4Nykb5iBUA7nvMm7naRyhLwtsYirIwvp606zxo7Vu95SbEn5Syno+UBxW0xu6W+g7ND
0mk/66ZLFDrgDWJTQ4Pax8VvvcjeVh/h71FM10ujDRmADAr8Faye/gUYS7D2bm0fstHwHwTqn49J
1H1LFLp/2/cZeDrQTU3HEJVkv5JvvRnkB61nAMdSVsDJBLr+ELKHAKTUs3dcGQA7U941R6+O7+H1
HhV9fTGGgbeVqv27VwvmRPM9ky4erVUf9qzw0xqZwlw/zfLCtNAq3nhiRTJaWD3WF7dFkV7P0AFO
suk6HprzZ7sUpfx9NuJBIlYd4bMiByeWa3vaaZZX6jplBjRJ+oj0mTrDr+g6wLnBdUg2oBy+kEC7
m67TVM/AGq4ugY5MpMJX+RYZ/FlNgby4SSL2GXIVG013s68i/kH6xsYEGkhbQXWB75XipgjUIurM
WBquZm9JlgRGCjb2bjfTVVTKAl/ZdwumBdmD3rS7YUzGRWK7wH8iwE6z/QeXkNcJrhN5unPgyYtF
AKBuKtkW8zwYF1c4ngS5aWVBtRI5KzYThqcC8myY8SuWQLUnC5L/DjtJTNz/42i4zGHQR/geesYJ
nUPPcf4MTXK8m8c6gCLdqBvRXU0rs9DSu0izJjw10b6JQOU4iSY1qO60Ey14TgxPfQX+eEhKG+Au
eBc01tyN0lOPyagwKvkBj9IJyotKpHb2x+5O5iN9cPTA4fhhNRuQzGo77V1NZ1mXzSEDVCMgp7yd
GHvtaw0Ik8iX9dey7UagYDDzmlZRthPMbvYuxuQfgjEUK4w/pG+otrzossSgbQ4EP9B2pdsegxBA
XdCcT6MonA1mlbR15ob8k2RGu8EQnT9phW3Gm4bJcsN8GKPQZ6/r0tI25OszlO2l3Q8rMJgfjDTI
zmAvSs9NbFmYQVVbEo6N5S4FXh5XZlhlk4y0VZ3AkGzA8721bD05aCrMHGvaKbeeA6XXzOznWUnh
mrE334OgFT9bmvWy/SGBhLpukBx50GLhO4AQ0F+LMWco03bmAy2JNNoHFNInA7Jt0RC/H7n1zRSG
5yzIbEytdA20mHx1I2xalERZKEAUreIhundOTQxNJJm7KvJgOKQ8zz+ZIFGiaZhMBu4KrZsDgHC0
/FOGNIqJV7ojxpeKlSfEuJJm5h2L0HeuAq0kC9EP0fdgGN+0sUQPQKtpewzdxZuxa7OvXofue2VA
niP+1ZMnk/jNQh9phN7b4Q14je7kGeJ9cBMZuD8oTzIgz7KN243FzEdXoEl5kQmGgaOy3LcyC6+0
mCW6kHmXHWuRinxtYpRjZYE5bT2b0A7vJirBqF9wY0UkIcJ8KwEXDpDhMXUXk02hfa/H1Nh3w/Ae
Pq3S/tg4/plE06dIY9teAj2EoyHzt50f8ASPDWA+BmlcYaKWPjoMLMWNqx1rPdWPFkcaaqGLAdNY
pRKQlPROCWYNo2/3s2iyvj9P3iSlEGmeguECaBAkGgEQvkYvCx6Q1DSKqZbKKd2lHJAinmVoeVd0
SFj+JtMUrAhaaI51wP0t5oYww0J25DEHHTlSqLPsv+ORdja+i0fHJB7fEvw0ncoyxt1vJN6M1NVO
eJKND1nmraU6kdzspXaiIy2aUtCu1ePkAAiutW8PC5B+uCkPQI8lgyMoyMJpRzJHKWhneH5ULO7U
f3O5k3FM1BWL0narZSR1fUlqikixRq7FeOsHQjeKnM2RFk/BhgeWo6shfAjpTDDh83G2Rn49QQNM
nKzIDpNj5qHEQ/RXvP38MMOwfxamj78EjItugIiavQHLHB2YFlJangXobhDMg+ZTOk8O2sC38Qh6
JU3zzavlonE7Lvrux8CuRJ5Npg2aBW5MOQcJE5kmaXhvaiRAAIoB6ZwZJihuTJAuCqaHwChBCxLt
SifENOtQsOWdAril1t6p+AvZFmOfgXZB+Rre/1H2XVuS4ky3T8RaCIS7TW8ry3SXu2G1xQkrrJ7+
3wQ1RU5Oz3zn3LCkiFAouzoThLRj7xeUOPvnyTRE3R3oTdWh52Cln2eg0HmGtMGp2myjFs0gBu/L
bJ8/F2YxdOWfyedYIuOLm39DKsNg6Wfg096UhZng0eKex3rbA5EbETPSMNIjUcsXzuScTXMYNDAm
J4XOdor9e1pyFqMyLbU+nRP30jz0M+VsmoeOo9TgB4dWB4IW54jpCQ89VOprgNzkTTG8d9y5oLYt
+SKdqERVG9gSyA5eo0vR1/0ZZ3TeEujC8hjEI8CDmrf9egSJgNj0Lz/1Xd/RoYGnYhQiwk1jyEEt
shU0xLWbZM+teB0kraF/pXEVquoXnl3F0Z6b4XegW/okWtYRdidoOdMDiHYKmLYUQE8fpvUPLYVm
ryMjvVm4njfFTEso+bk6ogyJW2tbsy3cBW9DuelHheIMFAMgvI3KczQKXytsveL4+yVyJf4vAFtc
UJQbFcH2T4PIiyOYPw3yx0HGOJPiWLc3btcBmo0NBLpIICsPtp+ve6hqdZNOlM9K7NeTx0LhDYlF
JSD2DLYOdvxBA2XthLSx0Iri5kAtushEw89w7lMrHgMrXsMTxGqbe7GzpXGT7apJ4TcpU6OvD7d5
p/50nbLMQ6V0DQFm7j98EkqdQLN+OYSZt0oT6d9VpgHlNCM9tNK3zAXZOtDB45ZpplMI2SYHiCqO
fd4fZlMvD1rK/QPwBbW/VI7RHvPC8FHACJY7VIPHoN0Ngu5YkpH8/RgkCl/6S3KxMLNWxhC2d2ba
bbMwD4OFwQq8ZGk+SscKtcQvBVRvHFXkhm9AibAv7t0wR4m2NaC60QQrcBHY/t6P/PSgLOv68ieb
RCkuKjHYRxx152HkuLF5WP0Ag4EtohsHDbuZYw6Z5siNk69Z2sYFhPsQG3F1gNiihMTJ2J+aMnTK
Q44FhFhQwBxK3dnmaHWiL8mth3r80ZySUNRtkqsoo/W2Xa5ZwCo4wT14G/M99smCRUNrp9FGjsSM
8SQoIbpQ0dpudLhagTrliC1sWrPVoyM1LTCt1aBuowQoRsdOTafUIQhBNhwIDYgNHCtfsG91wZs9
e7MqYwAgUEsf6rpvt1Uq+oM+JOIMdlK1ZmDW+xI7Nu4dWWb9CIoSDzUU9HG9ezLa4LcEeHeHkjzA
SRsHJ1AogvqhRBvvpy55wK/9Lc6G8toW8+qtsrJ+H3udwsHVWM/gufLFrXKOmjLkI1OEN7tLLeRX
ZVXax3iyeW3zJMFDcaBYurTjKIG1cJU69WTPy+zw3/tw3PgHgS9235jhQF4QQtCefasJHNtpZ0Ve
XT06LR+RRlpy12MVfCcdTa44mK4gDImu1Re1sbLKTGycPnCAYOEK5Miji/ylFRc7rWXfKQMv88ZY
eSnjB2UDz4XCISgJjrm7jON8PPXA0bDuOusXH+uXdYPfO7IKD8bY06KEY1cUrTpP+61whxKwOj8w
F+ShmMKw7w1s5B0mB9n8tu63tsLvN3caYEM/Uzf5Mwp4vTg9swqCcDZL3gavgFhsValDBYqPhzwB
ZYHSzeBHEMUHJ4oMVMGm4GnmPtsD5Vo+BoGTTxH5ENzj3pI/V7aZgdtAxHgZM2ocF/L94OB9kXha
5gvxuWhFMpw1yNvGfW8fyUl2MNOBPlFkenv21pxXYCckO0W0sYcDO2djK02eWWT23gp7vWCiHGSz
wbkTeHzyArdTJ/a0besFYDYfjfNtk1pe9C5bYZ+pU30GUCbIGjebm/hSQc+Esk1TktvW3+YknOdf
deZ/ccuC3wnHN++c8FJ2vXu2R8tsBnkxQIo5uF+ubGM8xQ1yGkQZ6IJyDn43gIlxFY+DyMbN5LUe
MrEnJ5kwEAIs7pk6EEVzD0mUH6lHMwYVGGsovDF9zViQpzJvZ6PPRLPh2OBjNgolx18fMQz9DuVU
aZIA0hNgD/RTVi3J3O9p0+ZYgINJzgua4iFlU4csYOMCnUgPDi7q0qWoUdTMmMJOzb/kiVAdcaki
vISP1AsOENWRaO8sZjd32Flp78pKr/dG7Tw1EGlhC/LShVVFtk44YPQUhwfwX26me7jfhVa4nXOF
tcQOpeuKNbSG3GMylUPWXlytWAAWOKqOnAitqHqS+qxAKbi0BDjnRuqsieQqH6mvpiZZ6WKL7Dry
KhHTW5BpcLmdg2kCyt02KCEAgkuACc98p1UcXqnAhFNNu15kuVkK0qKQbBXu15+hZJ5XhDmIkfMV
dLlN8StUMcOCs89r/eQI0MSI4gOjQGgF6BFaJ1SKgFfQ6K2FV1TNxjXTBNUacIDZYN2WBUjkBlmi
0lTpRwJ0lnqWHXLbeaXeBPw0PeMN5zHYunnhZYUyT2AIv4gltY3REOXhCxODe2a2333xJRidLCmG
XVYmuwJvnBdeAiOpx+m9AVZEcMf4Ml/5ScI3VtqxRxm77BFnEya0hh7IMkDgYAtKELWkbjkGCM7e
jFZEJzIZLJMnIw1fnFCZ0D3hDV+2hmq25EXxAVubCnI+qauFWxO0PwtCP3ojLHLGRk5Ay1rHrVPL
rN0tdJKGzBnmceSgy5SB6+KBRYG1y7zom+ni/DcB8+aj06XDihWgC6RuNNoqa1h2aVLc92k/PDYt
ZL/AQWIuyEm2tORqUcd5vwfzFZRRBRgiRCMgWDBeuqj5aFmyzwVelv/qzzHxZ/Q8pGGQmJry3Ljn
mDmDa7nFQfWxsYYEcrZ3cx8Y+UGvlwHJ64QlauOu+rKS6bYRXY0K6nisq/zs591QPXBZyIc5BygR
qgdplslGB5h5rQkwuje2+gomUWwWtK4CKxXP3iOVPpaAxT6lglUnno4EUaMdH+u3JiCVHGRefFd5
KLMhe21jz1Ng2+gCFnTt4pQNAIiomnwf8P8A+L7XnXVhQ//KCL7xsMtO/70GYdj4vzl2MnDgBDEF
z3V123T4LZU6s8eiZ1s0j30lsZ/rONqhGC+9wX2IslC/Qc0OULub1Bu0A5mgHg321Nv+NGbyTe3B
SsAw+zmMWqJ1MXby01QN4/2c/2bIlI0mpdG3ffLQmH/OTtm7Eto6dl9vNJCjbwK/Chaa2zBQS4KM
8KOZZkVwJitdGi/XINjOn6PKwFYiB53UkYFyLjhTs7ZzjAzT2NuqNL6jIaJoguphGl3gPGSw282E
BGjLvZua/bFOUxyr/tUj4ADe5N+tJkovrZOyNapo850ZVMNr31SHosr1J/C75Jc2xI+A7BRWfYYN
mjwYAFY/YTl0HWYayRLSRNijoLtowgGc9srixMebbTyiwqDOKy9aB+bk0a6VTO4MQDNRYY1vfp6E
6cGEGuuiprNd6oPsNlhMP5S5T+H0y2BG8TGGuuQgG87+gwX9lubclIu65CjTeh0O3S/DGFoohorw
Kaqa/AHqZIvWtFEsH3a1vrJAnbVJQdX7lIxelgITYETwxqOXxgYOtn2TEgKCRhk8mWYS7Ya+7qCX
gK5vGAGOycAdVNt4qI+mfgibndMZxZKcZHPa6C61TO1MJoCxrR2eXqDTp5QdX/YAS7OUZcvCyfoX
YAKMddCgoisoWP/iiBZ7aCJu7rgtq0d8eda5CvYmDsBfUYkjNkbcZweviqoHcB4p/K/iK/H/FiEC
O9wNUtNPGU7/EshzvsYgDVsbRQssfuzKExD+1Rp1ce1LlOsP3ADrpyvyKTRiMlxnvbgOxT17Ci1G
zokxtAHb5WA2LwDisY1tV124jLKBQ/fp7/2wz1GzFhYHDYuzJeh1jQdjCOxtYDgKFdVugvrJNF2B
0zl5ww7ZubAd/qsFx2VpNOW7MXC+LKw8uo8109s10mp2LBoJZgK3XUpUp34TrrupKija2wBNr4IK
YOTQsELIKGSs2Nsi3ZHNGkH/1DLHFnV1KhEgI13sNvhugtN6QyFkgrAjaGUsUETyEjrNULuM9ySw
RkQKvQ9h5slGX/+5T24KJBuI5JJ9HbjuOXIavPWuW0sHS1Pnj1+BWlzcpDSfwK+8N8bfdBA75S7X
CoUzM69/xekW4OhddBXGxzAfelVXYaBcB05miNYBHpy7QQcLQmQ6zleH59bONvBurvTc/RqBWxJ/
kr5focTc/Vprgm2xNvRX5cDcr3oN+YWmyOWaxupJom8s2dprGpsFFfDAUMDYkDfNsQyRZWptaKxl
Y2nrATG2JS9KSezV0IG2k7oVRONWtg5ghPDaYm0WUG6s4xr7/zwaT9PGowCD6X81C8g3odpsPBHI
NbaSwtd2FE6B05jb4dSPxxKPGPBu7MGDPpiUcgXp2o6XyDSzDTb+wkkZlxymBLr9qk9GAMTlgtRY
iKLDzLpNa1jsQr3Wz5ttCS71ZdL34EMbvfWntx+9jBXelYZLHkHfu4fYyDzeHCMmio/P7MJ0gyeZ
dNfj/z4/KcJEPLI2BYpY3FzfAkDTvIRthtNkFL5jE13VL6U4g6lEPqelGi5pr30ja83BOWHENl9R
F2VkMRiFYns/jYnUY982/r3KpP2Fgx6VMieeswzrQObJPoXMUTlKTGQjgo4uuYyxHexARGR24D0Q
MnrU19oaLDQU2Rv5R2TqhMlpDqcuhcy2oLSg0SOwJBoq/kalCqkBEu049bMtdV23ecybkZ3L6qz7
MYrKHjyQY15FhbacoobQte6h3zDloig3xsZA5HnD62fUZ65+LKGgGSmKuv+MosGZG176odvaI650
/qKRavKfbG0KWJhZJZAY+fxW0pd0+r6SUdJXd/a7ntOs/AbPFko7RUbCFADfJvaiA1L2CVDGRwAs
zXMe6uoJZax4/QtTe0XOWjnWfZupVdigKAsFTI0OEkM8h8nbhYCc4HUrWHbheCppJiXADcJ9oFQW
uI9XCqDWLQWXiWWdUrt7m1KN08oi4WfLzv592sk5RjTYTbya2slciEYNmjb9I2iGcfo2B9exVSTN
gYb+6TO0hXqjeGfM+/nPd7siussDY9/0SQvdSac5UkuO3f+2dSEq7bHARJ3dOOz/a+yf5igkfgdF
kmbrm8ntUgPnEA0p3R4IIK1GoZQTY9nk1NE99snCR2wCPKXctV+VnunYL1YF2G5c8EaUWYJXW8+E
ZjZuoTpeTh/pAmBcsjR4FO/qKMYppSzDgwkG6nPBVfhYhVDJ4lq0qcYembALhHfCxOcgwkUSEbUa
6k6KaOUFuyy2QSNnteUW2o7Oj6Ktf+WhXb8Oqcyxb+sOT5qHz5GJrLyYtQUNYKC/jx1DvVGvAHWu
cYB759p4cDSiTh+lhXfmJq2c57jXQRvPgvi76r1TBbL3YPG/5sv9XD1FaZSs66iEmq/VgCJ0PA/z
pcJtj5qgdP8Bojix8WynONKF7NQys/CvuNlNLeczesolzahfFyiONyDZuWR5KO5tI7R2kNZmO4BO
ivsmM41lU+byHRJkezztvF95qU5lxfs3aOlpyxAS3hf8C5O9rjqI++phsK26bIMTJe9CFzaimltL
M9aQSHSwbvqbQyXROxiqHGjA/2WvOt8//T2HP25Chl5drLos7M8CpaznYWy5AqpGRcN/4giHdyuy
UUjoMbXVhfNTdH4MDaDPYbLAnoglR0Qwho4R5GvaEmFzdg9gH0pMc832qB9Q8TVnHz8JhWQOAw7+
8/PQiIzmnjN8Dkv8CsQueO0dALLDROPH8IausA6fCaZ8ie5mywpLimXgQkpGt/lLUYPhTo8t/95p
u+ISALhLPbLjW+vfG1a38RjUKUBI5GgLvLFEAJsYxp7i6GLjvrY0dXD11zJDDKQ9yw1eGJzlHBN1
g9r3SotB7ILZyGH0qOvwfG8z9Si/4WQLFvf1hSanj1GK8MWKVXCcwlw57LgOJYOksxRftI4v7jL+
yFCbg+9IcH3R+mzfuBClvLG7Ce4hRWxifTUOyKxGRwmvA1nLvPVQsP6ZhZICbmBvqiCyF7MDTFLd
tk59flYM8D2V8fhO6Lw7h3miLeM6Mb/r/KfHK/+9slm+dio/PaKi3bh3k9hYDB0zvgNLdoplaz2L
3ky3Psh7dk2e5V90s30Lxwy5VoFatBd4rerjbo/iTzA41614BYXzthjK33gpeTRB4XEflagTiFuI
zStpqE0wdsnW92zYCoWNkLa3+D0Fa6xsz2WcbKlnWkCUsc4EL6Jo/QOw+R+XwTOtbET4+wfy8E83
dY1qCLbRwO9vhgGJ9i9ZVITST5TMYJar5pQs0zmYUP8+lDw9DaJm2gcPMfBdG4rTzfyXq0S/Dvyh
PQA/3x6c8QJODbwaUBM872iSP6YmRVGf/NSah08xs3uOvvJMOa9mmmemkbcTzemoZZvqFwQabd95
EBG313N1Wu12ODbvasEXVm4MkyfzVXC+qmpLuBec55ip1I2MIStQ9fbv/nkialEO83Oe2csU6AQ5
mL6XZQ00cDHg22fwKtyLnMVbM9bTZwhwgskoTn/8Z8SgKTFFDEX1leMRtCsTD1Wtg2zfmeM9Gm7b
PsVB7R89ELWucGbZvptKPkuuu49BiVdtx6qsJdmLRLwPMi4fIWfmnqSt9UvKo2z5M7cc8yHxwcmc
QZVysrPcAqVrmomHgak3YO/TBajmqgNdnM/Wn2xOxht8f8aYJCl+/I+dQGb/YyOQ267BUTsGmlJ8
shs50RiweM8fGu8Bq4H6BG31+AwxjPhMLTCsfLRSgJcEpBN3ZP/XMCP/IYYKfEtjCqGbElrjqRGD
uBSJclHJQ13ivGHszfabbAxVgNtcst9TGFTjugWFzMOYHeurLAMx3I1j7lKLjd/eNFT6+uqzQH0l
WwKtUazc3ii2Jmo/VxMXdh5Y67gfH+hG3T8KCMyVzDrShQVat0+1Ys0gQzCZhFVlKHceQ5LUSlEp
/+nKo6A+RmxlQmoeO7tFMBxFnXX4poxNuoR5E24zpn1RbfFhInvp821osehQYV0ChgrTKs+1Bj1x
DjQc9ejSaygXWBVY1aFYrfqFp3yzFRCEOpNXNjoY06hvQgkDap9QupkS9nlSbeMYFeL+UPwY6rS4
tCLNX3amExQvCR53l9g3fnSdyl94nQV7aIMPUGWBszQNVDO1EJGnbmX+j+Ii7vzju+jo2Iy2ueXY
qIi4VVHPS1sFA+CzD27sCPXc1q52sA0U4pAKZKVhWYHXsHw724LUQykPxCM/PJNcpILIZNK4xlnm
BsPGOnijsdnZLSzuq0uvp+LyJwcE6atdXFUFXpqw8xt42C2mC3U72v21Rs+N2wjwBg/mvNfZDu23
ADVxRbjvcIpz14yXAkcpKCHo9S11wcdcbf77x2zdFmcZumNaBkPFquNxS/dufstW0dlRxxV/sAPv
IcF34lyBbPNoVw0OucZKZTHerunSMPzdwEAillViRmuIrbLnzmkg9hBov3ysRlwWcKhGg5cq5EX4
pEnf3Ritbh9aK+rPTgrmLZej7vMKxzbhzwiKxk2Q9C0InzbD1Qip5jhhvYsyc3cbp7gRAF9tWsvQ
zHvA14AB8IM4O7phgXtHoUEL2BDxc9ZEv6Ka+7+04msYc/mzBmk7SPWS4QkVIWrjxni5+O8/LF4I
br+ZzHSYN341PQhhuvZN8ZQIo6yvAIJ5sMvnNo6TOywPykMUgq0/KrDlm1SDv3Cqwv2OCnsQYeOP
KAL/WZZF8+L22PNz9ASIZaAOFknvuyce6djn9jPQzSeWeCcbXa5ipmapvzWWevJReIHzNWiDo8YY
rxMae0aZRrjLbVtucZDkvjRtCmj4KA+OiuolliX+KQNZ88V1DL7IUvM3hILybZIMubGMLWc4uIEa
DmZeDlj9FEa7s8c+GemCF1cXCro1TinM7GMIKOLKFGg+BDapX+FuOSZyJGrhl14XiDW+fubCbRp5
zKr6rjRt7cJQhwj4d21GeH/I2jUQtn66rlKGIzLfPjvYcwXTlgBKyevyHUCRcjGFdEMJscQAhSSU
h2JY6e+yWlOYvjbBTYH61bPut+26iIdoyVyTnelCjikmB13egpe+3MzuOYZaVRngk7v58cZOXa+v
00PV2XvKSSa6iCoEslG3A31dlL2GojlMfhNDNixq1AKlN6CgHkOqtmP7ukt+uo7OoXxTWyiWqIKj
qSDbjkP8/EsY+Pki7uPmF0hhnChtfoIs1lxYEJ495mDo18RS6YAv4jhR7xegh0TNdt65UH73zRba
RMCu+GVRn0fyxTVqf/OlV6j6HCSmnm49/CV2YOf86nd1bRy0oTVPITtMPZXkP6MofCu9KEElj9Hh
2DMeLrIAtanf9tFDpEMNzDM1HaWcMsE+llV8gc5iuxRQlnnmdgPBsMpTZ81q7c2g+fW2yQzzVJls
2PU41j1CBNjec6f39oXI02Nsx+NLhvgVGG2zgMBLfpgvON8Hu3SY9jqwG3958PWP893cpxYKWHAA
T00adOOebRwU4VhMjdky7sdiMbtuE12FXjWvRk3N22FzwqtPPjVn19XnnT/q1SxXzZj+vTT0asKr
gKsm5ZpnSSoVffypZuPV1Fcjr/5Zf/xAc2YUuLn7/7694tl0e3s1XRx0W7rpobQUAt83Dy4PRIs4
mInbhzAKSvwYSxtVuVAJ/Y4C0VU5km73ZvalTh3vRZXJsIqVpUFUxthCqzxAmRMu3C3fc9SH7x1h
fJjIbkmgUKXRZasbh2iK4ID3mccbuwvC8gso6Ve9B3phylFH+toMjR3OZnWccQFb6aMQ9tVwi2bT
4Xh+S93E6V88Jj0I0cTNY+bod6FXla9tiAMtJVK1pm4J9eiFi/+YO6MJ2q9560M9E2ESrOyHoUnA
LDNY5WvZo4YpKQr7SF4rXham57zUTdiAgivctnGkVLaK3P4hjuJ42xsDiK1R/qUf47S9Ay1gcZ9C
vHG6NBCDWNis6XalnQtvkbLO24MZ7DuFTLbQ4e9uVUQoth1DEsj77AD+rBdizDUnFBaEB8o82TFX
/xK1NhAEofYY2bw610khcDArnDctwqZC4aAeENsww0MSW99MI3TfAgBdVw7QtYdOlfLZRRVoqZTz
BsIBCyrq9QYno91yXt/NGuCBwJPHZqrd0hpvdlAweVtsUm7JcZMAT+90kcYRdkiwztlHhrqrR+Q6
/sbsBGF7dqLu1GoLG8BJPV/PNnLIMY5adOlF3+8MsF3LdQJitscuVuWj1nn53h+XpG4zgJipb7p2
WempsZ36Vtou3QwKIhQNPFa7y9N7sKdADwKQMdCWOSaOO+swO7KgsnZTt615fqpcqNwvKIj61PJ8
gWeuW0LBwClHirQxxxQZskbtyiJU0HNn2toPRffaW86Wzp4TxYxFGbbhQ1nGLRTe9QoU9ygoRTUT
/gdjzbkDXSjDy0RiQOAxib67vdiGAihNbMlXW4lz3p3XZ+I5r9SJAlQbpCjUgbbWPDLSg/gJeOB4
kQdgoWzN8DeT8jVrhf/qi7YCL41lPlYOqFtwntaezdqt9robiD1eefmZp8pc16hffGodsL5YXVm+
Rb18Ltuo/Q059k4ZwzYPY3cP/MzKalT2WgU4i1VFNWyBNJevCXbVLVdvvrV4zK70nKVHPawYTuix
FVClzbc+V+ZCB5ZpmepBuyz9NEL9MAAFdVyExsrlfXznVaAqA9TvELXCy45Y8tVVh83Z0RfJMjBW
Ne/vHRcoOytEmR7kHjQPG2wQCS8a7aIgSvethXjLsjON5k4aIKiUKYBgWJwZ3xyIA2e+oX0RANfv
WwVBe0vz9HcnPmmWNL7FLk4n/XqZAcGS46cItlOiPHXaOFhXhpCLEGWUzT15RAuBtnfbr+JjEkrE
t1lm70zFsDwCK9uyq/1DB7GELetRhYc9BUeC/inS5E89BOuQBiavZcOSGpWLjbCfyG+72NRaNHZ6
L1UaLFJs2tt9hDON2LK+6Jn6WQhXQH1B2F+ASemXRQDN98mJQ4g1DkC9NQi57S/MdNN9Jqtu6Y3B
VqTlZ9WzHzTU4VXyaKMUi0aSCUeX/z2T6+FuT7n0f5uJskXQnP63maYAgdPsz38TSPF/WoBMC9PW
N5Bal0c+XjSgaKaWD+oiKGmMfbpM/TlIAUZ+FZ4Py2aQ0ZWFRl1FgWBpObEtxJX1xQbcZ52XxvDe
RgUAsEnwDAnW4PB3u4hM7WtfyvBPdgnepoNZhNmaVcEPfEW1RWiXYO11fWT1tde8dvpHT0b9KR7t
ieqg1iajN9SxD3+yh0PbP0qAEab4Jk4eGPbzgfzQQx4sU1T/LyId2KcGgl0ojDYCsWEcGttTn3VN
c2q6DA83agbEEl33AnUHebEhm5kl4sMtlI0kVhWBzS+6Hjc5KJwulelX6xJE8KjAAe802aYYopGe
ZkxV+A1qh8l2+iwUWVklKNwYgMzbTPqP0yk2nkwS2rSHis68yUYXMZ6Qz90rm4i2QafJfQriavDk
vMs8rqAX4clXF1TyyjIUENslv8OdL1+QndepuXaNMt6lelW/epUDnnngSutatvc4JPqGzZz6NTdw
JOgz7m9oUNmqV9EPNvTDjOKRDfalaGQEaGqdbfJYqCNdoIM87Dr8JKgXljhlSJoUwMIeVAhAvBUw
kBVV4ei7nfkxkIxZ6aFWv9WS1TSIjK4pwQlK+fAUL7YW3tVArZ+54p0pVlws2TG82YJXHmVVZrBu
wdC1FHqWQmwH7vkCmjFvWQ+yABW55ME6yFu2iuuiRfmZtIJ1h3foZQ4urZU/bpknABhtSzc7uThC
5WsP+lgHE6zVfE1u1EkAea/dWltRBF8ogAa4vaMBkqPqtV971lZ3ZPugO/w3mFT7dyGCaqkPWn2m
+rwmq/JVh0PblR261WXonffSarRngEuigytBN0zdGpVLa5yEAaYLkZnnxkTJlZ9zVEGNwZYSl9bL
0odBRd5XyIdZYxAlzALrnXqU0NIze0ldA0dPU0LqagWIL6Drt6CkZBqT5gBzP0B62/ua8Tua+e+f
svOwaqOkN5+SupBuiq8+pW4C4wxEzpSQ4yW9LIKXv3/KKFT+MonSFgzzwj/GWf2jS4TaoPjVP1ZY
sh7JTq3/YevL26HzeNxzwTFuWdpa8/IB9XYAXTasBAin6YEZHwJ+FCPyb/ZqohsFU9JYWy151hZv
nWPzfSl9Z1UmVQmVsOI3TmrxNI6G4T4usEkEQrS3ohHQ9oXSM0Rg0d3h1vgxtPVjFOWPQ/E68Ntq
RA8W9aDbgyar2OEPwA7zRQEOdyjK1rLXZMRPEtyi1AxrPa9AJv9XPGM4vfbr/sXU28hEcRlU3DVw
jkCdC4eg2SJnGqqjR1rsROJncMLdHzyWoJoMNoEAUrocvGzbZ051QbFLtgNREr4TIUTWFqTOUpRp
uesE6gHDseypVwKevLfqHYCcyYeRRvtCXooY9RS4GceLKZBS9J2jUHYVQnCqE8OxSIwHkRXlS9d0
AGhhwzSymb2OdS724Me+sscKQACcLIq9PdqVBPgM+vXvYrRTfGNH5QGntO6CWJlqQPciQzP3xOU0
EzUNuN3hgGgkc/oMIS4nMwEpqClqrBxAOxuCJXMF0j+2BdjRXrkxc1dYC9X3dWjW96jQkeeRUsT3
Ioh5ksOtQVKL/SV9J0wJOpWIiWrlSAgARX1xqtM8xRNqbLZFjVpeO15PNj5kcJf4s66uIkN/OGH7
RO3InSsbwNlx8G1064pmye08WwUZdkcX5L9q0iAaznJsyA3Gd67VFqAQw7Dkamh21FXOUGAHxNIX
1M1y23oK3HfbserHm3ispq0nvXU+4rFNEi2BQy1ltFWQutwLb1CXIOEa2NzCS2566kImurgc+C8X
0OTFbKMQZUAGOwJ3wYoc8zDcHSEArgXeZralY9I+Y1+b1o0Pc6a6z/WLgZI/qBsGd3OiKrLdU1S0
69lErcAxBVQKzZ9zarJDMjvZKFbVS+qqCCAUiCHgdjz01jBlIQ9NaLbjqVrNmx3ZKBd9wmKI9g4I
qk5zeldPtbsQb1+ffxaKFDYKuyM+XP2lKLUGPvIt9qsUihhRTqRXgXeIU4Fzc2Bfv9mK7dsuguAN
qu2XjQzUz6jQooWpYZeWOZB3c3A2fR+6wMp2UgMxSMu7kzTqchMaCbBvbldCwxV6p3pjPpZy6IIF
quMATo9QJ2tjpzcu7FcUzwzYyGPWQxvnxsbuHKiUFS2Y9fui3mo4Mb3vqyRaZXjVYgXvt2kL/m9u
dDFbUFP26RYa5PnxypaMMQMI/PQi40cKq8YqebI3NVTTdXDZ4q1SLT0XbG2GVQ+LtJDaGxPWu9/X
7IeK5SF3BhUssBGx0LHegeBd8LvGdiPqfdvw4IND8YffZu8eXtzeazCRAKAZGncVymL0sf7M0aBg
n8uoWdRUPUbGZKxa05l+pyWqPDgAON1Z46XJdet/lGQ67Hb7iaMIgnOGn5FhmPptMYRthYHiTlI/
uKX2tSZw2cg/KccL0U+KKIhB0TZYa/JSpfMc9yfbPNbjSXX0UyAr85+kDdm7lX/+7LVjT0vSnyQy
Sb6xl0LBFRpGNaYtQGNqABCyGtzW3FQjhamX6c0JAIofighIUSa1yxtmXjhIfpc1S/W1DR0E9/R/
lF3JduQ4kvyXOQ/f474c5sLYNy0RUipVF75cqriDK0iAXz8Gp0pUqqurui98cIcDESFFkADc3CyW
jbfp1Jv/kIlccpCzMzViHaR6tbbJIpeDulnLoTzsOY+TXf0ES6zxCKGqPMRqpz5LnLFsoA2aPA8m
Hj99h0ds8hvPNf33uuR1mDWo9tXtNt12mRmd4rL0V39/WOh+JkwzbQ+U+xBEcgwnMFz/EwMhSmfT
TOuG+rFDhUuAVRzT9Vs3GL9Bz7n8kfn668RH48nB59iNbMj2RpmMT38XgL1Ddid1qzkzKMCvkKng
+GHiwUrCafS4tOweiPfc77eLr8EB/qFu+EPpArjJygp1iWlmPTMQ54UlaNhQ+2Gas7n0gvLADXEc
ro7j+gdNOwtby65pqmdX3zejQ5k4NSqsYFJHZE/uGorl1mbxaWP13eqb5kSuqG9RyJ2vvCRBOjpg
jnMaReqC/AStSJ/g5O/20t12/TVhCcCu4OA+/f3/yLb+JV/mIFHmumAHtL0A+oOf/klJb2eZMTXD
Q67jlNZUpcU1RwomqhoQAnE995EYSPdJbw2nvuEQ1Vi6o2JKrLBPO+OMo4s1tJDAztjV41pk+nBL
Rre4SuMVZ1bDjUdsQLWMgfxmmw97Mg1DOCezC1AAr3pdENbewIUGbqwkuNCovKr9bdbpX9JqyEJy
Vawsr6bzlQx6HdlBoneZNcGjdV0YKJRNCnxRqr5v+rDDxuqMRGl7plameoIyv2ZOHu3ImuNoCNkU
5431b1UytLjLanJbF2CPqXFy82paNpL0RfdiJDU/dqUu1730jddYkz8coy0erSZp7uWEwwl75MZr
JkZr1YKe+ITSseI5t9ie5qFpdUAGd9Hw7LHjaObatM0mEMbKzGZnTat2kPkdDh0oGYwL+ejCsMHD
k0DVpqngeRz10GBWWVoXqtEsDzi0vNS0dca8/eRBc0wWAnpLOCuUVc9DHK9pD1rLHah2479IHX75
PZ6AtjTTLtlazLEOgZ1Zt78Y2BmWc3Jkj9P/2hp/C8YfqF8PnWZK7whK2SjmWOSXgv3oAf+3wCup
A+RqoE4q8Gv91PHrJNTpBjz6PElrOfmp8vPfLGzUBKoqXvgEQC0W0zjQUotj5R+Uf1R+/xf/Eo9U
8Id4c7T1l3qytL3mFdqmUKrVfzG/W9oJ3nY5rmf51NhmO9wToOKc4K64pdrfWUNV9ST2KA9U15v3
A9jIuIWj9PhsJ3790olEbkVhmQeW1Mm1jK0uTIVT/niPCDwgyykiwkHOlRlg0KUIUF2ccar4N3NU
VraORXHOoBl9oFsk4JUQ1VIbjlKwLwAUeofR0IZko8xChYlxRHXve8gHH91U34fNOpQ+duKbCOuo
CcANB2Lns9ALVMvqdQYc5CYmIZhCa8r7xr5SETDpvpA8faTCEhVW9MK5gBkiRkF2Fkhkl3t5J6ug
124Nc+M9yrIC7K6mWjv6v15s37sgMd3tFj/k0hGcmTHKJVH6dHSbAixM3TGhikFiCSPISKRKDV1i
JCMn2dTyq8soB/cCHYLIMvI70pTPsNYD2UIQ22vPbPM1OemCNDt6QAbvDG1+F2cgaiB/pCgbaEBh
DfuBp1B+VxvzZU9uSMtpwyQB7U84t2mrXjpaifr80dv8/R5e1uCWagfU2yVGoUDBsuXrydLdVTak
jQO2JtiNNkBtyoy0EOg38OqBtRb1aoMIJ1/zN2ZeQSeCbOoapGwv1MK9kJ/8QKxS6qUOEEe+9ZIJ
yPK1dSOgP3IQ16Xqh68uzBpU0UE06itAVqM1OS23Su+GOsAlC0csE3H/d4owzbD0WiGXDSoknJ4R
mbsx2QyFMlW/I1PvGnEy8ZMNExCgXyPrEkVF34LPAvV+ywWH882aRU6+irX37r7oURPYKHUUiiR7
bk1QAgvxTHnShrjdBeC6OUrTGI0KZ+we+Mdj66zL3sR6I21B9q2aOMyr1lVjTCsTQoVAPS/9bWWZ
5wawuLCOBn3zoR+4gz/HV0V69RLJ9h+6aeAHG1nIcASR5KlwCFitXgJVgOb8ZugVIUTCj3FgI+v6
PvX8Lgewxu280X39NILMmj4IEprxxmRtvJIdaMMtyzVDsHwa93SxdB5dstYOe1Gbs4v8uWfGh6bE
XmfpgGybqZi0qs1UobLJ1yfbBfIYTo8FAC7JAcgCNTMAzc0/cPJ6/wJDc32o40Im0nRdWzc+QyJF
4eZmV9f8ATW3ANdDX+recqpuPzr+iI2kC10ANgXr3O6yL2VgpXhaMv33GGo6wFn+IQf+gq1G/NU0
4mI9ctwBYyvJV0WO1JAt++KSKSIsYYHFswu+6MLv77jw8KNUbme0M6CYZbUlkwalv78RdnWHRmnN
S6859WnhPbRKl/7dor5kALmg6qt8CFhjUQUQIjIV93SBvscrlgXDIbUq9xj1pTjhuBlUoKgeRc6G
g6DXBdlPbvTZz6r6HXDc+rsh7ABUzrW8S6dAArhuyQ33Iu0F3+fzEPjZTy1ufyS65j5xSz5JN2Hi
Ebjy8eAYElxbqc9XkV8agBtO+jlggX7+ZIIiZtr//QLU/LxJsF3Px97At1zP9G2TOHh+fLsCD9/9
3/8Y/xsZAl9xrCueBOqvwFlpnJNxBKGwNYotDybUJIi0edV7axMz3Xh2uSzOkFYYV9qAMM/VvLAo
Mog8BDqKOTHcqaeDJ0qz+a7HLdayAlB9T1jrwR7M59I+g/CtewXG4Yg0Sv0ciHQ8FsyFEMRk+P/w
/TTMz/tV7ICARANzPwr4jcDSdexnP3w6iCG6cRXx+Mmr240FcW3uWylqo1l/i3Vrj0NS74WDQ+Fo
cjtFgaDwXmIwwK17cEwfqTf100PayuYmOmCSddTkUFQ79dNeRiDceOIg4XjorKmEcDXjaz3Vk++W
N4VQabdfvSputkDzdgcRA7Ckpc0XCqh0HJFYkDt5AFluue4LEMvWIscGpqyulu+ya1ck8d6r9Gq1
+HCwkK1cfYDGpQqhDjlkq8A2igezSNpd4nUGtJCAfwJr7Q8KqAomUexaGWEA+u5z4DepuQXgQWxB
mZiEuCGNfQiWgxdw8pURchbuKwhzNlj2IgWmg+vWM6GC4LTS/+LqqM5VfjbY08YPen4QpVMcm0Sg
Wk4cc/XDlFOV4euAwxQyPaNl20DW0C1XLHdN3IELyEWJOVQx3C+AFzl4QL9IAOBOJj5sJPLvwGzG
9Sax7CSMFElX6kY/xiBn2IZ1D6kB+hUH5BBhXef6Uzdp/nqoZHvfApy/0xIvOPIpnU4xjgl2XpmW
D0aunWITOklx22TnUa657gxn7nYjtLfRAsz5rUU+FNjg6Nw2waQZlD0Kw0A++vc/Osg+fjpHsUH8
5VsKT67jxulR/4fvZSeKXlZVmTwB5lGeWOGYF4jp7WvStSBTZqD2SSLIWEQssy5l1+9LUXaPOUB9
93FcreI4HR6q0hebqrKHhzjH/4xa5PvQ27lQpmkHf9WbZXArqn5jK4wy2HPleYKMa2gqs0P5+K5L
22xLvbyT9arxwCBEvVLnp7K0yysQ5wAQSNvZRaVx7FLTuGttN7kV+Zjv64oPK9fiyS1pmTy7jf89
alhYDHr5HPHWfSyM+IwEivYl16H0mEMlNSSzcDq+M0GRsiGzRboI6Lx0OpCZpOPvDdNs0HBiqJoR
RNj+cYY+jxCeFo/QGY36QxUp6p6ab+iJUAo3X/nO5J9c+oaN3Wp0Wfk8ytS771v3G0W5osPuWg1y
jD6cvEbrD5032vkF4JUbs0EOFkdgbINqUHPEPgoaH4ZZfTXw87dkC3IC3QTICaeZ0BHw6q/VBFCW
Ho3dVvcHIN0d7E1OQFQ7J2NIccDQTVWNGnTw6EVGUCbrpb9ixg8zq7OwNYKhPfWxs4M8Aaol1H89
SL320cv9b0bpgSb+3RUJ5xvqM7C8JjICppmzSYMo7N0lhQ2UKs5UcpTM+SCzqwd5qCFeBJwtXoGC
p5ihEk0qSVT1gpVtO1sOvgEovlQgUfaHn4HmNKHs8vhZB9oJWg1Fe+Fxwo/IoIkdaKvZYxspVWA7
9V9zXtz5ZW38geohALAS9iMvIwiXl1oErmUco9nY5wBbJIoTw216OwE4cXW8BvAYfH+/FY1zyDPb
e0lcdsR/2b4kfeFceO2hpUyhMy/EPjrYkM+NuwZbrdHAgtnfuJNlfHVF1uBcPLMU+d14FX/UEXLp
oFZ3foJAZjVZo/utbRwTdAu2uLeSMj3izUGNETn2J4plSdaEjWeCKmO027OuLnXr8z4cNI7jDNyM
2kzPdmTNIRNQDSOLc/EY+RZAoDE3t6K0+Jp+KfT7MPtypbeN/4BSzOaxp+8biOSnt60aKsQ20VQM
l2WvpllBu0UtzriiXVsj77LRsTYcqIKXpAGXuPoy2jkSg2agVeBirsVB62p/beLrynZ+3LTb+XUc
J9UPUNUGrX6MmsMeDEvruCmma4ncnq01T/SkLuzX2i8XA0X1zRMtnBBGPdAD685uWaofTBp4vwXa
FcQHoKnsEnCAi6n5w7axwZ5QSRt47ItTcv7NaU2QNuVZ8VpEX7h5XmSh3Qg19aJso63RIGbk2fSl
MlK+rhzDvB8nieNJaB4foVWVXpAL8DfpEPU3XnVRCJGD9FuHo3H17aqHIn+s1fFiUpRgHvrTknp+
rMpAB1H5hKeDOrU0QTiz8aM4WafKtNSWfOmY/CJZ43mCjOGgduxLNAXSkAK1LmnWiM2ILOARai/g
2VOtuBna9aQoyegYolQ8ZAup2HwqwfWTm0Psivx+YbIVPqAdaiNu6QMf48MYe/rrH4E/Tq9CH9OD
2ZTjRktq4zUvmsfJqtJb56f6BWRvqCRXwUULFW9HVuKCg7HihhsDpEYQD509sfGLOg+9PHbWBUcK
JDGTejVNqEPqxBfNYe7PpAOXutHE8W2Mc3M3DLI6uNhrsUrvT1pmF2Apj71LnAHhRi3yjcqXKh+1
yJf60LHR4urxP4j9+zm1sfn4ijSflmlfyjIR61qR27mpHO9T6DbNlqKus5PG3OcMslHkowuYNpK1
oSrIFx/OjR8spa42Vsm0Nlhag70O2Rdhi6cI28R9b2nx3syt6ansg9duhBzPPwYUAKyiPDN0mZn9
xIntIWmQkwKdCTBGhpefTZRlXvS4YWuZZf03DWp0g1ZmP70WucwJq6xHVo2oSR+7aSfKKn0KSlTE
dVZi3/eR7oRG2zvYeCBbmZasemZJbOF2aefQ6IapQ1R0DTHOYYdkRf1cFlGGm3cRb6nXLt1p50Cs
aE29bgT++gGHuCuWomi7Kt0I2VQ8CmusqfGbExIJeVF9B2NlOESl+xOybSAtiXL3VgGruxOgzDpQ
bJCD2dQDVvdTbM2Ee2tU7KBig6Dx/qGUx/28B8XxueVA7MMxfN8NHP1TwQnvjVQPEm7e5mcbstm7
GopCW93hyVMDuEEIxtz8d5n9aLKx/QECZPzBmV09ijwSe4BFxr3eiOYxa/ps5XGv/+G3v81DVJ29
7+TazSl71PQIpztaeHTc2dDqXad9m/3mD92eYjXJ7iV+tN9FCtUAv/XbmyEMZ49qnH1uGCCTBquf
DgrIb6A/fxoMgz1FdRIcAmwTN+Q3IS1WGOzbyGWCJyEbDjzwziBYTE5jJOwNWI2yB81u31rIWtmb
MdbSB5bb9kaqVhy9VqYFOEZvZhsiDMF3l4ctym2QOnTsJ7PsICkCCdR0xOkqhU2Jzv9heRv8uqd0
jMD2bJDA69haWtA8/7y6NZFGBpl2JR4MKzkgZe8eUVbnHqllvLcWX4+3AOIhtv+r2CVsGf9f+QCu
RtoAVLuxUrmc5cVIRYxsEgHjWfEkWR9tP/kpgnzzMLJnCTFqLv00zSwrpiYbcj0CGS30xSikIE2z
WW+Mx9+dIOt7ENwxPV4zJMeP9a+XHCuG49j5ANGojr6bHOyZ3mOoB8WY7kH0z4v70yjqIB+1gGqG
othi/9txS4iPasFZapMOUnM/7zYZWLlWs+im2zhh4qF0jrXlP9DumSbViSkuU+j//Py//3GwL4I4
oetZOJswDVf/XEdmi8n0K7v1Hphh4ThXrNnglD8zFsVY08cNCP8KZw/xtXwvIqe6mi5w2qjkwj0K
N7eyKX/KaQDPmX0hgGjcZ9g1tFx/KNF3l0ZJAhwBkKOo4gPIqMjeOgoNnN3UkUA8FfigaHxAqmDq
kLAtc/0AmosODBxlpyPdUnkPjpi8B7tj/j5pUY61+Jq21y6pnDZAv3MtpDiIv2xts7AuZNHFg6JB
aMrGQLlB5D3Q+AI125sp4f6aQiz1EhbXvPklyEdxgzc8xor/cSqMba4Z/i2OE+0haBNApIX1MuSG
tx+hm70mM9OSCapxIjqS+a+DZJr1ISv8HwvzHJSSpJc7D0XWF+fKG76C0xrwZrCS4HgWxz8N1mbr
xgaGFkUK3te8WY3Q6n2VoClA5Z1IN3R4ZEXND2COgocqKssHZMVSAMlxqESjFZ8Car4se90GjbxU
jgagKquzZwsLzrB0AbkeIcKBsnb7D78NHt0+z14nQwPpGiicH6BqZe+GpiyP3I/fhuPc82345LXX
LC8vCUOGBsQTj6CbjR9F6hXPWW5AfBHutB/kBfmnNpw3vlbq7JoJ5XfU23qxDZJXsz1Sbx/1j5aa
Y/hzDqCAwigdAwvEMS7KVi2urwdjAD5SleNiLYYSh7LxqruxqfGlsZt47QBdsZs1BzWDgXUIVLxK
Ag/yIuWTAOAyFNLqz53Fyycr0FTZRMG2FFLgqPxU4lYF/SwEo0y+v5nY3CiD4pu4wumw2eqHiEQN
O9sftzwT+XyO5w2gkgs6YKebwjubGmMr+ld4TlysINiincdpnJ7wSQ70D0Y1X7wrsibf0amgGm7r
g32XgAKf6kfmeuNMZZoAoVgvFSdJlDJoTrzQn6FVAVYDiW0y6TIXJPvMfhs6tigNdKduOGhOLlAX
h4tpJ+zYTOWBu/zNRf5RmXmS4u/t9qietXG2j3KnaUd/CIOVA5KAqCqhP0nbasmjDfYcsijCjsSj
7ov+jiwaXqaBnIeXAx8OLbYTYeAPm8kPjiWvIPkJQb176NNnKAex5NdaA9IAaPBi79S1/AoVlBOr
fX6rUJZynzQRVCTsfPpaQivl34bFTZKD7wnDWzUbthuFjCJ8kxIrLreVH1cnhzeNv8qiGiWX+hjX
YaGan+3OTpM6pAFzE0uL55xLiBOrSWYfjczrATI81PwwiGyXgd7DBTOPdNzL5ILZHEW4/tbrkYNz
1IVaZg2+brev/KMw8t3iB0cphJl6GfersouyDcUhZ41cDI1DlYi4WCohgdmFl8JPIWTbKLpec+R0
gM3AlnCd5kkFWnkhdlFU/lzoqJsUR0Sg8QNvn1r6U8fIdRY2nZkfyUeXTuysshgeZyOKstO/m4fH
P/spal88c8LvXNONU+7X7ZcuStYAHzSvCmK2zwNRbh1l4pz53u619IZyTAbCeBTNj9KrX5fhPlaJ
N+gJ7GLOfi9zTwLpD32zOh4BjZdlDs00E6nVxaYWxagRUKuZthRH/txw3RDUg3I9msgu5FoU3ajV
1602t9r3Vp3kyWGKXHA2xTlDgX7X7LD8sF7wxdmRBJYbmOYKVS/6RdSTf8cnqEjTcbTT2GeLdzlw
3H45jwQ3qvWS5E9CgEtEvftPn2MxqdeUbroXKGgtpto8AqpuHoMUtFGrqmVYeBQ5MocTNN9xNof+
2elENroo1lCQ4dl+G/A+jW9lIPAS/U+iOiFelRZZe+iEi2670J8QgconkyfZg+1Bsk1DhYrgIDug
SweCh7lFJjc7SETK4fLJ/ynWVnVFCQobt6i0+jjebzt77zRD/zB2slrlzmiBzzqPnqwu2tFttOdR
ufNbHm3pbhswCKJLlz+BLz27lJCqme/Cy/DUG6MnFDvtkugb8w1xJcybh3WBVhfPncpm/WkQUg5G
DpjZ859hQGF9FbW/AXREB6m3/6XwZPloAJVyxTGAhFQT6qHJpEutyXbl90Wkcr39lXwYJFwcbwBW
jbzcaEeroU5x8p8lXyp9TG6oSsrPqGKH3zNxVF5AgjzGKh7Ep0DLnFvoLHa4Bwqc80ZxvY7NGKLK
ytRlqvBm/j20HRFCPoqzu+IXuzRfImyATxRBk87Tqek/+eZXA1lMDZaaIA+nytX2yJPIE13afAK7
yGKbxDay2Joh3yIloJzb1J1+p87FP88QRNUKx9LfkJuF4hTj/XXo0/4qUdkRBplTHcnkulc92Gm1
Iosu0HBodp9GWW73W54Ag6+HIx7kgGrkab5zkSzbSIEdd8PS3LkzrHGbamI8an3byyMy8BtQutSP
mcv8mypaQXrFen63zME1ZwuEyPjEH62l778bV/FGR9ZJC1ZcN9OvHuS0Emt46TOjvBSJh8y1cnfA
1m9QPwBZRWU6U3CFwBJ/xM5puLp5f6EoLFr9ve70GpIwiAJtSgqkQNIiEzNPbev18GJr0dvUKGcs
bqYmxUm6ZX83qgtEGaNQB65mW8SNbmBlrp7kg9/dVVB+aIy4OigtJXMX9EhvtV52oYg5OIoLfpJB
sGUT0OXreWwzeThsN1IocCW6Cfwy1LpNQzNXBZ8MvICam16fjd7bS8+v8P6CFFKOLfCMjaXtsOzb
xXHs4oCuTB+bZLw5kEtB0bMf7AMjctbS6OyX0Rr0VQ0hiiNEjqyXGpx5NAgCbukjG0wwKH51sS/Y
G7239/wCtac6eCtOAzbe8wW/mACZ5mlCVapyxtR0G/MMhEz1NmYJ/zzHbLMoCVZ2KsSKImlOallF
CZj0MnzpeX9X8wsuIdSap6Xm3N8OXn/SUbAZFHdBZGu7hQAoVaxARBX0yUcdn3zv45uAuTO3EIUB
/n2N/Qw0jJ5lPfgC+tg+D+IdmSbQLQ9V7FZIjgKbSj66GJlklyBI98jygWaNfLFvHkyz9M/Cw5dQ
CcC/TUWzNBBEOKHa5tEJKmvLE1ApDHGSPQ5Nk6K6HKcdyOIDRWoY6WOnLkHp2icgBeYI8ium+Tu7
wB9bDaIL+dP0RzPFzv3iHlLtbI+BOC+uWoc8GYCEqBFR01OH5Ay8FVlS75bX1evGWUO3qNoEftrE
K0u9X2cCZmaZi94vfnVduPjyMXNOWeo+Lh9rqDyU6vUon8z6l6gei1eTozTPTCwkKJXp8nqlJ+P0
xagr+9QD37Xylb/uez9EVkhcoDjNnmpMQf586vNdA3aNLQ1P6hGUltDtRCGRh42Ya4fkR52uu7Jj
ezzUQxRqlhjvNRwn3qMWu10lflNuo9GH772jB9lZaAyNtqMOX/VSqx6tZ4dBN2+JJX/qIi8CrYvz
Jz+EfcCSEdwt7nhK+YXbSrwJb2N+XfVecEuJT0HT35nC5BfTCkLPMQrQYnYfL+TzlMAtdfjWmrPR
Pv1VaPUXI30JRAX3m+0y7RKGSm2j+/yqI/IhuzaZXj+9xCdT0liatURKbA3dKxdoVLx3MXX+MUHx
jbDL9gBEbxbyRBcPdOlLTTxM4C/oikreLX69RQk/Cm0n/DAQC5ld8ZAj7ft5fGkj0wNyDAZeXsM9
J8CZoVRG5vF2NAoexlLWOBMxW/dsv19EXDYDMPPGQYCb4UAdNHqOnu2hQQFYP34n7mhtCqwrzinI
IP7ornXajYmKoQ35OlHb16KYA8jD+AR+eFPTNxRv4558bVBKruipa713sVHPoaneC+gY+VG+TwX0
sm29LXA/QxFLY3RY/QJCAd0hXEoV10wtEvijVm/J17kTNJEqNThWgyGQARunqSmoRE3s8sMO6Es7
KvPTcjF/NakjiIb81HTuV87jbru4llFGFKAcRYUtPmr92+loxBJMY5MeciseB2600xlWPAN0QCK7
G3bcAyEpdg3AJwwaqCbA58lWzOnax47ZIO9/95FJHeTr221WVPs29S4T1C+PhrpUkQXedmrSxRI5
uERTq4mOc3PpmkOZF7vY9En/bYIPUXLi7U5NT2NwFzf3XO+2pWOjWA3PVHxrHesMoBcO3qhZp6lb
rxtob2MdXu8NLwVGybdjpMKoqcJjCYITF4nSYwY+d2co0JthD7I1Rxw/UC0eXfrEh0YU9/et6aJk
j3xUt0cVfb+GkJ9cHoQtdkbqXgMtwSZITgay6Y0BykOY1KqUSa2/Mv+DYZYojRJcLOMLj6rbwCxj
32Ozduf7o7ZuDb1+BsoP9xEIe/wwrRZPjQpfxCErQREhxXfNB64VesnG0+h41cbg4EwNeFlDQ6bz
91Jj+jwTijHrZ4g7dSD4r6CgOODhAhJ++1z34u0Cqgpzk3aeDMlHvR7AbvWabKYCe7DchK0snK0O
PVbU1maeDbxO49drcA6CcLy7ny3qoClEV6cI/HXy2alB9HQPNBCI1oGtMPV1X8f6OSnj4aR1fzCG
CoGQXHTR+yoDZ2yyNTTcsNOo1s/kn+NyZUcBuOrDBBn0QMTTkXwO5JzSI0XmOEaJ0HuAZq7d8mPa
J9j7orB9PGIzDg4Rh/X9voMm5BHolMiCeoBUAarvX7zk4BP3jBMFLNMs8SPU8YwVRYKSN19JHxlt
brMO3C1BO1+G0bzrJ1RxfvKTWeAYikGx7rLEk99xsv7s23z1yU8mhPmQokqt62yBwC2sBhv07Sss
8dkl0aZegAoMSK6DVsnhhMq8e2Afx12U1cPJVxdqWS3q4KGYrvGPNvWD4P6+4ygodPS0jlYUToE0
YYx8Z7RaJqIeyFwEIMf+c2BQgHoopJi5SSMp0je8fsu8op+fABFk7VuU8d/Ro2DiSbuf3BHEK1YF
OBNIyW6OrZ06S5arMYLuYxTz4RbXZb7TZNMAJJYMtyKpp6vE9xMyjLfZU2CJmNodOGBUAHQyszPQ
8D/JAmwGYXWDdDsWSbMFDO88IZk4+xcnFEJ+HSLopgDGlIA/wB8vDitxmKYuZNJljME+4qsQgTLC
EQLqCGwq8K9Qj8ixHpYj1ASxsfxzimXgMvfSu7zAMoMQ6lYwz62moRipXnqZIdeNr6KH8DixBvki
jfYCq6yFEegTQRDRB1FsIsBap2IXF40ik1oURuZ7LPlpyhw/u+PbEarLwbtcpd0TTn2AY5z8BECc
KDgJO6pvnlc/MSIOefdXhqxvKt4zHTDDiAT1oS4S8u5Urfra3rUdtjCYqoe6O1r2mHN8pTWzDheb
WrOT+pcxZE7SakDEp4Pb4X0y6nAhuPI2T616qHt2LjY5KTy3hLH3NXN+T4v/89uhdztP4wj8KvTA
slEGmBmNgTaY5IlYcpFGJh9wdKtIb/QDWcvlA3slObvMak4zeeViL+ELoaWasOOju9L0rxpu7F8C
GWxKnTmv3hBZ20YrjR2ZKaRmysq2XjqtjI9ODyYC8kuz+DJhHXrt9CyG9id2FeRnrAKhCnRSLr5n
mNekip9MJ3NfPR8AiU49K0bDuPPBYnRXT7Fxl/b6z9phwz7GfdAD3poZRwvSc66KmH3ctXtUDjOJ
3b+rm9Cf+XOGbGVEyfQWZjNT30yuhjMzNRZHh8hhUbNHnUCbGdAHHnEeF9LrAm0nodPDf0xIy9xx
vfdrgTyZdx40Jz2l4Oo9ydyswUH0bpOTZRVWn9SkC3XPkWRjR9GsslQq+Md/OscykRXjZM3SAZ5n
0J/lkybDHKdiGwDfqhXQIRG4b0dUebiu+ToyLNmiTrcueR5YEtQCiX5KoZlAEc1U2RdqUQi1Blm+
TUUmXVj9mJpfqBKzH7q7OpHFhSo3685M7lF7tKE+ujR4eu2ZFPFq8XWSu6s+SZLd4vt1IpAdjxeD
uTsg3sAwliN1BQDzaRyC/OQOyN2sqMm1SFYhNanf521+mgJA5xxZBmtZOjoO8saPl//Kh4TE21ga
1h+ljPDsf5/xP5ishrJHCdgZ3gTNpvvYf7dsuPRez7dVkqJkLI/cxz7iPExVOW/T5eC7csaXsmJ8
60a6CY4uA+dfJuQGISudHNMuHp7yKGLbGKp+m7R1YFZxitrjRoTUq4N+6DGA/K0AB8wTXUAge0DW
IXugeN1oATUzsZemTgfLhHk26FP3h7iMwDzHepA+eSBGOE0a5MSotZgAEHDIeqXphnymZ3YnXV0Y
5CfzJr100oHCr7q4UBlCDv1a+z1yc+RqsyLErtU9z74hbw8odbGOgVVjdeczFGJ5RnoiRt8PFL4C
GrTgvDmSv1LM7EtnwnyQi3aBsUo1/MC5l3zvcpmskrhj934hmgtDEd0K98v0O5iuNgxis185Y3hO
uzm4YH0cvya5vKMAL8WGiEZGQPKmgd5casUSUA0Q0+rG4hvWolBzl0l1J1XLsyp5eEsFA/3jaGHP
OZhGiNdJ/TfOWPqDgAn0vfwcFDLYTXZ+I0tL4eqJRepD4Cj9ehVb07D+0BX1otlnVXatVCKaLlkM
oKboHHdHyemlg1qD0f7u+22+n61Y/DlKL+o7q/O+9VrO585MuZwmN6BChtR950qJh2YWHJnjdU+D
Y3mKbdXdyGbongC5j5AWSv6ftG/rchMHtv5FrAUCBLwa391ud/qSTvLCymQSBOJ+h19/topO43h6
zpn1fS9aUlVJOGkbkKr23uOKvAn4gz/hVgM19mRqfNRg3rsFiy9BljfPUDYefHNw3D3F6nbS7UrU
HK+RlMSZSykOIcpyy9VUC3Yi2cHbsaic5ICD/y15l7jJbvAgJuPceAVYIrgUd0GuSzxXmy5/ZrJU
iBFIvCpI23lpUhDYzMMWh60nDuFkci7229gOrHadtHapha/DR2H/4VpWg4wk2IYgQTjZw8qaymiz
sGh/yMC9MHLfuEu1AlMrkEMr6L8RlFKoLxwg0xbp1atEOgPMotzx7uq6A0FyZiPjX6cbkDtb0B2c
kuBu7oIqJ7ijsTSgzKNF3tFz8ea8pslv4e70E+KKcjcPacXZrSZTz3CF6Zdhma9pQScwijsd3D0e
6/MVkDvy1GDblYMHDTdr1trxiYyG8owUREZyJ/b008iloxA/uP1/uMTVanOXYqMQNwPgmZMtlPg+
E9SlFMwDRLpM70STaY9FXX+WCpHcpcOH9g/iaZ38fZ3EnKpDCYZO6HwNa5VxeAHUyEYuqV9PXmgu
I0ON0nGafaAUeRv9OQ+VEzerLPOUL9lpVTgtqy5XVN4lVl1/Gb376LM5KBTpWJaFK1GUa1Nq7Squ
SycANK9MT61qDDuL420zgkd90Kf0RD23TWxAB96DoAk5gkhhOnNyODWoM1ZLuA5KI8Bkh3ztNn19
zs2u3UrUFKCqO63PZKPeUPP6TL16DKuTVmEjqCZw1VDPKaEaO0/Ty+lkQibhMNuWVahXQf0WJ1sA
UN44lmvQx3BSD2l79TEWB82ga75/jMoDZVxXtIAuTbp1NGq71PfUNanrtZ51BHK2eLOSi3dahGoz
u7KOTjKgVI269qRX4PsEdYI/5O7g01S30myoRqhV5gV115ArIGpt0K6I7KFzZbpPq7GDam7hggld
GYH6BXWfBgYcEHE9kAm347c4GlJDXlGBlsFl4rTYaU3PbbGmUWfzfPKq2BRZtlMw4Spkwv7w9/VV
bNBBJxxM129xy3xeeMnesI1uRVddHO+xi31ZU+KGvWFKtUhbMcmqTU9IecNu8AXInGLTzUD6QJ0M
XI1HlTYZkmCNspEN/jnjyYra8US9eThMUP9ZPJoBVi6jhKT10Lr2UZYJP0aqoeFHNgrprfFF13TQ
KbzH3kylIc2nEBnydgcONa+ND7IIk5UGqjHsvfjZzSqBkhtx3VzZei88CNOdI6x4glYGpJxwb8av
0zbtpzzN9QcwH28IvU2Ny3K5qqKMnWZb30HTA68oQDCDKUcjPTzgMktXSxV+vTojscigkoTScKbQ
JfIJxb7BX4u/KKAK9kYuMwaate5Fll8ySGvt+FC1dy6Lq0Mkq+Dgdpp5MuLG2o0GSJc7MBxvci/v
P7GOoTYgS51nEbkg93T77ktuyQgsMXH719jJ+2bs2a8GWnnMGQbUHfafuab00/QwPRq9PvwoteEv
3XX6r9DqNlcZeC1AKeh4vsBneBTF2GyWj4WqP0UH5JTzxzIsZKxqK3n7WHWQuSg+ZMAwgavpkMqK
P1qGwtL37A5qIPyxiUz+WCodFKMAojFJcdu245B9SuNn8lFUjPORjQRp3YYCyGGVwxqssfEDRYRA
Su01K699ugjZhN2/sBqgGIrHu6x7nBzUMtAaFNEqEXE+QMGLhk0L0b8Ip6vLVezMDddBHkEWRn3c
0ajYJ489IRk+Am4wghsDpMHilY0B9uGx/kkolgtdgHe4C5BoxzMfFB8adL/fI6y2S3wgz7xt7yYd
atStqcLxOfAs1MshBIayjlLzaYj8fD07lrgWsLz/g9rIQD35HwhK1Ac7KPpHlbBpwclRuAT/NYJS
90BXjA3CQ2XH0H0FwJy5Sb/qRJJ8h6jHwwQR3V+8BKHyFLsCdYLTmnlp9DNw9C9dmehfkW10V6XX
ms9O1U3rdrKqhxRMRSiQByhNihG5JoiaHpjryzIWeyqARJ3qKi6S6NWJ4vSUCB6uyV5V0KswJLfu
x0p0UBVMnqjSR88DZ2PUDEIeOExKOaQprSkdv3oAcDY4LvyrBfP8WkNBNX7vY34ZYjvyK+VI2XRC
udj0OQMjIPZK+tFIQPaDQhKOVGqTXRzNvMRaxp/doWyeu9RP1IAsnSXucJwbXPLasZ+9qH5s+2nV
lyJ75nqY3Cd58USjVpnYyNbI7VafcC9In3sZoSKDC3aozCZ7npKk2enAua9pgiOrcRuPVXRKJju/
TyyzR02xnW44Xv7NtafJ/D4ES5ufKKOZTt9zN/tVS0uk7SoFgdeqGzttpTeVvmdUm2QfSkBhHwtV
d2QFJt/HZeGudFWpRA3F29mk7xtdoJapPBVGmj+mEw5VRqQA7dTxgTqMUWoscSynCIipoWEoFQEx
qiewF60Yulk3/mrzFshDFTgpB3lv5v3rcF6KptF6wEL/8vSfraHY5KCax+zcORqexq+axYacOQff
4/8WQnP/Q9x/CHHB3LLDBvbuP8Qul60nPLZX8/jPT3qzTNnfQfjSPDoGWLFAldycqEeN5AyqTqqh
HtmK0fK2SZ2+LKabqYvjZirF4XGPw9ZlZTsE3Ytj/N1FsVBkuIB2KP44oRrq/f/YqsJbm4aTHkqn
+cdydppw0HXH/cZw9N6vWuF96zq89eRD8LPl4j73qvyrC+z5uhva4WINRnrA7bXYJ3rEH7KxvU/7
+k7a3bZyGOi3ogKVz6Wm6JnE3ps0Di47ge97qyzwzVFm0G+LEszwZsJP4CPL/gaR6WMSiu6v0h6/
j7jhffMykaxQZygf8dYybAOk6M9L40Bd6ezKMDoPX2+sy5B6rZZofo/b2NoVjRhWNFPkdjis3uaD
DA12C4y3vmxqgyMx0Qu+AXElYHZguTsSzqjLHjk2DK/gcSzvdLyK+mSmKNdyf+ENl89YNMMJXT8w
gaSQCrgGsHKw7vAX39l1U7xoA0gEpJV6G2Qt8xfDcYxdC7aJeW6d8zccG80FfXZ8ghwL5PjUXMPD
qVJgOTjvUHNBhBHhxsi/ZVPm/bAM+wK5u+hV2iLZTgBRHnHa5eLuahXgZrHcH8a4HcNM/mi7Aars
TWffF7UOHTKQt65x1uXjwTngsQo2WU/HcwcHp94D8oPpvXDFZjEFHuzKVGUyvacocgZ6K9XDdzgs
Nq1FOaCX4CUCmqHeA8WlJZ7KnPHMpzhaTnHln7ycPy9T3ZgXDyLe2dL90bg48WQ4bsG2ZZjOnWdZ
eOGb+nqD9yPIZCgjNa2W9cO6KW0Q8OYB3hTKFPcot+vxwu8k7fY2Evyqz4J7xn4OBDxiXQGTc6I4
C3y5Z1bo1r6zba6O1ps+X9tiLYDU/mLFHb68rGkhllAptWmoWCVRK0805Ona47n4opvCOY150aLa
soD+R8XBMhJ18lj3AAjjeZ4DnxlIUCYBtmrhY4fNaH7PwHvtc9trL0ssZKXeYkH6Z7zWwjjMJAvQ
TInXdQKJWk9B3Rmq4Y8DCpDlWR+Lu8Htv0eQeIOQIBona96aLtSuh+SlOAr5aEgOCuGatA8RMLhD
C9IBkMAF8q7j2Ci72edUMacnOPRF5lx1KyU4ThFJNoB5HWXCg+OB6WmluV78SQROvPZ6NzxTwyW4
4taGqRdby+1Qf1aPTbgrShkcRFe7qKjKUxtlkxIUgqzpTpVTlQHoINB1F1Hmq3GRu2yjO/isNGkO
Iv/VGODsFqnVCUkyg1UdYBHSuWsF8GFmCqTHldGzGueO3FrHGuj1CcZ3rhOwg8G8J6o2xhakeSwd
IJ+qoDU2LT3rUYl/boG+PVNI6PXjnZpg0ovDEkzeUcMbalYZx6UOvJclDnolSLZiIw+uBDupSpzi
ZhnOIs6HVdmhnrRyuY98fn4qFG5iacjGCIDxkRv4vrfowGnNVZxPACerFZZgZDtOPV6vdzf220VT
dfWraZGebpO+lw9ZAw79Lrd+FehovWX+skA7gL/83BEDLO8xytU73HhNwavllFu3s9zVXFHZVb9i
aYE1aRFlJMdNSeVN5eX73BBattjd/i7avFoFyX2U32HLYdxbk1YecTAwnKgpTDmckth8G46QsMdm
V2xu7DSkCRR7M1xWqqAJUq7IDZ1Cf+g0/UBe5CDeLkHDj2xLCC9GP2Q8P9bqtxa3oByLHZTM0zBT
P8Kxi8AwR+O5O5TGL1Y23ZZs+sD2bh31e9EBV9rxsEAFRI3bII2pB5KL8vSvNgZOm5Pz8lHkMrEy
vXYzcLvBbQP4hQWiICEysWmUXOWNg4aLDUQ8mzoOTZxc/DFfkzEe4JFapQT8aF5lmYuUUbUf3LSB
oJnbJ4aPUjboukqjvhuLgG3NIPhJpqUBzVh9twypZ6sJdaGJDeACqGlXiyyOZXgzd0K1Bgg7Q4Dl
1AJ02SWYbDRcHCF2UivQ07WbLCu1ddxOzrECrvRg9LLbMlF2eAmpTnbnJD+qFLsRsCu6n9oMImuB
67VbbAS7VwYV9Vqh/CkChfX9/u0HZGTQ1XkvGKZS4blq+F8LhjsqIL6pO6YqYipDrqWoNqA7dU9B
F3rQbi+8Ew0diCKBjfDdE+D879CDrWkJoRnUoKA52+UepARxXMt9ZkBDo4k9vHePhrEBJsd+xT/l
bFos+rv2hr8ayGQ8C4BTdpaZ9YcRO+hPiZWgTldFWNrPFkWIf+HoIfB5g4OaqK+DIwu7bp1nIn0Z
C0fbM8+wfBrGoGU81bHNQOetJy9MQu9yLMK/yVmNffJQu8hgqZle2ERPrclB3dikL2TKweacmGAR
0MChLnnwbOO88hwpKKNVDHgL6ZN01ygQpJt62kEYEgz1ytunoBLiU+fjMQjlJlWZCNm9cNshTb2e
axT7rn0bU+khGGBqJJ/db28smZ6L4i9CjyGZOOxHZANxFPAbUabVgDpoTuBsyUYNH6wLSkeCOxpF
Ii0vuatdwdBuFqIwmcvgaqEeb3/2LAwCFpoMxeXZtIqYzB4gEuBh08uDS9/F1Wke4hQpQJ1l+RZT
sQ7HuSrG9lLQ+BfE91l13euY9OOXHrh/1Jkmz3ml2/eTHFAFpex1rtcbbawnyCBgOP4OgyCnfS/a
4RtOs7tT0ep4zZJlfh9ZAfb1aWwek8E+kN0SMoJwjPRe6zpOTi3PJEgWcwgYKvxsbDtsm3ZdMxNH
QeYx9iXow2fiqCqWhwIkbY/eIMunzEh3hKPtABEE+VTtzaBbWkNErNkOSk3X9GTsx54ljgbAZ3jL
zdP1QqHCjbrfZVX7OQgsHEgRfcpM+UpdowCfzYj6epFA+iVAruuBGmh6goIfRNKWHB+EjYbMll1C
5KDBacJVKNCUOwB4Ipxs/Y5jyEFfLGueRGbbBvdt5fX3TjG1dzWEybRobI7gv2vvyIQ/Cb79Ln4C
sevhBk5jnEhMO73JPtPoJm6xkYOWkloX+Vlj43RVrWeFAyR/yD13lzleK+eP8I+Y5TJ0eS1OPtPa
8+eij7gsI5znLPZKEaDWucj0rRFlD5FeynPaDs1jE4/iPEKQvtMTwJ9UE4R9ucmjqt7QkHO7fkxF
8WBb4dskhnq3s+BsnlTFYIjmXuetenUST42tjuOpV+Cc92RAV83sNbYje6iZMeTJKGSADus8T4C9
5I/u+6RlxcCtxWrsA7z9qWWvplDMEtjTunQJKTmqjFJzd2WbuxQOgC4+zDKzRSIdGf8ASXvZHLCd
BxrLlKZvYPM5D6HmY0I5Cl5T5fpouHgp+P9xLiiJHGDd8j1Dqc5moFxIrKiMAG0APaoyzhTBRCWc
1DXwH4CubRYG4sVB0UJNJtu/OgqFpKgnkKJFSNVVQKD1KMTcEIw0PTOAXUDcxetNpUn9aLdZ92ji
6BAg1ij6K3S1eIVqZxxP1Hg+25V4nzgkhvM9ysNmnpgDLP5g1u6zru3ivG7PVg4IRh87Yb+mcTeK
3dikkOTVQ6SzAcVtUVGuuqwWf0cQmwXGUNkST4PUq1oiHlJgIaMu28yBs/F9cWMCS25XO5VP11qu
usRlqGYFch//nHzScSl1xrPjvfezhaLbiRrTC1DtH8uu2MgYGcOKSx2JJUiMnGxyUZcJcO9sGxCE
Rw2ouechzQfgaNL8ZT3e69j16XlRbDjKcVfkmY1LUIca2tPVIl4UYRLOpHY5DoP2FHh1XQonow5R
w20/TN8GgewgUzVh1GsjJAAXG0MJyuQweSDTYl+GnZq/DD8KIdt/iKNPoa6Y2+0/rpgWYY6Esbqa
DfEEv7VFvAGOVD/z9GsFNMVM+mwqHn0aGmBLgdKIBw1A5V0cNMmzviwWnukag3pQ7UOhDVhO0YDJ
IbYORN9HDbH1Oe+UfovtJoSGgLisWeGY8/wWZeUzEeASKwu7hdJ45+2B+IZCqDE9VkgYnHUdD8bE
1NhXKMkJH2yR49ktJ+2xbqNHsk+pXW5kX1WHMQ01kPHvyOyWfbd3GtA9pagV+AoStlOEHcOzDJ3u
Dt9EnMvTqlXbr3CiFl5cnBF9mmITlU24Gg5XgczhTg8kdhW9AvQ0x7tD0OwgBA+YjlpWB08dsl/x
ZzkFCfDydbKecvycNbsA/aOs0u1YRNraHZ3sKbAqVIhb82AwsvzJakS/rrTS2lKAwCviBRC1fW1N
+ROZJIO2RNZq7p6GRiz7O8fkX2lETabkPlzAdU605DSZ7iG3wThK3nzoy4cixxtk4n3NXFBKT0TC
ImqQ0UONpdjOYycCEC1lFRhWWYasRFPgrQVHT5+IY6UB/7IcHHEhspVQkRCDZHWhaVGLc32cjuQn
u5QQ3FGFxFuyzQwv6iIMVT/+YqML4fa4TnBYahdANMhgCk6gCwpONGyMCVzkFbXkmv3ckxut0idw
RvyeczORhsxsxp1uh89dMyKbqBroz9k4rEEZC+g06g0HYfGbLbRicGjPflMVbbda80oTdeFZgGOR
H/on48rTWm9dp711dPFkmZsJ6P5jir1IBu4ydMlDMV4O2szZeOW/6kbQpzH9ZSkXYl3AAfBXoVvu
mguUpVbpxaqGBDWdTnKeVEO9ZajjmiC8Q+0SxRUdNyFhrqYIMJ25epAeZ4cW7LsSoiHLcssi1EOh
H/QGWnnR4ySdLxO5Tyz0srubyJtrUvyyLPViMOwOWYWtk8ubaVV7o4Oqkd7aI+/7QiPbyp1zb+sW
Mo/p8CvgeNdxkq59Cya3C/5NmjEHV3I84y0QNA3NI0pJihUlbxPdPrdl4n7OhG1tddG2B4ooQojM
0F72PcLKRmvr5Ow6gvbDeB04x7Hl3K6ha8if2sOOzuwTh/G1U+n1gYbQQVsb1lS/lGFsn7mi7CY7
9J84MPguCI/VfkNPoGjxZ1in7J6Fg/9/C7PUajSdVvvzov0QNvNFwQ34dtHls9Hi6qIUVmlIKpgu
dBFknQyrwMjHT/FoCBC5FviR2qXz6tjeoYlkitNyHAIOiQeZ6PcInoC7qUxDd02FyhXLwETBcbi3
VCAPDKfkkNMGD6SSoqEmANO5npnTA80aB8is9Hr8ZQlI8V/1fyw0sATY8AbUfzZzp0Oq64qbDzpo
XDWt9EXn1E9k6YY08zUNDJGkgrbEk/AZhRj5HN81xkmEybSXU9soeRNzXeNf8L3Lv9N3haOSxI8g
6Hv/LwFaqo2+sKq3AI4Ndw4eGK/sUTiAlMCjaYM4pwE964/cnY68rrRXN5y0jbRz46hnefUwpRBC
pQhID/hjK4NHKBc/JGYc3xUm2I/oE9M/RYvzXYcX5AcyoQIXguao8NmKAJJKIfL/G0cCSRs4qXUS
LejVwW/5e0xGaky7D8CA3BqrxUY9rVFTqPvRPMiC2HibhLAkCAWg3YkKFPbLG+pqT5Jbs+6WkuXy
Ui0+pLz/QibU+6pEvQNVLsewf2GnUO1JqGvW7AqLTFIwSyAFg1eccEt3bchX4J6/3NmvxnkFmes4
uqcHxHyLr1Pnnw+InkEuy+69Y2GYPpjHxf1S1sVHKQBCdUyQOGi/68JUHDiyQqASlK3KoWSIlFuJ
p7/f4kmp39cBdC1i3kdboxIFKLSdVp4zb9iGfVcfZ1vcAHlfQ5Gxl+BamG2ox062GrbCKBkzH/53
+mzkQBWp4x/scJ7pGrpuOp7DdN275XW3RAMCq6EJL12HwsTM0bqVzFETljKebhp17p+aoaZtOdhM
8eDwmO9oIyioIPfXoxCMaXdzl/y2ZaEMUtidPxs9htf2QXOznGDJOyoToJKApVbgX0sH2t6O1sjl
Sn+ZcbPAXIpws5ZXQR7XcsU5BHYfT+op/XrTs8wu+ypqHH1nkA649dZl9jREWbJlmtBOmtIfBQaj
6ralEjshY6EVKD+Q4Yq8i52G1FjGcKnLlD2wEQqVcvrWl57YWQ03d7bmuV8da4PTH3s1ihrbMKsA
llmVjlH9mMgeQepiPJLF5HgVBCkwjudUQOpC9VCK1FxRbVqvhEestv1pj2EE2sykAO3toDu+hgTw
hoxlWkUXcH5GF6QPjZ1AySxuxLDN0UmVRGe9bn2yDZ6Hw6hEgg4IVTT31ABTbfkTaPw3KI8p2ArH
/W8eAC9xZOq0p4kcFK179XiQefU02/CnG+9pBs7QAh9AMGd9u4wLWoRESlTCiBJKolpR70GnHN53
XvHWVNjYBW2NxCssUYgtKTLQ6Kp96Uod7K2LQhyERK08Xoxf4qbsj0isuGvkwsdv1uAc9VrPX8Br
1h+jHnyApISk7J2HN+Qa6f8didy5FsDGOEHVj8iFQilTz8GK2IPQirxFWAWfctavdDvQHhkAG3rW
s0PQOOPaCfXI5wVQCNs4AmEIxwsQZceEUUT9yswqE4QZDcC5CjTRuD0uVEQBFNBDrd4nU5v6WpLa
B6E0zoc26sELUTdbGo5GOO2Zgz9r3tf2M9PH/g5YYFRkqSHoFLNPg6bPsVqE+cnYrmrkdR8poGfx
l67QgzMtRpdKiwa6X7pzJvU4akYvnOJ1i4Qvt9cS+Fu/BoPBBZUKzcVlyDiBY+VIJp31Iz43WAJP
EOCbbbZgoH1WTQ49vhNSDUcyZS3ucEMTpfvA032Sy0slSqz0MTEuRWiMQAJO2QYMshxisJBu4I6l
r4w+AXYKZXWvQWdOd1wR4TsZSMynDCzyBiofc981hyuvrbw0Vx+gNwnu/OEV/93THTGFL3PdnvV4
6lpspRlZIndA2YJ4rPOcjR0wZHEaRWhFDY5783Oejzkqj3F6Rt6wsKJdxG3QZsRi2jlZBFoqLdY/
B6l9dBSuRQeYzxes7O/1YADGLqoGn5AwY23s+TBmr22TpqiC76btvDeJ1IaFHkXUWImGOrYasi8b
s1G3T9q6mOZ470DGem8jkXZAmeF5AeaMnCFnTTAcHWJNBxQizt4FnlP0UkJgzfLCc6kytJPAl6dt
QcRQAxZ+MdXNg3pFGSGVHnZbx04ya/aSowUCOXBR6bXEkj0wKhDBcOCOabg0Is8sELbhEurU+SBy
8PgFU9ew3NcYyMtqkopQTZ/rW/AW8UMHUMtdR4oSyl4YVZ+B4APd1Em7jZ1q02qJ8UhcYhmj7g2C
uUxr/AwHYOsBknxPph3hqJnp4LrAiBrLbv6qa3e6Q6UwXgEDe9pmUfW3aNMXJ+rwlOV1pGODRy1h
YWHTTOTj9FqC463NgjtXwzcgNrPhxQCMC6cK+vCCvNJbb1K2BkWrx0Yyd7sA4xacXBIOE+gwFKRu
cXdmC07qQcPfUjmusHV2ADa0t/BlJsDu+CpYbDMZEZRyYkiMTZHoNnEG+ZtkqksGPJsyKnc5yW/g
wuR7MknLxI0caOrkTgTWegmjXgCUgBHjgur7Qk2dVk9Fn1f7WJlaunmRY/kWvofM37Xlu0dxPfAu
VduBxTlz2BGSHeyYql7bajyFahW69dIlfyOkibxj84F/iki7SK1y1Z3Xulp2WSZPs0sYcW17e6Wr
6RQNbu9jh4X2wZ/yQaQhBBko/a51xheU/vPdYqIeNaQ3RFNn79jfxooRNCC2SCFiqIGKGAXu8X09
ZEj+yG81CIJeWN+3D/g/eyYrEqoe9D7TEPRaPH8tJyvZRG6Z7MmrOxAD7wFQx2kuSss975FBjW4l
8LqA/S22xbRBnjfDYC5/GJwYCgNqC03eJY7ZE3YeAKVARTeTGxFXuAWldDYbXDLiKin/HEKOTp3c
BhcWAxHpq+DG4ckK6qm2PBcxqqR5EOXuATTFFjJLPNm8KQhC5kJMiqHN70dILRNvB5F6EI0HaXgL
S9QbFue4rZH7jQMEjIpYCS4yUrNQfyw23e7dVW9k9WaW+14Wn8eAHF+vMxtpIbznAuJmI/M92jJE
xcWoHSvH0VCAgR7Zqjh61QqrQb0h7MjHvUUMzAoyEHv8c5o1llqGwkNEXnWXtZc1uqYS+JWTnDae
S0BOqRdOFNFtYmPsD1nW6KhwVu+jSzMbmeSPeiirnSnaemWKsdgslHw3/HuLY+Hk+yikr1FaJXG2
GLUgJqw1+1kzuuxukGMKDV4M01h4D0Xk7AqoQHV+0v1EBX3xpNsjKqWt8HNUgb+fIuvRipDn1qB8
riZCeKfcgKx4wjOj4s9mLOu9bcXhOomn8SK5OETDCG4ElOz150iXKJqMomI7ZuA97VWD6q14RKIC
3UricUZuiqaG110M2LjxEkLm9uToOEYFuZ7xEjjmd6dm4Iyw+5022PE3FtfFGoX2xb2X4yCgdJvX
EorZCgTLgd5Ab2mubObo+b20Q98OLfs2+CrufQFwx14v9dE1Rh7g57dc7qOYZWlo4v14g4tUOfC6
+P+AFrbaZyDDX/hx3/bn1G3ST9Fx1tYpQlAATOJb0LJiM4Dh5dTljX2xDIg3m2YFRKQmC79pQbCa
KG5VQFXYfqxTKKkqulXVUI+ayY3HerWMaRozbJQx/p7x0bQbWxGHDxJ8U5cw7bNTCQFCn/HSegXP
UbgJnEzfaxCZeK3G9LPZSwPHGlr+DIU1fPxaXFrIB+ykIrB0EwfMmKpHTQ1mpfVgsm7myJypMInu
cmG6XObN7lbbscFBDd/7UleMmnrCI5yJACcj+vHBjU4tSkY/Ff1YffptoYFdF/WnBnlYFUOWXgWO
b7NoQGYvdZaYP9bxYvfF66wqZGrXgSe7bL0LScb23VScRme8N5RpsUOAl62DrLDWLXbZQA+E3jln
YQPZnImD6d4yDx7ellFCDkJFSprS0APCATtIoCCbUc9mLyVcycsTiEuTNwbOq/BAW6NUpeOhSA7c
EK4/bxhQ4XIo6xEkdbGTTJ81EHivQQhhX9hgWHNjMfEJSGPIFrzbPagPnq1C+BS12Icm83ZylGAs
U9MXR9wK2x+j2tzUbsb3LNe+NIHJxNYJqvjkprmdvgycVT6oFPFZaFwkSeaPTpBJuYc4QAmwq94e
B9dykpURgdSwT4J8M4QcZWN2EK5AvwXS4kETh6CyUXBsg1IskIN47RuI7Zqh2a1dNWS41WzyjAFy
5MTiNS5AX+TmIj3TUBtwq0a515MJ7einHlK4FSQsIuNZGMD8gwauY+s8RllnlQJ+3HWO8D11/l8N
hjftG5UPUEfieAOpYndDXXwwbs5R5J9DyRXTqT91rdBJV65lRZtRzW9xFuZuaGlyC7DVoKKriDcB
7/FiV2ZjeBJQleH+bdelAC9xwtPcLVHYdXCQ+/84klnaqzdGTm4+auGQgfdBoHQpC3H4Oemd5uNV
PJfrxmGmD6imeSr0x7EWYMSaTH7hUPL61uOVGmeX5YRDD73cQo+luWNQKjkCOzztAuxHH/QUkoJp
OPWvmux+6Cjw+ol1eFqixNVZNxGkqyLICRqqYkCNehRPLqORScDfQFGiKyhMhKzNHp8RRMFqSGgZ
KI1YK2DRogPZLFRPfXIhtlkXxmXC+VOCN0JkxwWe43ltakdq5jG5rsathQr01eyzGGd+J/Fto6gG
J2inJX6x0fTFkUNk+eBKAbqCbRaA9TLRjW2ttAKZG7cbU0BdedLs7vMH9j7ogosTynInqShVqPLS
cQrsE9jh7BMNrzw0nrJtk4KChsKiIHsarRBIpfd4sn848/f0FgcjVxewjf6xhogxd6ACLfQVmL/5
XWjm9AOGrJSn2wV4KWC07WkH1RzvwIbYgjKZ5OHR0LItoaCLomt3Y2nec8N9A0aD6C49UZNPBc9X
FEduMtKQemQTAyRU8bfAHMJFU48at7OF7wxlJtbVkIE5eOVVY7yOhzg6UVP29VvvxhYMXJwgHYfU
eZkXaG/CyZ8wHdXndgBydbXOVeA806viLzkQsUp8YHQ9aDikeKMHPO5GOtyQQ7IV7tDPjuXW3xfx
rygeoOeI+qILcJreJU0n46zWSLX22MQV3oAU2wJO26tzXQfVgBNdjEGEt7ZqPNCubBRDXrN3c3+K
oKjb5BCjXzV9iYnk7zQ32Ttm8kqBI4PGMBIB35fy2oHKdqc2G0AO8hAabY68mqrnXUKoPtfF2ftc
yUvDxTZPwe9l2zRpdAA38U19EhnmwqOqCNzj4N1WPFEtEQucv0Cu8wOQV/dETcKbt96tLdJsUDcA
Mb7EZX8G//tcWl7vjriDA0CnRjex9uglmzDI2/muQb/w+c4w3yXod5+qG4pB9xYKqLa91nnH5XZA
ARR6fW+Z+ze3FCeEHlWVIE8KBlicfRMIe+5yiwGLmFkHsnkyjYFwIOA2/a+6HcpxMs5+QBt03Lkp
1CcXca9Y10vfwKHHjk/QBCOHSPjehB7ePZnExL1zFlRHnDp00qdFIJbqFya02EwligkANNTTpRvs
elWXCMZ5lXU1+Jm84D6DdEzTvbhaaz2kpvYYqoJIw4IWwShd4BLdMt7ksRmG7UWzIQxCB5Gd6H+U
JY686ODRgySLDfad5spGYXQQqexNjcOzxUS9dztFkYkatfYSv0zKGA7Ioupo8s7eUj77JqlNaet8
dKY7z9ndZNrJt6S5S96ILfZ2IJD/My2/xJHDA8Z5RRcMjSg6WPX/kPZdS47jyrZfxAiCnq+UK5mq
UrWdnhfGWHoHWvDrz0KiWlBrevbdO+5DI4B0pFRqEiZzLf8L/rFPedE4O0wlsr0nhwlKtwERO7cb
0vap078wAbxgf2SfJtAWfhKgZpGWJFk87woy1/CFnKtRZBsBWs5jGgzmtWfgkOpSvIFGc95RAWuO
9OBLkCegFMSatd8MPfAWY/MjlbP2Y45TtK4DX6OshMXmWL53K37KvdbcqZxSxd/nARc+qlJXANAQ
xe24P/dZZ6SmzqwUlIAadm57LE1bnufHIGlLO2M3lDPKcoIh3pIwNX3gl1J3zJ0YoA+w7EAMp3or
jgyNndbcBSIh0OGX48wDxcugyRk0b8SDrPFCvm0DQNKTopYLI+pRY9LCSI+J2QFJGPcupPXH0tsG
AHTY+jmvg6MTj0h1Syzg7UtazFom97eZVbnPOKVt95gMFFFHXJmk91wPWysTHrFKZQLgDEgD0nVu
RMj25NUYoojU2JN8xU6C4wZRIKkX65zk7NNUDxBtmOrpsRVi2yZSOhKTwQLSv7P5K9LuvFNCE0ft
50ln5UYOoHT7C0kY2T6JOzzM6YEz0VMmy99Y5TqnkBI/7xSOGbcb3vrVPg/t6ZwOCeCAl5F/pCYs
ss+lO1XPNOpFEBx6HtsbGlrSbMJuFLNX/41EIEBOd32HKkRjyHAQBYbnVxAw7Em5Mg97mcgtjMbU
ao8ko4ua2Ca2JrFPsOOIHd/UWS4iDj1n704e6k0d7MoNReBgqxqaOq2NepsMOWgeTMB6SdmdohtH
FAuzVFzqNh5B3JHyLcl4meC0LA8iH2nrv4Cj9ho2YfZhWPj0VjnTR9S+NL/gfeIdBgN4T0W11pgp
2PivFU/di7EM5ucmnTF1gXfThQLUvQDboCFWeFgopGt6VsOUR1kWtF+KUrjP8YLaLYqWOAJn/UlS
P9FQ3gIy5cGV64t1nzgeqgxlU7czio8mlNqD881TCgObBzg3KVEI3Xs4y5MmuefYVqSs7bzdNk28
YCmaQ6jjrD2LXHNJn/2qtFRoUlZJPe1BQ+VH4+Dn/hZF6+xlNKqPYp0Zng9yRKHcvq+Pa5N9pQuR
gkJZ4N0U1vjaOOOui7P82W7xt2ayiVFyelpK441EM6jFwWEZIMVxwLtkq+2o54zN7xNn4pgBafV1
xB7yK2C8pxcLORRkoOXGEK6HOe2RLyNtdaAcxJ2bIE7ZXhuT9nZzaby8LKgEfrJji58Bv/jeYA9f
ZhjdxtTTNmzB5l8AYgEt0rYkw+HUfbwHO9I+yChA0gX406EEENzJ3wP8zM5x3enYcLAryuIPo3fd
XTHJlEza+tVjtVEMAEQXjOMFSHolfjX5gCfrHzKyGzDb2hr51L+RMcXSvuJ2PS37z/Fy5ERucIKJ
Mi9wQ3vWHY0WEWp5rt2ekyXeE3EWAbYpYjFS5I6xV2aScUwzcE3g/NVe2pV6PyopJAuSp4WH7Umf
Jjb1DOKw2sQ2+Y8njJgxdSPwyMDH1jLrSWvViSONURB+72y1E8qOSCP9kH9kPeFYj49bknmJ/zcY
bfsOYIV5+DxnfgeCsikGjo8EGMglmAD1stYMgCAlLgD9vpeTkpoqyIEU8OCm1RSKnEkWo4ApiuMB
qUW3a2hjT15cD20CIaDxv14eZUrGjKMwbXXnpUM93MbPLj4ES4jKaQuJ5j/ehjb214WBm/DHO38Y
6jtlYXFdi2Y86Hhkq78NUpCsoW/xX9WF/DM4+DOQxwoEDCzd+siZAL84yPWjnS2AL6WxYQ0OoDul
lJq7MSMrZWvw0dxUwu43loNDPxSox+8OauzJ2HFuACpVuZHAX7w23VNXXxzTum6RlKPSRUVXLsLp
sC4Vi7+LK/x4/Xp96fJ1+mSzQGwANOjjN4mhKFCYZlkd2A3lsCit/gKOlgxgVcb0ycnC/CM24klH
jQzGpwFkVoBuAsbuLCRsw9jYb9SsXvzVRNLxWYtyybrtJvmrIQz7bfa67ppbf2u9j3kQ5q3lVYv4
YPDjOoQDsI/M98gWsGf3WHahYE3GIWNggU3bag5CHF7iDkjhBIEXAXpgeiIZyA86UDvSTmMIRlKB
EpkOe34ZuOYCvKrVeKwz52zHDjbAgLDWRXpMwsya7HOYLgY05bZt2v58JyITapiMQD1lTEarSJzD
+34RC0M7SpovLl9DTPAazDuQTwEOlsVdkFzZzCzywM22w/I9uDiF17SnALgYe0BqJKiqslj1sWTK
21yBf2mA6GILuDqAyguQ/FxSvFUvwWAFu2qUmAaG8S7T2nqu8ikiwyRZgeXg20iJQdrUFJFRjtyG
duuEU3NB5jpFUFqOsvjIdhZvN9IcdgrwWcxkArG4nL3S7BYACJ3MkfXsCIWK1Y4NKJdTc2bSx0OW
HjHTeGnLJr6yAaeOvK3UyBnX+Cp6PII700JBnrSgxmbIrGEh5tlaVoQW6kQ7h23ILfCD8OobS3Gy
5vwvEpGtM+Fn71rGRo3kFaiXDMXOmyrr+68YvEtBpN9z1QI83nHARJZee/Se8xeWbJiBZ4F+b7o3
WSZAuDAVoYtjVdcFcWXvgZArq3lEYztj6C6ucQlrOcGgIWkmWS1hcMuOQuQQ7r1S1NcJzK0ooxr8
PY5wka3otBNg/Pd1brFvrj13Gy9j/QdvZv1+FU1/Cd3RPrVtax5M3ptHZOCKjbeYB8rLUck5XeVu
1so2UQ2LXB0wTvavrFnvLDLsgG8WaUEON4uk94rNsALJWqdyeNacIK9LZn5QOkhoxhmyfop5Tzbv
mR8yUeTOMrdjAMM64kXHwSpmAbU2VV4DOMLaMFBTnYN5fW/cpQB8qR4L3xrPSNQmM/tme+dl47Td
yIijdEG27m4cHLAaZBm7DC7INc1qOZGIGhAZIF9ANobjIyOL7FoQCh5bNp3uZKoLLM/qMLdI+H3D
ou03WgFXDcjOqkQcffyO3WeS/ahIyiQbPiwSLUwaA9UDHJcj/ma9ieI0d053IBEAQavPhyN5qsU4
Q/bmFIIx5K7eE8k5WEVmAzJAffCBqGrRMQTfZ12FC+qNVwNFor45XULUOJ5nlv4gS5r5Qtp4iCc8
JNBQbwVFJaqLnHlLQ9A94o+rDbv0s2h4c2kXvx23IWZHUZ6Bh9eQiDslFpOgOJpBRMYS8zmuXTlZ
as09UNU8UFGz7MXybR/vuqD8o+UH/N/gv6MMegAHpnAPjTVkCAS47RbTTQE6pA7I26w95MilQiYg
ULlJmzQAso4ESoKfwDP1IaMhvsF3NdmgLpsBoStxtqQIQYDx9J7IgCUL0o0lDJaPFIsjdedgwRYX
NqaWKLWAha3GpCqQtFlh4T6AAK4f98lU5yC3RhPjJw/oaadvIhqPYxd7OBupzONoehGp47jE0ReX
L3TV1Z7iNXYBD0IJhnXnz5cy3r0nGsqcQ693ayRUSIUo8OD1q/4+GfG7gtwVpMcSlz3wCzv7kCJD
xQvK+MwAoLK3kiqP0jREljUJucxTeBzHKxIVSFMk2AwiHxpqhXZ+kKlYs+2IbepavF0/ouRKssjw
5mOYWnvXL6pTlonw4rKh4ygiQJcpiF1JNdBa1u5OA5IWa4pG5q070xwscCnaWaf8ExvTrbFH9aAM
QU2FjejI98dmR5v5avdebdzTZr/q/kNnsDg+4Ns5/cNIztZYuQictsnuyu2TzCd+0lkcofyu9BBL
UQcA69iyJQUm+fimKfHYbTt0yZLGKkNEejeZ54B1brU2DwptXPlARnDfE9yI6wFgkL87BRYXhsWQ
9HafAEf6wsz+WAqgDd/rSVOD1hd7STh2pCe07+PIyBbsF/VAVk/thwQ9ep53bv8VK+j5oJ/S+jn/
IAsLtpn9CYdhJU6Qe2sGNkPH2u3ME15HJKTmfx2bElVOu/+/YjCJNUdGdAvF3D5h/w9Lk9gYz5oF
5YFThbT/hWyserFpi5wpUhYiWNFu1PufZHh/v8dT3CySHaYqK+z7Du6Rtj/1ZqmIAVfZBu6w0wog
W33fUP3p5intrT5qnKUD7RQfxT6op/IYFm1w9mXTeYZ/1/xMlmXIDUQVHnCD/s34P8ebgmw/cb8H
EPT3iy0gJlkqq/t9rosPnSRCamRDPd8Czif12tACubhj+RstQ0k52I8eDM0S2Z9TnBxJTg3FY8Sp
RGPQnHRHsBiedCjqlcCi3/OxHFFgDqj23tpm8ki2djnma3fIQAHePzMv8l1JGjJSXWJ0LCpspt/b
yyDZzUkHugusfJAij+rLFLlcXraWeC0Ch70HnMkPrGCZJAhry3B95w6jMZGCTc3XeqkAHyHZxZTf
XfenfqQnZ3ethbvR5GLAiBpPYFhCAbvYZiGy+Al0nODGFXQ4DyUyOQmomQlxHCmLE2gmqE9icgNk
m7GbF+8PEhHoOMmVtbZTkVE+mGZ7Lf1HTK/MX4IGR876niimdlnkS/dqyBNgLNFw9kvdpLPr9y6N
qUF+AQhJSBMDvfZM42QxjV29ZH882NWNBcQZLayANXp4RyVhtnP1gRDyOg5Z8NKD/VQOOicEsB71
girezxOWDqRgoWf6UV7i8M8vQbxEwioGFxAbVrfH/xPPaYH63gDXJ2mnLd1c3vpJulcfKeTIwo/o
dvUN6Y9EvbtPrD4imRfVYiF9FEHJqELa4vvU26+wgWxMxXkCxwKo4LMeVctOgXciqrCVxlz6ZbiQ
lCwdIy3PIgPq6oaEIKxBIjnY5VaOgmfQI8/nyokFWJMxhQtTjv89NEnzkng8NCWI35VQT/Fo6tdV
iwf4uzzcPTrSuAt+G/pmvRhN2W1WlDhuM9R5nRd5tlsE7oQd9duYetTYIwf3TgggZKnUDbmt0vdB
poe1t9Q7EISiXPJmBy5unHD5A1J7PXOadmVuehXSfDsknfpl8BWAEfV0pQkgCokG5CG0kqQH63Iq
y887xwEhHLi1MWcDricJgywuzkVuAUBmdLHPnhWA18XBhTLMyZCE2DYEEouw3w1H0GrvYgGCwgAA
sU9gUL7ela/MsjpMg8T9aKLl5GHimGOOUAPcH/Jiu3ZD9W2tp1PT2N6fyM38YtVs/jKxwt1Njmed
AWJuPqeTMLciBMA1aklrtdZqcIbcoGBKYI+MV0e9/lqc0bwwbK2YZc0vaWJZWwdVc1/KtPzbQgLJ
320HbHogu+F7/LU35ulrNdZ8W4zD9DosNcPEH9iifK1SEB0122SZwLr3E3IwAFLPzx3OrzdTyiQx
HxbDqO75TiBGLp3lzUr9qLgRfbWVMW/oIhTwp1eSF9H3oS58C0BDikL3QUNFSqZuQRrW8iJarSJI
HjMdS98H3ar2JROSaROtffhcdKFMfmVa8Xi123eiI+t4yvj2gWmotRQU8P7suHpYKN4+lb6Y+jN0
9NluF7r72+hY+lbvvi0dSH9YIEODxohLsNMbIkeC3BJUoiGDVooKjaChwDQIb0N1lU71J+BRvyNt
kN8DOAiQWnCi5yFDDrApz+sESlNkf6PoUIIYdJPVTXsau1QZ9KPNP9RkmYTBM5NxlAvJUP+JEkaK
+aMNsunisw9CI1CYhKo8RNWDzKg5KsWHxcLCW1eIrFLcx611qLyxih7rTEpeAQCv8LFzRP42eKJN
UwDDwu7CBaABbYkpDjC01f3cfTDqUkNGXYU0Frq3JM9REUVdUo9V8cEEf80+ZijgcyW0siVn9NR7
kBm5OyApUdoAWHY8DO6ApDOMtB0NkSj2HoqG/z8yB5ScW46dJywzl/ecZEDTGqdU/E4SlXJsSKW2
4ABR6e88khKZM0UPSoEk4RUS8W/5zThjTy93MewcDBVzi+/VluRPPOPdIVzSt2CKJa2KZI9SXVLf
SecJhbx4T8bGLgRUcZRNOwdp369pC6iOJKkqJ/Kb9luLevMjyUhLTRxbzdZDsen2QZGvw/JUYU8q
0sbUM2xZo/R+BQZ44zzwujZ9W6ps3REeqpGAzi0qm/APE7tZe5ItvT+eR4m2Sr0HGYCe4aH8ghZU
yItwcCQRCuy/8xmZRgKp4Dsa+64dH9Z+GtPdWoLq6FH/OJ76sd6vvZV8jtc+3vls7J6cue2+AUEY
FCICIBGN2Z5rFIZt6snuvoEhZEYdk22+cAHqSsCkfsDBYvDiB90yi70xN8iQxi6gf6hLpzrnbrg1
sVF+pFEN7CBk2kiFqFCgPruW30RKJYWzFJKGZDjsiDEv8szlaUzGgxqSxqi7+mxYxXdvcryLbgAq
1kd9HGKuTgte884H4NND9NLAFg9dTUUmfUbXVKZ0d2uDx+PaJ9VOXUTGvAuvXPU9k5G6M/UR5UX1
J5TfR47p9VGFSO0M5+s9JijGNCB/WIGIEthvKfFEwyLMkNKdNnvSUEMKENthpVP5KXD1JBipVveV
l0Ut+LD2yoY0PI9/6bjt7/UeMPVoxxdJ5nhMxT2eXbcdY70VfLd33GQCPymtInPt/aDQF/hZ2Bh8
ZVFrJsvWDMErqckfge3/V2fbxo7kjxyS2o7UD756SD0iq6SeDLrKB8CDXDNZaluS4VAb2Kxarf1I
Fpr5Rz43ySUoXOcjGA46pBbw9jBT+WXlsrNd1YBC5kXJZa7KDv9Nw9MUszeGbPFnM+12qJA3ml0/
AmEpTFKsWAhPwVs7pU4lCQ81lSTF0XbGhGyqCLnKEyjF+IaJdGX8twL4kyFAuk7qWZAH68e7IYik
PoKjAodZRgaCdcAFTw4ACyMNGqwwhUFIDOkjvrAag1/oGNRh/aQhjqnnVM2vEyrcUJeHetQRFQbf
l2yASYu3WZDP24e1nOuY19JajZOWAw3EPscp5gHSvcs6vrcmZNMkFY4IGe0223Lj2arm5cTzjyQ3
iVABpeteDrhTZFdXCTgt5ljWTFmFsS3BxrOhSqm04csz9VRJVcol4KtUU7HVXZ2VKr760ZsKsMib
tKlfVpv3ZavBp3Zv2OAX7dblBQAFw9WTjWU07XZqxbhjDooeosQC9R6ArpApkQ9Xasg4zoAF2LOp
P2pF4U8O0tJLRx4SwpcMkywAxIMJ5BkPGyK0KyKbxXGAhp4DpY9kxiJ6rIDt38OMdacACNJPaYdc
aSQlCSSoDeAnbas1wv4HIC69oblmoGeRwJaBa9QxQFhyM5oAiwVKAViU8QTIy3GxDlkOHFaSLQlL
draJJHIbiVvPmT/4zwF4CHa+xFYQwEVdwfvhApWI48/X53l7adMSQ3Pwms0MnJBnIy8iARTwLEIh
/ntPymZwhV3xt86xSATM8UCcm8lclViYYqybcPG4DxBnCEm9osglspKg2mrZT62DDI9TQMrykygt
Y4ss0PlgAbP3Mw0xe5sPbPKAtyi1KFtd7oaktcXKP7d/6OCFrGCmm6j8uNqsfR2oG0vxVWIuLO+R
bB7urKLyZnL86eecBxCrgvpiUUsuPa2nFcMc4I0KgOfrz9YPJKtjsEOB/fz6c/bl7/5q5eADB2id
w+NYDf7LZNv+i0MYeaBW2AxySDLShkHOn5FvEZFcO9AwBNKY3HU39qRI3H6yAVdTsSfXzf58MKaY
c4JDiWIGQqy8tGiw9RMC6/swiazDcwjEb06FFElsV6UvONstzSiWXTNEdXbbfEmzMn1x7dCZkYCM
7Mh2LY4kC1H38O6AebGzcTrhbknoh+vAtjp0henZBrObekPfMS2Q1LcyJy3QLabw68OXr5ZTpA2g
pa9br6u0MevTBnDYhrIgs1aCBqetdQFLkH8GRw6o2kxAJqdIwUtkQ72JDea+tjL8Z5VaNrTzi7Yz
gZizKYc2RE4AFOShtWHanGxMOU8k14HHol/3LK8mlEfZKC4GGSJRYhM5tjoikee3ChOAxje7O9ld
V3l/j0Vh8rVBNQY59937RZpixgmVEEtvbYbaL554awCfNw+q6yAb6gGe61uc5OWJRqjsrq8OMq6f
rC4Dyf3NjBTz0n0zBF50Y7ZUVxK1YQaIaWm7svZTLLzkqJ7iuoR24ci97Bvf3uk3AT3QqaHnO5mw
IXUkg8asXhakqNULZU5QfbXW7+p3obwCmesL0JCugrf669oGr4VhYIJlBQDhj+ewidQ4BR3Gc9Ha
1ho1Bjih2sY75yaHJcpSAWEi1YHVpYCps4ctDUmhXOxxLs5uPezvg9F1MhvH1SLl6+EumvAn1C2E
f2ftrzSTuZtWtTTToemPY9uoZbmb/5AtjRM/xg9r+uPOxM2xCdUhDxT1SeVgYid3ab2oCLD329AT
P5fvhlQ28wIOjHxoDiDVA27cTU49kpl28mriuNxEcmhwCfPB2mQSWDaRzTgBZ6ZweAXoawxtnNbe
KbiP5TnJqJlAtfTK/bl50gqKQr5aURvIF1Z+D/HJGpCMv8xxAQJZwMIn22HmDjLR0ICb3gEuq12f
e/MfyhHwfOdeNmSL1SOyk2lMGhNnARHQboo9qbWhHvqNDxc9ph41hs/H3eokvQqoFdpYOSeh+BNc
OO5u9uP1RA2++xlbq3IMwO+pAiQOCKdn30LXzqxV/nG+G7yrYOqYXR9NHMWcd2rlNKrQ0p+iaicK
p4d3lyeNcn+8/IP9SDdGrtT48R5o5+0plhyWvmK+RCLOKZR8mXdj1yqXA+j7zkoWPJiTO/lQj9TU
0wqnAEkaTqMRF5MaYExQV0m1E/LcUanoWJ90UlvehMmmbpANLCgx7t/T2JSeEuPm1eWnupvxu0Ze
HLnohLmfJtDNFLxx/RHgouUZwBNfRYsXJnJUposp2Z+J6ZkaonumHiliwMqceCc2D/Kf2VK4KbWC
LShwjOhfYz743m4HpBD1BVWkgzECoa8Isgt2tudlT11nKfNLX9kXsCYNT15Wz5msdc02Zr+K7Ypk
SLCmSh/B5h7HedLcx1lCvp1ZUgKwK8wBTGWvxpsO54b4PYNHJMoq1rGjM9ssQpprDGyXGftrSOKz
t36LwgE1fngEpexTadn+5e65RU8lckOZmr3RDy7qgWDPf1a99POdqzYj196sbKQpwFZdlh6G6trv
V9Q3oixw8oiNCrw4DDxMN10qjOfar++bec6dk7fyJy13xzReIxpzd37DKqE9/syVDwbb8mz1kN7z
Q0wyBqKJrQOXNwuRIY8hsn3zzUCJzlG7qssOMmjWjfdBLxz1D9iItIBpU3qWdULFnXVaGAoFUTuI
rlJVyQiMHNfu/Z3AUuPJ76qdFbi9Dfg0GJGaenc+wTKa4VmrlD0qaKOk69OwAwM1s1FnkYCAPMGC
6dy50w7wMQ2yF9F0Q1C/0PCmJFMtpx4pgei1e5BTDFLiRaKUD+4G2MyiJRg5skz9qLDD7JoOQfKh
BiP9xXPFq5k16QclWpvhIIwevAPSghojW1YsIICoiEPBd7vMY1eRMhts0jDri6K9hmyOtFPBRHyc
8wILepsXxQY4be3O6kUFYJjvQawRb2uU+bhH8iMFS/3It5r8Ok2TiWdJUc8TaLtl0iNSKC+TJA8w
sJf1VJv1G41EX7b2nrQ2sQp0Tt9v5jTvsW/93cU1pil4toNlb6NQ8agMlc8QZPVWcLfb93EClorK
9a8MNfzXZkA5DSi0+h3JlKKbqyfDxTxYyxrHygGqkB+1aAkHH/gaLgo5l/WF5CSyANEK6jmbHxN5
GR+IV2wGzp78ZZjzUuKhMCyHpAJ5SqRLHSypwWHZciDDO7UrzB98TGNNUO5zkw4y8ENVBWl1NLqM
CkkaVmGJeVd+ISOQjY763brBXdJdu8xcwOr2Y92GdLyP2A5RYCQ9MpVugGfYogGpN57JBF2mFUC+
tp9rC7sQPyKk0RBF1R9ReBQfadSsM/bKAWGHPEQg+O9IWBj1+tSrHHarHF3AwCaY9zrNSzh4wcmR
UHnIoJ9BNr12Sla7IAqJkM+m7JwuD0/kRc1P5CS6xSV7Eum4JFNDuiLgEoGidMbuWHMG76L5Sk2I
bPLXcU99Fg/vUhscWOcgXF60ISmtKR0PwNvGNsYtwiq9vHlc8TZh1vZB0aNSDc+hXBx0dPIwsOnX
Anj0jBPu7pkPwVbYTfpxNVrkuzXjfKJhbwL2t5rmP1PHTD+SCGiUSIMzrHuLslr/JCUIf5KPvYWE
GYpBXilv3PPNgsx4k14HVIu2AAGZgAF3dEs8i6jpYuu9p2XZxFNgdiBFh2T9zeTBuOniet9mDRBo
b/F00HVwJFF3BkRrH7md5KtDaTvti6Pyu9tbl+Xre65/mSXjEUDzeFfQC0M2uWzACAFoMRKCBxvv
mrhFkiN45dWIFC7S2PDWvznqOI18R5GCZHfBeh0X54idvXkwJac7I3Whyn/NOCjlQM1rn0yUUZzS
9ntPyxggRracjeDlkSZawb0xrJSQNA/q/0mmo5JbMSXxfxWagUlgNlIkEbcA4ciQD51m8Ren8oZj
M5nmrnL7l6Ht2gt4Uy6EjeMH83K9jQDmqEYEo5MmeE6XFfLkrGxumqOqgwVu0NmbrOwYgmSORHfl
s21v/1aAIrIrzhlWxkgyw3MuMQE+1RrNkUb6jUwvY+ZMLlLRO6SsfX+z6xf9TUmiB/d/DWvG6xH/
T43hGCdhf3BWgaog2bAJ9UGrbGiYJ8tfS1qyHY1MbDEoOQ3JjBxo+F/IEqfsgKgiw79fyMaYHHUc
fXXLxfRkBTIQCJ4W5O6AMiQsyxi4Pg5Lt0LKBtMGPxLOKfwzNcIbm0PYV5+1CPmMVrpVEairVUWN
gqQ1GcVWy+7MZy7YsKfrIG1929kB9qZNQLwXGRJzFGwJYZBo7JI7nJIHqBNto12oN4XxU237zRNZ
kOjBlWQEe9I9QKVol5/a3EKT9uEO+OihYtd2fiP4Ft+eMLGkLjU1sKd8kV1o0LRBO6F61vMuqjva
nG+XGtVh2oN6j2Ey0FQ2WOdos0cLtoCn4Geh6HKdu35sJOleH7bFsxgnHLquybcWxTrZwXbWAvCH
aKxUpFtrMpNtgw2d57BkC5B9g0bMoBmAY+Uv37iFVDyy1n6k1LJfshpzLxLexaFxvI4CDF6YSWwa
3+lOM88M72sJOt2mCNdLluLZIdxh/LzaOJzEQXH8F1D/sBIp/yqzoI/cNCw/tWvQ7HsAOCPD3hwO
yZKtwE40SpTwABxqB56eEkjXlQXYowFc48DA/c1rHECBIV0ejA4J93dqLK1jN0eertPk26ro4xfk
yccv1MuMHMVWSGDbk6xvWhfsmy3mYXUDSEFtqDQjgK4qPr5wGUCJKIKB85i9GlNYMWPGSBGUUMfJ
xA7MeuBvlvdBF8oEwNK3LQ8PntlnF1Cl9aAwR7EaA+LIZcm+Pi5DaQVZoLQQp06LAwTcGUtavQQd
LVFjzZiKyOcJyijkzILmAmPTHwpMYl5JhM2s9VCYvrvR04sU6DZl3YP+Vk4lyELHIC8ZI5cWNOJB
DTRgeRVmS37BFSdoDwlw+ZixkwUUE5JT6hwlxlGjbX800xZYMRcAQ0IBxxhOwNYCq/MeqRsjqp0z
d0Vl7xLsTcPuAFblLvNTCdyQQ926T55Y2YmaflnDRY1Nu0V24dAHDACsWQYkhZuVtif1naXqkp5U
2pJ6oT23wVkL7Q7vFWAkJf4hsbwncrFXx4u8Dqi++uwnELUYLnqsD7YAaIT0T9KoU6NetMWuZEjv
UMdEUwWe64nHW4AIYkfDr+IX3bQ4SnjOxS8kEXWN+l+xIA/eGjrjQMLeA41RNOagrAR6XBzFSfUy
xvXJk6CO1OAg17sbPsiGEq/Y/2xCHiIfgOyooz6EoaFzu+YUl/xotL5y+NfwZYLCIr40YBmSO37g
k3FOXN4QDS3MzOpIa6hHajKkITWZdNZD0iKpBc7a8MHPnLCTPbnmr9riIRQXJnYI9d24/W+ujS04
ytDVVVUes6JSIJtDVV+poqt+6byD5Xd/Ur6ukil9z5HkzNcRjElUyzUANgEUQThPbgkYZTJGjq2+
JgXMUIMthhmFn1sSOjl+6XucT4FFXFKn5kbps70vi0qVFXkBp86P7uxVvLET+8LCdHpugfsAROoK
ZWI4fSqbbnpJ5dkUDZllgjobc8QdyUir7Wxz+JD11gqW0O+u1BMVQE1GlqiQWkkx9AVH7iXIRGyq
A5hAvctUlHW457kfgJFVHNYiH7stKnG8i+p6bbFGncjsHVs8u32ZJcCaCfLrOBUL8jPwrIrYAFpq
8qGQPBtQgi6mD3d/ujFfWbDTf+S739Sdyg2zb966Inupw3ttQ390FeThR3Hno35gjQsIapaIcMsl
WopT1oBd8QT/yw08f6+GpPG8YrlQL5YwKzQskwovs6YEEclNRia8wvJLRUwyQMl02a9kwYCnO6KO
HFfSHt2AOqshNhejwuvMrI+mRNBJ8dQZcmM4qd8J/Q4Ah43SyByaHklop7ufiZAuNC5wO7sURNsx
eBtRyGgOyQa5MNlBiLjf4AwYYwPHCUdgHoF9nMZWxpk8wf8ws7BPNhObx5c6dreJbedvNu/ztzlJ
8zee4yO17DpnfEyABmkeAIZuPpOOTM1g/iVezPikLMbJFHhnm+KJYlCDpHYc+Ib9slfX4lhD7DiS
JdTFDPwlXuI0jKzWAkMUah2wc+pzpMsl4CKUMn/ooZBD6pGs7bDxIWxxfjAjpSm9htJZDnNh/v6v
MUhRzGscZab54ubViO/BQOaevWTN1igWcAk+jEVZ/Blk43pZvG689mv7bEks01WOFs4xtQM7ZB8z
pfN4al4KfKOgrmTjoSjx33kM8YM9+MHKw9eyZ0hlS0AWYIhVlvM6FySMB0+Y5wL7PZao39Qgzce8
rHFe7uMZPMGghOCR3bX2U0hZIoCGLg824Gw2Bo0B2z28VvZXP1uAWe152PucUudT1QR8p+lwl25B
DdIyvZLItTLvUmJjk0bEq1tbi7O3xwFrCcmrS43nuj6eCB4yCCyGSYco2/2IvLrrIFOmstkcMMfG
kGRIjEqu1eR/rNIZL3wpJ9HogPMx8dgnMlUiqWyQr7CxjQmvxT4sgmgN3Pi12JDBtCzp1TCy8jnP
+G6wrebkj+2z2eJ3a4flfRPnCd9PAIWNHhRM2rEQAL0ZsLx2WksKGoL+5qttW/ETBQ4Wf7iLPjjP
3DXN50exvBlQvzzbHigcSxSfiyLzwck8+G9ASdpPqP19oZFZretrDF5boNIM+SaLE5zCjsafZO9x
138b2ZQcsNCT5yJwJ8UwgBS2LeZxX2PrP8d/bTAnidLMT+QCvgSsGzzf3cX5hPenY3fuiZolSIH9
uq4u8GfRIxlvg7+R5bXsLG2GOiVgt0s77Ua9B9+HIZnoMNr3X0MFZhlgDV8VAMcNO0AtUomNbuZ5
2oA0YTxmRYP6aVKEteuET1SW42Fns4lI6lC36ZGMbY31l2RGvnLdZyhmksXbqlqbutRwbDHmMc63
qIqbRFgiNs9Y4HfbEVUoUYfio1Ac7ASFy3h7Zd03f1yABGUCh7hfzfZbWLV/ARGGXVc8Ka9zFf9N
Yma63jYZZ+/oNnb5bdqFgVkdkc2C3AmQymwbXkuaFsf+CmD6Z3daiw9hJ9gHe2jOQ9zZX4uCZ6BY
Bcys6zfd5xCkiKtXsosoA/OCikpT9UjmF9Z8NsM/tM6KebcLQ8ZA0dTXV6v9+n+cfcmS47qy5K9c
u+umNQeQBNv69ULUkFJKynmo2tCyhkNwngfw69sRzErq5K1Tr603LCAQgFQpiQQiPNwBi4bejsIq
BhMupmU3m3HC7YxsdMH55qc1DfauBBnXXsgeKhcsxKkTFxSQQB5m6Y/5MLtAlwgDyYfjb1wWE7Vi
IxKnWvTvK9NKA8rMpxIkJiBYaNWlU1wKNrEuUH9uOkP9V10reUmq5O2UPAd5LnPIliNXqTSfb+e5
IYinASkpNpZZg/d1YtitNB7KG0z8YsDxLp3ynHjgKwADM7kYys9B/mWDk6K50RRmEWQZmfGQV63e
b7LiQBt20MKMCKpO2S5rx8u9voDQ4G4a9HE1b/QvtvfUJPe+zFe6N95pYKiANiW4fzXXgz6xOeyI
BJhMEarGt2U8NWvq0kCTJt87BL42spFi01tFs+2S3HgBx93BlHX2PR16pNcm17rLRBzs/3sPkMwU
PtONaccSZlzTZWqEObf+bOum6AFJ/+piqhFo35nGddDhRu9VU38vsMIx/tns+/FZ9gHbQEvaug65
8XMukfUCOzoMlapCNkFUiLOUc1wuKPvCZyglQjkjqgqOUwOpc5g+eYA5+9JmDRHwOmGT7zqhj+Ab
0cZbCTqUXRPazqpVXRqA3EZ+C3YK6oRaVQRAYCCrmgsvvgLb+COygg/mB5t4bxcOoB4aatw/bNQS
A0Piz9Rs0Lj/oh6nVpe3fgEppxO0s0AM7VYeeCTT6Lan7hSIlVUDuB5NojiOoCA+5nZbICMg1oky
kR0wpDxdXzRxzHJXOkQp117rYYhc4zLRQNrkGDXUGnoAAQWIDjtF6T231K3/oqsGqjQQa7dhfHYu
6gmkhuRtV0UMlMDfl6hVl2xcN0FZ26kle4d5EKJTzQtrRUstE/QMrBrvJEVOAO5Oiu3Nccd/pE9e
4oSfQotLTFArsIFOtKDyf+c81KbPu7R6bWJkJrzGePFS5gzrIorENguDAcxCpbz+JENRJxOqV3NI
FqNmyPZWc588pwqV4FvkfiZo6+ryYDrpDy+TwQMA+O2VLpmxa7jInvqgeI7DOPuOuvof0Rj8swNK
DMA2nNq7POh3vd2hBocZsTg2vYkiG9UKQ54AWvTRJ6NeQ881ca1u82lgjFoBelhcyG+kFanfJzhf
ADm865umu+oFP/BBR2yuglLynNKf+5TYn7P3lM3XKr21fGoiWQC+BWrO6IC5qTJAra4wBfO0vgW+
YzD0AFuUjwlzszNa46rLAmx/wq5/AB8ieDkgSg9ReXBPNlMPkfOEbWjQGSvrxrPsHQ2GAv55wqBd
i+/8gWy5Z7j7ouEWQicYdbDlMkuxuThTBzFO4pMDxMkRN1wDwjdcPIl+S9oC1OmKLekO/BrRFYf7
rw6NOBO4FvIImotu3qJgCeg+XEvXsEATjixM6IFMhcqcqMApReg43vd9k2yKyQpWBmqAIAQHEd9y
NbkP/YQ8mI2ymZWt+LmpKxVDeCcF8mxqlC7tR2sZID+vS0Eq/ucptH7ExL7Oix4Iz1C+xjxBQLYu
zhFSr+eGA7gAmpKcXasBkIQiZV5B7nIeHnCovE4xkEDZYVd6YbJywTR7baU/qcx1qXqdmYMWtqFf
bhfkQjRI04h/iLoIDvRqNcv1S2ydTp/BGt0kT5rc/y49pKmxyr1IOi2TQ+THTm58oJwTxAG/T20M
wlTFk7FQWuRxu7F1K9svpoXlwktNVdJVyB66N3+bRrbas3Vf9ywGYrhqGIViVKjvJkUTaXXl29AB
4esizi18J2wuu/HUvRlycqA6he+D/+Fc5aCohOBIvcwvzSS6C1JUeUXmvvdArizbrvhqWj9F54pv
coLatBlV7nUHwMttpwM7XFiN+DYE4RcBzoUHhlj93rur6r4DMgu6Y1kbx7cmAsYp7jQPZNIm4y+7
aCC2okwtyrK2A5IFABSiq4FMefEnj6hjF/6NpgdbOwAqjENH6XqoZLNxx/Bl6N362CSGfj+5TX6M
suS1sD2Z+Z1V2n4AUMrOCIVxL8C/cI+cBI0NLAJtlKq0p5l0ASX6i+V4o1/w6spV1U8QkjauqbV0
dRmiapAZ9ubTwNJdnIcoLQ4CCk6EBEccRCJT+hibLoQxfvXqvBwLQE/UzyIsfeLSJEjHguuIQ7Zy
LJBrL4iSxS2srVXfpLoSG5AQeQCD9zR5N726mCBSAPWxdnAUbQLZR8R/rwNTuybTYq9CPYAGWzes
yeZJR99NEAod7xLdMw+oF3M3kZHqBw4+ttvRDNiqnZzse+CIXa0XzYl3uGXPMgvQOW7XgQMVWBJL
IC2F30kr0OjiInNj8tsE6LGFFSgkGiDqtwyfNILrinbJ1Nx115jQ1/2QK11YgRbbzBy09HnsvM9b
CIKoBY5chSPs9b1d2/Ft6LXbKdb7B4TG+4cJdEyKmTnYj8rmcCDO7cSZVvOoskVju2MQkr0hU2YC
6I790LihbtrWNm7DdXnVCgSom0C/p0vv1e0WmnHDuhWFnvm5UZ1LVDie+qIy7jtmgWGa1dHFjMoz
M98Ao9UVLYCDlLhTa0p7MvyG619CPphrV1jadRQMya09Zs5qQJnENy0QSNex5lnLYmwYpjK6AiW9
8RQX7S05QAZwWgm9Yrc587rrJp3CTa5z8a1Boa1agZaWY+Stx6ab8Hf6pqVRdDvfW0Lv7R97kfdW
pW10KzuBexTmGVb7jYOtYduUUNMEhWuBSJTaFFGfLo4MRn4Eqcp5ymxrR7aqawnCWW+agOUv6fBI
Gt+hJaaDcKwI5CqefHVdN/W73G2OIxTlXxi/8IpsDq8ukq+mQHXY4tWWT2QG6lYeSibi2WvKk3ev
zIN6katn29GYekggRyhXr0bxEJiWeS47edDdMBXrSjHb4+hJh9D52NrrmdzpXfq2HFE/H3TJZQqL
Cxc6u0JMG/s7LTwKJXiB/AxiGOkNdUqlfmGUEGpFihX8dMphGdDLBlVmiHXsEjc13FUQV6sYZY+y
AHTG6DcLNvgT/HdCHS9K3McvnyDENCFBlSZeKkbxGvXdLPNASDmGYJcGo/Hq01oX7tokfATZnAPN
W9ZGIiZfoxgO29G0HFZ22EW3IBPjSF93lS8dFr9B7uilmbLyIcigspUbjgE4A+yJLHZxz+1nDqjF
lQlOnm0KZey3qfP51Otfwbxnb1vdLa8gQ2S9IEqypnEoAkYbDUHiQ5/XyePA23taj4UZyGP7LDvl
NXNutUHDfke9kKk3qHEO7egWxbOHPOtB8jQhcW2XpXzN2sbZgHE0uvJYMr26lX5tTkH5ULVsvEFd
NPLbwnp3k/UQXVH37256at+xOltjD7BFUNJ+7EZRnhEw6GYN+yhA/jQc8nBPX1EGN8iKGgDh9sWa
RZb24OT1s8gn+610Ia7ssdS6GZohO0kPt1IasEV61dZt/MKrydtl4DTfSRDNvoQj25BDXEYJaiDL
6QhileaWFUggS5nYb0D5vkUosH4wrbg5NA7S6WR3UIoIcM5bmGnOprRLd9+ySnuwx/Y5QKJd5Hia
j1Ciu2/ZNPolByw9+hC4l0lyrQ/QQCBTm4vuXOKGFMcmdDTyGsnwHp+vn0D+OEHiHgtkEDC+WABR
sv+XBWj5oG2bc8TSbaM4qKMW++qMy2ug0otTp0xkpy5d4grloK07Fv5io9biJ6e0Po46tHvrNQ+C
4bBsMiG17hZr2m/S5cPFJW1Vh9RWl93phw/ieOOhYOKvMHEQtv3YiNOWPCJNH9qT0x6chpcutWaf
ZQcfpkHk9+4o1osjzWNOANmtOf9jaqA0cHPUC4e8qTZCVdQwVVETq5atBlwNilM0QDYaXQYGVWBD
tmUAII73GWHkKqhnnOBU1rACwD8qEDKtxPVjyB0eEq3mt3WToLpVxZTMERGeQTNek0J4m995CKfe
lSiEfbU0BxXMkVavg4CZO2jA7IcmmSAy3AfaOuHC3QjwaGbYE5frzOXitq4S474v8mgvmwq4EfIG
FLIClqcrDmHH9PtQi8ezWiuUOfJYZd5suQrWLuHcOaYbm9bWGBG5Dj5GXdGC0WhxlHZ+djrg3cjE
2RD7+YiAqMOQoo+UWCm1GL48LTJGixnCDUB0NFkm1x122/6ICqIJ2ZJf0zADFXTIMSlJU0gqo5yW
Bvuxfp9RqxEapgEnm17fjw/YtxtrfB7sTAxJwNxYa2FryRrH41+0SUSJhOxLHYFDmNxmTqVEOXM7
SddkvJgBZ2kH6exsDFF8fi+Izqp925jdDidwbNzi6ZZnzPurHd5cHtoKZNxvUG09/gDb05vNDe21
RuGzn7VD+Bhimwd5cWe6sdMIh4iutFHvnTQHHVIOV5NZogwiq/mmT4p+a1cZkqeJAfkQpSECIiu+
L7Vgs5jITpeRuWO7uui3/YSHaHZaTMS8THOFjrIwIN5GlJQDZR+menTGO0+fOi2BWpQ9vI5a3Oxd
VjvrbqyHVx1sz6CBjqeTDt2hJz4i1arcMteGClHMIROhZeNrwT2UIGqsRvwOlW77wCkCvwDrwiku
AJLVI9zsusYAKxWwvzzNk32g1yjrIBe6aHGI4H+VWH7jNKzf0Tzwa6qbu6OvxWCeC+Y9VwL3e97h
qWmqWuZ0wr2VuoaqdF66NFoo50A568r501waFUmyBmcLMrmlC/qH+SqAevnVHpzio51BvcPRTWBh
vM64poulQr9Ld7FdziPrx+T5Nf5jnJziGkceKZJrkYfWyRh7xA/1UOw8AwQo2BXBSBeuKHBTgCNb
YzYsVoJcJCVETVIk7yHl+5uZ7eAi9olKczwsfy1JkI4Mh28JdD1k221QntHLLC6oJo42IUPZz2AH
he+CPQ9ZBSh3pKXob2J1GTpk870QHMY0QBdU/PQ3eQIWcVHy7urTjEjGrzEe+/tPE0KkxnmOg/Gy
BrW0od4GkRyO1GtiJDZXkZusHIQEzotvbhpACAGB00aKNV9dECMDRS/2s3OXbEGaKZ5eZaThC29s
4FoXcvQfalmh7uUQkETukMSzaKAzvYeuF/WRTKi+jtdeFIKfpnbcjcWQTAIpT3FCXgQ3U2ouF6PT
d0aqFYfFRC1X3YNnW6xfrkIDnhpN8qsIMZx7L+jx29dqZITVwQ7nl36fZdjLQE4TYjye168NlHPe
0tlPR/B+4wgX6gAQcX1gRpjfZJO3F30HtdlPS+ll1e/7wvRW7YifR5aYzi5rgitggMQDRBbFA2sd
hHGg17OrmAO4f5NFN6nGZw8ZfkElnJOCeyoIQORXQjMM4jcBeJt0B9D5Qg+O1M9TfH6dF/Yb6ppQ
SNW2NCyxCV4jtFv51OW5wERXTVxmu8X4nTGtvlogiQRm9EwTn15SFDs8TAFOyVo93g0uqnJkIbQZ
rtiEUM0qhvQ1alM8K/rUYmec+djZ9rK/AChrrqi32LN+jPb4NXzRjYadTXUJoAt7Cis3ey7c7jlB
0gswoNVI2pgFt55q7Axeg1abfNOM5B2IMzz854LpuovtAVoBubatMfMOZcY478rCes3H5nkUolLr
9PXofJk084FCCsAjvFRsCLbUWy6LsiPZSi93ZonITy5V632e7wCd2oFSlY5yDhJPw2o+7tWxtspr
QEtoZDkCIkjn+gGEYJQMR3NjMsAhbcTFFmU1FKcaR0gT7zITlBVanfHdLAshUR8fQqV1DYr1/tGR
iXGKM/mqF1HQ+niCpE7+SGoSQHeA8aUoTzTPm6zfL9NzpSVVe+neTZrhKjLEtEPuqX4yuxr6oQny
Blr800iY8zA7OD0eIw5CfLoV7wyv/k467y7BQ0gUntTe6UIjH35kagAOW09ZbeNpUBWVgORGzG4t
dckN+ZOBgGc/uJZ1S/agK/i6jCZtvdhkgUemZ+GTRfBAC1Z6Fui3HHXMmDS4DBbWGhcLcRs8myN2
EFCGNid3006RdxhMmx+oVf+mu7iQHygo32cs04q4WdXC0veLrzvUL8jbVlscx3WAbf/+EosfveLS
pdand0FzP/mNEIBbWX1d+I4iWGwbZLGynDtbprrQTRvmC42SbXHBZwa+m1oxAi6OkQRfJq1AU5p2
avb4YCFGMvLpSmql3Ou1DXyJ1/abxtMhZMewi7GsVHxzY/Oqc0NI1zIPeDtu2N8hnQzdptG1niq8
07WXetqZVgJ1qNynfQypCi/vNybAb2dPpNkV3fmdwIsB/p6e6M5Pl4LJcmsXQb2eFRRdBWWGTDkg
abYYEn8U1srSouKWvK0mT5YFjBh0axp4hm0NBFdOC/k7/KdFLofTmug16HJBeBKW7lezS91zooXG
PaTbu8oSD3QpcQzc2DEzNzHgTA/YgzY3Zf5W5KmD3Sj2Pes2AKv83Jc2SNlH0DUdoBuKcXAnrmTi
BDc8irQ76eJd8HZC3X8V3MWdGdzxAtq7uYWsDHVpwJuyaZ02trehWax24xvUSOqA5CHvKo6B56bX
OA4frcJubpqxe78U3E43XpZsw64wjm7F5br3Yv42DnfNUGXfPRC94x3n3dljAWQYTLz3TAAbaLhp
tR1djtu84+GAGri14y/wNdCLIZdMmDS65ABmeJOs99U0WO8D0LbNZiScOUhji4/jWa9M7CNM9xr1
HgrolbbutYM31e9zB6zU1GfQHlnLzmj8ogESue9R1ukGX0srQcxjUjhCkumjVg2Z1T14zE5hGv+A
sHL9VPVBvdUmyREuL8GlN1Tp2nHD4Wue9lstDpwfytVmTjW7Rn0xASMW2wdktvrzEIOTwAHx60s5
6snOS2S+TSfTepk8RFCmqYhPNIpPM8s953mZlOh2cTtNpUAhsiLcA++cV646s+2vEQc6ZmDUBGL/
w9Yqur65f+k/t0cwGFyLDJp4Fq/t44DfmB/FU/a9Sp5cyc03c8KWvYjy8TjExnhOwYnlV6Cp3+qJ
AF2xygl5itLc7gu8CeoHKltELciLQgB8NEZ/GeCUUVr61Pq8RFmFcmtM1Xf8VQSK0kGjs1zI5ikS
3LBJ+RrP4PdRGoj16E70rbgyeCyR9u9sJHXASHLsZAnJqQqoA7Jh3/Q+QK2JvKlZSDxVMjuB4ngf
gSisypG/VMrxyJHUdwqJOtuY0pdfbNgax/vWcJDOWnxouOCZdrbzEKimYHwAZ5PclkOAxGaSxCet
4hUUm7ToOXbin7WqOdHMx55pzY8SNWgrYLHkAwR55NYc8/w6SZBXBrb/ydSG5iSR+FveWiry2bS8
MzKVDt972Lad//2v//l//vf38X+FP4vbIpVhkf8r77JbfLxt81//NnT+73+Vs33/47/+DSgjdHmY
53L8a0ECnKnx72/3UR4q9/8h0rrO87awzhmQrzui2iFaHcNKt7qBGsfFRMw7S3dm34mg04J7+dZN
2mgm5CGPT2Q/veeB4NVgJtB9QXK0HfAcRMgs+nicJkfEmPExUxMiDglwYfChLl0gdZH4XaLfRZIx
v0C+8g0a5T7+/M4PCf2gVVZq5aOGHNRWb+z0YGayvbFYgnuCCfo3kv7RbET3cdYLr2ZFPerjZBle
pZS9XPqzAh92MsEqdCJxReJ4MthM3np+/sVhEm9LTdehGVECkEj9WvWlk9nDGmBp7Zjg5oaiy7uc
c/MuEpBCr6V7Qz0ri8abvu18N0TCwO9B6XaNsvHHxd8aEvsKOoso+SaXrBHZNnOCYk0L0AUaQ/Ha
HMdm23y8jg5B85Up3HA/Lx3l7B4kZ+mRltYNFp0HLwJDlSceKL/QV8U5xU72RL241A2o/SB14QZD
4f/5m+bq//FFA7qUAy/geMw1TMv5+xetTu1QJqE3nXXXDK9JR8mpx1LM4kuzulKB6r4oQnhlHoby
zDWYdPNu7oveKMT67z76VAbNFjWZuLsRhaGOx+u+lW24CqSZ3RKjIQ0k7fgd1GHWHukCyDXJyNhI
fKm2WrjKYul+y9WDzGxZeRKQrj95hoX3AuAl4I32dub4tkUXnZ1qX4woydqFFpjpwoazdQv28K0F
XiNUe1Wx5lO2CayggKRTaqlmKRRFZXbjpEizzD3wCU+7OkyrI4RDq3NrAixIhzl1eiusvPIhMtrO
x7cPD10aWeGnosEoi95HQ/vrnz8q/PQ/f1YQ+MHNwALgwwPzqKvGL24Kfa+NRcb4eAYsM/DHiR9d
z9QezKrhx4mz0i/70PiCQ6i1Quluee6spLx3TO2J7IHQ4s1UWNMeUULzVWgHNnTGF5T0DVcyMoMN
eTk4fjpV6m7CrmmvWFo2NzlwJxuVaPWpG3tTcyPUpUusy4ESlXmnbkIGuTZiP1ZP3ADKd5s8LMMr
GZfWyxCBl9AD2CZvnPJJ78DVqLxkPWrQisGkoJtejbBpURqcAD6l476z1qza82nLW3gcEVjhZevG
4MfA0IcvXacFfuMO1k3Ea7GH4hz+/DjN3hpGhdqxapq+FiLal+rmX+T2kcl8E2sC4wNv7j1HJKuC
t8aBuoYn2c2Y9QiMAo/u1zwLdyhmCSDpVGp7LXYRMY/MV1kG8TfVAB9v8i1CY1AW1SDLx1CuT4sP
hnZGnlbXdFpcLnRuRCTCXUO5p/BpwMKtZvvnbw9z2edvj+U4QChARsEy8VShR87Ft0eaiZuEwo7P
GhB3fuVwdrJNiZ+UB+3l1jJ+jKogiUw0SHbq5rGeXVtC33yyU5cuYujbtdsV2rzu7/xaI9mPOipK
CvXKy1R6BTlCJMhNjJdPdnoPbs77Q1yGO7uL+cFSFz1DbgyVP457GLURTRqam2SlPrXAMcEPi+2z
Dy23DFMLxYZXIap7r9JBPODnZG7fX+8fl7p4E8tan5b+/MrkSO9uXp3cl/edgWA2U6+92C/8lldZ
lllsoxY9OX3bbAN8dAcvSSAIR026xNBOOuB4px8WG7U+2ZBdH8GooJagy0Wflpj7bhWBoalFGOp3
a/zORi8DMCB26Z+GBUjqVpVW51vDA77BKIKfwNwhHelNz21ag4+ClcPJGSf3ADgmNP1cLXpAGgA8
iUAMfFfSKWnLgp9GabyBN3V6dvjwa5LapFTl2G/b0j1hD5+Ci9RIc9/Nmwn1LwjYabkmzslgnwy6
n0s1WnTJ+2jWlxGNIlMsHmjC1InL+eQRYb6OhNx24Em0HQGrOLqmlfpFD+rsOsJTfDQTyG8ZnfnY
dRYgR2X1BfvDaJdYqNkepFt+MXPnyhkN45GmSw5sg63cluke/s80HVksAZFlnOtmoJ2h6d4aouL4
v35g7GbMHY1ww9xWbt6te1akr3rTn93GdH4g0XpnaMnwwkDMsxly1oJTOufHzLLEJmvM9NUb28W1
iiFZ0Qr+xKuSnb3GBSFPC95P1UvdwALR0oRgoSMN3QcovtqQH43QBeVjqEnHjE/2CVrjvi7raWMO
wOJrMmznLNeSOVsSXINjY0eaYVOikmRz/oz8egtIvC6I3+fSjE/JMTUXTxgIcGhiR1KBSaahcJKa
PdJr7cqww03TRvGBbEXpofSNBkp30vZ4bjjQZpm8EsAbVVFc2ZVxoJatutRaBjpVf9xT/TE1yZtR
2TA5oZQaFcTLzK5Ky5X0GgCsvanfuln73Va7rsoY3i9TH0FVifo6Ynz1qlPil8v4WKRANmTAx+Sq
goIujSqNqKnegvojIGsrM9CdTaLgK4sjKgi1fYjA+/w/pv98xLG5cXDjmLUSM/UHmf9oRvw+Qn8p
4FEMP24VKqzviuu8Td8vVeCBWXrp07A0FViVjNSHuIu5wUYwWs0j/z9rzKs5Tb2NNd1KTjwrU4SN
QUSreZ53i1jpcDCwP91IA2AOIDV2BKAmjwq/lVuTg46HPHQQaK7KOs/WQAbYR1Cu7gev7/bUo4un
7EsXxYTdoQpr4FxRKViysEB9iD5upNVV1Yq4Tpyok9dzn5qisvNyS026ZMhz61VhbUEe2xV7stFq
1IqCUkHG1eo2yH0RZnXaY97gUB43wMrc0cjyOjQHYeoaAL9Bi/16MIo9wSwlKAT2lQsNcUJpkm3Y
NnagP1Db1nG6I3euCM5RA3XpHjZ94ztBWvqgjfYcc9X1/Y/JsPBK2K/vqEQxmkA/Rl1DIZ2thmWb
Vo1OqkujZpwWO6pglFmQgZvc/MPcxZnmcts8FGHKVzXKfK8T9T1jiMhDPRpZfFT8KKteTjlSY6hD
9KmforoS9VxqiC6xmfWbIbSRJFSeZBvyKEy21KdFF+95SjD06z9vzQzd+Lw1YxxVgKbpQLfR8CxH
bd0utmauLjQHYQnzBPhW3O75Fz1+tdzKX9Cln0CpC9j0H12QG9b2ahFh4lfbBtAODvobxJaKU6+n
LeqfuXdMvOEu68b2nkydWRYbu2u6DXVp4DeT8kDekQNdGjXJVZOWhT4mDayvVtiwp/Oxr2RgnytS
/o3OfxmUJECbPgmxwn242pPRMHHTj8e+R3FcxrVw8x8yHnjaeLhfHgYS9SA4fE5IeGqa0FXbuiwu
8UDLka9L+A9WutgRFPKlCEGjYIIT5M4Cyfc2Cbvw2ICTEPqYLdvFk2Xf9Di7A8RqOE/hKGuk4Ab+
rXNALo0gcgiEPV95w87DCeMaZYIQaF1ykWmceGvW4IQoCjscV0uCcu63JnK+amIE8e0/f4G8/zgY
Mu4wh+uObriofTE/RYvioGgr/HT7U+iB9Ce0UOG7qqYKNa9F6ltWiK5WZVChdnkO2i9UnIDpu4SQ
WpqxNRnpouGXqSO8NAVrCLc2flAY1sa1rQmbJPD4rSiBFXfgUO7yafKpC9lXYIbUhbyXAfwR2hty
WQbIj2YsSwkl3aWXdv41aAokPVGJ8jBEGuSVeQShMcdBARWKsvxAt1F/lr2CEaG8spG28xsVfu0+
JFOoRTbUmSQ7RyseSEplsf/O98IlDcxtP/TTKpYy8mWT6cfSYfy5sX46CveXQpv0kLvI2LXSHV/J
qxaDfkQhjvds5z+Z8qokIHOhjYQceeEopmhNsRZ5YS0yL140idYywLV1/PM3w7E/3VnALMFsjmOC
i4oYppsq/HNxZ0GIsTfsFLijeszFhMwlsLBQLyihtmWwp/ijVUjxblta/+hXMNaC2C3o7/Lgsba0
9MuUARvrRb25TaZBfuXVUwHS1i+GMkcIO201YVWnPsnBrFiEAfQOuHZ0StY+s15HigTg3KAX0cGQ
rFnHCtFr1vwbj2wzOaV6JW/sCRtdPwwgPeNqYX0KMwjFeUZn3Qbggjz3qO1BxAEv7RUlCOFAEnnb
ATB5MUAzwIn/PkMyUAvRDKAbMogQY2BC9e08I4De5Nc0jrEUjhl//kwM9vlDMZC+dwzLcJnLLQN7
7r9/KCZIPDvhse7Epob7k2I7p4uIDcg8OuAtWmzUyuTogxYnPosxgPQH+RnYeVz44VSc3bq1RJCw
ic8dj8L90LFmVZRp9oD7L0EfCNLAEd3wIzN2dmRDvYR+dPv464yGmJz6RcNneiTf1gAtUoqf5Jp8
67yqHvLj7DmI0PO7urbmdTpsu49N3H7hCUCtvoyyV+6CyZvW0Ttz2lVmq4F5yK3XBT7mfQMKe4DN
DW8vXS15RuxrV1Sm/Dp04tJeomSN7F6ZX9qVf6wn09cglV80u3lobXYGHUB7j9hAcMuN4iVCCO/V
adxipxght6nRVq9WyE7vQLXYYoDyhT8KEGmcCAulelMYBicCSn2M2VNrPn30CCb10fuYB1rHi1Vo
zY95YMAITtTLw3h+hSwB2DYMASxWS/3T5BTuf3p79GY/3gJ5fry9iTf+mHco0ktdWxeryixdiPhy
7Ubrhwzq2Hb5EOKki3BqWz7kuvNuW0aXFvlpfWP9d/cnV7c+3aE8F48sx7Vsg9u6wenZdnGHappg
rLywrcAQ3EXCXvEMvAKOPpwaSI488Z4jZKy6RCho1YgLW+BVOkFz3XrKUesGCRs+QIWsgYJRK8Sp
iFvfra3smue1AH8HTPiaoJSc+k6m3evJyO9EGXggo+/zTW132rOpy3adoLZ3T13N1ZMVSgDjM3VT
AE9Kj9ePVQPFKyQ4rhzBteea6fpxKKCYQl0OEmtgq6+YqFM/bkIAOBC7vylK8Fi7Tf8Y13b/OKA6
PBKddkcOYV82QNtU/TUNxq2B8GTajlsanYwERNb4Ca6aXFuNKN1ARlMLtlDETLfMDcsXEGvmfhf3
zTWNmoN7iMq0vg+TnD2w3N2YyiuJA6D3S1W8E8fWtUhNPNsTqK9/R7riRzxAVRMB52YjKSpSv8Rp
7dxThMNCAeWmDxB1rTpr7bSp+JJ26XPoWOZd0ufiVhSDALWRFX6BSFa6kXqY7bly07AHN/ssfmn6
yLgua9PwaXrrxQJsmnV0Aodq+gRl9i0A6OKLOWrhVT8EKJcFseyRqTLnScuCqy4aUqR0kByY94tG
k3zhsswOCW0fEYOJVrHDY9A0eOBMTgf5yhN2p6OG5h5lW+at1o5fyQwMab9lUVrt6IHTZ86dFYXR
vVReohu/Dmqym7EeRBBYqxNyF3ghJCpQtLZzGpDKaKr6U6gCUbNdM4YvE3WQtkjXbOjrHXW1Ruan
eOyeEt0BaGzstLdhsNpjoGpPO0Pf2A7SHBM2CuvW6rLHChyqZyc27nHyRMVywLU1BGDzuwS0RY+6
V8S+gHbc3oM8zmPblP1ODoCgRFyeZ/oVUEYzhFWHZzATQNVHXSA6K28hi3QFoBs/zm5ZZBXrsRVy
kyKCtiusyI7CVR1V/5ey82huHGnC9C9CBLy50huJ8lL3XBBtvoH3Hr9+HyQ1zZ7eOexeEKisAkhR
ZKEq8zXvjod1c+6D3IPvZH9FvO9/hRcnTyBdgHk05ggRqnG+mipb/cDk0d0aafuCu+0j0G7na+Rr
zMy13x2zMerJj7/JbSIU8feKYY87aQYGn76nuW/tUGCJ45gAFCZ7Woeqna6GYvK0HX4S3m7w8h/X
ZtCWISQATcdfog1a7ah12GaVaTjtwoT0mNH13iHy/RnXoUJ7dZtQvdcL76u0TCSgX8LyTYkZKRF+
dndAFPQHudgyU2uV5tV8ug7PrBqMM3Igba5vb5IImk3OhDLivYRUOxjvcrV41XNLpUKQYIUkF3g2
uh6tY74Hk9Wv1FbjVYI8eij1WV8hFTX9JR1OERgPE8ztB7Uxfu/QlysUBXTgH1fcOurlVgn7or+a
GHFvrw67I8i8fZg47g6h1eJSFOr/dRb/6h3ttOfDLmyEIk01WsN4+mGofvNe+WzU7Uqv7oOkDs4J
qgw7djsl/+AEnQ9wqz8d5X/jko0No/wHwsCf1xgFKzEDcd4z6hEmBJWGayzUGfzGvF2TtMmPfmoQ
bPLJRLSu2+5YXjn439X2E9+fbiUoltYNzzpioh+3EWYZ2E9q5P85oragb6O08Hc9AhSDpgCqwjKd
dkfJKlg52vSisFN6SIJKu+/sGqhOZ6lfm6Bh5ulIIE9unb0Y/vyo9DkFMD+ftjbgnkM40MStEG7m
V8QV46OrAY6Si5GbeKJwFbwMCDoMLGR2aWN0uwRCzUug8S+v2Cf9tNN7+ZjSBpyS6jnWW+aFgDYH
aG0zkpbnJivQ5psOqPqkK9Ab1ku/HBowpzBprEcJeV1VYIKgN/vA96wXow5JGDlGurIG7QdmovEW
bw+0huYBa7nCOIzYA75UY229qFpY46/aOwdphj6sdbUfDpbH9oyqGMvBX9iMaxtGMy6CAtuAXpCs
fGNIkQmYG97PEM/vemxiuWahOKX4zxqsl1dJ1+TGi95Nn42ofvGHeoGqqvjQl81gVEDIHFwgo64o
3/OMna/VGeF9shT76oL1Y2C+97k1Xuye3IuEHR1hEwAG2Q7s0ci7DgF7GExxdjlNlyxHajsx4xiR
eZrmcpAzObTm9DgkHtJvabSAk5beELfwU4251DVWA2A4WsPYHTTf0lZqpIbfo1B/bRX+ik5Bqsxw
UEdU27j/Gtvs2JYBDdzMDVY1kAvsuHjsPX09jjFPY6XqXoZsQBOhUOpL3fnjQdOdaNluD3e47qmA
h9viqWoU6ssA1d7J56KmV8CcnVskOOMmB+2rJSvXzOK/g1R5V6iifDXTOF1naYFr8TT6ILdYNERJ
OaypTCiHaFk+qA2VgkFJrI30soHPoQBHCTaf9CZK5T0HPfYDy6X9cggd47EPFPMyznjvBi7QCTwJ
tXukwc5pXyfP08LXMjFU2lcNm3ppXjtcaKdygcTkoM/TngTwdJHWmAILd+F+kKV3SG82rXZJ2qB6
TTVzH6oKm7py1g9OXkANSpPpi6m1/yusDy20/Bc3t71tRun8zkSe4DQlHcTFWrOeyMnVa7Momr/i
vLsDkGP+rUFC6eos/DHYFfgOJCRPWmT/sJTWenG+F3U7vsi5Fwzp2vXC7OgsXX00DseoLUh0LM1y
ULu12injXojZiw/NuixD508nZ7PugMq6pBaDHFW2oIxg31f551lEbDBNklZKXG6oKnF2G/fv3sis
zZUZ9s3eqRrz0KbKww1sJWcCrBKcFVsZ41g71iHIwLFGNTxqyD2ZSl0o+1e793HLaAxe24P/MuMR
VWXhvTe4OJQj6n9vJ3PRbFBiYy1rO/eAO35oflx/jNb8arRq8VLweZ8TFm4wv3magK56VQeme4D5
PsLxaEfD0cFP0XKMtRNNgcfXoAj/MtF0Sd/GSv82O37bvlC5AGbnYb2EsyWqAgG4CMyusP2yYpBa
HcoXB6BB6I4u3eWC8PotJmguuUbGyC3cCFRqsDBDq9gG2R0U7OcrKNcGgGKgklZ4sIEFb2o/M89Z
u8kW8Fm5zGjdgkX7oykdt1g5+sEq1/pjA7mWAs2gvHlNcWiWZ7PVkH3uIyM4DaP3W9yfyFnf4m6Y
H+Qju433rGiBOKJfTAZMMluBP35t3Go4SuiWI1viI9mRo4T0KG3JtNXKRteceBXXbQAiSk+eNEv/
1sdT9RUUdbqt06A+JnBUvqrNbkjBE7Amzk6uos6bcRlFQnAxSxxIalMItWqtXEMjTx67NP4W2SWZ
tZrNhUiNpGNrrLQs7M8iNiK90hSJkltTemXwtFxrhAgMSnPw6xZpBXtey8I0bhqygwme9dKcSW2f
ZWEqTajt0at9LGPdbtZk8lIsgzO8X4LOWKPvmW2jCvNKUo3WeV4O0pRDmVdYkE3ejHt2TZHr1iMD
5ZI04JEbZ4XJytAo1Zo9FwygDysavHvFU1aO11cbO2PJKACTarLuzSiOn4MqMJ5tOzwLHKWPmviU
+XG0kVHWclEZV4/An7Lx6bpUSlR3wUvO+X1ZI+RcRrH+qmVuu6J+7f3ownRt8zT72zDsB7U0x69t
B49hbKz4KWyncd90Sgdzr/gGec06qA5FaCE9etMdsj7R9wqSDhLB1COdMSoBYf0zoCnvoniIv89m
868BevI8zjaziufhKhwX+WuY9A/yrVQNCrv/Edf6qNvwvcEHQ2dDsYyXb72G+sYmdHnSFL6LA/R6
cpEiH5ThjGAC9cBFcEQEQ5aQkRYw3AWU96spaiSJ1XiXtvMQy++yLr8f4WzzLZn979RhVqrW2T/b
fnEjwYjgpVMw2MSVuAM1GeSHKchsJMaQdwQDjULpIjKc//5k19Nhlzeqfr497OXZn7ABol5QvEvc
CIx/HvvU8fU1j/J0K3fKQUAzAZtIhC7zDyRxlndQSLbX6WiZmP6IyURk/xonTRn8Z4wl5kEPQKwW
4Vgc50r5JnzZeRjIlGdLbDLc/4z9QZ+Nq0Ld+8ZLn/PN6bG2+t6yUJW6vDWNoFzG2XsJENtEB40C
ZGvr5gNF23ltueXR6i3jMavLZpNPVfsYJC5PUTsBoEei62SotsKWdEoelHQItkVXNa+p0SFU5E/t
X22hP9XRsoTWrM81Sd4E587s4+/dxF8WhoPzNs7p++ibZGnHtIMSQu0ubIEFNECtroU+aUqvrA1v
TSn0NbH3Ofj/61pZc95e6HZt+O+3Ia/LR+hergvPxjFdqFRNt8OJxbnXhVdrAvC9n/2DhJolbi2g
AUd4tCOZnXU01uNGgp6OsfhktoemUazXWet3VdWVT7M1Wa+NXcWr3PXGu27pjNFGWPftrB6kSXGF
SXosMWVYBnt9YB5Nv8zX0tSGzLtPW2bwpbONc/c59ceVXCkvtXDmBvh/n2Qw23kVu10x55UzN7W/
lb2Znpy+xKrXUmtlm1SwtX0RYbWNZLoH7bxretU6ocBkrXHrGDfBsvLKHAM9cjuH1YyF5zskZ75q
4/SFlJx9TBN7c/30eNg/iRdBXwVMhsi/2KfQ5xXQk4lf8mLR+XWx+r3aHMjI1Ls3oUiVZTDuwR8k
j6BR0BS0wvzdnVgf5iAlfpDq3Q22h7hz20UbpwranwUae/x29OQjrnC/xL7NexydHl0Zs9HPg2ZE
Z7mn20O0bBTPuct9nLJzm6wT7lr6UavI5KS+Or8kWlKt7AXIosFbCPWCoqY3+2urRcjHyfuLQGt1
vSwpRpD7ElitHDQ46EZjJfdKWFZvXmIf6z7In5pM198G1Tm6kZY9NUuqcdDMax/Z82oXtcGwbkd2
/6lt4TAfmPqTbRuYdyz7htpzfypD7z8bTVCeHGdQt3h/lt8ULAOtKPquNtQeMid9MopWu/6koBiy
Dl2a8sWX5jSpNJfH760pP6k2jZH5CttqVyAfKUB4gapXkf3kG0iH3IDrPJueunEK765w+WUSXEJa
UoZ37TL9ydAlJBeSMiwfai2C6qz1a9uuh3CtN0W8Z0/2rzYqTf1KwSj6pxLv8wYz51U+fZ78ivx+
ouAYEbNk3iuFCU86GYEG6YsOsYoh1/JG5N1IiDwwfOtlDelrjFiat7+Rog6IcTdAFjzUNwCt6juL
TKazgVFgb9uASuE8aOCA9XTekJKxhuvFAtxvYlSeg364vqLcdAnVNgIAtw9oCcmFtw8ojKprKFz+
TZWiHga/GtdstwC1+h4YdLKDB2nivPFGFs9+9IHev5ZuupMw9f/ovEnduHto4VrzbpPnOevYfzG3
HhDecxdORPIsh5TH6bqjsre7xdxqfIzQmbiTq/IwLh6gPm97fgYobKKNtB7dst5ni0CNB1/pwVOC
JU3mra4Lma5InxAM4gs/l80hG7PmKVkOnTN+xrzIqZ9AKaIwFtckp64Vw4aljqGAxppJ0GLIUH9t
40dJQ9VjZl3D2ZjWX1GplbCMJpnnSgpAReMk0rSfDXWrqCvhlKl1c1YCJfuGlr1HqmwaX3wXRZWW
Xfh9iUHXySui7GBGyABUjtpvzFLt35tJi9Gst+yLriZ/K7B7LpPtkTzofWcvzV7UDAJFUY/64L6Y
UwdVdRknh9k3UWRN1Fe38OYnr07WlK8SNpowJFZDUHmn6w5SG9AhsSwM05ctI/XHYHPNhLB32Qln
QUsc72DDkUJV1qyf5GCn82eMt9k8CTkhzOvPmDTJeVPgSoDr1bgZoYhnWjyP/pG59tV4k+qzetXG
9hXkt5vQfLppY7cDKdpxoHx7ixl5UqA1o29SOxl2UdzClVoO0Lc+z/rkPg8iJFdMEBMr6dQrbdq7
sM+vTRmbehHdfUkhIF9uZZnxuE6HdFnJ+jhH5Hk63sWTtikXE5SpMQbYwk35LTar4Ci2Jo24qGRh
rm6dqB7WEkySyd71IOMOnhPFB7Nk0aLNav3i9rjKjRBpjbIan1K2Sy9GxBbMJ1kH4IPOyvHjxwn7
BemUi5SiidZWY0RHGYHJp3EmH8Dq5dctM9d/18cQBPtyD+xb4wP/nruiQpfX0SN15biOil5Ti3l8
RYr87DRB1yLYGKZnV2SfJSoHCcpFRlH2609J0Xio1CMquPyB1TZFMTrK2m1kwmzB724dJpb/vzKz
PixTLT5ia7Q3ShkHlzZQ2xMWTmS4XKV/djPE55OWfIY9lOuuKf3/mZPzobd58YHZ2OdFuXlASX01
GZa5aYCqPsYjtQg5qB2/u0J9kIb0mewqt1nqFhuXpMFvQ7UR7lhRa5fbLcI08LahM9gQyBjrB5Zx
qLQMEFeSxi9F76xBx+hvYzr+1vrVpy8aEpNu/mQZxKq+4+fTJL3+isX3vLW9Kb4fwZ+fZqWo97DO
hyeriLq1ltX5X5mm3xVqoP2t4h5hGLn1XQ2xCfeQ0+TbkKa7uYoLatF9d0YZx9jFXTY9j7Ubrj1T
H741VnnwHXt+AyL04fRut0ZHVj2Qe0aJsIjj0+ypolVvvdRLrE2eXE/Rn6VxGx+UivmC52V8ijSy
E9I7G95Lo6vo/RsUZprEfzAXRLBVhOVeS0PYMEtTkL8V9ZsBhuKDhPzULvZNnIXUMhYSyH/0Vkvv
FXC83B3pUWVlF823lLTtrk6a+D2rpy9eNus/AT+dSrLZXwuLxZE7tngzsxTBx7o3PjKYkUnmG4+o
ByevNcLh5RJu4KOiINkPa6T3jA83tP0NuT6Lx0HW2tSaKpYquVl9CIQ4w9eDmTZ3D4I0ttIvRTk4
H7hCaid+TNVGwvjWlKusdZsHZksTYfnqw7bKL5BiP0TyqrCjhxGwwXPngzqAOfNTJK4AH2UQd/x5
3xdhs0ozA0G9/pLpof0s0ynF3pb3UusHaWZOEJ7Q5zVxSg2tl6KwrRfG58MuM/zqPtEXxcSmT7NN
0jTxSk9R5JM/Ui27ZIdZZbGXj6AkIbqquhxLBWtQ36P5ImGqmP6dXIS6xM7hATpMGBbdsaN+rPQe
7Fll9BjNmxW+SWyDDqlq8ZRiLVOelzEIZuGk2sQ4MmpN/ojrkw2MSh32QmES9hL6X+65C+cryQmj
mvJ4LczUds03Ahxrvyz45lgB0RooxTMOpeYpMyljSYYZNrOfB99ThV9vkaj6iVRm/SwXBjr1RidH
uaip3fr5mYx++6wtYt6dGhoHAx7sip8QVSizGhCgYF11sK3ZerLCnbXwJ0uzJJkGKOyaj1uacK+H
e9nNznZnbsoZXU1nMdi7yZ+yWU7WkYGlyi0mIqcyTnrRjSfxs1x265DB0ussvdIhh5tk6q33dmfV
Do9GTxIlKoYvrt7xC/JjUMmB2bhH4WU3fjXcJSV+HrXWrZTMrM8yA2Wzaa66KqQ6sUxITu2a116Z
u6R565XB/w/X9vGdglrrrypqyOTepaZ578qOK0wVG7hsFe+kvCrjOtdVjgMkNmkBY0uA/TZPSPwD
aysxekEM30VdVLhprhqSOwN3KWJKKOZm27RTgOg1GSKXqT/750YDgbMaO0p8bkHlXxktfzyOhVOv
PyV2xzh5R1Qoe2yyuYVNi8mwNL2u4NtbtniegrG6uw7RM5hYaTsddK0GgNWWX0s9BxgC4Gxlu1r5
LEXluSc1WPlmc5LcXUBCaucNLHWll5/NMWoopYhnCBS1bpODGVkrbqZdfUTEM0QOYhwSIaF3aBzj
Ce9Mn9SN559xq0MlM/PYsPFH3uJVr1f9ToKIkxW7xNeS+X3Ui4cur/ytFsQ+HgnMj6Wv3elsBV7c
GpIWONpgBQyNkkKgWKsB5Zp7+UHqJZr5DhjBlfxmJSY/17KpTsvv885yqvxgun20+iNBLDlkiRWu
+4XqVoxfwT+55dvYsbUU8luYyYxehpZP6HwmvH2W4w8opn42HZZI1s4GLklOIEDEdgEH1qX6NiVl
99TWagl7v32XcElCe+OQL4+RbbPf1NbIXho36B+9It3ZUueLQytaFZNjL7VWnnfMivvaRnEVgRxt
r1JQtZzjl6yz1bcaKT6Zj6PMG6GtZcamAOb+pc2YP8fRn+41yh6LQwzWbUUV3ZdqsS61ETqsWmbB
g6c7yqX0pzfcidTjLdS6Q/DgO06/4Yc6bGSY9EqHMcwsvLXhzQSyA9JkGSxDhqa8voyMBbkRkCnl
wKYBURs7tXYSu17WLO1i6fkt+OtNyk3hRa87DdewBBe2cpEcmBcJgic5vQWl+V+xP4aYlq3zo0RT
69bh/rr1LfbH/Vihjwd29XdR7/iryh3M7TWddM04pSpa+2jww1gi0XSNXftlfBgZ5rXrGpSclFxD
vX4bLkJx12tuGavb65Dqnna4jKmrph81VjFDsPdV035mirQA/NXdD93GaWBZV9ph8JdazYBYfXRW
2iI37qNGy9Z9zLqwrsrgw9XCg6LN1nPi4EKQ6fgvLYCoOUv9e5MpaCXNejK8Q5yRi5bmWLXJtuo9
NjPL4LzPJhI9sQ3BOnROAQSzbYALzVkOrupw5mQJKEs6BsT5StLBBK+n10FpStpfTp1xqs7ecvjt
Hm6nQdMvgg2/ZmjbvzZOzuJVE7fRvBMLIeno9OYZP+rxTkJhEpgPXooD8a+L2oEFkNxoNsOnCCjK
nTwVg5gkxlA32Voxl/zDrd1JvUraZVpQEEMK+cLmZSMJ4rDupr3Eb/liGYtBYbaWW/9xf6mJuXVM
Dpxy/Z7MrMbuoap3oVhDUODVjrPi/T3W1fR4jTVOutFCJb10GRgEOaAAfEFrZXlUlgqCBnK0rDFZ
J5nXbofOQgBNgkxuxr209axdh6Sgz9K6XngdqMMi6TUXMXHGBhGgECPrg3Wbkx65b+A6rerAtbaZ
7UThNurtEe8vU93+CSwQMEHOE/yE6v9aBCJ+G5Ij73QoLO1v3bYmIKGlv6+ZtN81z0ONEdVxNTYW
zkI1XFR/DC7G1I9rL6mi79TFD4ar5B9FVsTkbLxHW1tcLfLEezVhTD+iGkOFZfBeJTT1h7bwkleJ
OEl2ASAwPUjXgKXaCgykepZOC/YdJqHAyqW3sex6N1OF3Uqv1pQFiij6sJbeignqDu5huLre2DgC
mSh95wm7amU72pi9ZPbUtSxhHsu+HM/ClBJq1OguxDJp9xW3q5eHC4/DfaIkwFagKalAaWm7Krta
qzBKY+Ml5O4Mo4VYQ2r/OLmd9Y4+McJ7fMkBstCM++6QB+r4rPCPeeOfxQqWcB3F0wPMpC8kC633
xGu8E3pdAHOXzjDM0n1ZtdZWmlHXlZsgUpOjG4avQRLHbBfVZJekQHEFk9IiV3FBnwN8C3iVYMGl
+OH0XrfdgsWuurMZNQD4UXG78R6kyS4RUvxUn2/x33TeqixMkIGLUtbZ/1yb9VZ5NNTx3I8GGtHm
wpe6ngqvKarG9gCM7Gom3cZU3I/XMdg/n69pbGPuxl2AMP6T7ybxvi17NvBNQDLz1gYdYVx8HEWU
pXIu5XM5ZEYan2C+7m9ldYljhuAvBHt/M5NweGgdfW2KFhDe5MEpMG1EvhflHzm4um9si6Y0N9Gv
WJiSgu+bWj3IEOloq/AU9zNV+mVYHBc2nhXt/5CVg3+/SJMuB/zq5oU5lX2Km06Kvx8p212k168s
7+hoSb+6XdGmgMuUxqmP5aJ/Oky++jAU3TYO9PgcxdqbrMlk1fXbovPWZl66c7K4Ofwxzuosdwve
o1qphUf6RnfHalMrqb6+ebsCwKOn050vGAlRFCxgnxwr03MfnEWOvo5C9vmzOawxBfOuMel13fBv
P2iL4y1O4k67V2IP918u52FLeUMdL1k2aOxT8/KSI7N6Gmq8ggGeJ892ogfrEc/M7yp+x3kx+v/D
M+XN03LrYegnYy0rQVkY6kDLNrHZW5vbElE6sKciJzJV3p0G4IQElWcdzHYwL/Pc4qvq5v1bSsF5
Ndph/0Mbwi3A3ToA42DsqbI33ztFh1TZZeOr0uEbl9dFcDFjC/GLIUSBV2PZFQdgwBb+sVXyaTqR
e00luMpU7e0UowoQPCMVAtPTh6Pul2qOBriBxLXG0qvLayM/iSdRMlBBV8cv0hCroqFBg6fKSOVc
jb+B0zkoF/UIsaY5SkTYMwBIWoK/2XhfT28O3+rSr9rJwa8i5SDx32zEfxs9Briq6VhY26rb1Ohs
/rqvlcFN6Maw3uhLFhYmT78OeJJtJRUrMTmLMjgDMK7WreRurynbOv2hx3qzGaxu2DpjM311u2Db
hWH+g+dDsC5TN30E/Zec/2PE6KTBWk/G9DHK9ATLg9le61WbX0YHBbm6ThUeakiISFMOKjpb7JiM
Z32RqbvFZ2whdQ3brFucpPu4asEtH2RYVSQXuNzWKVv8eEe8ttUhueSLYZdE5OCmeIRBadd2Nt9F
b1NSMthTusGiRZx622z867rpiQcfS1WnZIVlciYFECX4j7bdo3tzXZB0bOE2Seu/TTwOro8WeMK4
wV6fMplXZEB6f4Yq7Mg+BDagqawvgRod+ekaJ9ZHtbGRfTpz2lFdYpoy49ByywroDGbmMq5WJxKf
ZchyhdwlMrLKuOYRft35tu3/952uL2Eo7rrSeWnIOhCNeerrIHPWehamF2Ow6kuqwi+Vp76RpSe1
6nlkVba9V/tO33t9Gn30TnLsJvesNnr1ZPi2fomSDNbQkpzs0cGNjfi3Vs5zEEKXfjAWEU1FW9yl
YxOvStUaYJAKJzopjepuyh+uuIcRl2w/mllWislKynxxbcNDgonU/eq/YiIsS/8cL4iJpJ+LR1+/
uCKcaN/cNWULbYa5t88941W2zF0H4Z3yCJocum4A69bag5i1yBu5xaQpkAuJtWnXHq7vdSlDWC2q
LxKTN3C71mm6jqrrgs+YoTqd2mouMQaNhp3sEUHG/5XNLgB4/rDnoPSesgkp+U9kRqGzza6BHggf
oSLteQjjdiQbDmhMmzX9Aqr4aVhaEpqUn4HrK8/SYJIHmzQX5ZX+kIaJuQlr/AmUJj8BVerv3Dkm
fY9S4G8PCKceLdysx+vz4fbgCNAo3NkDs5g8IG4dbfMcF9lx4LnzXJip/TS65iNKEtEXWgh5+BOp
lNaLvtgFjmx9jlhOjSD8R3YssOf6UuHWdBe1aLjKNThYQWOIAvUgvZT0eXJyZ798vdbRWmcwk3un
+YJ1o7KHdqW9Wkb/FShb9oOfyV8DQJHXGVWdA4y2eZ0Z3bd8WYFpflqsxpbdtyzIOqowiaOZz4DA
nNduItG/LMwsv64fksj9KtdEzDOnwZmb66pNr8Jwb7See121BSO/7qjUyyPTb8Dyr8PTzleWLzUI
g25gXTAGpDDbBauQRXlywbHhvV9aftonL3qSrgJHQRVxaqp9hPz/k3SmEMBXRVGjeLCMTUiHrwf0
f3A2p2k4yrCTlwHXOa3dFFSITIc6y+1VMDratSmxKR+RcnKpJt1mUaNCCTjivw8iy3y8xZ3Cpcba
WPcSklm66Q1nI1Lq4Vx9y+Lc2IsyOxrvScKe1w0Po25+yAhfBIGFlDuyUdywqnLWYZ9+89kc7H8z
4pTRfcK2N4idDyf8peB+HROExbfQwR3t6hmIRc9K1+GUHz917GXThhXJ09Cp8d11mh7N9KkGucNy
nkq261GU9ir3nAEmAC282A1cTwEMlFsFY9nfXAaQofx0I7iOQR4LzYaIZ5fbp+faVeeHoQq9vQfj
8VA0af2KK8k3cWMMjflLPbX2K9BICt5W+9sAselB7+SLn6b58+BleG8tShDpLzmI6WqwuUg/jNgx
4dB9B7kqCLP4J/UDMtH5+EXLFdQ7fPCipsb3p3DKZKNoqf7NgxlQllr8E6osCE+v1J5IDiRHu1C7
vZ0j/Jbpyt+61/mPSBZQ43GC96AFPw/kOL2z8G1bq7Ee/JWya8XV5tIkKrWYdrDGE4XAi8SyKeRJ
+uvgdMNd1FUYW/0KybDWU5oNesEjeFAuMAZIBpq+t03cRBovT36k0bceffSfWrX8ykY/flFQuNgH
MOSPmKqT6I/mimwmOOvK7u+byS9fUFw+Yv8Wfcl7aBZ6Bd5SmqTd67U7+PC/l96q/xbH/fSe66F3
73MKB40wJANvayi4QMoox/c/bKPXHlENYQHhzB//ZQgmsT7uPwYVmStpWWrEByWnFCX682+eYTgc
J+cuggQbZOWh8gHMr5G7sNAEaf/VzkkrbKIe6HE3mBjv9B4uIguoJMRC52xZCxpeQF2/mgIAlcHS
W2WBwTonepuMInyJPeU1Zrl2F5qo1CcDsp9+Qe5dOuUQ/jNCWqYSDUfbUD9HhGnbHZIRAao+mL+7
STWcHdtqnpWwNy9qZO27RZtAQkAB6l1V2u3mFlsuKjt70zcfupeaH73ZfSWFkz6iJm2/Zk0OTxWP
21TJ1bM3YT2qtKbxYcKc2+rhWB7yUHNQzUeeT0y1Ar8Nd5qKBqGF5LW2CqBrcFyiS2YCBPJYULzl
IGcxPAN7SoN9Hc8Wc7mmvGvIZe+LiZWqNItlSq4yqz1K067AOzgqePnrYGTjQ7Lhr7AeouepU06a
3wcfNea5d0xfuLhg0qFV/Q/fSJR9tfAfu8lTNwhi+3shPPZKpH02F4iSNEd0N1azrhYTqL8qfb4t
uOSsZy1CssOad7LOM+UPvfWgOKlSG6eYk+JisuuKXDvj/z7PwfDN9v1xy6yCZlfcWc9eGv0tizXT
GDIoFIH7VKbAtGY8hLd5z0K9TtH0IeuAbsp7Z2XaRenchJoZKBmbkvx+QKv+CocZysQA6Tb4d9LL
RXZfurvIX1xEFjNhHL6MS2xmoFdo3TZpfoumTWGxZLrGlsJarOH0vlQQ/ULRjnaAleYV3DHgW2BM
1ZUcYHsIQuh2EB676ltpeO0ejULlXhGPBTklX96u+7pPt11iKPcS0wsDl9aSut8hVOaPz+Zy4W2M
gpSQnXXDuQj9YOc6QQ9dravOtVeS6ZRTlcUsMGwO6BFW5/+KDR0Vh9Scnv8YW8pdJOhnd2VVu0Dz
a38tmgTlpJJdz+LkDm/MGVHEU7mk+l2r0rcYoVt3sZ7kjyWG3VU+TBdppRJSCn1rW2WwkRgqSUsW
qafg1JG3LZqgOo+SqL21JZgEM3+TnF4HRbWxZnbBfHa5JtCg/KxAFn7eQ4JVsqugsD+UnYNuc9Fk
v1VQdT1Ba7HKT7L7lg06ibRhRzLLW8nDfsjX+C94d/LcloOEb80u6PJNgDjg+tZxfZaHI5rFn+Bm
z8yjbVfhnBwtyHM5/IE8l9gVdH5FmQv+PKlLvhDLhWB9zZy6WR/G21Q1dKdYYXUzrWYviba/L1hl
cdon4CDr1I220rwdHBxsFQdDOzVKVQfXgNw6qWX8PIdJjVh7yF73HydhT2t/apPjHm9Gwq3SptDz
EAmQYWD0p8ekMZ17+58r58HujyYwL2+PLkryNbAhhoNMLLYJ9tsga8IPzJA0ZC59e+8Pjvmu+OlJ
kIsZC7A1oIfm0thjcpnGDslsgSwmyZGF77xVwjjZu3HfnjtjVtciZhE2LHQh5Q3nQdH7L/aqsZTi
VbUw/Naj4dEb4b8u1NpEIbOaD+CGhY87e9rjUOTFs4VmAY/qdGY+1H33XfHa76ZNcRP3hno/LDSQ
O9Puhr/sJYjcZb3PF6WArxLMRnXAZAh+LepY7T2MaAWmXFl97V1u2zYAfMKxrd9svOeuoAe36faD
GhnXZpUXZ6er4xf4N9caQsauJ4htbIuXikGMJOaTc7mVF8bG7E8sMWJw04tiOcwDtIsKt97K+MYw
x3+8cCIqQL2W2qeZhO+tQHqrl8p+UAqpEquWFE9YO0fBiN1eUucrhyaLr4Jq5i1Jx4IPE6CYhEjz
aw9WgMvyYsUhIYGYyY3+D2Vnttw2sqzrJ0IE5uGWMylSsyXbNwi73Y15nvH050NSbWp5r70jzg0C
VZUFiRIIVGX+Qz+EOHkK0DVx2RNVIUZIb34QBM8wQK7v7nCedjF4wQd5bdeV0e0ROPXW13f68rKP
/5cIWQlUKI6dWTScr3DjvP7hlt6EdIuePk9J9iTdNhWkfVsP7W4oVFga/K82HSKDj9OigQHVxeia
4UEq19Izx2G6VRoVvbql4J3x8s6RTL4kwfiGAKT2zfWjaJtXmX5UwW9+7frL3EH1rJWwO5RmHeyk
WWD5XiV59KpPFsJvmQWLeZndgQaGEaPW93hrZM/LVcvwW163WfJr4BGNnHCNfWPgsL6E7bdnHZ6/
dg5+keWAqos0zbEon/TW3QylA3cbmNGzW7CCrY02f22t9m4QMknm28ZD0CpYU3nueCxiNomWzqs3
1ad0KyYOauBNd+jn1ysZ1So1fi7ZnF2dIZYJKJyfR3buD1fTB2vB05rbSJ8N7dy16XQn6noiqgfC
BPZVEf8jXR96fBX6fKaVfUttPTxOY9DeBaHyGgRRUX2Bx12t/X2Jr+13wNfVfujMbm8kRvfd3we8
Rb9Ty6r2s6p89JLQCvq/Z6WhwO94za5oI+cJNu96CP06eETZC5meCEsB0Oj9ucvj4dwsh2hMgl3T
qPAFl4HeboaznAE4gHMg7etphdxO6ujx0dYHRHzlErc5I8mczDarn0MYO09qZ/wSRI2DkfDKdQOd
1H+d3/GcDbaCwbHcneEOxQ/A09o2tozi1AAgPfVWQpa3ScqVMC7Qh8EMp6p/jq0+QlRK/YfJHM2j
3yJcBmvGeJHYsrv3u6E5I0rknvUkw7Uys4N6kw3ruJrHs4VuxdlYDvasFv6ucdHfAtoHNKe1wuY+
9cZhp4Usb3qrH3s0LCCmqZ5/wAUl1c+s2W0kFxSQAE6DCnXZ3F0HjHJq7qzl4NfGKSI/uY98sl9r
16/juwKvXfcgp5Yf4v9g1Ul9aPrwkCpRfEeOWg93cmp5acfLa67bI6XQT9l7RGu6u0nTV9c0frLo
w4daSUZfTn8PS75fDtTkEdeQ0xTOYhbME15PJirxY/81M6zqcjuw1W3GlbQnj7Jt2lOxsfrPIYjN
1NcZqI9j7Baztvw07XYtOFiob1NH6JwUBuZib1Y0PUBwoyrfNTMpjp8cy1Ivy7G0IFA6xe3sCtFZ
olXVzY/GkqmWUTkMQ5cfagXqpwzooXWsAXqfJlXFYWA5uIGx2JaV3jZFwOP+NiBnflickobdqgyG
odLfy1mrKvadpaDBsEySfomXJpZpKqVHFMalKQNuFfK1DKH51SDeHuD4v7mJOh6Tpg4f5CD9OQ4z
wHMLpLv+GFDV4mAlZby6BcuZEWP1hl9dPg+ZeR2UfmfKD/A9d5i+GYc/8riyhUg79WtKReIgLTnc
9hxdgHaTnbr7sSSD8Gp6EbrlYwYxPPGjJ7dxkk0wW9G9kpTBGReDcktKDBNNPT65jR/90jq2TIBF
i1eKqD22OE187OpJf+q8UV9JSA7yy621+YdcjURsvW5nv9gXgaNtbM9QvmhznGMw1MW/qtBaQ42m
QtMCo7Kh8P8wM0DwlY2FJpoT09Yt6gntSxUF8tHj1Vga2UOqYigBfPEY4C2yinPNhbnPfqudBCoY
fW52bg0MZdmrSTA0vs9NVK1H7M6t/uTmrbYOLHhiY1+uha0C8JD9jdWFr7YfRPsAVMyJx0N00gOq
i9OYUQ7qujvLtvp7YznImav12V06s8nPk+G+6vqPfhmsO0T/a5XahTRvozI/0NANaMy53t1Gb1f5
/QNrtpsd6/IX226VTeO03TFZJF7qGhULVGIzXuN3ftfYa+m2eFawhvDqC4xg6xW4yd5aJGC8cbT2
AMFBdS2z3TR6VVo1fG4qtC5Mp8PqfQmzCsQScIl/EBt0MT//b4bo/2ufDOQ6kqVOaa8+5UmG7imc
Y2zD19BIrIYbuhhPVHRYc9sxa0bWAOnuj2SyjlRkknba5dafp2hmLtVJWcEHlrKjeFed5iTuKpzO
audQhC7aZikgc/ioZb+qp8E+590ILTgtx901Urdw5vJHJDD8RZsF3c4ndLLaO6F2ySHP82SrWyFm
jRYR0kcNOTubPtoxy6Qr0atgKoaw7Z303aZqeEFv4oRnAPuzj2kyeotbfmqrlocSyZk74dSVfhiv
rDgpL9KsfzeFeJR4eHXIqDQ/jS6SEKriY4n7e64Eq5ldXISldAtOtLLbzurEp5vS8gH/Rk3pw61X
DOWDtfnUCPdTr3Th1o0p0ZF4YPueYB14O8xNqH9u8luAEPgdkxWkjKbC+2uWARWV3E2O7yeEQJUa
xVOoj/7JhMG8QQdk+h4Hw0Xt8GVp4rrey1b1j52rbH7DBckko3Kwmyzdtq2HjePvgV62yre2BMpk
nKmQiAFtu7J/Ozk1s+8f2ETAHXGHi/T/YfMkEb3RPk3j4lRys3WSOGXW/UNvjU+2OD/d5lZTv4OS
7BzJBr0KWt02wK3zuuOL0SQtiTiaZGzDS+hUr9KSg1IElEZmhPdlVlu04WW5xi1CroEuyMc1JGK5
xu2n3K5x+ynLNSCnOHdTaf6t5lrw6qXuFxsQxKWdgJpEFQT7qUcuWwYjsLJ3mo6chYxKnwJSs6C2
8SxdSDCGWBihhtQv8+tKSciYAcuV0SosmseqSfcyKNPhhuxxX1oJSzvFD8bKsdsdeORoWtC/qbFm
UqRu1ftCmUq2Xd4EyKicH/gyUon1Mu09nudvHinDk4kUSPWzCSAZLq6ShvPuFibprUUrsDKo4s9T
8hpXfnnXzjFqYoscYUO/o/j0p01JVb1ANipBM0Az/Byrmql+SmN4n4amoaUnGDPyYP/RlnHXHjyc
Vbz6ycyDZzT0sLgYQojGfpWNp6kMnky/4IvTRz2PODSM+Qzql8FJ2SnXtrFOmzr6aXsWz/3efleQ
fdynQ1ccstgK39jJXiSgBdyPol+s3OMsNF1MPTg6LQwVl3/TpQuH+Q5xLGebul795sbz+zC1zq/O
sI9YhzXfHKWbNv4SqmE+ezd1/qfQMCEB/5+hvDKxpiH3UXBTnt0CNUDVL7WvAySIRGvjX65jBLCO
u/wVl69h7/ozRg6WYT6B0EEJaQkpE3eVhs74AyPslOXPEN6zEAzJFX1tzBxxdhRKsjUOSt+VJvTu
mlYZnzPVLS9hpTxYvPmfpUtBTHBTOna0+3dCvgWCpz7IKMhFpGUK4OdFr+bs4Ebsx6i+GgcZNg07
Z//x4zpV8bQQZJWrrGUwaBehVGrUOPFgGN7N6HzrmhY/NHXPMyFJe/XcNs5G+kzH6s3rsOplO5IH
+bmzmkjhWcgtHBq9ue/n5N+YKFNVVnvokH+aKD9G6ZHmULziECJMd3ZVFbowGaYjhoLO2R409uUL
hjBpzRLfNHvYKn7FWyNXWa+6wMv9CtdLv3Sih9gr2kcUn7Dy07zuKM0JNtMjIjn63kxbwNfSXOJk
IMG/DSlj9f7WH6hRsYkymCex60JIVLmBzrmDXdcy9RrXN6Abm9wFXN93XrqrJtc/aersnzpUoRav
B9qeN1+GtG5Ynfzui4zqI1CiJe7TMH62lbKVoduh8A3VWnvN4uVc8TRvFpvAqUwc1V31i7OfHWBK
fg5hkvnc5Hse9qNxIIVBIoIX/XrSYwC6iuFc5CzSbB8Vpvnl1p8irz1TUW6dSxvZ4SpLEdK0k9yY
N/HSqWnTdYq0Pg0MihuuLM8f9jIiVxw6dkJ2QR2b5BlWf7DPirG7DHk4Xq49aW4M1zYQj9zpLph7
jZdUomVMDj0QRsZk3q3XnbvyzvK9beum07pWLIqs/aQ+t0oVIAy0MwoYSQDnVH/nB0oES3lpK2r/
UmK9eZZYFYWhu2J0fiBarmZrdiATuNGm3cfDRjI5kr8pQowuDTtRV5L0KWfkB1cogjxMbdfeSUi7
5HmsrnX3WR6qV2LDLR+0xLZl+hELif2Oz+JdxjZpVoZuJyf5ZXRr0O6p5BzjxlefpWuwYJzx1jFh
F/LRBjRSnk1r3CR2iYff0hU4AEpcIK2r2yzKsH815q+8nSng6Kn/VDfhV6+d1G8kN/yNNdiomE1d
8TWLvxSL9U7faDxTG8hJ1dIkyYHYYlq95mM5n7XIaNcy2zcK6iRw5e7ztHvAj9GfcOgTtBy5Wm7M
wHFPbKGVleiQQqP8aIrS560po7dgERh1oswGCDwboIFmY5+lrUppGqedHu7YD8VstrwJMUKLp+fe
nPOvZRAgGjKkVN+S3jqOqKSsixmgxMxe5dSPVn2JEnjGQW85r3ZaNKtE9+JfSAasHLMw/4lj7dEZ
lOpbrnnauuoCBUKVo+4dT1GhNDTw8Z2gO/Hmw1IgNds/zxLweqe+DpTj/x3HcqnYDchM7e1aq5/8
coTd93MUUCdGjUsjLMvxwnrfYMUfNJaBeJVyrsF8na5Fr+uxad1z583pJzyTtZS/ZAurJf65XGbc
NrRXPNQygH5svMP5cvlv+WX4Bd7iLtQD6580jE8xFe4f1oDyZ2911XNbRPZODa3mDrJsfs4rJdtp
5LZeZt+1Vvj11j+X6Q7Y5y0Vp3yn2pA+ftlx/my7+a6YPetoI7QOoY9misDlKqUQcM/qrj5EvHxW
wVIXux20oXsJWgfw/dJfpqa/yzzTxc0MlIcFlO+6KL81ZbkvzSoJo4vIDtyan0YpQl9k9S+jfaH+
88GFbRyFereTef42d03v5KTQWA5ymi7tAVcfay2nfha7H1EBujmnpGSzFBvz04CAdb6SvsEK/ROg
DXtXDMPLTdfeHBMW+f9N8f7WNyjGN71s9d1tWmtHsPTNIB2falYlJxutgK3lze3dmLT2Q6WkUMBH
NMUjh02CWmFk4ug/geFqD66pIAHpQjqzISfagFnpHAa2bkFiu7t6LPUH6ZODNQf3rs2e3KpKvjd4
Wen3tv0kUe3v0EKJIA6b8/fbbBlsLYfyYmU/F11NghQkl0C3khaHqzxpz1e4mTSXiKwuHtoC8Ruk
QWFbLAfZbV43nn6aU0jr45303ULyksrY6ta2lQ6+F0yerQRWVapQIp48JMF8YJIu+tknXYVp6OZF
th0SzFojM4m3WtJ5D/NyADviPfTzfMrLXLlDVwhCTuyxLcEw24RmyeP37wwi2yAY7lBcKwa2Mndy
+NT+dCpDTqEXp3GRfRqB7XjDsClMzLXGJFn1CtAUywVPqSljBSs1aY6lQ1521HTt1cSBQiIcB0aQ
7yRfcxApGHEUOplPzFEdTVPWGrYzi2oqwDQHex84buUZcnv9bidP41Kjqo1BO8UZfwlp/s+oCBrB
V6RSP6KiRbtcoqjLVWcwx3It6fYHSztlRR1u+uXSt6iqe0yhsR2TaIifFQBWuAVo4U83B4BjU11n
jRrNGBz47bZPWutH/UUNkuinYSTIA+uGezLnTR2x24d+Cy3OiTv4ejmaAXKIlBZidqp421ufmDVL
tPQh0Tt3KwmMe1xu/SJx9mPhf6kXjxjxIIsXYNDNpizvVaDePipRtz45Q8g1uIyCJYoqNGMkRiZ3
Q1BjEisGt6kxABMiPx3unCVVDdac/LQpWWrpCCWNHZXg2K2YBbGKIsJdKxnrZEleXyc4ugalNtZ1
YNRVrp8REdwrfacetFqfgNQu6XIEosiRd6DO0Eqq0WisLfsAu4z1zTh95UUUH2fUJbeBikChVyXD
Kmrz9B492PF+bDxyFEa/Dwc9X4tmiOiC3PpuWiUthgvXOAmR4Fuc9Emw9E1sEsj+LaSiW8zt+rdr
xYM9rsus1SkmolN0EyuaEy3etAiwb4RSJgNX8lilq+ol+nkLNSs/W41WkO26ie0utC+8gdwINXhf
sdqtuDhK383PURXDRmlfPR9v4YGeF/VKhjScnbtFUu1vlinVDhMG6+qinkilXNqI0PHtFb91EJ+v
vDSqvQx8iqkbn5jbdDm7WbT/nnedwibg48c42fhXMfLqYBfI/Su3MqJYzmnBH8gtLl3X0atpufTC
oHBOGcSn631/HeeL1ZCFb7HqMNrmDndF7qBPp6NtPJWRhyMNmkF3MmCEWaGf5VQL7ewUjNHMYmNy
ao+/Spjhltrr4XmIWtR1fp+5rIMVqHTHP/pjmXGLu82NPe7balhSib+vcovD/8A5IMdy+CxWkc9I
gSySFmradBHWR4630xvluVj6ZOCT1gV6UYSzERzXvbwhQ74Rmz8ZOp2GJw657ys3Rwg6iQAvO62J
1wOA1610uroG/ueq3g51vVw3CjSDNujzgxQqUSu09qGhFhtpDsWU4v/X/hSP+wDrxFf2hLcqp1Jp
794w4xG41DzlWpGvvKouZiRdHyvvdlWsRfkf1nS8GyfMXVPwmGo36nvIptYqWjajIQaU3ipmN8pD
S72Xvn7ZbyogITbhshuNZDc6L7vRjN1ogmAv7mfLZrfstA7wLNEyb/p9aY83OD4+1lHHP+NBDnwA
e1X2PTfK0udolfkwt4H14PnmFgN1NAh+x6bIbNy15nh365IzIyUF5vRdvZYmEJly08ZWv4GFB0QS
AJi+Rgdu2qDJM17k0MaBdc5LrWdHrEcrkYOnSt0f8HvxyQig+95nqPvH9jgdpRmb3vvYZcFj5MTN
G+7XYd6V77hcdiDvsPH7brsRucYMbeYpoZjbGz2Ydq9jpWa2Du9bDlMd/zNEqXGSlvSXk7dOcpdd
3DIJNUDnnozDtrGsNl6nOuyVUCuQNVumywRqxuMu0pFdlBlu21O0TEKLrX/a4wOEywSGNWMMK1MO
17YBn9xSYJADqczTjYxcT5M5LFhh4xhnVeGvpEAjAU1h+iKCdmaZ67y10JYABLDkW40lDxvoVrVp
YsTTbn1yJgfRh5UQfGO99SwGwu74HJI9O8UuLFSR9AaX+AWcSvoSFHN4zhSIPUmPourv/tRBZuu/
9KOyFZ7DNrkvxwBVNQeybufqWxGDvQnENlJZlbbp+bgHlbz3FBDwwf4WKbN9FuEbyAMuuSCVvbRw
Mj1wk3qLcyrfG2aCsRWNHtgGVCxS86f0iU5PLyI/tQ+215z0s11X+iYuJ/OEjcBfBe6vP0KrvJ7E
/578HlpOxqGufkiPjo+P5Xwv/eFq2ICPdfu4tATNmP9H6/dYBj1zjVF3fLwCFYx8/EdBHf9gi7JX
EaNGO8XmV8EyRK6d3Lf5QdQWY31oHoDWdDWEctNPAeuzBLie/dstMRItAaT7JXocFqHG/3kBiWxG
8AlOkf9TJ3NJhQEKIv666UHty+lO0abpTs5MI2D0GoPbRKqspbvJE/NQDAp0FcJ1JpMpSQ91GUx3
Hxf8NFGCbofb1aUPgh1ipNnXyW/rU4Qa6EaKaW2kAzKskNDuPNSTdLW8SH84ZgoYoSTkFqHmZhrO
ufERwmf339/X9kgdf+lPgr7eGHPVnhBKVr7+kk4j5DemyL1HGT6GuMjClrU0VhYW+5AF1PJe6F+k
O5+ghCTQn6+fV37R6weT0+uf5fZBrn8aDeH+tWPwgSSoR5lpq1VNvsqGaMCdbDDrsxHjlLgzvOqL
MtXq3g2j5pyW7E5slPNZ5+9QQUER3TLQOjc8ZwV6xjoqvONephqCeu7Y5VpG2wiCQ1duSejbXr1G
kOq3g7lm+eba9xvr6nJ+GxBXc2mmeTA3qygz5oMTaKdACQp7XeZTcPd/nbqI5oNmHuJiBc5/Ps3d
VrrspV/O5BJyViGLu0OjE2mgGU3uD/5LE+1A0ClnqTRKBTIyevuIlvh30xzYYslAj9kl8OnS2F47
iyR+NMv2PoQ8GFUbFHpXebzJs0I5z0hhmKsQ4eaHeB5/8tGDYzOm6UO1HCy+Sg+aWqOnYAXuVppO
a4HVLvAx2SaA+ShUONSAp9hwD7bp//XHZMoKNugd9B4TAPwrGZXLVKO3lt9AukjZHNGzUM+Gp4d3
RmEvNhbaYz8Wmr9yfXODi3N430ozzbFeLpMy3ReZrz6aiCA+IiFlgWVk59cv82Rymrv+PXI6H10y
tyzbH6kzlCcJk4NL/mMLj0Tb3Pqop15/C1AyC2fKexubGq1ez8hxgaNqU6ObkJbfpRfDld+9hq0X
3xMVXV/p7cpoiZ31XnnCv75eNQUCL8046N/Lvr60GN1Cn0K4Xwvs7O8+AoUACtV/yzHa28QxTjyR
3Xv7rurqU1irztnRa3AXOA+8yJVMLB1XaZ9WTQRiFiR1uJRMEmxqdqbipq9sb9LFGsb61RbzOu9m
68egsFLwsnh8aBbR3Sjuf7YjG8Xa1lFEXZxruUT5lBYd4kcRCldLQRDXFaTdlghp/o6QlkwaEkPd
NHn02GCKcn00lIr/ZrZz9sTXb3iKkvD6aNBbvBHqSLV2slEeS/vNzKr8KQIe+kcUylXWzkPwd5vF
Kaux5VkeZsGzluQ4qC0t6TKWxzrFk+eu9+tP/VmPAlYzYDYwqJq6n6bAHjaD3Y0X9IXHi5eh4ZpH
NglPFCe3uAyN4ZeFqN8FRnHdn9w2IJ82JHFmYacqm5HraZYsZi2UtVdeouAlAff9sXbJ26kQ6LYi
I2omPRlk3rWVF76YdZcgkhDO+3BSxm1uaNZhWLS64/GHNo7Ge+TOxsnutQIAFMreoc07xE3akgKi
5jxFJgCfTC+/tYkFSmBQXg0bfIVBnugp0RclH5cUoJYF/pPKR77qnqYoFPnzL0QXPiJjL/2IRFkI
+KpJ1lEwJzhUuK36q5k3OumGy5X3cKU4aG+D3eQXe8mGBsKEuPIftLfQj3JcUMb6hOjeRTAFqvk9
LpzqwWUv4a9Kt+I9wXprf4UoKF1ggbda8nZXrdo4VvbIfYLC8Oz0LOwl8Pg11Esnfo7MVDtm9jDv
YJRl7yRr8Iaz2HNKShxVA/KCRfGeQSg+Q+hQn7kRinNfOO/4f1KLwIzFWiOP0Oxl1LbU+fmXnMqB
hG0Fgipx1n2TEJ6o1TtpGpiQtXKOTQAXq2SYczxi83nrKQlsD69z1oPaL8Ia1HpzEjmPsB3De80w
o7Ws/ZJ2/hjQqXbcD6yd12ZtRm9XmG1Rob6f+9oLlRoMbp3U+dUOJP2LtP2pwKBb91FGBTIIzWOh
zcU+Yq23gZU5b7R8GO5MdSw38ngxk+pJDwznRfpb9jckfSg4/+4HY3lBWaz+yzXT/L0seiU/tg5F
Kkdt8wtgaYTTFjk/MnH5ZazBgUnZoJ9WFsIx9wBF/DuFLZTguP6Eey2DgQvrPIADc0N6RYNXnlCU
yFC42g4Lt0ptKMkauVc+V2oeH8YytQ+N0cALRnoODRlqPS+1XyLvNYzavePa9qU0KI0qLeTfwnLw
di+6d+ws+n2NBtJy7zRvDi63aTHnj+AOhlU/pcUGbrsJVN3W3rXqr2ZWy2+V11iHDLdOqng0DTSV
SBi7T8UiIlX7+I9qYwQYfJndRAgTWVBhPki7ESQUKCrd4ZplVa38o30l/fL4/mh/itcNtTvo2WCs
x7acDmi0g8UAkr7pdbTnnK4IdolT27vJ8dQ3I9YoQ/AmPsooOYYE5fbcusioE5sHo0/K52xwbIS2
DxIE6cp51KrqQVqGHU1gqjGLk2bW1+RYU7R3c3gRneV02DZ42Yv6FwDV/qVfDmaOvKWOTtVemn3t
ziCzi+/SkiluE707phrgokY8EKZ+HyOzuIkKzzjg/kUVdKnDVUYBfSIJq7XU6251uMGzgSygEX/r
V5RQ2y0pUKSFmCoHGc0TgLdLrHTlqQ/mtprY/PM3X4Oc/1Ll43R3LeQAYrw27QhPKCoHI4j83L+3
yuZNShBUKP17VynfpFzhhp4nY1KtsJZIh0hBH/2XectVJNIvIK5a1Md2kZrtZfkoi0ZfQbHescP4
LMvM0A+DvZdjCCujrErTx9l4H3RcdxbkhhxKZK0vvjbsbwk/Gz0+6brm+/CC8C4xWEa/9lCwwfz8
gDX7u78w09LQHA59O8agIOGtWSEQ8ibUajKfNCHIbs0m6l9zM+ofLSwlqugbix//b3f4OwG68QvX
cnUVzlb5gka1sYvAsd+xAULpLbAW54q0efPt8i8vnuaNG+DEgCx4AXzVDNn5aPbeEdEZ8OP/0Zbx
dBnvUp2vcAVd5F/661z3xUoIeVXYNc94qPD0KaeLdNVKgbxirL8IgU8OwVJ5JQ2JLuzC87se/j8n
lSHFxnHBkFLcevCKmV8ni51t3HTu0RW9A71z280HQ7cHxL1zYo/dHb64AFcm5YsFh1ryvzZOukdU
daZNM7FmwYwhmt/qEHRgSmJoIxooIk93Fd7rpw012ollvWHtYdK/iNt8tAh0yZm4y7cVD/+wbKft
HwMSMlBnwb/J2Ugrz3CWS0dEQtLJtLch8mxbIVCkhhu8eOYOwZEGhA98C63UDg3lwpOGYdq0usG8
xtw/ekEZnQQXNsvoDUpGGgBw//gfo9crLCMyTy41OLG6NZV0ZrXv8JJSFbD8TtVn+tno/xp5uSMi
T+bzasBsyOmSKG21AilANhkNoE1t1QTQw7N+0jfXm0nao2fomwIAt7q/jV9vpiHp76+CF9nowT3R
EPII+la5i2dN3XWJGTyratLBxTWab4PhPseiGs3fLyks9R/f6b+pSBN/TcMcfncdBU8p9nn7cXCG
w2jpf81j99IKkqqxG8xFaF6/h1asW3edPrxEpbLG0fOqI3DFg478vVb8L3m2yj7LVeLo3m9JSy7K
M9e+NMGyhdVOjcC4AfgyaF6HcVTfuw3PT+OdYp2OZ0beASnxjPeC7c4uMhpjJ6O1i82WGVrARqwO
jLZZoqnQeRHKcSZ2Awuz1tSm8M5uo3Ql/33p6+s4Xhk2MHlpGqrzESJNOchV9kCJh4M2q4m6r0P7
+4wv/QfqlU+ikf9K1lWSjZsqRcgKjeo22AsdXA63kVufnA1S1pFTrcMgAbFjaEyRdtIH5xiHcLEw
uP1bV9RzUtnBrzwBAgODE6RZ8rNPFf27XeH4SyI4+VYHUOHnFtSY1gA1gjEWvwU+Un4jie3XodS9
td2lUDV1lhtpyo5qDnksZuV4r3lWdk8BjPJrHZg/0t7dpxmeKynqaVFXqz96j3W5njX2M8ClcVfx
C98VE894u6YkLJZnrdIlR0UfD6JHJl1ywCs2Od9M0a6xi5mQxA2mkR37NDmIppl0Vcr0Fg5uD3Wm
618mqLJdojiP3mLtCOEp2fqhD0pgacIojx/SsD/5lBEQ3gI1TSlZIXea2f0Len710deWovJypZIs
CPtEY3H5APKq/Qa63iCvQeXo1SoGg7cz3fzbDfYqZ5/iEu6rFvGN+Y2MibHs8DxUKutcCZ9kS5f0
yOXBV+N2WHaE0qcjXKm7c/gkXdyoSAxmvPpkcEJQ/QzB9g1J1fw1cvKZtBO8+T7ifeXqyW6aWLMI
HyrHmWUNRqI6Gp6avUbgX/fjjBu2og7KTq/sYl0ogVfA+4pQD/W7nY+J7ena56f1S94PxoOzKg2z
QPgns7DQsCkHLms429D+yatiAN1ozI+DZf0t3VTLPJ7Sjn408iJ87atqj5uY9xAuNWo5WJEG0yaY
4fD+7kMOp78fw2RVRtbnWHzR9V1XG+jqGlkPRG2xqHHIGZ1FBuzqruWqNQ4zpNnWohIWWBFPcTvP
Vx3iDtTPYdaXRX3pZid45CkYPtbLwSwib21agAtkQPpkNAJbry7ojiVeLmEHKg8IAxz/H9dICvXn
WHjaUSbKoKEPX5DkMw5aDxOncHHwk7rM9ZBZxeXWTOzGAVjiHG9dcnar/UhzsPR/av8ZynB+uO7w
tDCZ93kwuqsrwlwbp+gxNzc2RmPNFo0YBCCX6N5p9h+WnQYbGHDXufUyNIH9EoVf28YfnqUnzYcR
dEUzHGQsKKf8pJQuifAAhOV1DwX2ed6ppouJxzBrd3k0cfvf2tL5CRzSNvkbRadgfwvRxwqlPN4W
RzHEQwfSAor+gpgtejVBEWDJF6pnGct9Z9xM5dzsZTRyUa2PwgnHP4Djr4qlVvdTpF2n1pNWr7Jm
wUKPgblGRyKneLN4stjkNI6Zm/wdoovRbEnlAMiPlcv1b4hx5jad0TatC82m/gxQJwXz+FgGZX0f
w1qXrlu/yieBg0ashyrIp1gyIZ9i/cUc9xY7leM/QLyBHyMxZRT3cLHHvTIpBctDUrqan/3VBGP1
WJtx9wyO8kG6ozr+iBLcgz6Xn6MM/UG6Q6oUPoLjm7DCC3pyRu+k+3iQsrw1wE+UzZqMd/k9aMxz
lmDc1/bDxtCV+K+wcGe+HFH4miWdu8WLsFjXE+qSqNm2zzaqjcew85rFaqJ5lsPIyxUnp17dwxlB
5Tp2IUaifP0YL2j2zrbNa73NjtmIx+Y8H6ToJvUzqcF1AFdH9Ltu3bPpB/gj9+8SdOsvIifdaphX
bW4DfT4Z/xY1q8aHEFcW7sYHVbFGAQkDxAGPheuZFk33OMQ+pxZyubd+GdTZh9z53OahuTgwSJ8c
YhfOaOfo/7C37R5yB6RiacPqIs/0Pqr9fEd6JlnjwVG+VyO6oLYSYbZhN8U7DDl35aRmdpbRYDZ3
njbFT12KJqe1SQs/2UqKZh7CX1ZY+UfhfwinZIZ9ubMcz1pf70g3UOwLvI3rBAlJR5yXFWSLMTvG
TCq3feciZxHe4Zch0NBvimf3Mi1nJB7cz6Ox+Ua+KVg78Wh+RYlkI343PmvVTVCP7nnUKv3B9cnc
C918VDAGrLXky+DihuE3rbULgGiv7b51juDozHWgNP7eD3hB8lpozwNWyvJulXdmFM1f0KfLL9Iy
Fv9lbYRXKO9XY3Fn5jeQMTm4GF4Bz8pDvhlDQvq9tsJ9n3fGU7scbNfLMchW7WMw8wZdNxl+9sB9
L9empxwpA/qPEmsVvDx8a9jJ9AJo59NchsGdpY0/P8Kjxc+atOVa61q2B+Skpq1WIxvtT8vVU8VX
1/IbyGy76t8nQ/cgdVGizEiQrZ22DLbSlIql1CRvzVuI6yQkPmUEqA2VAKl3uv+PsvNaclvJ0vWr
dPT1IAbeTMycC3pTZJHlSzcI7ZIE7z2e/nxIqMWSps+OODcQcmUmSBVJIHOt3yiVshrGQp2SbK1W
vPpxd2WNQEa6HA6YaOc/RqX+Wuc9GkiF7iLLH+mIgOUTVgE/zsAsEsqvEErSVMsfoPgWy7yxQEk5
2Z0ydpPTIGlek0WVsR0H68+K9tBlwSryuAmK39TtAHfliW1icRAh8Uu1PP6amvtNRCjwIGLolZj6
qaOTLUSwtKRV57iIYWk9rKt0dJ1dG5cnTS3NO+Rci3Yxn87dGqaULd8HVEGm4TDIqdKFKGZ7ueXf
a6NfLiQpV7caAo73HTp9+mIcEM4KNQn3uCk4D5zONKq/B0lNr58Gi9PKQOhxjOrTbaxlS8ausq1n
AWkSEKYw8exlxye4TAXkCYGv8Ci6xWGGNQmE023OJ1jUbfgcFNcUw5MK+W7+Y19xEP5min18QNYX
Bd/+mzzt8kM0LhFpItdw7rEPER3zuOhf4+xiDHaa3H/rfskD13xZTgqF85MUaN90II1b0RkKGWFx
OgRqfFfX8uI29o/5lo/llZGnuIX9uvAQ+nvFnFjgVivd42Ai7lE3flrjF/0iN9x8d+uoWF1sc3AL
CxFrLAdLoOgkvusZbBLsvIYHlwqtcdBKiabSPJS4N2db00+Vu3/+4z//z39/9P/lfc8uWcwDP/1H
2iSXDPH66n/+aRr//Ec+h/ff/uefhurYbGcsQ1VR07J1XZXp//j6gEIOo5X/ABTdZ4GXxgew3cna
CCIodDY/8ik3KjLoInOuwdAlXa0+9ji9VGrcP6k8vfe4htlrbNbHr+JAudJek6JQ9mFaDk+OUSKv
M1FaFSVe9hTfz4oLPrzseqRx9VD+ivrpQ9836k6NRhM+Wwet4YB+nn5A0O6YW+T1sC83tHOKT/gC
a3p3Y6aypGL1l3p3qENuKGlTRsIdd87Qeb2LXUABA1xJgxasxNQMYuSWZJwirMwIl6QiQhwrOEQD
+ujAyuItcIdojgVDcDIlvv9iRFaM5rnH+fg2CQRpshMXimOc5//+07DV3z8NTZYdpNnJ1hi2oSl8
Hr9/GnGkkXYBd3GII3A+g+GVl9guSwqGSrXCbTdfi5g44B+hnPIqnEPoyMHaaoBfq3oVrqi4ou8S
F909fJp2PmDIkYIVzXjuAqxG3CX2O1DKjbIdgq4K1nVVfEO3d+XmaIfBfrcr+yzVvbf0ZbLLiGJB
b7y1KTRQwRq96r6czkSHWpAfEDE7tQAiNDXeeiI4z86NWkUxYBsbmgsVmQ3jvMVMUcwYs58bTqnm
WR8r2s8NJ3KBIaij8iCGikmDXrHp9BvtIB6BcCqq/e2Sc4xLxqVjXkRLXLLJ+nAjmuj5hfcoFs17
VnFdcUmw0tr8MuKSjiq5aLyx6VX5Ae3+/qPWZO2Pz1pxLIufHGlizQA5Lv/xy5MkW8NsLPV3QS4r
hz62ydtXuEOoMRrAOBjYq9ofwPO4Gek60R6a2IQb86gOoXFu9BzDvAr/3CWSVuV6bjuBVN05CLtZ
QfOvMWXFp9CH6OVqaW6dfdDfu1JJOjLpkfM0ONEXbPLGD21MnjBRcp4HRMo2mtS0+7HwzCv3eu5h
diN/eHUNN8Cv3l2fSuFIRvKIlY6L8EOFcefYjR/IzdXdEHyYruksk7JJz6rb4zTO9x2KjVFCKYTk
p/NqkVeZC8fopMsYpTGi9Eh76E78iDSqd9Agw92Lg1ySbvDTqEKcdLTh0ELfEjHR26tBs2kazVuW
bVtPtofM8zOyEVjdneZY2k/My1ZV917Xt6uoiwKe/rEZLl21Jg/FVx9+Omo44qD61qIy2daK1mh1
/ck0+uNN8NpAOg9/Ze7e80V6mzJzxSJifbuIkaGBAQQhnC8cF0WxJweW4CYYKiQHcTrg9q5QRgqV
/JzE+BJ1kZpje1Lk53yK1bDReczZ5ne/DsLdPFr06HX46loNsBAxd5ohpokmjNx7qQPIJ0LzRcSp
kll7pa01iCoaFxYxcRVH1V4yM9gabRge2xHAQv/roJoZkgYoyoMlpoz+R4do+l4Ni6YAViyaYsZt
nG5K2j5Bt/aP+K3ZoHRmObiZ/bvpnTnAGksAQIoJVqOOK99HsvZG85JLa2VLfnL0kKOlUC4IYhNt
bOpwp45baCaVGafEZgspf5GypP/aBIWxqKq8v1f0WD+Vhd0uRceYjGfE6dNnyxiLfVjHEXpyefIV
4UzRj0F8s1BybScjOnImCVmfrd7iAPh9rYPKXxpT0wYQoSNCT0lbBjixMTyQ5SsxRy7Sew2v7L1u
26qyEMONgB05KKfpciIw97lFae51s77Mg8Q18CJIN7A57YUY3cLf3rExJvtPRjd8zNudpWK8lzfq
XUWOGSV/W79GGgJCSjA3QrL2J62J96KrmQaZLT8+Cn0J7mc0RUxn/0VpETayaIoOfVJ0xksjJrXN
OBFTyX7gYt+l8/XERXPFY5k2QXamVxdjuxCkmldfS200QCJr4yn3EJ4ygYAMZC19SUXNoYFqh9/s
iIVtWGj3rStr9+KsSPRxYar2sA2QpTOBgtDtyNmmGiz9bo5ZUljfxSzgRecc6yoKFJBugQ2JFxBd
ldGrkIhxfxDNT68Skxzpo/LQTy8s4snYwRttJ182B8DOFM+zgXxg63+bY8A7T3//iFBt549HhApX
0MGvzTIcTnVjWi58Wpxxv1ctkljaFuOPCfEVm0q86Su9yd/cfdgX3QEZLveiS4iR1l2RfOiyvC2w
NnordR4lRTZ+HkGqp3/LE0zM0lJxuB9QQC/aHg12u4ILPKlMj37dLEWvEJ0WvWMDU9hIZe3TYMdC
0Zef1sUepXpTBV3Ak8iGAh4N+XSPtdGPKXr1Gk6HXgMQFeLVvRMxPyhfgq5Uj71t/hVB5zwgaaxe
54MsbXFgD8+iJYaLM3EdJarpYASCO+aFVW5+VCZ5ds3xm3IxhmhFF5IyPRMz61gNMsH5dGp7MQya
f9uDSqMzqp8HTOPFlcfp8mKSaIozERPNhrXn2nU9LGt+vQJKGTxnP73Y/+tahtpdKSHI29v15nc3
Tfj85m//j8xPq12tKcfb25qn3IaI9xUn4V5NgPiFjume2CZpi16xkncbL7olbJvuCCLRehkckOQs
7FGXGfqNMlFThMrSJ+2lWXWJO1wGoI0t3u2ArJ+2HAy7YM8PkUV03C7RO6hTbP7oMdoK/83Gs5YN
/P6L2WofqFq4+0HNcX2DBFNilKXKS0uaXOBGPSYfldQLZP/arLbfyInkuyGU+w2KVQh3td+jRrLm
sN1F6cosTHebKJ3WLsYkwsnX7yXnLuiKbNMqEzNjaobTQZzNI808d+9qhXphY5b6UTxZKqtAXN5X
tvNzRvCNjUYFRh6o6nd3kPufPdODRowJDK1alo2BZB/rrq1WW/itamH8atrWthky/avpWPYS20Pv
hJWudylCssI5LqRfXVimHeo3j7XRY4mAVd5axPmVek1XfjUwwVr7RWrsY02PniIpwS9x9NZjSXmI
bfBETI+wypO9pgKj4WrnOWjzyzq2aN6IGM7q+rnWXLZOQyA7C26FFexMgqK7CB0wJg6w/IU+/9MH
TbTNS8k92loVHqIiIzfRyiWVvrTcaCAjr9zw8xW4j+o5axINewg1+mImxQuYJcw++niFzV9/7H38
URtJUs5mqlIv7zOWco6snudYwpZ0EXTtPuTuf6yb4mdHOZ3pKSbykBv59olxIijmUUn68AJcR4rG
985heCccaj2UxGXX8M/qxHUDMyttRBMYIxSlMgu2I/frs3Cu9XlS793Qa6XHOTGvOHoNpKe6CLBk
H0nlKgrT6qgx5WmKC+SSiIdVdvn7W71iO9PW7tNGnDSYYsoWoD7FYDNgmH9s/eQui9mkt+qmbygU
u8D99kpdeVSEQBSZFK2/ImS1qtow/m4a4fdIr5vnUPdhZRcJgnxZrJxs0PIryR66tzFOzzwRv40j
yxH0BOvVQDnnFV+OYI26arITTd1iH+VT3CDvSa/m66sU57/HXOmUBx1EvQj7lV7c6Z2pI2PHp5r3
ybivhi+e0pjPit23lybQEOuW81eMV9291tnSMpwyvr6U47YUy9FO9OZt8KpKjw2CcY/CBVGR7uu+
8x9EpC5yVIt7vtkIyKUZZZS5U+6LZOd7YLwdNY4Ak/7r0Of9a8EPe2tHqBp4uR3OnRrabfx2frVF
t5iG6wjCtZpnrQsjMxa64ozn1Kn0ZWX72XM3JMkyGQ37hZyCinZyPGJCAi4kx3Lni1R3HzJAwr+y
RH5sMFP9xo3j6Mtu8AP02kaV+xA9BAswHOuycBECyOvl5KWW43KBX0f3aiNBByW1gZOfSQ8IWu1F
GEsFH/Cy9CIb1V3btl22NcwRlQM3UfZTLB1bEqFqCG3KiLKI3c5WyhX3A/1y8q/xGF4hljm7EAXn
nWyTKrILTUbXokEaXEEOPPlfQ+0+CRemooNzn8bDTvhjvOVDlxeXViET7VS//nnp34aiZmQ8eY39
EYylfOcnzbCWAbg9S6n2I3MK87vRveB4kX7LGjJ2YSzHj1Cm2kU+Bs+9r5H9slRnz1IwesoMVBmD
UQNupsfxU4sXzRnE+L2sqwPqk2yRK8nLLzlwuqUK8m5b9Q2kCKm7m1JXR9GyFH8wFnne3plJrW2p
bb7HsSS/AE79auDM/d3E6ssuff0jLTM22mUTPOphYW8aObEOfoYbmGECTUqnSdhefbWmSUALF3nf
/ZzUea25imv0hAVIIUIWExn49DS3YNXtHX/Ea3UCPvw+Qo0wtgqk4jJoksLitD3N4LtfzRmb59c5
TBVwvjLC3uDPc1Vqz1mg5FedYpSybaQ2gQ9UWPw2ZPPeRTr22FrJnQjFWltSgoirYQ1GxFkGjWSS
5eAgBqcW39A4iRHJ7OLKWnRS6R3UBgY1hO+r2OB2dnaQDY/iyRSSJAjiPjef2+ZX99Bxq2xKwrdJ
yuDo69JrtJWIyXW8inoNCfeqOcm6a9yr00GcFWpt8turtCV5KmXXKzAkxJ0gqD020b2FA3Re+o+2
6hdXLUAdc7pXiENsxsrKcciwigmeXeRXF/Ga2whxjSTLjHWbwGZzlCcb7bpD0ZtY3ohmXSf3bV/d
V3xFm6Xjr5vCiJ5En25Gzw3aMmfRskqk83EC29euUlyaMHfXslcoq7SrUcZFZ4gHBZn2/dyu03dj
jOzLoEshuB59PIat8T733eaK3hijgIfbfBEDoDXco++zkCHxDANr4i7jLYfwjB/qKCi2NSZuh3HU
JhceatMpVqWvY2G8iC8oSupL+dekRJOLBzcGfY8m2H2hJsnZzCXUuV39QRwSO8xWo5SyPDea8qw0
cfTi22zJsCB4rPrCfwF73QzRS+JL8mOn1Es2iNFL6g31dcT8TkyQwQncmzwnIPAhMIyIFl73OZKC
IyJHopmTaz6WefRNtPppRGdkCSokhXcMDepmeClvahuUaY9q/JWsY7jEO9H6MMK9uHf1KarrWmm0
D+moSlsx1GxMfx6aZbn94Yy7poZBr7vWYzVJFcLa96HG2822nnQNU6BHgPCVZhadF723ZoJ20ufB
01z0pU4xe/Vj2bJhT6ibvGuaGy25BWcnO8jLR/bMFxGXlL5bl3YKHRus7jvGreilhms5y5DkRG1q
WQx++bXPpB3G3OqPAltA3CCMr1VUSIu0L6yH3imHjdGH6tGagGJNj/9f4MW7wDXindhu6bbbrqjW
JDuxGYNg1K36cvjZG1OLXqWUBGCVq9FqSPFthF2rPfdpEu2kvv3cdKZmKdvqc2bUP3tvTTE3x1fm
Mct5OHa+zaonoWJi+t0KPJz7HrTF1iu64Rv49O+DG1tPruObmyDLKByUJdiWhgpngljCX2H3XYxU
Y2Qlx4x6QYoy0dapWP2Xel4cSNphKd4E9TKfmiLmgcedz/4+llMWHz22rKwyTPzXQeDK6MV623E6
tQ2zWHZpj7V81fsUUOPgJM7EIQG2s7aGWl3J3SQDoaJoIafZW1dgkohXaLuucyV7s8CaLMKCEnCS
lMGLpmkLMcxDF+0QV629bIfonZ1LLT12Ra5sDLTl2b4Y/Zc6oNoggQk6q7mcofhDhxD6lsFBolUn
/eyAAlAshNi36LjNEB2OQU5n1JOrTwL+AQLpnsWZfRYtF67RzvXacCma4iBV9QtLx5eB2/yi9JMf
5iSJzA1SPwtuoTh0tg+ovAn2t3gVRJfMAkEhS7q0lmRLfUKpKlvEsknacTUomfvdMNxkEbS6/SRL
bb/Wgo2eZObFaR0dKSRfesOP50FpOuuH038rsFb7Zpp2vCj5Wz1LvYXDmU0OONOMfq9iYwfdsDkY
SZqcAs+3WZMm4xvcuLsZbd/loMuy6BWHqmKpBOZB83NEJLI8/RjbbFcPoHJ4gp1yvQPlokfdZchj
90urKPLCxU73OcMBeTWwHrkkPQwHtVZfK/R8LuJQtgWeEHFRLm8xcTZiqDAmwJlv8d5olHUKXHVV
/JovevXgiMNMd4/JdegsYE84E498wWpfXSpSjiKR48R/JXKnHdECHR/cAFq4pJNx08zxQYTkHuVv
Q/XajWiKjiJQFw1efhdlGlaGlbkzdJImlea3yAVzH0oaIId5KF9k9mdHxwVuGQJZ+8t/8o20/Svo
A2MlabZ19Psiv3Q6arIdFK6/5M489a4pH8q4KjZ66GK9IrRF51P4beGuHJDK+sOURdiz3NRJ524h
YzrbtWixF+08KT02yECuU6B4J8kvrOUQo8UwRvlUKvrVBn0KbMgC818A8VgkDjWKJjPDV7SVsSeN
nYfUGeTHCnsHnn3hK2qZ3slq/X4hmlakUK+t4mqdDmn0iq84RXjovLhjMVjVtC8YZrb3otMyqJH3
Equb0L+mMLwWMkaoz2kl9/CApewSsTjbDr0a3bmpEh8Q45B3cZvjfBGaxlqRh/ohGX0Zd8akf0WJ
MlzIQ5V/SHq6C3uLhHQcUyLKu0lqMblXByX/aiZxv+j9QH8OKilbdVlrXUbDgTnQdfLdOKLC23m2
v+eTa05hxiIeKrx5DX3TWvaasy+aokIe3a/uvESmWDKd3Q6WaxUbNBuLReW0uMth8FZT3QnTVct+
S962rHfndt7IGRDGaZAIFnGWrsopyI6hvqvK+MmTc/42rmw9yL5jPrSImwVJx0aGcv/DaGntMTKi
H6IlDnVVGrC0AD6K8WEa1GdXi+fxkpRZDx3GqtDs+mALaRstCjvvD1VYDCu5kLNDKuvtm1HtookT
Vhlqtnf6Ol23gjmWBV+RoEyvVphky7o3ho2LH9OCvUP2rvSs9xoTZmAP6/ItwLlqCo8I4eMXi07Z
3JTrH17rtpd2lDTuSuU3clz5u9kkVDersN17dZW9t8YaULb8lmol8tWwkFYiXLp1stBbS6FuLw/X
LOreokbGPby3uzsbgez16LfKLmEr/ua6eOFQhH/m54VhZ0QO2CxG462z7GSlWkjwIrBgvg2INthe
hoOSnB1tiGwIlBGuXJhLjQ5jJYigF/WpFK9dTDZeeh72Lzn6YldzLHAhJ0RqPbxT2VstRNMe3XCX
+pk3TwiqAOV3Hv070SvGmVSHtuSsajDa41vg+/0x7FW+X9MhKtJF6jXZhbKXdTUbTCN99NVvA/IS
VJKVwx68xVxymJvBbpNVHFHFWipwjxDyBIUoriIGwm7/kaH8eBAtEff1cpWq+LXVuh6vNN/s0pXr
ZR28NxOpe7jMynqI426hm2qfYj3ltndKStZhg4ryTjHGHncqYqPiDtJ8Kua4IUQp0SOuJs46QKdh
wg4msPvm4iXQkwfJ775oRkISukj9s9cp7iVVdJyDpw4r4EtmKRKkjspvr2SVfmhIcn2xk7xZqq4U
nUo7l65loP41X2iS0JWTR1w6Y98ez20KscEK8TpIxp7aEIg7dSFOw7x+mQDC+08xT0qMg2p7RzEX
vZreXOEB7a8MS9VXYpqntfbGKeE2CglUBWM3pUr8e6Gf+iskG5Z3b1R5dRVxmeypGCVCo1EplNch
OrmGkbEcr5SFWo3wIew4fyxlIz5qKoLNtqWEAJuM7EWRDNQfxWCLZDIs/npp+U2UIzWrIlWZtBfR
m+SWh0ZiEa19rc4eEz+MH3T9YR4KXv6vYOhe0SbM51dOtLI56wE2FNMLiyuUWf7zzcwXVIJkfjOi
KQ5ZWH56Q2XsVTsIGRh5Ty8prvT7m2qs5s6rvdPoO9EFKfr4Eso6iwfSWWC/oTH9ijeVQiE6cfPN
rcOmmH4OMop/0zARj2M5hC9vT3gSbomFqmLVINnYxkxN0DnJiaz3QwZbCeBEybKTfFCwE70wzdx7
rGehq9fHLO3KA3VcLKvwIl0baIvp+6Qo+7Uf+mSAwbKu3MwPNkILTRx6qmerAjuMT7HYUfAPwC90
k/kmkEJMNEq9Lze1VlYvZq0+FpYXfNMDBZxvkJJdwc0jYblzcOwwuACWZl09jej4D+WZ/KFUZKQN
tW7uHZUkB+XcYBOYqvSShdqlDDuE6Q371SAr+dxi/bMxk7LcqIF2KZBKhgSb45+NH89bGhgXVGjd
76VWbiS8YL92Jvw5lSXFVYkLdzvEybAXk0IX0+1YHce3mEnCrbit8w3sreHTpEQL3G03TUoR5Lrv
Ahnq+DTp1ytZA6oBq3rQ43ckoJS1KkVo8an81gvoM7hZRMlH5yHv+bcjBkYgSfbvrwE/PP5Awne+
Bvzz1Wh68ckt3vtYSi7ioMLyvhQQhVcZNOV1okSIe+pt498zLBwb1vtiXOInztIqYTyHVG6b3l7p
WR2/SHESLFJJUb6H8SFJde2HodivtZG5r8Yoo/eig1RWAOntFKlo92K29Wu2M82W5Vj9NduxodMN
pD24/eG73JjWQvBm0zwAuz1q8UXxjPEsOkQaO+9lvrO4mggondSExtq3KMHWggKnPlQBipqRuvGN
KtrJSh292/az2LKUPQuYLJ1oIoMVvZufw7+NFvsYMTrsFHPRVcV749WGvud+mt7V00HPJqFSx2JN
WmUTzdthw+Rx+2B9F8UPSlhpW6ofxraYdqijkn1YMnfwVm/VZ0QlP7VUWrAgPDBk7HSnkaLll03/
kUqPDlsRcCNK/uygOjSyh3j1vEjFzG3I5mbTxdGaYkG/E73oSFEv70Aeodn8qDbptlUd8zXQlOGA
GBs17zgkb9mbyrKb3q8g8AvuvjjIdVDvakVDxk+ZxN9zzaRCN7VvTH81Tys0eli9Gl4Tkj6MDRJc
TgjRPUNp39AfRcgchmxRZkl+BGxgPMpJi+HA7xNgP6464VRv+CWSeVW0KjJk33VfHu88129hciNX
Kr7XdfLYabHxFfDsuKqxx0VLqGrPfAF4YvjJOw5fE3wbQh5pC2iDmtNvRMpSRWfhigvTIhxynpi3
XltWg7UJ+WurUP5hJ9X026bW8rei6Z6AtZXXPpGlq225l17P8zcwxxTBJMlYi1Eq26NF27r9udIj
eIJoSRy7QVuJTjM1pL1s2aCdpitGsUQBgELPUfRaV4eLHQplGk6W8JBTI50PBYundHFrK5n5s6eE
Ob6A55ms2fxbh9u8tPJtMkL9WU0RHEVZ2dyjEF4+tOyArk7y4KL78yAiMWyiXWpl4VI0RcfoewgD
pIG6EzFxSLMNZHyMaSL454ndDMsuKTJvOaJyuscQJV+AKg+u4tDZbnTXpcV9aHu5R5ao6u5VlcWX
aKJGnW2A/mVLWa+MlRYYaJWogd4vwtypT+JQZGlzGqciJFitbyLk5mN9+jTOcsPgmBUAraexYkhM
LmcfQo4OM8U+sFMcUYmOXPsgDvavsz97xHDfHOIlKqMIZ00DRUyczaOHoNG2Huq+mpcFRyhxwVGc
/bvm/1fMCVukKSwjXN2uB0McqinEAikZupM4kJLoTtkEMc/BVHKftde3TufXMBEb5KE9xoBZxHgx
E3YN8tPiVO6K8C5BGFCMFVM7w/uFr6emrq17rVQACuvynaeN7gqoCsbZAbQvswrkZmEFLSJ+kqpw
LgaQH/TmAXpBafqnoFXq1ic2NslDIEvRVa8ePFTEI6T85GTvyqa8UHVUzUOe+zkmgNtgqLS1jaf4
G2LV1KpLB2VsEqmvmNhW/DDfSk8J7zJ1Slb6efDWZmADZQAae9F0m/4ultCYaICEXrtIeTSSOnmp
dJB/PRDRlLqMWQK0Ek0DC1xz4TbSG2qcyl7ErM7u7uGKMVjL9xJljqNoiTiEs+Ss4QMqbC+DoPCP
Y49Ytmg2pW2vctk2dixUNUqQ8pMDJPmS4XGQWfJKGWL73LQZUpoYH7kITFQPJY4lpIeg1qwCxF/V
iS71iRSVmJp8vEZl+9q0kgGLtPMeRtmFClADi7e9hzSIvQfsPX0kwJNvor+bBhVNFG9aG1a1GCE6
/PDsKNc8tJ7JWOYXW+28l6x/FJwVFavdcyVnMdldCpqDXGe7AVuctWg6UyICHIQxE1ymS1imDLcA
4s86KJBC0RtdeZOifl49ofcArHJov/aVViyNYMyubu9JlNnrfh+oWnAf/ZqEl/U8KQObISZppHVS
Vl7TA0A8MRLUDVXHT66ipcVgcGpIatRDeaYYNvRaWY9BFk4TRCwtg08TBrDFNe6H0anRk+faCz8S
jO6/lJHbLk2QkSdPb4wrqaxveYEtIdLX2IhKqG+0lS5fG1/7LsartVIuPY3y1ojT5rWwMT8XHb6M
iWfeV/1JCfJ8MlHz4ce4+slPbWejCHux6ZD2HiLFDXXGyVnsFhfNysi6FpGMtF7hRYbh9u9jAhC6
aEN1sLrNxEbJl+slOFTuf1LFelv5axjrF7nXk7emM6e8ESvlQkHR3G47eZ8EUnL2LJ9NnhK6z0kD
ddIe7ep7LbNA1vUfv8+2St2fZ/um/nl2W3vlgl3HsBJJGGyGsnOAe8UZVp26lDCLXLVNC7FcpGOK
2jfXAHk+anQIl0PhWvfI50DTTqB7s2CipK75PKfVKn9yeuM8YK4Hqot07Fjexb6jvJfTxLEeKQRa
1s+JfjO0Fydk29rbTnbM8JFeloLN7g8+7wSpnY4U9H5e+wk2xRRrpti8PuQvPDdFJ37Dzt7Tw25t
pmvgyNbFNEtgFSHen7dWY6+AlduXqE+qK5pu1ZXIoDWvVRfk90Bxw3v2FslC88rhjdQciiZmx0Zv
ajYupoNk3h/FMDejapjpOkLEuIksPQQxBUTNSPjb+trQ3YkyiPZ7U/Tij9Td9VHqrVWt4QmQ6C+D
nEfP1HtZWYIW30Vp6D/lqfYhLMSTfnzRCvXnAFUyIe8F2loyvOpaUMu6DPWjWaLIfou0/uMs5yH6
aYmuSmncrdYN0sIOLIabJIaC1k938fSXMOT2ZywP8nQnmu6vcSKmBjLZq+KMELf9EDTxocspfosW
JjnSruwDHoE1cutLo7PfRzdJ7kSvalU5Mlkq6VyzHeDMsHJu5UHZi6ZYSIumb9F7a4re1NzMmBdN
Uy+Gr4Lj52WOVgmyecLyi5A4851SOiZevSNTW0/yLAW36tDf5TxkdoHp9k+Okn1pfB9Jxdh+T2tn
fBID5M4PUJCBBcI2bx4QK+57YXc/B4gr+J0aLSYXwrv/PaqXCn/HrvPnZSxeR0Od9ePXZW4DxBup
kvKLqiX5Izsrc1NWklGSqx3dI94M7MxUA7yGyfLrKIJRr27y1Cj2f8RFp4jN00TbtdXtmKKQum0S
RbkqCeByiNbSQusr6z13oHYlKs6yTosRGEvLt46U/N8DhFTZsf+g6uiW4ygWDB3NgCQim6r9OxoU
3FZqmkpu7HnWjTsfc4Zx6ShJeqjYfQzzaczHQM1kipI4bfc5rBpFbbyNjrnDWukL56ny3ak2MoIQ
kE2d5B4xv06zu6rP0wUVKecpwR2RjKFxaCwsMZbJAmyX/SRGBmNwtBSMTdVpYFXbKUob0DZFJ+J6
BpUpW9+JJrUTaU1SSlqLwUGPtYvt2e8W0r1LaA3mk2EObF1qsuyiqRmUveA8bYq2pMQ4jVB4s3Xm
x9hg0wrS6AWPqOwsWtij+8tA1cND0wxwEkmVH3TP6fc9ia2Vj5zurulAKTlhVqz4E6GlUaNJlJQ8
t7MxdOZe1XNMWH9NvheDx1xbKjamaxl6ZfumHuvnFtH1lRnkCQVnmo6MNTbvK4bEm9TP4DO8jd81
CFNPvWrcuJss6Qr2PTQlTXK3vRf1q1CRAxh5aGaS9QtP1nRgrRyeRlN2DoPTrEQLmbSfcTHsFmNz
CMwvYjthW9n3JpOzkziYQZbPZ7eYoqiXPrCs3S1EwgkPs+kgYkhFwunhHkQC47cO0SsNboCyRVAe
SGMY+znmIj7qeMBbRyN6DOB4n9LYcwF9wyTeaCHQeBH81HNrdxDlHcv0YLMx73aYr6Alk/iz3lyU
Xv3ZO2Y2ckYeriPqmMgPg79MCz17EI2Im9128PVhKZryNCA2iw8F84+jCIm6W2ZEV2OyQRGhFKWK
FSRJiu5TrK59/5K1+SrnC0a2896ELnHn+V33QDoKUHwCn+T/0nVmy5EiW5T9IsyYh1eCmCfNqcwX
LLMqk9EZnfHre4FUV/dWdz8UFjgQKakiwP2cvdded9dNZuqoixonOUIPHZ5smwWdECQqLxesG7Ba
YJd4lsN/Ygzzz/CUJNVva5xJEF+GdGKhbzWpieve+j4j4Iet46Tldh0DLkOJuLK8nSjnqwPg6CqS
qnuKG6u5AI94XfcqV0XmRTw2/ljAXOvYugEWdezBANzWPYk59+xlza/1/HWIOBN0+43zZmQDTSPV
bX/05t/K0BnvoxLNB7JspC9wV/Np1/E51676mjujEYyaHgedK35YTamcyJIt9k6ZjZtCdBUAurjb
aLP2kAzMFBRjplomG/V7ryVXzRXec0LmFek+80804O2+wQHHPzLMW0gm/WEc2xhwQ0H84yhP1BBI
vhnTg1pE9jWywnQ/MqkmY6l3bo1nvJYNLAZXssTw+CE8rc2PLdlVW2/AMTg0Yl/bZntRiiupJWJZ
bnk9oQcaP9FgH7Q83WVGlR3S2kqRkefQOKLJr6YZG0oR249qSOq1oSrjqYgTOpKu9lY7o/wJopn7
S2Wqt0qpLUQ1EfMgt4r2ptNoWznm5h1V7qaa9Ohp3QBJUI8zIgfe/J8xlJbZtqmsBgnmP2ODR7J8
rOThkST3+OPaqDUoMeT5w3qaipTtQnf7/nWRWisD956wg4P8z0UZ5suNpjnpfh2boI5dwtg79yYa
Dd9op/pES5Twm3W/XJQX6/66sRWkstGkXmqIcrn/sdUJiztpICBOmdJr6nbd13uzOq2vsJxz6rwc
b9er1tHPS9Vq9ENB/2d9Eq0PqSgNYcsvm3Xsa/dr7F/npeuzbD388fLr+Ndb8GV1Ph94Hy+F6AHT
YaghPfU0tvJzk0REcGTLJnWsOPfX/fXwOri++hr7OpAlDfCir8P/fouvqz/PhHe+r3H2bcI68YfI
ch8V8KHPSd4foUT8jXxwvqs9+TBmH+lBi8gHeboIn+dcVL5CFee3Zf6uohHRw0DMLHfx+JH7oHmo
vLbCCRabj/0gSMNMZPZ34R5SQ0t/12LsYV2F4lmRVbsvtdw8GkquY9CE1eci9P2ZTk4wq8SnWR4S
9QigQWDBhjwbc5W/ki50tEiX+B7nfbJzowbV30CEGhfQL47S6FXr+GZ2bfpL0gd81XuxdUxh0O7M
5fdszrZjZyqvQzvXh0SxfDk6w9kmh+UMhD8/N+ZWF3I6enmxtFypeFCoLALDbryDpRfHZE6NYxcB
ekBDVp8r23hfRA/rjT1d6o4uC8EgfOXpOe2FLSGnKVryPW1o2PEHfUqT6hBDHrtRNiUExcxJZJqn
fVEN6d4VczApst3WYmmMVxK4EeKyvRFFKg0wFNN8brLjpADkcbDFAjVwc7LQ0yel0bqDOTHDCVMK
/Wiw7V/A9g9pSTM+HuPh0mVIMXmubIRCJJg2Ob/nKH00PcWkh5BuzCF7zQFW/GSJtU0jt/UpS+e3
soqGWwhWcgM7T/lZuso5TLrizYYtfCjg+O1nhyV8j5DNa+iru0n3V4UmwR/dpn/Equke8ykdd2mo
KW8oDm7o/+sLpuwiEGFhbkgsac4I4PN3ddpyF9Q2s+ADAzfOC6wYg2+tl/u2Hotz7tLMduryzlqR
KGYZ5ZtWN8xAo5V07zXTC0YYpJ5dBUNrG/suMb2bravv6P5gUEiQijVhJceUdtkmjvS/HXvMTgDG
sKCZzy63MScri1OfoqdWKnXR1EXVsTQMFxZoUlNiqtSDrYiTOdTaprUr30tyGXh6UQclyOSbYyf5
yWZCh+3DV2Tte6qNbmx0w29dDfRTCs95To8J80owYdT5G4/JiSUo9yZIP1XX2E/p9Gp0dfFcHK0h
eeylTcA2WBuyBdDnxNSddnbWMJWfFXfbCGZhk34noFg5hUZLd0eMSPsW458AnpR6KeVPtbl06fio
2ylO6keFVCx/ElPC7T7rLhhYojA9hr+7dNJ2LWmip3VTe00eTMTnTaWb+sBx5KmuYLzXwgPfVWQH
SzF3jZnr9tbO6m5T9fZ3lRMcnSigIX5mJiR3tT6Wp3Wje0n18WrdVSq7PHnLZt2NSLjlNv6fs/91
OKdCR89/8A3WlKdmyQlkaTcVH/ttUf6KrV9ObfE5iJ0N+XT6qRS5fprN2GKJzvw2x2Yoq9BHsPyD
NCk/g1dAkYzq4gkzkTdv1peonl9tPa52cTUapyG1jZMzYdPENDKifzuGWeL5ZdxTIRkIAEuFsk8s
Wuy+5/IOZVNt0rTjqd+gIa5dQNQkcEwO2BwPLPSGezxCI27vRkqbehSP9qDy+VZ9VZ+yY9PYhbYZ
c/HmCIdIs+UnwJVme2p1nORrXRXjyYuG8aQsG08N8jqGu1j2xSlcNuuzZn0FBSfGxEMJ07cjRQuG
AfqZmg7diSIQIXDLq97q/6qa8oUEDtuv1Yy/QL08YqnKWfuJJwLBcQ0f8yHczUl2A12unJol/HHd
hAlYESU3Kftn0P3a6Wgl/GLr/z/NrN8s1LxbSZnlNExzcWIC1Cl5f2r1wjyaFgIPWxOs0Ry6eb3R
FVtT7aChgBU9lZ74YZSttS3UdKKZUUpSVOriLdK85sS3FJ8df1hzVM52SpBnN2EX8pz9+ovFkMk2
RSXQfyT6fEpqOZ8sCTGK8jnsMLc6Ua+oT8zl3b2TJkxICvWULTlyoqm6jz/T5xvxZ1pf5UXdf7zK
4D0fpcG6LwTjgRxfF5uodNGQqs28a23r0SgFzLzIA6KvxO1p3bhq3Z66DGsWkR1oKzFp+FVZ+hjT
25NIwh+kPT02NXrAKqrlJtW1ABXa2W06Xw3ds2aNpygRT2mNCs1AB3Lso+ZUF5TlNcf63thKeE3H
ft7ItHgsUzGSaqL9ghoP7LwdzoJ2LTT4CCymXbi4PYDL2kgSMlU+1VkbBbbNjKip8naXgJXe4NOl
81qbwLTQTSJefJv0UOxAvKQBcIBmG1lkUijJELHywyWsVHzhzHxXhO7PTKEAbtnyeSqrMRiryOUS
L9w0uh779izzXczKHgPX8Bw7dFfHqUeFvhTAluZqZtkEpjvApdDVkYPqLL791PGnhQ8hLX2rEZ2w
A5eD2oplVcCXCi+g21gHtMjqrvUkkwPLbbaxF/OQEI+IPsnIVAfc0dFoHTAg3b0oUJoqwt3Cd0IL
i3EPb8jgnx51qHH8Pmk8U+8cNT/ijk9wsM5v2TGXocokwoc8i8Cz5p6yj5L8YUwteXBtebFDxT5n
cXVMeWadkjDZdyKV/Cl7B8wBEao5UWI+cVxi28zlvMUmQtaZEt2yRFSbrGnULfdWe0scCjIvJ38j
F1Ld2inmolSpSTUaIRokcb4dPJ3AepCL28yN3oSJe26g8RM5crzxsLvzHWrORUz0tNNflseqj+n+
uwoJL0ho6WwK10A7wqw7cFWHbqWm/ehdrPJSNvEJ4fbGauyJWOQWRk2fZFunk13gRfWtiZNjERso
BDzzTkAsZqHSM3HZ5PrGbZGSd3m75/sJn7gtH/WywqHQtFv+Z80H2xXWPrf77TjoLS4Ys/FpIvGh
FvbZihP+vypp+jQbfOR04zhTPNyxmLgts/9LuzA98mksj5rRszToVXqVzMazeUK63/Ggp7OxGSrQ
hha0rHOuJn/SqRNo9RdyUg+hmrosoYImyWoq+CCkumSeZjz8vOEeZZPjW8oMKQL1+yXvHtqZaC+1
4veXU/a3VdXFVnMV46pYpP5SgfnjmSnsrLx5ZTF1nlsddreFaXlw1XuaAkuovHmvK97VzONyk2nS
O1kakvdKgyOTpe4ug2p+k951jLQIjnScPDvFGLL8ya2Dq/ROQA3JwvIjH1LThenH+ky3Pe+kJdDO
46WQ7YXhFUs1QRyUyG513Sj32SIvC2mvXtbTScm7eY+5+kdZarrvMi1+GIbXMs/JchhIm2bCp22Z
Rw2bprEudh5bB4D2UF615q9xYroCjCM88zS6pblVH6bxDjbP8i2s2vvGctKznau0x+Or4/VtUNAZ
bvrKvccjqRNGI9O9HFAkGdTg/TTMnGs9q9z1587GYW1qxHwxoxp64QaRJ/SN7IzK1xDA7cbK82Gk
OU84jjRU8mXQe8JZHtwWJn6n3tQ9+UtRTZAlpS0Qt2j2MF6BG+2s5YdKb3FfPNBwgTMYhS1IEoiv
mcfnRNi0JpUsiWj1Ofa2m0+w0vj1MRbPtRtvlBl/PqDIwtddynKa2Qdz5b1Nmc4jGgDcPpqrHfGY
P3TsXkE4065NNFShZZXk93JEa4geehOpo+TfK5D5F1a1GWLkCKA/s81A6WYzDc54GoT2oEddsxM8
nu/CK3BVWDiGeAjED1FUvhJqeQF3d+soL98gx06Ei9Hoq4Zd6Pbeo2n1+3zi+VOL2tjaqgpKtE7E
fVImw/fGbvl9mIoWtT3tGrV8Rvjfbl2j7oJS6X5mhZA7261IfBIoLoyIbL8sBhFnmCOqQFZO/I9g
sR/O6oBWqYR5VyUDNnG8hpn7Opem8uKlygM66bMOVf5K6aPf6WrKAshuh5sWy52bVdo5XvY6mQw3
WxjDTVUi62STwoLfmTOSGLUzd4hNjuNzFgoGJU+/JfGs3wTutaAFN7RZd7lpn8YpbQkdaUd063P9
Hpnoq2VVt+9VNQx+Z3Td+4iT3/dso3+nptsjnIzG94hnto+PETckKxI/AQTzrhVTh9yB5qZHcCaC
1t54bzsbszYf6HeTUDqQIY3zjlyq9QEIuu9MP1j94GwORqkBQDepzVSo/d9Z7/CJaqT2LW1nRK+G
GX9bYgR8IxT9WxXHMP/hCbw2iYKwk/DTpqtfbZzFG6lK6yXuCgPURlS9JIK78mTTN3O8sDiMbQsB
CBbKExY4VoCmGaHAuOIMTiDWodC2NGRlc+Pod88e6l2k4wbFjUggT9JMVy9NzH2ay+lSOs1wMImH
PlNlr4/SabVThywfsifRwi7iAfxVbnhQppx8PDvND9NQGyeJmHIrhL2pU8s54iN0AnIW+JFwH8Mp
afOtTFSWsUn3mE/qvoxa8YBCuzlIkHCL/8OCvVS8NBmhjulcfSuxOweIhNRNaZI7VphnOzEvJItp
rIK0v/rWeEO1+6ewFQovTP5VvT5mzB8QAYtgrHFTjCzEu5gv+BwPn5s+U04FP4tvTK4X0Dm9WF48
7htneoNYOARWaC/3vdHcJQOglyoX9ZnViZ8W2Cs0RxsPBYCxzQgH0HcNfdxMxP5unGUpkVrGcDQH
8WR6311HxY6lTL/jnpW5yec1Vg6dEqX3Ji9YTHjOe4g90a8sq3t1I5xfuOIRDzX1Lo0o6SqNjuxc
MViMt/LWJ4O7i7xC9x17IjaV+m2vX7DWwyBaYAypm71r6MeD2hNHy6O2bvTcUBMRxzsBOhQkZ/I0
0W73tTx+q5wW44FvDDN6m+5UJYp2iJXkkQdXMJjpuNEmKEG62vwBvazZTYk2RP6hIDvwNJeo3NQk
8a3ItE5i1vrtXHQFGezNOdadbF+G2jujD7jGW9BZ8tlSlEvu5DurQj+pMAn86NoMy6oxL18pALCk
BAlJQdClBFrsmj5P9rr5XS+FseP++FL3RbHRRTpcOz7wtB2NKABUvne6JjsLA6HqUA24JO3hdcxr
ex+FoSS6pv+htiUlBVNsZzvm3jeG/TWhNGCHLcQ9XK9buvTfhSXxAxndaxROCQoPP5/x+XUNlAYl
4cmkVNW2lJqzzR0e/HUHgyEmFwbDzhZDR/zSurs6JzyyVHuPeBvATp55m6uOvi6ElzT25oeSmbSd
9n8pOggyzc0gU4agdGznWei/RoeiGb1wZpxj9/3RiXP3bw9PWkqIAUpWjBNFdApbLcPoNJLpPcze
I0xH+yT16XczFcY+G5Y/SOI298mB9rdpE4qecH3vkZfou6GY21NLViGiOXC3w1IrEHU7UCqiRCGa
jczssbmrusoHPPFYd1QTS46iIhUcQXV3ZCLc76f18HqkwfREbmubcv468PEG/3VsfRddqCczEdPe
dv5kddgc+06hb9K4GxUbyskg2Z50HqxpWqXaBwJyNhXu9E0F2lWLU3tvTNuMJtYTzJtbDkN0k8gO
GVcBm3ak/fiKdZWMnB7PUpFtB4k1XMkKbpaohajf7JXCdv6KUnr/RJTyICjnwJ5LavghSRsJmGeV
IpSftQbr/Go4V7EMur57oL1W+YRa4kHVEJjaRvfYzcJAHlKZGMnkNo6OcQQnx8hJjZ0yswZDseRD
ikxsJzRBYNTipzLneQXTTCEbePJsCYLIMuDxNWEQhvFLJ6DP6s5J9r322uUvKqocyAtRc+vK4bdJ
z3ffz3V6qNWY9pnG821G2kTw2RarprEpR2QOijLdQg/ET9W0r0nY0JkL/4RDUbyoYf+T9V0HgLzd
TVG4EK35LlZVdrOJcjkSkhttPNvegvT5zjoc9rXo5m3nhCx2W/cHaaH5YVbItjHSntaREc6+qJ3I
J3qHz1Xzlpl2xPqp/d0MxE856fxiVdkuK97rMjZ/hrW82k1NnAXcWzF9i4QofZjjRFtO5ROJWd3O
SZwnY8y/lQUp8En7PRu117CTv4uceWoX/VST6Y+bNAUzCq+jcxBF9OUS9exqkI+s5NjW3V61u/ln
ncBlCwn41fOeBNTaLyWlFKXQ6p1WG3KbWgU+/ORvScoajatSXoceOqVQ8xSxYA3L0xu2WtK2gaKf
6COIjKRmYYV/2kWbZTkYCcA+qw99R+WNT27iXBc1LfmnrsSDzOyjR7LhzY7D2jr8ocrBCCprcv1O
zD9y/jDEzbMe6R7K2vB2o6jih3A0LRRzt9Kzg4SF87vTjkfLHkLfxDi3h3/8qrgiuS820n0aKjyi
pHegHO3tefD+VIDalKoRHYswLJ+iJvsL3uPouxpZ97qhnH853CCYPjjlKaLV54PmJ07Z6/ONO3KD
PzDrzo5ZZt4Gl5lXSUltUxJZSUmhQByrGnwlSHyrjaoIEjho3P5ZUCXob3YzJZdA1U0QbqU53tZX
hqTc6uBIU4cSX0nY9Fh4muSR/PJj1FbOwbZtZVOmlXIzSn5Vh7wZi1gaPsK5cauTybrSlip8JkjK
mzchmLPybF7mS8qbMavY1SM7P+hWGz8oaZliNI1tMMVert2RRbfUVTzK2lE6N1t7kvxLRJXLZ5QE
sLzz7iKjkB5PNkvQFiVKpM8YLJEhbe/jq9pzFzbnPL+4qY2FByvrpnTm8IpnP5B2DPO2HtLfKkYx
ZusxtT8N9ChJZ4mJobAm/SCeaEhRv1DInEgtfxXrNJFozlOGm2l1NJeeW587kq38VdmjphSqv05e
j667TCg3Vkr8W04hd2kM90QPRY0IEjUedmIMvbutlZ+bIYR3gGrla1g3NEIfZ5Rjcp7XRPfPUxuF
4Pt0wrYCMR0ud6fTKqRSyA0SPzp+h+m9BcdPa829Tw2+xGYCC7EMr2fZLlMI8tE+znJZZt3n1nKf
dKu/rsOApG6OR+cvwyNHFGTzuLJmugG+a55lZ2afrDudRs2uJSrZ9eBKrlmHljMoF5EgtO4u72Fk
+hHLfsyj2nIe1o0ufteEkt0hjvMMUfl/gmIgOX2dIBwYizPLri1TLkQqZu6O+3jUIkAOyyU0VskZ
AzKxXlJUcxXYaUYjyU7fmVVNz5WcmpNK2eUD7aqF1waq+Q8nntpdDWf4qFnRREZsf+WzN/+MJ3Wg
LKSa10Jr5d2Rg+OvBzCRvLtVe+1GBB2TR6pE3mb0JxE47xUv/db3XryfU5Um0YhiMizi4s1Imvc1
/C9NUPHNZv+91Jlq4SDuLnn4jRsffhyoAhvb7nBkpnqf0Q6Quzw3ndt6NCq75mrl7TXTwy7DTBRm
e81TSbZa+AwmyP8bKp6XXrUDBXnmU70op0oQ1uve6itY9qYm059WB8J/zvzUWNmB6WZTkErjDl0a
GteSavERYzFbknQ4AaJr0rXi8Dm4HP9X9EU62slxyRNcE8hR69rnj4Ry8szaPSX05/UA/sOSGiNu
qfNHYHk5J9jBPwK668F1Lh+cbM0pNnHbGOdPbPA/u/CqydixnV3bHBzH9R5CEgp2hj5rG2/ZXTfY
1LLTVIrfX0NRAqYX3/gGEoepQGrhXJJ9t05TCcSa/1w5tmrsu0VnHemkhw8qlf+H2aVSR750tVvP
Ww9A9nNZC1OG+ZkamECqWIyPmUj06zD3MhBUUAM9btK7pmnpfX01JgYofHeq/X8dmOy5uGRWvlvH
hznrzY9TWtbgdYGcaH0T2fSd6Yf9DHRTjRLKa7z910axVRlU+Ef8rht/rwT6YpytbeX2LfjFBVc/
6aNf48C5rkfrONzYjtK/lHOrPrpdekuWszLq/aeobxDGoNhlFedN2xJ//q4ewNuv4WayoHSaWApz
viVLjaAIEutNK7muu/x9Lnqndo/r3sTj0R7etLzXHmtkI+tgK5vymrawBNZ8NRZEw9Fo4yjoxlR9
i6eip8hHh8107b90j3gS0fY1/0PRrwCaEi9ZPAn0M9DA9YqwrCE23ssSve56rurOVJO6xN2t51qG
+Ly0X0JR1ktZWn5e2vfWx6XpWIoXR1o2LWTH2X2cS9UEI3xDE3JpGtdOp70QTZDdPXe8l8ueVyXa
yyy2EOeTjx1RqK/covLbeohNuwGg1xzXi/UOSdU0SHW7Hk2KODvhaVT8uMOJF1EivDtGexvqIX8X
QouR/0qXL0QkL8gZm+00j/23ik+aC9Lj7/891Xb1z1N71a3/deowdTcYrHV2SOIK+VwX1Q/o6Gzk
QuXf6pLZYs1TtGUNPB2HDiNY9weYXPS96sFfFcxpgvWk9eKQEOkHPK72g2Xm/3UxPtPpuJ7WsA61
yEr5unp9Tx0HuL9ebTVU7Po6UzbhiEithWp60JLQe3BjpdsMIf3letb3NpXu36Nu3Ly5TL430B0W
b017Vwnb88mOp4+ypJao/UBxZB70zbo7CSV5sogBXfe4j1jPfTaMBGDN+LgjhRZu6uTzW5bfsZy1
oBKN+mBGao5rVYfwvA5iM8HVRWSGb5CW8XHi1JhEtw2SZzgmRz/qiuTSDJ54UYZc3cpUKtt1t2g1
/MoRKhg9HcULMBr32cX+sOysJ5gVVTr6fZepaNuTpZLEg+tmfpcRE++2MfXT+oC2sTi3Un7jSVIj
xJP6g8rqvtBm5YZg33hN+/SNp5WCc5e95Rihtcotaa3sWBMYHkSZ5fNf+Lue5+/6qIVM7Y2Q6n5v
8gTL1dPUzvGebDrzyZoI68iVrv3L4CajFe1D1a6Rren4YDpBxF038ws9iAdakzSaKdeKjxcKVEDC
eWiF/F/nqESX7SrpkejkDOqhbym9t4vLjXBI9aDWlQgmr6jOH/+UaS9cRPJsDIpEa0bRbEa/cM1F
13WogIq7pVyCxm/5Iuv2ipi2Z1zYXLAYmJ6g9RBGGi/QcPkj0RZbvGiLi5fJ6AGaLMlJZdz+GjsX
kEqcv5VW5+5psFt7W3rVWyGKKzXN9lfrIAMoTMW9t3lTXyQL5KA2ve5c9FgBVqMMEVr9odXyp74T
VMid6s9gFYdSb+o/KvWy/32xnLOOjLwYHOziSgQGzyGhNhAAxI8gDye4I1NQVyDwpEpPIUMi5q8f
g6lP7SAd4u647v7vadjPPk8b23c98b4N0hrirTpmBFQpM1SwcaBWorACXqgJq4p/feXIyAlMTQU5
A9IhoHvQHAHHe4SbFvrjv17x432OGcVQnV0vzh8iJdrNrLue2oVMtOy1hlo+YS3RsZfrFiYMBDYx
8xyFsGbTeWHSY4EnR2FTLu6LuJkuIkZ3Y/B5vUo3VA5ryI6mk3OdAIDc8ahDo9Jhtr1SEtqteTuJ
ClE3U1QjuxZqTFQOgMfJl/jL9u3EfQfyA86nopIJIgs0fcg1pHpQhpGlTuzSYofKLC6Ao1KftrRd
TRMMSXdC/sardcO6ZtzZFbQR8z9jX0fHFk+jypJsv45VpCJ/vIEx9vbVSC5EWOuQSQaoEEmUPIm5
ms7SPpi1pFrcDDSr0Tv3Pl9PUrF1PSSRoLBOyGtweTC0bvoWjCbykvTWmPN0+jp3faXO8xhMy9N+
3UXK5B06pyRqoHTDx8Jod9rAArBb9hI63jciF2kEsrduMKxUR8OmEPY1hraqAGvIZr1qPeBSsvHV
QtQwSbgW9EN+d/pi6w4lNa7euPPjqk8zmK2jhOdL9apUxabtOtZczaBAOK21p9wE8wOQ5yDXozEO
8a3QFfIMWcaKzfJ+mR739wz5dq44oLA654Km9q6Ms4NvoXAec03BF5wliBCW3fXASEQtF4bp1so7
mW6UOPRI7cNtHxETThPTDMGVmONlPdtb3st+zFngfrxlUiTGBtdEtsMiqpTSuQ1mz7fGyv7/e8x9
EC9QS1mfHYkyJZeyJL1vnylOHLQl0IyWOWHgjJAaAgdIDX1FosWEHtYfm1HIDU/Z/vw1PtAB6IOq
WmIpPaPkT8PJspxoaHxdF5qNs6+E/uNraH318Tbp1jZ3cdNED1L//bU+W0cIM/9YnnVtFD0I8Sdf
qaFzQZyFZUeEPKPeUORW12D9WPGgBGsyBvTEIzXH8ECo30zdXifhNJP1rjUnQN7LbpaERPAkWn2r
ND36Nrk7ojCMbwaumQtA72Y/SaAeK7qLB/bLx43gI1Y6skYJH959FaVuXz5y7SxrOvb5COt4iTpH
ccB3n2pVoJlR8jxTug7SaBD7ZPH2Jo2ZPJDksU1WM6+9sFpwJX0eNeo0fQj5hK7n5jnUm94zuv9y
OCK36ndahEljdTi2i81xfbVu1nt7I76LaHK2CrXu06gZ+lXmroLPCpCmEPGP1bck0eowT+v/yoae
ykAS2k8pdbM9iLizbNMwiLi7P5uAIo9jhFQtWyzQ42Jck8amQCb4vI5Qxy82NqvfIwTcU1JGxhsF
vSGaxl+pMQJH5fe7tgUwn4ZmPW25xS7CvNCJpv86oZezcjUjukVqM8mnFu7EprBM6qZR1GdHceuw
I99n12TxiArhr4yCMt6P+AdUxWpLzak/Y6aIA2UkqDcEFsTsRGueYyb1B2+2ae1Omv06ddZTNY/Z
xZWswVN9aO+60/ULWUzdm0v6+7r5fx1Yx4QFZZEOub1zCw++pqFKP1anZZnM7jq2vlo3yjSrlzwy
VYTmBXd7mllv6aJHd+x/4mkzVdsoVZI8rJm2Y9/JU+Kg5lrPWMccwh421iIrV5zwe2Qa04+wz29N
Gw8vSiSSM661McBwOP+AR/wx7i4CkaxVPsddzpfL+fYyLpbxFHrqUTgSlIUXpT4iMOdWAdd9M/Nv
mGaMb/GQWBACALI6uYI/VO/JmobOt7eWXXX0HtUqKuY3ah52QDw3drQ1/FGvo2eiEr0cdlBD5Vx2
OBSPqGk8hDHKKCO6uq59wRQ3U9WrANZa+s+SDPGnphXOf41LoX6MJyrXDz26dLuwCTTxvA3ZUOp3
VyG6fZld64NE6xgNP4RRA4fRy+HB7NT+MNmNciDQntAxx+JfN6DEZHba3lF42SfhWjcoxwMJeSPY
UgPwwTpG440JtNFWkC7UjAgGs1L+NvhkyRfHkNaTPjBJ6zr54S5FmKGeJ1VJN+vyNBdhs2vmzuRv
xTqU1h/kuSIXl3XXEe5OsxrvqkjzWeO7eGkrLw3WXHKQDsycaMkWGS0lAIo0msohelVL59HN6uSX
qo9LWsFo3bW8TD6dYji8pkOkS2PLIohQHocMsY2am5UPE0Y5aqqbPq2bxrtYqoF8qimzp84Lq7Ot
9b/WQ+uQ5cil1YHlZI3OjnXAOSSdxtxhxs+E7SnDXoSp5pem1S7eE5ArXgaINxknqhlQVoarSyui
Ukm2/RibS7wCcZKcShXfc5Rp1uPXq1lUbhCPlfUYMYUNiBWYT+kkbolmCaApHsBt3UkDzNnFQ6pn
nxsPS0ClRPZtHV+QtBvda0KAXcxIkzTTHqceaEGcG/UuND3jm7cI45c7ztcZeTR+nmGUjfktK8uP
M3SaLH7ZqudeFKitV8e4/V9bVtLDTvNEhpS5Uy+E/rSOStUqJLl9NqboGHX992a2jBtkTfOWFhUH
SHr+DTqmO9SJJObB7X/Dh+mvLfGM0jaUcpsrSr9xWUVBK9DBWC4hjVIjkEQTsA/TBseYYxgP5HOb
D/qymULCE9OKx7JMSMKBV4RwptMbHBmct24SWYe7wjWBwSxXrGOhMpo414tTbobIIMFRsLwMKfXu
3YVJSPWJn1ZxFF9ManhZx1ZE4YotrNpRbv8PZ+e15baSrOknwlrw5pbek+WrdIOl2pLgvcfTnw+J
alF7d8+ZnrmBkJGZFMkigMyI35CaHpYipuKzoiemXnxGbf3dDnDVkwK+jxiLAw/tMAS+EnclmhIV
a5JROvd2w0egdpSyQ6Vidl4iDLeE4ICTZYVdzjVw8UMXBp8ULCgKFK29m7vLHol3pPgS+NlwqVVn
LdYIUthWD/fYPWubTeOqdoKVirQtLhdf7fvaQsxr8xI3H1mxb+LepTjSxRhG66xPd7LM6XS4lDnX
k7ibDYZ/Fb1irO/n+q52a3RngSmAT6EAmzvlydfhAotDMjUjEHhLhDC71b2jN5NqHqK0/bhuG9QB
OrVrkMYa1o3rlA9+JFFCmG+ZfhFQO65YS2uYOh2Ap6fPY6aZGziU1kqb9uOUFYrzUFYfzbSRr6ZD
UowLo6pyFPwY7yt4DYBK2oZqI8HeAffvI0xwG8f460zEwinWT7GwM7JNDwTxr6ICE1w5vX8wCsd/
wka0OAFA/0iK3n+yjPrSGTIO113HPRNH4uEsU2hoO8njp+aCAIVVvCmmrb1i2SZSKz4+AX9vClFY
KP7Weuipazo1fItWihZUJ9qHZlIaZjeF2BIiOyvRDOGKPyEZQKUjRmBtosp/OavroC6cOh4bHH25
qAwwbysKVVj/Tg9i8UjGj4Zu6v4/WXpaC/Js3wNltK+F5EcvAJxmcQTDzDEZHLBHcyZ/7YbC39qQ
FKqdk1YC/hfzpFpp/p8mDV6qHNty+oAFgi9ibekBJdqLphB+xd/kqyl6/eFvzQgjnHlwpEogo7zw
NSn1YpXbaCaixT+8m1m1iINyfJUlw4KfBO5E6oNkoyujt08kdpdOrpWPWU+CRnFQXtVxRP7M2GLy
iMF/M4cTKunI5hnZozOwMnCmDgfyqoQnjniLI3rPF3wY3sU7zNpRvlgjJHIoCi/ogf+zb2CkX/b4
IQYWxUyjovqSQ0rU8xSqvljMd74HyH1s5b3Q4BJjWhy3/2PMngo5YojfmvW27cA5+qsxUFBjToor
OQ77akxVKHEWBSSx0xBs3j86cFg/N4iTHO/xDKTZUR/CXYJmhsiligyqoVUHFHcpK0xp2zACWYbK
d7cTidpQtZsdOB5tKSYMUqNck0E7jGmUH1D07pZKHCGPbnr+3pBq4yl1VWXPvgV9OQrOT1lmGk8o
neZyUiANRITn9mcIcM9Dl+AzMDHuwkDG7xAIlYPUOVPgjs9x2BUrK6WOUovff63yHU9rWTMvgjOV
TWS7aImlrIjXkTzHRagXl+vfY2KYmPX7NcTYDmTV/ELI6KzB4dxA14LcDdK/Orbhi96oSwqfnXfk
tzmuEx3jjGlEa2vXOSdWKvUaVlp/FocgK/uzNx1Ek9z3NjSAn/dgQBc6IHJEEA95lYBI6YbyoZ3u
hy4oOb8bbvokuCfCROzEGm711P2viFbYW8QZSBNDc2KFhKHRcs6/yHmu7SxomQuRnhFZGHHoDReq
Ttgc3MF5U7rBP+Y6Cb00cGY7ClEFVK145VIcv4jHhzgE0KRio/oKiUfP74nzdnVqVmp1qNUSYFoi
9be+LIabWmXQA8FUbETM7JThBu0A+k1Us52bxs1lWwtkjYYE3EUtP/sB74jAZ8FeyAo+I0F2YF8V
rEUOaoorTfoVj6w4WMOwHr/9fbyIJ6zyb2DkwkXky6c69vWn3muVszSAmxdZb1PSUehzrPiEAJz6
IrOwnJPmJTVsxG76jciCjwV5LwmLuzoFTlkXKJ6t2uoAWMu/zC2jnvKCJpri0rQWsov4cb5VV3L9
guqx/IBkJj6r9zMy4QibF+seV0oykkO3HHtFfg/i9EMJ1fCX2X7ITTxBPIDJpXGofe9UEBxxb5jP
VZNJqwxblYskgdXrRyeckAYa9VSvAJveAiSxYbr+4sNE7NcyMzpX4whUrVWMV98J3Q02FpDiRRMX
lZXT2NVe9OqdhdZyYqvnIs+M1wn7niel89javvrcYpwoJoFUTa6JZ3wTc+A/jQc5b5ulAW/j4vho
NVqJe2ErW6zaDrfcSnUBzIugXKPgHkblVbTEAS0/0mjTDFvrj0XYSod7XO8TlYI0OIkSrLwBbHwT
TE7zRWA4V3Hm4T4TDGz67nGj1qwd3qDhQsSAhzpXZTqIFynsklqGF9xITw8Fy8AJeyLF8e4uNZzI
x2iw5WNvK8UWPf/3srQR6ho6vTyFUgylopWa8tR4ztwddRQlVyKmhxB2Nx5ojtUwtDnyIatOlfVD
I7kkIsNWjo7zaTyddq0THcWZOBgdkObl3Pb6kSt4GjRHcSdQrFI/uKPJ2x2dYzHV9sUzBBgcZkrB
w79H5kdO/qsNhvBhwK7SXzJYtMRT5f8yXaJYvwuiGoOGqvSvTowgbThSuRXNUlJ8kop0QKLJD6EO
LkcfDW9HWWQxJgjZp2OHA/A8N4sqQEPquL1PEx2xjC6l6SdL7FR7gOhyfxMHzSf73KEQVU/3iXvc
aLw9xQ/r5EkT4sPzUIi8TxWDxVQrjF7FrGG6FYmz31MtKjhIqEXoRIqpdq0M+4wrjmWdo5ESlyyq
BmG4n5uSkl1dnHtEy6gV/ZF3jqCUI3sUWXP9MZsOuCY0Oat0McoGOocDgq8uRZ8YBYLvCYqAfRIt
GQ36o6w2QBin2WJWZAy/EhiSpB70fSdk9koLbl6NjJGQTyIlGT+hHyX6RASzCmhA/z/j47ZzYdgG
/c4CsLM2u87YqJMfm+naA6SW/M/mvVcMFr3yNNieBt9773OVyctNslXwSIVmbIyxVl/+MffevP+/
vgdSulCtbThlq4tYZg9YK4tKpKOtwUo3dQ3VMuv0IQGa754qp7LP9iSnoIeGccBaLFpoIlmdO0W4
RH5n2HWo7z7o1qempelOsalICcVIZfiGxpH03kTen+HA/95gNvh+Hy3UKD3/+z9Gi3Dffod54c6j
dd/W1mgY8ouedJ5DO3uDo/NY5M6kThQULx78ABE2m0g9I/taLOomz9/AhlvbwXUqrIea7E1KfHM5
v0byzSpxeNYRtQqR0uDXXuswLYxaDy/YdeAY0SnGiz6yakXsPvtpxE9C5TNV1JfW88v3IojId+dd
dJPIwO5KEsJ76/ds5fdsM+/Tn3b/lMaZ/muaHSJG9h56pBnH3IpuCbS1XddaX7M9BZqjW+dPitHh
l+P6YBgtt/+wFEyYdFX+WcHa41aLXn6PadSolM4P7mTfJHRD3+seo6NOBujTGRQxKhJdF0VPpS0q
6M6h1sFkWaE2bn1dq68y26xVVUfxczS8OcDMFqFShz9QEVgAepW+W4Hkraas5yVtVf2IiWGzjnI/
e9ft+mhXLnBDzKrQqOqfkbTJtwVe2LCXsRMJQRMAhYzCvQnMmppd7h/DCDuSCekUK4F1AxOs3vpD
gP8cGkhOTVjNn31rzI5zDFnedjlWXCyid56po2uSdYiHRGJe0cMuMj30LKWzLQX6N89RfokT/NTm
EzApvxRZ1r5NJ//1mGn6OM362+v8+/TfY+QhWbea7z0artWirua/K2HHnhmNyueKXRYS3uGjaJkR
LKHQMtODrobpMxlklg3QxVa227dnAOfRSouwaJo8GTO7bZ5cC5LmdEcIKds9/e6j2Dz3CSye6FOY
J1q/5yG/AT6lD7KjkRTRNnVJIYGm0F/MsbqITdmYu/4yx1niGlFeOWfIlC09tAg/ZdRHyM1Ur0iW
LcaJfRhnPXiLjORrOJ2Bnv06EzHRK8Yhe/C/9N5fhaQO5CV/qPcDpHE0OZSP1rFImKpBudODTvmo
tIcilOt335f0vTvwP4tRxdC84dUekJdQ24sXQ0MUcQo3FSqWpXpSccx+ruFndY4ToBRVKo9Oh+m2
mTXVzVBLCdnBVMbaQM4/vFxBFQR/pyprpTUyvePaafJyJ2rM1Dv2XUmitcVV4Fq0RTKXon2gdfMw
UbGehrHM1p5GE/ucEsGTedjoIA4d2clSlnxtgmFm2wyt5//z2f8+zo4V+ai77tKqtGxLLuO/f6VK
xr7dR6QI2cDqWuErsqxQW9tkdYW1VgxDcVEN+FkIiIXnJ+1WfH7Vr29SKxWPcRc3N8QVP23Frk9a
QZ1TkyvlBFf3UxR4RBHHk829r2hQBqeaTz4xWzUQJhtR7kG8sVn4gK22UBWAaupyuhFlNoFWFWeg
r7MLNB8TP4zmz17hVi/GKZW+HlrUhScrLUcxyBpLRtSfRduSyAHI8MQ2sZWREMW/aoeds3cWh8wd
vTOpkqXsOSjS/I53JLh3ilZS2Qiq0zgtRguxLs3CXSsp5lGExEGp27bG+lz2VlaGnaNlATXFpK18
0hW+M9IY6O0Van5TGr+GXlJanxLkl1ZyzR/t8KSm6qP4XmEPkxtzwmH+mgNDubKdax6zFkgRZIG/
ClUdF6nZTDQw8NLO5l6Dr0J18iFSfonCuyjay7D+1YUrl9GyMDMws/m/ivj3MZgK41GdOSdRqsfI
r1q5cmRuDbd9URtLex3LUl2DccRPNedW1AWVRmFdld6BoR1xtky+KzbSoTnMHWQek6WRGdXV7gJr
eK6fjaJDFcV3WQjrpuxtKyRHl0IyUIgHilhcpP2yHfwNNP/mJA9jZpyjtoBEKso7qCJAeWNHsNPG
pGRJ72g3cejcsrmO+l9JD0d/jqOL+pqqvQ2PPtPnUfK06tQyIGX3WFWH9i6j2J0Vv4Tmnax2/Ny1
yPB3vl/lMCkRyNOmg+gWHcEEJ5fhWC1zpDK3wteralRlp2rA34cJaSpiudPyeAwUyjQCqgr++JZY
jnESQwIs266dhXTINAFHIaDnAkiEOl19nbf3w1gC2dC7cHwtgn1ZR061wTd22I9VusZlqEWycWSj
UiunBFLEqUSc+TTEcEmVxnnGMavbwmbsq4WIiSGmgFckpRvs+sZ6GkSSRpUs9WBrA7Ifk5K1Y0Ta
wTC7azulZQoVK5xQiZCJWfaW4y/FNzF9Yy5Cs7NooAiJ72qKOwXiY/fQ7/H/jAegF03SwUs8MfjW
3bYaL5E7Ue14E79b03voeylc4APUoQYFFEe5iYxNGFCf7bFrV0wsPv/VogpQrYNsys6zZLmaJnoE
UpPgCzU1kySujwBLjvMnl90BwoXv7oVmN+Zotxm2kKjtWeRgGgVOgE8qbDcbiTounqVJbbW7L8DA
1F8rYJxEfoY/FVL6belP1kDZ2fRriJbitA/HaGVrLUi+qcfK2+wszu4HEQN4LDuk0aZBMpznzddF
XvnOhwjOr4miCurWNh4GIviPlxNNZ/ov5EZf+iRMj/dhQ1OU+wD6Q7BVJk/YUJEPnan26n4yqFin
mUql+5aifUU+9ve/HQ+CqT18/fu730b/DXEc3o+6I1Vtz0j1NgElGSSps5qB6CQFrF3rKRVZDtZ4
YiCy+87ZqfX1DGf3pg4PCM5A2eMcihWcM+qTlLKC8RXquktcMM0VkBq1+26q8bdAtbpNo9btse6j
9ghbs3CRikty6EE5rjHdqKCDi36wOLsfJJfCqmkNu3voPw0TMQBALbiwIZyRSAJJpGYut3YAskvR
vB/SdKh5NgTre0hAl1BucC9xlUGFKUOkoMAvNZ5u7pG0AOXg8lcIdcdY6gWEOnNwDWul1tTvaufX
bOjrj6W/thNJXiVNj0kR0nWy1pvXVo7rx1HL5IOcjtFCdIqYE+mQV2zb34pmMcjveFjZ1KdHp+lm
jKrquWvDhWZjaHKK6RC6BSIN1/iAyRJUws+phjOgZ+cnv+sKEmMSGGUNNzvXG9yFYVrGVjyQPRSh
d8UYvd0f1Pfn8d877/GiKzcuha9DCzlzZohoiLadVbwyvvgjpNTOolfYk5Pm/rO3mZr3uaIXDaOn
0cvr7yoWGdAn4ZyL5Rerb9Jm3vDYS1SXvSD8EQ4Y1ZZt1x+9nq3Dqe3C6GLgJrhkpbh3Muw/5cqF
WBr0H80Ev7VVS8P3EAKEV7n1Tg7r8Yb51kj61Je/TZPcrj0qChlokV/tXGs8974Ey3jKgvxOzfp2
/Nm7KCWJkDh44bSUTkZMbbS8u0ROtwpy/FWpUH7RUjrKKoaB34hYG/SqhAlEZWcXzarmYeJTel3o
IRU8/tswKe+VSzEBLl10Ka3+QTxywj6aDM3cH6IlDhEp13WTT4rIk1mliJW4rC4sWU0OX46X+jrX
sY9xoajPqWTxIUI/fUvCRD34IjuUILC0Hm0S2PfPGQaadMp0VP+mr0QvB2flSpa9Es9wGHBXIBKY
D3LJzw/s1IFeZJN/3YgR4qmd6YG/A4WjzY95EesUFoUlAo/3FYFa2znaiIpK9blUonHbIldyAZ9B
PWsyEHdDYFnR0DrbuLB/igdD0w67kjL7UbTmdUAd9n/ExDIA9me57HQ2FQ8lxEIIEAtNL208hTpz
P5g80XjWtm92hnn0BAj4TyPwsGvfIK78MaKqJh1Ro0apa1rWBKFknzJF3mtBxJJGfMx0DHdVjAb3
/WPmCTglpwHSeY/BjfG3huViBzMtfSKedfvRDuENS/Vn16XlizqQYYdpTjmkqcortVswflg/kEUb
FvCz+h9DZfMLM2vYTRi4kn6zzR1faf9Q8webh0yOmXLq/CVeulPVqehgw03QTG+RRcF7oiLoiJdd
fSi5IA9m4VUbCwdRpPmS9rn12/6Y4Mm1KMKxfS7R3n4cPSxQs8Ctl25cnyqlHq6VETmQ8+VhZer8
2rxQjx9KOG6HRgGckoZyAdOy3ok6ETL0XyPqaUT1342ImqRAx6D54zWcMa/XMk5xSzAX0dZWwniZ
mnBcAMu65VUKP5rBghEXDdBiXT/Ud3NvA5t6pRfRJlEz0ni1rr1JKIUuQ88MTqoT6286xadkyJqX
AWj6lWzaX2JU5uXO1tAaJvER+GjDEYdElnSZh4+AODVbiZ89Nk9wXCZvAbQzNm0wcdMnsXE5k5xV
4+UIv0zNO35ZqJDHiuEgcBXpy3tH2QBxNkiarVzLSVZOB0M4jrW9ZXQOgG5QJJCdU491I2Y4kJQn
QRDMcLBcRHIw1V80pWn3aGSgcm95+VuXgrzJhnjY+WmTv8khuDgl0OSL6PUN6Jtj9wpv0b62uvne
2AE+NZgfLOQCn1BT8p3vhqsedCPBSzXpPgYnjn9VyviOyZzxPtZBw8pTrx99NjAbgLT+2U4Vc2+n
srwL2q6DQqLFKxmWQYjP5Ua4ZQmTLDVOuatOMbQPWCOmXvXV7qaanhgoYiZ2E/M8EXPNDj0JVW02
AipRx2BS1NpgIW3Z7mkMRvc0FKq3gk4rLRGKMFt2u4l0Et2Jipo40qPLQba/oQRnXe+H0iijldlh
4SJidsPOCvyCf8IYXjnex6FiPh7TsEZsjvlxbPqLzLXHSl26IaokntyG58bM1wVZmSuiR8ZVnHVd
GW3ZxdqTyNxXzMnV9lCGxo8hMJYqEtIvZDNwERkDHb0qp39vBiRS9daQ9/okzO6gIojw19MXeGeq
FIv6sSgsa6G65VLwbqJlKIG8wivG2YiictmDGE+k8JcoSWPh+J3qmHVWpoM4k2v53U2ceueT/6u3
7ND9nVw5n4FVf42o5WLYINXF3tOpul3EFpIFYwfJwswGqtmdsg3AZJ7nJtry5G2zrFyJMWluVTez
rHHWSbDOTl2LJzACdb1vJh/pkBgIHoz9sYw68zXvUdGMquQDEu2wGzvEfHQVQw3KT/0Cuk61GzWm
DpUHaRMZ0nJuk6nkZ+Sq2pPuKh+DbqivfTq+WJWK5XobHrkAvY8octVVBDjkbPSxdRzdVKV6g8qW
7Gi6gwepWUhgyfqmWPU+lsxZrR2atNQAYUHrPXGbiNZeo1H2FmN0tTRPMGe6LbfCEZqAjBySqgcQ
vbNn1o1f2Yt7voKUc4S+H2Dpkys/DwbKYVa4RmGr3Zsx19F2tOQApESEbY2eWec5CB0CU3HGbCIo
Qosca5+zMPHouER1rXwDdhBcoobMuQjnMsQxpbXajWiKSb5SlUuj7e2l2DylViHZzqLnb7Ih29bs
x1h5irnFP8UlX0ymI4cyAXS/mYX2NOAO+Ue8mp7Tfx8/shNexa0zxwfUisJ0q0Yu5H6xy42nPXD6
+4D697T1FUeYGxBeMNvYwE9DbtdsXxooKwcXzbGV+K+U2t131ti9oFBZ/BGfxvvURCbsdHVOSzbt
mqs/GJbtP+X6sBd39lp3oM41FqBRavhv6Ee37DnZZZh5HD18gazQigdFpBgx3CwcZOoAQLWkW6jp
xBUFrQ6w7Iz5E93iYMapAVA+UYtPN7fcfYH2wcpKkm7rTAIHo49P+VAa4EIjC/5UbscPEf6StdZA
/ZtCsVJQJGPtI8bLaDWrZX6ISRSc/vmMEW2E2RQSQCVqm64UbmS1kpZdUKoX9EORXFRC0tKGBsBE
aroddFpsnfvSeIqNun90ba4qGiPE+UMkq3+llu6dgyarlkOJw6Bo3g8Rxf+zaOJvi6YH2MYtyk4d
RAGbb8Jga74pqCTtqcm8WX0Qc6EU4dacYHOp5Kc32bHYyEwY4ExSPxuzkdHFB/IhQKL3QxnXIDZK
6/s9JM4wyOnPaG/0Z1OLUTHU9XkESiBPvm7i55Yn+1qpho8eVtwKaLF9rpqWbaaCmn6Qysmrq8vv
mMiZP6hYUdjwT6pUvSmaVD0WfVlTWvR+ZV4YH0Uow9LtWvfpZpwGiJBpuPImjKRklfqNhmRdV629
Po9wlTC8pcDI5qOM61w4mHs8qqpTgMiBvdDSHxJi4UqpWA9sPax9EVjNZuwrfBnj/CiQ68DJmoU5
FQeQcOMO6/mXKK0giXraSymriObR0qjYzy3knf7SfKR6endAcEsAfip2s4teDo++r6qPQwDM107V
CVcMWg01zH2JgBbAYppB3wQrJbaDg7gApknGYKBWodvoDXc+wL3RMbMjG6rT7BBM1ot36vsnZHmS
ayMyfJ2yQSpy0rXj2xPfkGq5w1JzpH57/1qNvAeibI83EULsxzt4EXKHQxUWpG5B7aQ4j4CcNop1
N1j5h1SNH46k1Q9+qahXiyfBQsTRTkQf3PXrQx2a6XvVnq0uLz4s+7lV8bj242h4jzXeugRJ5Azd
131BHmuOG1Gh76kxoNEQWqs+k8tL2oOPfRW3FQ9xCoF+kILMYpuG/AUoCBERyIhQUZzNOIT+8h8d
aY7CUlvK5U50qI7r7VzD1Q8q+mq9V7yI+o0RL/2BhtgX04PeZfGCJOV4URTgLlPm29QfFM/Gp4pL
L9t2Gi4llVIot6oo4klNN/lZYvWQePovWepeTH557z16K8hOqvHNQatpV2u6tscjILx0MbYvmHRI
1z5Fk8pAGeNMYbU65V3xwvYQUVZJ993VWJXGusUW71EcFLIKZhSa5yRtEMm0XX9nB4YanUFyKFs9
sR+ga8hX8YsMY/OBn59MrpXf4NQnWkDenMdRGddel2xKgzv/YElYDvesLZUoNQ8p6lAbVffTF0hL
Pzo3MX9MQzu9SpaZH5nFJwY/0b4lFXbJlPDVKHJvbuH6ml1EvJ86jdJ/dakX7kU8AkasLMzoR6np
b6UzWKRiOGg8Q2FRTqcdoMXBk/meeYCKTjtumxGAk1ysVDxTVxlaNZsZjjTT8KyofMVNvVgFDksg
8Ye06uHP5r1XFPQ07PiWbe+d1DTi4/7tF4RKt7YCvItq0N87UjW/tI5XHu/xKrXL4/QazlBmm2LE
1K5tDO3cT4ekzCWUTUMKFjEckj9i85jKSnbeIH2IDnGIxAxxiixEukxDK183Zfv1gsEWc3JQQb5m
jJ9WY+g7d1I48tsKhcnpcgx8C3MoR4a1Utn+i+wPWxEnfU/RCg+vjWii1HUI06h8xoMgPovppeW9
zgICTu6d5U71rY/Bd54cIEo53svHyM2zI1t0D+kiWwbo2zZAEVipB6BX6a9JH+QLcfpHe57wR59j
y+pC0/Jsh6SmfbWk+iZ+l5Hf2FcgbzcFE8ZTH3YJ4n2I2SVJnp+rPmUnVJZLuzCMZ5w1q4fcGlEI
h6IxFJ58MEmpLTVbzt9cFIHXNRYPWzGp+aU2gAvGo8Awh6pj3IoIMqTbUuJtBuP2u89zM3Nu8Qrs
SBT/0uVQR+tSig7Ip2skHpQDKHADndveewyT5BILHlphjXvNBarsNGN1swuUHfQRT7t3Cc3TCkXB
izsa/S00k5ZbuP8h6dFwE6E5HjXbii3h2aegNsf5qOGKuz35IARAznONxu/Sg9K6O4y9pHdjjOJ1
mIbZyUEQ9YxCfb7SKTZ/N3QEcv0EKEENb87ReKfsRuwdj0NlqxkSrhGJjbKargY/bFvasbpy9/My
qLY0Z81izj3Uqf9UD6j/rdUW9SVNr/PdH1vVgNxsrx/Hmo3RIe9VmKBGapy0EDFqRQ4v4hZFjS48
ydnwJm5RIpTJCiQocq3znUwxw+LcNdWpDNUdCTbtox6DhsRV5V3szCmPzMZgB8LjK+aHH2Ij8Hto
AXoWFfXga2jlut6m1yL/Fa35+1CnLazTqEU/xYoIg2pvXhZZunSBhW/t7islsVwaTAV6yhDBrv/N
WMml58Jzo6vgsAjWSmlp5doanAyULryWPFUuklTbu9JVgcxZXoFUM4ZMa7+ywM3lndQekD76NnT8
VX2/aZ8GVw2fbOCDidkCMvDbp+nZuozHwN6KphPJOAsO3nfREnOqrHodwiE8i0lO4taIzSXhinKm
jH3MKK/JS3vneoTjQtYC986p5CoOokOckbbzT2aSwOganGHhGqH6o1170zpLDwtE/1rNfsh1OKy2
A4hqlLGki2OWRXqXxuuoBKWOq9AzDCHvr7+dYObhiwg7jfnEzgvrzYiTbd7gzc7dxniI7Bp4IF7r
686t/c8SHm9T46BgUPc3WFIcVANx1Ubvf4p+MdFEH2uZV2p8Rah3b7E2fLS8rnlSJulUcf2PPAtz
bGEWklllb804Qb4axApEbxYjb2rWCTeAPgheMllf1yl4JEh4MM/8bdnikat1tfOh+nNYRoZ1K0fx
V5jRo+Ri1OYqHTJoL9V052Cv0DzTEAoIohHoKGnCkmhDVfQIPvq/Gp5bIk2JV9HDzDM3mgwgnQkh
B5vUb3aM4ELEDudiqdzKAAAC0kVr89mu6l8IJA/fDcUlA9O/VZgp7Uaqh+esA62+HYg1PI4ikufP
A9gkGJN+dhYoNdFEtzk7C5TaWCIuJnrZm6qbJoySlW5g39SpcnO08JR9SkLpVvB/Ss9B2cxNJbL6
b2JY5nzKIxiYMUdjdkq+8qf6oMKrPAdBi9Wi2oQ7v5QRb3TrfmfqSv/QwQcSOwpxiJ3IWKmFkW/K
iV+LcPRAlvdrRKmbbDymEak55Cg1sg/xreIZvef0QdPRJqm0oDqz3gqfTRup4UksBIcVfVM1cb2t
RrAkvmlsbFY9EFXa5hQmJfJ1rVmhNTQllDNVuYBh858inT2A6yLPNRvxDpW08kpMYURvMPV6Er3C
wzfWbO9prLz1WJjRbTCrdB+55LxfqdRHOz9GLEaTcSuYIakZYn/ULGhbgrYk2sin/qs9tvqqGVFp
hgtuA4CEi+vlElqnCcpOoikgkAZ2R/gMPIlI4uQIWk7jw2m8oWALcR8vhtj1fxyvJWm0CHzsQMvJ
wrW1NHUlpdVIwsIZ2s2Moc6iLiAtOtV4lUA6jXE6nHALFPvbVHbiXU5laxlM212ttlJ4GdZJ7IDF
ntdKR1xJivgmxhuYBbJg0c2dibTtkYLyBwJLE4ZYLp7DAi9bJwNBi0RjhQfjEJXrVFbGpVmxlpvf
gpqYIzQMVikiw4iOE4w5BAC44608tvAPmAKVDzYiJJc2tiZoG+9bcoO5KTrFMDFCSoxVCVN6W2ol
3P1pYdmXGFI4ia6tg8AhN/N7fSnOuIrSo+vocNlZd85LznnaUO3VaDSp8FUB8mN8m/XgQRseq36j
o4hOOZvYH4esQwUsdap5yL1j6FG4WvD71056rH+6CbVuURPJDK+eYRBNoCDeP3WImr+VQhiFw0nQ
coNuHi2qJaLbmYqnosNRMNn6mdlxgdMxljdXFED0bWdAfRB/sBp73UuYBTf4Lhbqlla+QUnQmP90
EsjOZeIP+b6Leu82+JiIdMPww5clZNanNXyAor+2UtMEsea3IAQr9QkmcYBpwSbf5weyCmWKyP/I
A8wsUtFdUVOcu+/JATG6SEZ5aSMzNm8PBl8qjy2PTfHf/rFjwJWFFUGA+I14K7a+wDolxFYeUWA7
LaSNbiIsh67qtMW2+r/APbHZxdxTMeAoe4X5iuKMt+7jKtx3iBCuw0l3R0Cy4tj2zmBuV12Ro8Ag
mpJUrsSIGLC/bSeTdmygX8ShK9pfKemL3T0kg426eIMf7qFWvot4mihwCMxyMvT1znaR+GdxhrjX
uNYThKPuMdGhq0awzPN82MSplxzVoH2//6arBNk6hODeg+lCCNAph6QqONkQZrh6pdY+omwZUU/P
KAK5aO/27OZ/moiLZ737MzCg5MmdHb10Wmqs1UyrTrICVLTSnRGbdTQBFG1A0MI2wxkz5iAbdR7D
8lUAygSMzMU9LUlR84Ao2y/iJjc36RMC+D5Y36y5Jl3wqevBtFT34z1KGe1KNGuQOqvUy+2daFqu
9MOyh+AqWunT6Bh4EYq0yNgiDFWbCPMkmor52aSbNGaZhr7cTdO6qFwWk3ZSorTBQSgrUUZMl42v
buQJOibYCoLRIM7mQ2Hgoi0FzyJ+HyapbrnW0qKE4JVVFzzt13Mh4x/N2Ct3ne4kyzapvCduKOGS
ksHwDem881D5FaTXzl9YwKZ+jlr/K+bSeMM4PYPoKgUUeGpri7hpfdAiR8c/Dac0NZeSjdmVP+Mm
deK9mZA6jYzye6sOffd9BBiPQhTsyAldwTLy63BvZsFAoli0U3fAVYQdxn8aJ2Jqs0ZBwTuL+5Q5
3aygnKvcAHN7IW5M9xuY6BVNz/HUNWYQX0PuHZWBeoiiX71iyP6HtfNabpvn1vAVcYa9nKrLkmzL
3TnhpLL3zqvfDyHHdPzlbzP7hEMAC6TiSCSw1lvWLlTZFUq06YXzLM7C4EYKrPxm7uYx9DFUGon/
HdoYcfEhtI6DWzCg15iiDueoleRNZxvpURq74cqXa5f3NpYITZ2pK0q87WPbds1iZEX2reYRfyEX
uYay0Mw0R+G2/27jL/dcdoW+bEobtwCSgng6FObSB1/wTUKYI+5IQpaADzdu0Lp7NVP1OzbF7Kmn
CPhM31HJ7+4jJ2/2jjsiAK022kujUxuZAoYQxikeHfk1OnjqyTJ5lgEnl442D82TNAGN5kNTvzbV
kBznHnH2IRRW1wrfsX4595GlWlnUBG+Dsso3jQNYxTDT8b7F2/HWQaMTOPN438nWcJ9XRsvOU+mv
RNPMJX+vsrYBFejXxVJrnxS1K+/EoD7tRfqYbLdosmrjATca3y6hbo1OpwT/SAyWFmuyOvEOAHox
ryThdY2EF8LOQVijD4x/NdxUkt5Ta1QCDlNIOHbNboyiH6L/chCzMMzJluMY6ayq5PQqAzO1MDO2
gLbqNDcNv8gVDJv2GTFrUEie8SuOloYkp79QIUc8xh2fHEdXSQSV+jUwPXzdQ7ldX9JfI+nI1F1F
k5OV0xU2wuygbUPHGV4oyCMajzPnIWyC4cUO18kUNVhYrl+ipm6dTMmfUVJQSB+v9R41tkh5i2v9
vmMZ+Cs3gecoDSs7QTp37EP9rsnCcIteMpSDqTkCFrprYarjCDuegralZQ0YqylmvsCzBra4hIc5
HriquvemYd/r2mulra/E/MuMrMLEB47dJkbJkhnDqmvxwLnwqPsM1EveYpoT9T05/JB8zyT9nmHp
LpbAQPfRp0GJWwzH07Dv+m/DZHxgUU6z7QGjm1Atzi1WrgpCdzW0yo6S5KdaAHjfg2nWxv7Tq32u
BWAzcshT1diL9YIIK0Kpu+pR1Plb2SJStNuxNeVdiRtYtxAhwF5wURAb9vdhMaCGWYbNx1QREaMI
VV4mDySEf8/AdxUldnbmaNVGh9FDp/tyKtr51CnOmldcJ6Urca5LfnzpNaWU+DlKDH+KEU1PaiG3
xdFrkjjl5Z/WtelPLUQVnPrgW/rhb//kKUshx216mST+IXO+QkzokhQdaGtACTL3Jncm2QaV4GX7
JlD9A4CotwP2HIwi++D5m7m3tAsF39op9BIghibFmMTC8FPLjW01AaGWzZg+yXpmgtKurfMQBRxc
1MZZLF4aAd/b0DauLuFu76V7ZKrRtJ/iw+kgVxqpqzpQV2KGGPA8KV1a023aQmp3bi5NxjngFibH
A7U6WGmNRYzdukhD21oNxmfqTczIw6lFctafRwwRD8mCGlC3cqMqv6kjrQATEibfS0r/aZirXzog
V+sxTGzoCJROHaDF+0xTF4XshGcsTTVARthLbd7W91L3FfmC6NmN2nzfThYmQuJGxmfe8vpkUVDm
2KSd5YKpKRNrpw7x1Zi31EIV21gPQYT7XI+tWV5ib5eZJl9YSyz86oZvYmcj+8ALXVtMJiJTIoGF
a4RJJLRscgehq7I6K9YidyBGaMwjv8N+z4EDSAokSjXKV+3EDa37hcDuCjp1McAX7QKEyF19gmf0
7zFiWDCxTTX9xzwkSLAO16p7l5Teg+lZL+pQJt+dIUPvvagekpb6BRgqZ5tVmbcwMhB71L2CKzB6
2MHVg/08pAbvHXIEKfoYC9s0uvN/jmiM5LEqwxqLy6a6uWj49PCX2hZUiK34gJiF9M/Uh6iudPwU
J099KUbtW1+u2NyD3t+kSu4dfanPjiyqrXUbldKDpsEjwf7c/Wng5K1oP7XeRqVTKeSHeJoz+KN3
RIsnO7qdbgGVdt0H2BJvc5rjpzniPk6H52RoB08KD/gTGFVljX4HBp9TEaDpHYoA6OZq5Dppj136
0+8j9mZTy0VgZFiIeWzm0+OQYR7zHiv6LyG6212jArp37HanKI35I1KN1wwhIDQ3FX9TFXJxaLTO
xxsAlAa1Wv11Ci3ScVy4cfKLypxT4bxstfUWZddhzdsauwkFJR2eiuV9WBpfU8X2v+W4yy+6XsnP
WO12Bw91xpVIxwXKLaUB40tYaa9B2OrglpRhJ7sIywTTSxHXs5w0Bk4KSDSFD6lD/lAKq70nWzqU
VMpvvLGQgq8Uq1iZfsFS1Bz0p7oBCw3yG2XCzENXMR4SxBXBHUarSCVrPgYS+r8M1I0RHSfHtuVo
58bBV/T7SnODuw663w1pfNxbUPF/7XwMewp3aPaiaeavrkqezCtSNNFjpCZ5ovivfkdS0za06hSE
tvaAT85W9KNRx3MwcthETxebbmKDglogmm7uyqx1D+Jg2rGLKLT+1iyGEIZPo2Ku9R5SgtoIVnbf
Lzo++XrI3ea+4tFxVfc4yYmmOqotCzm8YrxIugaz0t4rWZ5gQYeZjhjELoiknGEuxaCYFLWqh6WY
lO1dvWEHoxc9X6URgzyrte6koov20Cv8rV9E1ZNZsgUp0uqxtdXuqprc6yb9wnw62KYbXPHAiHlV
2OZZDKSyBEbcQc9CcdUqXPqTSCGiL/720k5s5UeUNdaVK+QMp3mINy/1OpRvxFVQPFOvuzDbdFKT
bVposle4Sf2ogyj5juPAk+9m6aPeFsq2NnlyhOHo3pda9reAok+aXdqSmVSsaBPr2MJC8/sZuC74
SQcspN66MPlj7VvQgX1vvEB97CpsWL2EL0TIe2ub16mK9EcfHpFXhyuiddV5hGwOWE1Vn9FJ+YFY
QXedTxUf8Tz222athU5z0RM1hg71hK45h/0jmvoBVj9qBrI6tp9b09yLfxRMFHbCMXLIbYqzCKuz
9ChPKAQbdlIm+9qtaKWF4eztwEQcfxoEzFHfIdDQL/vcl7dzH2aBn2cZmlotxAQRZvQmfkCsX/7l
rDalpAMhuJrgpBSQ5xmX9nSPcmgOPC3cI+BI/77LnHFjODBm5C5mwYjnFT8mi68e+wEQIaG88cml
sICdICE9o2TyvHOlrDsSks9Gy77Dlzuckhrn6NuIWrWTktQYyxTFtDjC0ZIHhEaYFvv9hzDRL8Ka
BMkHqrfDSwFAVoR5SvR2tf79atZ0NdGcwnLw5osRePHJ1dnDx6ICyQvj2aRgtOktRLTA47EVkPzJ
htf2bhTsCx5dNV6KfiNqq8OAoNAy8lnl1/WgrNQhz/ZitOcfU6BWeWcOvX423R5YDBdTQ+qukL68
tWjmI/VwyS7dg2h67S88awvwK3wg1zNWiKCZizJEjXn0kvAFNTWkHfTyaUBY7RpR7hqpwCJ4KXvE
a9M2G7bISQQvqh29KpLe3lqpTb0oj/aiu1aKYZ/0OLmISYXXwyXM3f4gRv+8thxmLNmne1aJ8fHa
yOy/Nlbd3kZ11v3t2ur0Cdpx4im+X7tJX+SOHJumHUdL81Fo4SDL9duZlvMcsTRJiJj510mf4tko
AhHBcFexFiHsN0UjsMqImN3bcbUPmuYM8za41pW6UVZiCpyghdT5+rHTC2OHkOtTgOonMp9STPkQ
uaRWLg28heo83UlZzu7frZWViDEcwz6pxwYj9uSgKfYrnlnIPUzTxSF6P9NHM16ReUkTvd+kk/SS
b7N2aS3/bOmdctZj6Z7dM7pIfoVMQo5LkoB0Ulv7FCUmiygZdXt0UC19GfPMurKL8kfaGeHX6ST/
faKTKhA94mT0mx/iRPl9MgX/TzH/6RbigqBLT/xNWSJKaGFJXT7sWAD0L1na7+K0Dh6aZKpAKUG+
EP0izNUQGjBZPL3wctn5bhw+gFP7R5gzXU2EyW3zIaxoJTZNPrLS89XebzoMqNX3f17NduR6LW5q
UOZa5RL2xX6AEVk0wG8QhSzRNPRaOooyV8zj5TIq5BbmUSHkMEjm/+tc8THEjcSVqYtLx/m+84ec
7ytGu/ePMQR1u4VXaC0jwwYz4TgnI+z0G1ky9RtxFlZ4obiR3mPUMg20TWAtCkeVF+lY91sRqIrO
qixWsVlWp3nyf3vR6W5eFus384XrNMLIVtzz/cKXvv/lomJ+DLDu8mk/XFQBSSxb/sdP62soDnia
dPkTXGI///Pf/y7iorYp91vxwed/87+78If7p66ZrLVmJQTwWz96bvJQxrYQ+T3JxkOXbKe/FU3I
cAA+khLnym6S48tr95wH1EcmJT4Rkan+h+nYff5jul2kH6dXZrYUF3ufjgPJuMjDSj55DUlMcwI5
R9rXZByC71RJ2caiSI1mpA2dEAPHbe620b1H2fkvoZFZvYX2JnwcETooxc+o65a6FcSPWqbr63iE
+oEXq30A+Af8FLe6h3HKvZXl0LEjWdQ87H9m6EHRkyTbmuXRQpnKGuN00PLWXaqdjrnYVAcxyhaN
ItQAdZxe70WY6Lc8A5sdSaVk2mLX0qDKehBn80HDA4Gao/0WMg98ChZN19byZWKBBaQK3J0it4Tx
4DnfUBiuEEb53QyBc2fgVy38/lppXGdUFNAQiUEMBekw2UF2VywejXsXJTGgcjhw65OYGwKS8R1J
ecjIv9BIDB+gANcPpfQktt2ikUtPYkOeoVL750g0fAj7PEegAfj+/XOOWGjqulY9yNWzuLSZevbG
kSx074en/2XiXz8T/mDq0u9x8pTlJluKtxOGBdISWX/9SrzDEPNkQdY+A0NLjo498O2c2Ap+rn+M
UpQTnNr2me3LW5Q8lt/iekxBwckBApa9sndk17gPO/eFgpL/rZGBbI1aZ6N0Cpl9GBHvE+K3Yfaz
l+3sSz9NhI+p7CvED+5t334R4yBZPk4MvQI9nOmKbfpLTOxAwW4C7akajfaqilzMzNFWAjejQKwy
eGX27pP4BkuB86POveiJEkGxVu0uOrFbwqLzL3OK/klYU7zPaac5tZ9Gp77IkoNVa+NGzXaVLqkb
Fh0FbkK2cWiTVp/kE5BzL/mN+VTVXmMZKRcoKN7CKRd5nrnT9+klR0/gBZt5fdnKTXLWxjDajhE+
yFoyia+C5fXvMfl01qM++UL2fXRTWb1CEbwLv+f6XiC5pCAOl0HYD7cs+519g67sJsHe6dHMnRcR
oRjqTaaB1Mybr1I6aLfRxHQbcwzZsAKgeEtL9Gd+hjHByGs1l2uW6RI+kxs9VtylGBYHU9ao3ifS
uRQhYfjcmxh7A4oIT1qVmfui9eQdpY7h2nD0eG1bYfVQDdji+KD2viI8dMrKaX8WsY/XdflXng1P
VhuFr8OglMsYZP+dp/G/WSc2ZiVNW27Eb1scUjPvEZrlp25l34wgrY85Cmx7mQXEwiMpUd8PA6r/
zo3Uksr7hjxphko9HM2F0LUNw2YbKPZ4sATTFzW8fGM1oYQP5qhfU1ZWUGoNvENYAo4cmvqx9IBI
Rpba70IUze41W/mJQEZ260XRsMzUdgm1lfLen2eZPqAA5EUNnrHT2Z+jLBfpYxP5NvpnXCZXPJ5s
/FKnWZ9jfWaFYv6f1/x8x38V5+XHxPLk4hsA6xiiiy7f8TZHZK/qetSNaZpG0tz0GT73MXagS7cY
23XAmnrdVRFtvNK2FZvAGxHcFR6aXTKJxbKIlDuEupKthtDqOqfGgjDiV5J7zjqLtHbvJ37+qI7G
CYZN9dWwIwTmka06mfARb/F7ahZiIE542A692ZxTfFGPuYn1ubiSZOV7UOAVeuS5sasLvd1UsaV9
0fVVXQDiQzOm2PYm7xxIfI9kYJFQiIsfAhKf+oq1zRJjXAvGiFl5/rS/i48CPz9NqkBMZT5VPWSj
RlZjlzMvL+FHh/T1os8Dy/phNLIq6ja2As5O7ddyaVdAfsCt40iwH0fXvDcMitiwkVGcqdziHm8y
jHGKn6kZmd8VTzoVRcUTvtD5ibUaKIUBiGsYOywlPBlPqfDQazkoENd0lvhBltfG6IHZJ4G1bkyt
eM11f5smofV9VCUoE1Y+3lkjqsXso5RtqJTFA17eP40xdG8tP0HmOITVoarGt8oryTs7pf3gemq8
7ooqv1ZlL96rtuTtO7Nv2JmawdpI1eDRyDVsZPmTfJdGF7vOjor2dKUqTsc38fcAAw5U1apoqWqt
SaKq968zf0AHU+/NrwZbX5tH5hNV8mZnjD12iF5lvfiUo/Sdk5wE9Lbrc+3BMU9CLVg0gLGJkRFB
tWnkQ1hyEgDd/m3kjzkqZEwYYjwRox5tlNxo1pRa1FfS6ivBzujKwl8WWHje/ueIMcjSA8j60q8R
jlrgD4tZSIphtIdVZsffBEGMjc2lXwa4EJuog9ekpHoNlDHpLxFx0R3kws+fC8zsN6TYGlZsvXIn
aVL8FpGZ5zrN7Ufsx5ttVJM1VUrdvbe99PvlJs34Wvtj96BQzN1VgBS3CKNbS2NiDwLyu000y7/z
rLg611r3QO02f5EVpMRITvA2nZoKfL1Fl0bOdWL7xkNJglf0Z2ph7TtJqWGQGPkLqgWUkFijHcWo
85Kh5/fSKIBBChmXeN92spfGEHJ1db8Xc6CTbdROKh7YJuY3ko2mMLbWyWOm9DqkyQzZ7DNv0XWG
hyX+p5yNaseZn5of+sKowo49RypuLtThe52vkmzgUfFeGhOFL9E0+8w/Ns2DAjXpWKgjSbw0eWj6
HMLK1AWYuabuMp3OIXNTnNkSTtYNvLbVp4FYzjq01THZxugWXkha5P0BEev+UEVefzBs2IaXzqBM
loWi2nsxMIeIGZc4MWKJKfP4HA5y1EbSwetWH64tTp04chYoLg6roFCMAw8V4yDO5sPcF/nhI4lb
6ohGmZaLv4XMfVXl/o6pDe8yb+j7HzX8zZcSS64CX8MvWZzIN7l+DqUefE2u6fsUKcwLTGtsEgzo
owR/MCBecylXnIm+KcIEdXUU9VzRLw5v3gG/R+eBz2Vj5/aNtWm4WrwnJ6RdlO5xucSSp7bl1dzX
wB+C9C59Vd8F8cVgpWycXoouyvqiB75QxAO5qvdjOwkIk7ndVDYq1tCk2nhLSatYXNrB4GfXilVm
1/37iOiDje4puBSq2bWYE+rYT146fVi+67BBYx13mRu3avwX2+rCtVwjddE3TYcbWwR5GAzTs+Ea
twK1Dt/3BgGlt9A66nDm8EloW3BE/xJaKpK5ZK8Lb3YyNAnVrroxfMNYWiFu8bPQ80XfmZQXuQIG
5uBPA+ICcRaOy6odIsT3QSsKnE8HNGw5duBu4QaCTBSdM1zRUKt+aXoFQMq/ABxF33yF+aoCLtRZ
Q39gj7jS87jZpj3AU8U20zt4PuldBO0W/zbJ5F2WZHd21KZ35fitMj3nVjSKzjGuigRLC8tQkddX
Ka4DnfftdZc3UrSkkn9vJlp3FJcLAHdeQ4fbiJa4wHzXGLj7umghnc8K/kLaf2462YTxc/RwOUv7
i9EKFcokcZsr3ykd2LaCsV62xne8N+J97WnmwkljZSO0fRvsXS6av4ZX6VtklfLFLPorzi5xzcmQ
u+gSOnfrYFsXlKfEy64HpLqMBgUj7cnYTDSdsq724iWpd+Pb6NwMpuAqlY29pU5LP7fEAsXvf4J7
+hZrdfQSJJayHMZEPztKPeFWSQe4pV1fqS5ewD5Wg2hSmTq+aE3+iMthtxiHPvs2lBhsKjCJF3lJ
2SAO8PMRUPYWWIBVtQ/xmDdrtUmQEqm8FtA6xQdo+tSoplEFHtxtI5X8dBm8TCAp3rjVcJmuFF5H
gRImZ+L7ya0qwaUp0gIlZ7OHxpfhbFmm7g5czrgUTeBxykk1lFfRarD6vq9tMhlEepGiPGRai56x
rN5coiPgs6nbDlfBNKg2frEuq15fB1QEhISCgUvCMrfq8ko0sYQ4a7LjnTEKSh5Da+Q9hu5C0Ybj
qcmonPTdmD2nOEpvndFv1y3vj6PWlb9SHwiVOGiZXe/7hG1ji8rA3B+/R4g+MYpwKbaasuuuy7Hg
ufQ+Qwx8as7TANGRnIfRv/oUJ0LmG1kmyJtF0iuvLlSA7fxZ5pvPFxWXujQr0CVphUz39JH//S2M
6V/bwGRD0rTBzw40SCWV5kMypOay0QZl11aSQWJFLjcq9jdrGfbqgxdI6j7lWbAUTbj69klSzRfR
wp3RvItaeSFm1tN02QNF79nFWQRIrgtiSTeHYzAa6Afm/DUKaShPQNbXGPZhtDgk/m0zHSIAV6tR
95WVaIoBEaKO7Ua3werNE3wF6jWlVsht00Uuhx4ZtLJOa0xQwnQn+sSVst83VC1/3V5cDPqoPiIy
FSwv5VLHxoyNqlK/vrRzh7cQ62pnN9dPK1k5gghH0GyqppJZSM7ICFziUwm9uSJU70VxVgR4Ffp5
pOmRKTVU6RqK0ZK9cXkUwFZ0kydJb7IfV3VhX8S7xahat2gnitNLjDh9DxTQ2FJMvgxMYFovwl/D
Gj191fZ6mG9AHaDcUHtXmuZhmlvl3nBo9DHIN+IU6O5w8CUFEj3iYyTUECTdQPXcZrYNvWuQeCag
uGKYWMxnCJkU4SKDVhsgVAKEva3Rx5z7eoQb59H57L+Ja/8yd7pe54HAEBbJXqSitsq2zcsz5fXT
WVZF6msv68liLNR/jPZT3ziN/vs4MUrC4i3u0z3m+36OC9BgyxDin3KVQgekN+oVtgYBdXbylXiv
RytY3WhXTs0qrWD/NBbm9n6TlMsp2EpV/yxUReZgcTkoym/BYlStv7Dgam5zRd+r+Ho/hWXXX8Pc
+J7bQ/UU4H13kM0BTaJpMMAFby8rdgzZk9HYjCxK8oq1FqOpY2Dbl5iIAUzBTT9OmAA/v2JJWT6l
oQTCU+49HtvTaFjf6Wjy3opWV6VQvI3+3nes+hG8jujN0to8u6jmNIPtwKNFykbSymAjpUFzpECb
HDA2wyGJQuWdHGTsabRa+4LOzsHSOv2X1rTrFG3ab5DosXYi73SvG02wrry7SSwPC3MvPaYKGiRT
S5UQUQFfAP9YtMNBranoDuH60pwUVMRZ10vWVRVo20t2yZO6YVUPHYJxnQJzD+1oPPWaaz0Ykekc
0XUMlrav3TtWZIJQUwp/Q/qAZahYa7nS+CuRFeeKtU69YJ8ZHYQDiSFn2absxnItml4ttViFdr9G
nDagNBkHJXHze+FdMg43JgTtr6bD0iEocvMxTLR+VTmacePntQ7fUzGupKzxjoYPVr9W9QxaVmEv
68zqn4vY/dkhn/uj8rKl7UzWDIrVbd28Nh+6jiW1bQ/wboZsL/IoTqzeImDbn1Euze/HVN35DfIE
o2130ByAzYpcjJiU4kwclcBuy6VfxDi35xUM71q1Ts3g2ae5mdnFwo3M+jgWkj6CaySuCD1vHRla
tyz9tFtHmWwvMCwrj64n/9ACD+e+fsT03mU/fDTF6WCqOcbJcbGOLT5H2VsnAD7cbTrLSq8dpz8w
7xrHq6BT02nKMS8cv4JW7vDFRTzBWrq2+cWsi/7Kr0b3nFE5ue4qHbRVIZ1Fl9861m6EOrHQPck9
iwErbpyV6lXst6c+ccgLs1hELjC4nrpOOBkmrpIiLG88pLeXicy3vBxIZHr5zwqP2kVjtuajEmG1
XRR1dK2hFbkPK4MNnE9+duXbY/Fi59ajYdvpr7YE/L6XQiibqAyO6FfIPflUtMRyA7s8xQj9c+WG
WFKRTUB6CmAxaLE51Io9iZ9pKO2SqPXxIv0dylU1yY4fAn0cFlHmdpsgw4+p7ctEhmIXLFEiuTex
aMPARC7XaqEMp5oaC1JnjbEFNKvx1o2MpeuS6oX0eoZHpf+SEB52A6n+EU+UlCjNi21VKM0Kf7KC
fTyutFZpl5BgsbwX6ZtEMe9ki3/tHOEhs/IhwtDtu5r/rMe0U1m64Quy/cAToioA34NdIrqP+DaQ
Fn5OFUtDgqiQVrUf4wnVJ8ZD0wb8riaNR2RStRNfj2My6T+KrkqTlBUS6ktfcbw1lMj+TsvK4c6X
JNIOlnESXaArm4Ot1T/4ImYJmlaoO5m2U21FrAhBhV2pea2LhhcOxU5T0fgXTXGQwK2i0IixvJjk
tGV4Y2HLMEekJZxVvQj9y+dQG/s5nAASwEpb0MBmfG0oUnFdwU5ctkYQfPNcaS+jDfEEDcLcZq2h
bnn1ec+xDaR1ChAzOxdwcC33C4df/L9VTUW3yFiOplusRJw4fBBfJa2qHdV869amtAG3iTNxGnxw
Gs3xskEoMGuuhEx1hUDXDgKkvBSMogo/nbsQvkXiUQBqgfGh5ISMCtIuAPRxJt+qUzPHnXTt8jzh
kYasyjwqtAPEKCo2pGvfg0UzSqpsSzIUS147O9nyqP6YTlLQtuLE8xLvPo1Mcm+LgA2HaayyZrSf
NN2kto7Zw2m0g/IISidct0EVvlbgIToJdn0f4p5uKdQ+a9XVtqBQzF1eptGd2WJ2J0LYleLRPloP
qcraRtNUexVQe3jWHEtbDZ4x7ERzqCHzNBAxT6Lp6PWa5658n6lqce/oFf9LivQ04v14CvF9X4im
q7fVTlyy1PjzvunYBprdHU0IC2AB5eZsxkl9SDob58YGVXlJBQurSl8MZEbWYScFZDKL9F7XnG85
ggwvMX4NaFs3LyGu9pSa5Pq2mw6NUSLBaOeHuV9Py5S1c6hCrSBWHNo+sG+ibDP3iLM+DpFLLOB4
zgMxJZErdcxf0kYdVvyx66XqKdaYLuJSwf6k9IDz49GOlYevB9sMKe9u2IBLNRZCCRihlOHgWdmj
aA1KWJ3/7ConGxmpGy9RovXnRDUkzb58nyRNToRD3svXSfjmaI2s3l06qO5eiMzOmrO2M7qrIkEi
SAxUWY6zX2wCp4st/3NwnpjqdTJ+DX0S7pp8uAgCiJcZALkyWbEkjZCq2UR29wtPNfOg2o5xKKez
qgSxuvhwKoaCrjMPLtXBXaZXJ9HlSUBGjY7VjB/J2PsGTbJHHQDhmJCmZ/KqkZ/I6pv3omOsGw9N
Smzpuj5h4YF3W++v9DLPFjo2q4eIzTuqEH+cYW391gfA5h+j8wzPjZFslAfQuX+J6/LbttQDSo8E
/PtQccM57tPHETf0NOMFYYP+KnMr6SQOhYN8kSLVA/arwErmgUvT71kxRhkAy/cZn+J4neJxqZ7m
bozGrWWJ0xlPiKIMJeAFeUGhdigO4iz0xhzPw6l9OZ3HMUOol1poaJc5YsCOSRAvxKk4DGpg74JM
2dXj6NzkrV5ew2RY+HA0k3WM6+FmCDq8mSc7PBEizvwesU8kWLXdPFBFzWVuO11p7hcXya0yXX4a
SNoSbNR0ETEgrl60MVkLFK2tUX4tLKwSw6TKd1Hp52thpDhGUraswkA+CGE6x0hWvhSbD5oOg/4v
k0SUawF/4df7Lyd5Rqmfc9P+SR0FmwLbQb2Eak6PBfmXEHbFyjGt4qTKvXYs0bXhl+crr1rvbOSx
CX/4JQ+ONsAHQEEcfBfJFoLi8Dnuci0CSapYFTohybhvOixbuukRWVaJfpOi477o1XGSMWpPjWfG
T7Kau8DAHXVr1O3wZDjmQQTUXuIv4yRobgp/MI+ymiUssqPiG3JFi5SbfqHMLq0HKC57peu9ex6X
P8VMY6ISGsUo39VthnNrXxvoV0ftFx3ZHhFBsqtE65JBmN7oBGX+Q9gbFweMVAn6naJi/VJMILpR
xW1LteFgmZ3sPzSRvhP9ImzQ8LEyJqiebCug7hrcZ1zT8sTVPoUJSWNlutqfYWqcvLA4xRSa3ctN
NCAsJxd9u8JJDPqFSCrPnSKpLHLR84AGoB0xP3LWc5LaCTGRTgrI8LqM6i0/lWGbGaW2LWLffA4a
bU26f/wquag3NRC2jrIk5WfDT7KFXw3yV6pACBJkKOQ2qo6GMYi4lZgxNLi785t8oThZoG5zFViG
i4KJqT5CqnAuTSHjNTcvylAauy7HcNyLFnZfhdVV291XuHstmtBObs14SG/HyS0ZTPdjFJfD1dyv
4ZK4E7H8t6If1/8Rd+lrVO0tpkuKAQqZFqzd3gB3L0PFyXj3HOdmiOmeaDqBxZt2OkR9Up35ci/1
uExuIFJbZxbsxj4foEgZcQNLKyZzvDGctFh5ddyEyzEDMojzQ769tKVC/Sp1+GEiHmGdWXBZ5wQL
3r7w/VtxQdjmxTWySVsxpvAkWmde4W4zpd7KWT7+mk762LictL9P/jkkeuRWW499F3xwX0/8Ptuz
r/sqvhCjcEN47xPfHgxFce/mHh/iRHBXW3yFnOy/6AeaAuTDscpL8ULUHgLVnV7Fyq2oSVy236K0
EUOs2LvqeGu2lLgX5aTTMEp9t/HaTFm2XTIsZAtDo9jw40c/zFFmA8YuDJFL5GIuhsimKq97370y
r8R+pcCqctWalnxyG6U+YUjC1jRo/O/lHvm7evH28shgIexCADzZwgmS5AD0Z6pMBjU6JFOnF7XJ
QRywdH47E80Pwx+mz+Gm4o8bvQIS5w/SCYVqXmLYQUqn0SHt4qW5tBEjtomlwcqaRGC9BM6CiLmE
i/HM1ZQTlXPRuPRo9sJDEOXWRaEKSR3rWhAQfICoB9Novs+chBL15hV/q2YjIkavz6/sJrlWczSS
0MtHt2IqY6CC9rs5kd+SYHxrCrTd3BQIuQ/B73PTyXBKTvUUtdMgJtMJdSguYDTm2TjEKyVwMywC
+A1u8MJTF1FB6acGk2bu9SHNjxSCIyDxo+dskLD4dmmq0wj6TrG5R/cNzQE33Vp2YW0CLzAerdGl
AgQGI1Gbx7a0rcfQ8c0NaCJtD/c7Pgf87y3CCc+Rwm90QBF89eoKHZxaSU4K9EUUmfp+5aFr/KXu
qyU95vd8qHGtd5X0XHSJure13tqMudHvuxpKSNGkX0wSBz/MOtt1pmu+lhLiFBZkJ7RG5fxQNaTC
EM50Ht9DATpdQhtd/3uo5uaXq/rGW2g1hTad/HbV3Ow/XDUmVcUeBKRDNvZHCzGfHSuAO0RVnXQV
TH1iQBx6Oe+PqLb2x8TU1krVw5SZulQvgl75+XSIJtfLIOlXYvLfrnWZaLNr/T/KzmvJbWVJ10+E
CHhzS2+abaVuSTcILUkL3ns8/XxI9hZ76yjizNwgUFVZIFsCgarM3xyww1mjboftfL+a3CBdjAaN
zyn+JmwZu+SuX1yLb6NicCyjZWckd2wi3oNHv4w3vYPa3fJDU0A+AhxLzezsL79G6czNYVw5JZvA
W18iP04ZloOM/DHvQwx4+X6Fn33YHd1SN/blAptKINDs3axm8diZ6vP1YALWs9v5Tlp4QSjnxki+
XUFZUw8EsNO1aS+jKOcXz4hMysWkJ80zhEyrTFkj3qFmIBDTz/V/X63ialdI1+1qcoGymyCmx+tY
8F8FG+td6z65yVDv66JqH9Ma7YoocsfXyYCb64WV8SOu2m0rRUA7tDe2VQU/NR8j1rrUrVc1LFLE
2VX1Mc+dbG8lan8uDa88Uyao961jw/wYCwwM2Wo8yKFKJwfn2T7f3vqC0gkfCk9x93aMePIfA9xN
Os9XttG/LyITpKl56Uto2/5RWtLfTuGhAFJzyhL7KYSW0qy7KjjoEeCesUIMZG5Tk12QVx1gI0ef
PF2Jj7Njl2sZ7XynetLnlg17HX+KlCn65E/KlyyyC4ChxMcTXx6js3ong53ljme95HsnndlghBYC
0Oz6l+sg6GU4Pr4K35SpnakHe92m4ixNp0dBGIW+J2nVYfQ1WYTbIypWOz9N56eJvMMGcVy0xUkZ
r2xEEr6xVv6EBs/8y9G8NTAlOEVZGK20dPD/Tbv6oSwz/ftcmdWqQBDnFcc0Hfy5Pz2z9hy3nlob
91hw2MiZo7JXu/N8GlhnHwbPdy7B8smxAcepT0L2hwpFTqMvnXsk0819ZZgdhnakfM0e0KTZWuYl
K8x4h+17/9SHcbpxm0773CYJevtuV31zivlz0MzdL7/MkeEN+K7t+DPxlChYKap5P2ml/R19VBY2
ehK+xeAe1mWs6c/yyUUG4lXRMn3TkRszNiUrcyQ8eEGqTXeuWy98tHqKx8qQ+BTMjeCrGRU2mRk4
6nnZ9sD354OFU/LXTClUdGAKtFaWsBxpMFW1que+zrsH6MEsMpd+MFrOJtNj9egss0aLu1qz39qF
1GZoIXiltDPWwlubCgSvJm3Qz0Vo519sXIYXmpvj9cVZ60tjLSQ4ieohIkJHyosvFga+v6OomRlr
YbPdouRabnZl0IEtLMDPE4UepboPuzHlngQOkleqtS5ii/+bZbkth35ZNdkT2brbgAQHy4zbwCRL
Meks/3KZGHbwGT7/o+wmbCtxVoODNwZQwuS1QE5E+v3Odo6N7Q+ohmMZgqhji2Fv0H8yPfarnpE9
wyjuPw1ZCNlVVbWzDDo64NHAtbSdQAFQauuPaF0iUbFMrc2sfTDt/CKDQaEoBxRytDXLO+ea98pN
v9v7tTNvJQ02pjzUU1+bjtKsFf1X1SfWvbSMtFgpTZixkFOdpxnCriTYhqoL78rQRHKtsKnuV47F
8itvw+qzFn/2qb4FqyGcHloU675peEev26bWnjWIA7vGLIc7DSnAE8q86p4/sH002jne1CwP3ow+
+OlkWf7FIb2FQw6ZJDTc1yRz5qZfubrabvoYRpQdTNFKKbwOFbwo21FeKu4cBIDOJGydXY0XxfOM
+w4VtFJBlLc8ebpp/uvoMZKGbvsPF7VWXlcqW2e2VbjRpbvLStLasmOhKIHNxFhkh6qJzTvZnciA
xDko7lzjCtm8THN+CHULTt+yi5F9Tz1i/J2H7rHtMSQRlTFHRMhqXgq7v3Z2deyurkESf4scam4Q
T8nbUw4h8KFDs/C/bS/0AvEGxFPJ7i5WGAaScqc4Hr5G2Kce3J6tXVcZyAXWcfQyz9NdH3nlvXTV
mvEeEZqLMEZUqXeNOb2PGqEXHHrdNs9OGFm4NyXaa9YV/aG2DFL7paG+5lOlbiPcavYy2oXk0x3D
7E8ymkXlv6hDtPcyWOJ5E8RG8GIkyOpGyq/rFYomY49RvFxbGi9xtCT4NJV6nFNj0Y4cSH9SvCxd
Sxr71pQ0tqPxaTIqaewPTUly/2VuFvP7kyT3h+BQZWm9XCpZRuWDcmy89yFfxclC+5wrlCekOpfh
IrAFv5scpKSnxdn3pHG8B1Wtos9Ozapj0dh3vZKtXxgHO0BF5lsfO2cAsQNFl7F8VsfFu2k03vyo
xGUrcPONRe3nzXGdBGF+0z+2dXTC1hSqoWocHdtqnmGFt89pHsY7f040uKv0ycE2g69qpHpnaamW
jcAyk9KcH2FedI+K60/fPrV6On4LlQGhQ8Oo91OWnme7wD8dxxDUrVrrk40X0KqyRu8XbyPUzqZ0
yFdWGTifIjh22ySf0zvUrZO7Rc3QneaHKXW6bVYCURnEEk/aZYhE0HVTWsZ+uk/SsFzbdv6EE3l3
LyKHQ4ER8tTyLJamFXvtMfeUdC0iezm2nk++rW/LmDc8SovlU+It1GMT0033t8PlzetyXoAWmoAz
gtnQtq7loGh165RT8likiuU0Z2V4Dbpdw1HxETAx0Ea8s9iOcWm86TwY136hzmdpRmmxQVLI+jSU
KJCrffnVihLzzVWN8uAF3mGa3Beqkqd44YmItZGcRfO0D+Ouvtz6MxXgiWfU9QdXpNJU/Z1fK3DW
lvlygFFh3vVxcXIzrNjCeEnhLPqVVHTMjRPaxk5E5cwOqc5m8n5krgtXC+05rECgJUpp6BYrU9WZ
gt0SK4PSFaIoF7i28eAZ1fR4xXYkU+vdSRLBzDx7P89Ns7r+F4e29t6W4c4Awocq009RjYdmlm6p
zlRXze/UgcC7qu34peb1f2p0h2aYpdGdhq2azKgiy3uoixrCXWPWh/5L7eUKDJ/Bf6LAop1583wZ
Ctd/AjXmP/XIa+7gvlpr6ZNYwEGocRZ2vpc+OaC39znw2hDBAi40harx5H8LA8R3r5LraMok67Cr
+E+ptYEFAWfF5A77eDlDneb9TPpuo2B5YsQoE+fst2y8mrlut2T8nccaG4NHB5cI6tq9zoKePmrq
DFRqdAmq4ihdiIC0Ci8uPLo7Xb2/RiyxRgnTzrXm5njrK816xCycpzHGfjirQoaO60tmWBUmD2qN
XMLSpnimn3o2sh/6JKaSmCqIP7k6ipfSV1dFM66ukUHhmpvbdS0D1+0KKSS1Y2tsKqny4I3sGNuh
yn74GPIlnWp9LfMM56m/RCgDdiJDZF8jGpU7IGTR+dR18Vcv0pXXysazzYtzZLhhNZ0mPQAOr3fF
S2VAc/UKDCM85EWyyflVVTr7tOG40krTvVoSiFK8UbP0VGoXHo7cV9LpqbG2sixrhhCG/LzcUzJw
nX295W4zZVwib7Mb3e0RHvLrVz3INhWySm+p5kbHxsdwuPPiRR5KZEvZxpTQ9UJEbVoAq5spNvM7
8NVkjNGIXDV5hZypdH4Yl3jspkipVMHetPXhKCHX6MYCEp9YIWhKpz3LwRzhs6xmOzbLlXRkKqLK
trGYWEunLQHXsOt5UEzt2RyS7vxxTCZHbEPKQg+OH+OjokPlDJRIex5qNr6LytFGINsJsBwU0pH2
csBzC6hb+gXE3fTqPgPScv6jXyI0E82gZaYM3qa3I9YYiuX9DLxOOxsJJlJy9rem9CmlQylXTsvE
8zZxyA0i85R0wGFo8h958/bnkbfJuQWSdz2TvmYZuI3+rU/THaw2inH3R6yKzolODmusbDLEantI
ZlDVrC3zh84cjIPOqvHOcnv3DnXCwt+VLYilDJevtdVaIcqX9jAdcdy0yATkU/Qrc9UY8T39i9Ap
edetsbLLfljzggXjx/QMoBsWozkPp7qe3QtcNHeDrUXO78jMN6Vnxc9zi/2QP1fqbm5Yka/LInhW
GmPmK6SYH2Jw8lCVcE2XWDlowWAfwCtbK2niwOxuwh5wPwqXPIPH+gEkhvG5soYXNuf1g74sepYx
ackYDMsPrd9jErnMMyvn0vdjCgDTGC43zsKN34AozK9gVkd4NUTI4aZXJ80loq3h4ZNU9HeJ7gbH
1Gnuefzon2tVxTgnqO/rJekUzWX++HusTJz4DnsAaBckaS0dR+JOdQqqey3qq9KZO7ly0euk3I/k
LWHJ0LwNWJLXVXFhs5ocDXsGr11y2kQBO+qj6DcN+qaMrPZ7N4/TNrSd+uRh3fGsDOovGfeyReA5
yO2nAObmGU/CaFsOkH1wsTDXDiqE59F10RSPmwc5YB3ZPEg/25PzVZlLBn73ScRtQqXAyULiBIMU
BFtzjE+/VBq6PF5lt9ygNB3HPiaRCowtyLTHEt2NIcTYsFUDfe/Eo4cyNFGofS/bpo5bTI8hRqvf
yKQhTJK3+lkubSPPfejGbt5YS4G06I0zIBDzXJkezhJLl4d+18nVfYRs6JJDt9RH60Dt8TxSKOX/
jiWDrK5NttkrUKzFNg4UIJhRtFiStdbXOTM+Zak1/VtXr2zoKN9Vs3VgnWr9M4QZNd12al/HIVhS
Ya77aJi8Joaiz+6KJqxPpQP0hyKsdi/XLvsoWk92mI9PoxO2D8hs+ocAg5ntwBPxGxnzNVVV7Y17
xD+UisNWT7fGbwr9cVEnF6TZvnQtRlfNcpAzOTi9supSVzmJAZZ0jWanojhKZWyq1XQnf32IELnH
Ku4if7z825V+NRyjaPghXfgJqahOWKm2LpNI2UqnHExrGld2lH02gAI+1E2wcZ00vUSLlrJ0YZUA
EG3yDyhUms6mt4ZHiJ9sCNh6OkCDo2GvaKD+SNnWuCvuonGwMClWydJk7fDVo1aFv+QXdEGiU2P6
aE5nSv+1McKf2jgoj6pao1pRd6zul3CUMtONMwXRGUV289W2pzXa2cNX8jfmfka/aSfTi7A56bXa
fTIrxbiDRFWtZToytjzTsP+6FJ0Sveg+xrPLZeVLKbk7o51u69xiWIMtWstrXNHw5loUnOQAs3TG
PvJZTJXGOFcOSZTgovA74G+TZuc6SaL8WMHRw83fJ8mFHGem3Nyzote9+E3B0fHcxH31zCLuV1pk
zfeuc3A07zT1AccO9+Jx068bdkbf46R/TtWm+gRHPDmVVdRvZYI1/1B8gMtAwIJ91GvZAfB885Z3
6U7mWWE0blR0Js5hC9d8RsPxIK6UaFjblAhii9LXf9lVVisHXZbHKW6qu2vJGD9OfB2Xl6+6HGLH
P3sAYU/SClTXuWtQxArzmLWOlzvbaQjwgVqatayus9T+3nmqdpQ+HmHeg6vr6cVM2610Tcsyie0s
m+zZwNFLQQBKvqQcJH1gd9OzkyjKSb7t9S8IguKQIBpoIBSQhuZnocwUgR88/G7VcxE+RJX9Wcg2
0sJb4NoasjmUyBn0B35xVY7Gq94oVH4LfUJPpDC/SLqqqysQ7BSY7iSX5ceetvFMZD9l1KKGe2ix
ML9mukpsHe7tEjjyQpKRA7nHNnOSl6ybg7NdhP2qBRVE6k1hF9UXKPSVpJVkQJoAIaqXxOkupjHx
Ep/V+sUe65BaKKwQGZSwZF8ilI2IHVewg6LdzB7+WBLuFPF07zXj3e168pFFTPlOQW92iMLs0UjI
cg+5OSOWnXiftMTKj3GMO500FznuO3Ssycwvo+ZYuY+NXh6kJQfP3DsWnnnSoFZ6jyz1/CAty3Za
DLNqVlfLZEufoo3fdoAkl6Z88DTuLfNL7+bIdM9qou77At+MBfcOiLKO1b0DtXxrjnG9xvrXZLlV
2AjiNMqJnzbVC4hJBQJoGY43XYN8QwtLTKkamKl9lWEM4hXnYcHX8QJ/9FXHfXS0Nn+t4XynhfJa
TBb8yNH6Iq0+m4uTYfX6WppdFy6OqWTfrrHLBaOxvkNWr7/vw7m8zxVsMRH3aratHQNxjHMsBUNj
RGCfg1eG3c7Cygq5tWh6tNpouugU+agfsdKBAEBuA/AKDwGa0P/em5Iq6mrl/2makfYe/MdcCZbR
Po8tDN3MesvWNrugp5teGt9KL25dm3eTupFu6bmNdUuA9HHfJzsN0/aVjP5xjVscALcMveFe3/0R
N6gNaHxl2Geh4vSsle14hsI3NftWo0giZf9r/uXW+QF8ood2s6fCPy8P0C5kS4xsgTA6ys7x8Q7Z
DpYfXoY5azGqe2/lo1pLq1K9BGGNcVsi3XqB0OVuHMeavwz5fGct5dY01166qonectcbtm6txXeF
kk2bxjV/9Yv1mqubwxZ7czhGS1OMjeK4fm5yx7qTLgOq2yUIjXsZ89wQOyBx22mK7q1RwLp2+KDN
jqe+FlD5LxSc01WnD+prWWVkzhTNXMto1xjWcl+FOzuotddKNTA0bRzlIKNlOPMWnt35blwuNWvJ
Q+Bl3qMMZsnBS3v38++P62EV8kg/Za4XoIs4lG/dL08flNd08vsHMkrfzUW0f7YwZYzVtttIU5lM
DdZ0CeK91Yo3pxt+OZbiHClnK9tyTO2NUwyUHmczRxC602yWe1PZr0Lkbdl04keIsyLZ2CCwN3p3
NMjrAfXPIBINmGCcraiDLhTEI3uT5dTxWkxXWjJpnqdRICv1NzFnvZq3gmmtt7DdbZIYy+fJ0IiU
OwtEpcR/1V7UsTvrbi+5BXfC7dEu0mD9IXsgp3KYyB6cWXmvpGWo6F3s5TRRqn8m0IXXq0jXh+wE
xS1gPFfdYpuHz6bFQ/dJHV3zqcswQ850Vd+VaQNu3G5y8vxe4hyv7cxJT107axeJ7ruygVGwDmpQ
zmunnBAzK5zLNTRvgcOULXVkiZUDklfFzrPyAlNOPs3O3H9QL/k+ei2JmhBfdJR7LrGXdiz/Ql6L
apDpB61L3EcJCVwj2EZ8Rbx8LecxWA4LoeUw1Ca+qMtVZKBzZ3+xoNzeuqRfC1mYbn0qU2/tFFc7
OAMhf041P+HQOay0AK3fME9PEpHFVbXj9xicADjMT4mKgQu59fz/EhFmsBOijA235Wrcu6qzSR0N
YMv1OJlRdLQU7eUD2uV6yi9hX+RGcL6iXQTGkto9ElImfDKl2PHYTz/ZBmg0C+mnX21Eirvwf7WF
hUJ6k3efWZsC7/HJ3SNWpp3r2ip2QRFnn3hmv0+yEYdtTf+XV8NeKzMV03F2V9ugMue7odTeJ+mK
lZ0tmCRXpj5yWuUuI0F94+j/yePXFvq/8P3x18zqVYI8P79A5Y6nWr3xw9J67Xoo0aahBL90pJL5
RyZPDoDiripr95vrKcpq8oLyJe95WwDCQZ0u9ZHYd4fggA2q8yBXgg+E90jQqqcYgPKpDLXv5TDV
T8JuTpcuBFWuXWLlLVFLl7QkVLr0DmuqhltZuqYs/ycfcZ+EIbKTRFUuya7eUvRtzv1N3YkF3LVz
TqJvcdo6x1vuayj5S9s83QVefSpsXx8AANoRkM+rNgfeaskBM+O9lvbzd967Ec7r/XwXZab+6AzQ
XGUgSqIQor+fPLtNRG6pVg2kL5iR+jidQyz9kg2om+UQmQ/1ZEdvLTsFDQ2qVdsUMebnRv9Yz/1R
WKf9Qj0tcOYhjf0iPXZVvaSU8u6Fhzol6IRAp65PMlgNCAFUmensZGLUOdEBv3XAogshlqevezYz
FNdkLnIc+dbxYmzVYvdHEynR8Zq2/k35T1vrQ//1PdgY+rXviqcTmCVPjB/tNH/KFYhMThuGFzlE
kfKlqgprf+tiGRVepkRD8CQvQM6gBwCmQi08dMpvdnGFoeysrs1OyWIoJ/29U/yyfR5nw+yq27nQ
vA0KK/GzHLKWh12SxPHJWbI70pcaB6sJ2idpTIGWnsPB+nGbM5nDZwd6R/hvgkrCahCTLqXU3jSI
hi+RnlIhgF6DIFrJAs60SgCPHY8pUw1f4KEamNkmHZm/ZTSdKsgkho2aBGXPVuxuWctlQC4LF5WV
EXVap7d+psZdtRgCjVUfrFqrMz+rTjRsQQk4d6oLl0cvgm6XhS1gy8i/RzNO36RxPe30sYN/1NXJ
gz0DJVtacijSxFh1HRUOaTpG7J1gOJYracoszdYflSZxLtLVW2G3dysXvP1yEaWNamzXjpPfzc+z
ZtcvrlqRvin1bRfo015cJ3PXevQzZXhK56Si0jgfxHXSb5PxpLUUrKRZpXD16kW69v87yU3h6k1L
meg2KafqzKtK19YVOvu45IJ/EPdpFNCi46CnOSD4Gm9qr2leIG3bM0o4f8YOTR8dZ1QS1wFOCS9d
aElsHJukgTybJyHircpGBbVX5Y9AFN1tjP7iDjZFz8MXr5TExTBk7yzeKamBl3ha28c/+UbSpv6Y
7RRonis7bKk0/hnEtz4VDflQP7P+c9nbZ6k1Zp2GO6pKtq0VYAIO+/TDFe9uZJ/7ObQfywF5Ut9I
dtJtuUV8zvxwXAsMPp1if2M3kB1+T1JrHTPRHIM6bY7/nCRRbopqlkyKzEpbp2o/nkMHAL02IviK
7Qmp/DJ5qRd+XpZnxsGg1PrUwzhmTUUIsgsrjcLmP546GOsGM+GHQo94futFvjNgWL32vfd5UILm
J+9mcnfd9OaNGPwmdaOfy8jApBb80ybGr+j78sFU5bqDU/JCd7IEDpNXZltLU8fXqU8wHqgAautj
jkSejcVL1qj9SUbnHgUgMwr8i4xWanBqPN19kkF7X05ji8x3nTyzFj9KiFk1yX0Yo7XlLJefs0Y7
5T5bNpkiHx52qr6uzPxguqnxrfSRU19MKV2r+5VQWP5cuDkqLr5jnDoF/6kYwu3md+gwtc5Pn1CH
rMlfQ51c/XDV36Hx0L1fVemHRSfP/nDVHO1fXU/KZ4wsip3e5sqerCQe1qBW9TAqX8FSGWds1Q2M
Bofqa5Z0ZHXDML1HEyd74SZ+kPjb9HAgDDX6v06v7fF9umFaqUyXy/qeA9cqgRLeFJu8Hd81RkQ4
xDM6FyPP9EVaje6bBkgWQqLKgLXRDWcZaO0ZktJYtHhQT/wCe2m/B+LIh2rCy4fJMuf3Ff74SB1X
0k0AGu76XcwM6t9MxX8VjzPV9MhsUdf78zQZi2GFFa25kfFMU4KznM26/n526/swW4Y9F02B9/cV
uNlN5ebTfeIHHjbM2lZat4MFRP4eNm65TW1j4glFLFhhfkNy6lSwJ60pPHI/TfcfpsU+wh7uQKYZ
qJS8h/0RjRoPpYmdNGVAUOsY0n8cuL6X84a9iZfCMPqwX5VONzL93e2ycgl3ufb/YkCCI55yo5cp
50z3q4uSskIqQ/0kLTnkakF5dRmUQzMFPTZpqrn5YyA31eoifQkXPiCp/IJMFPXYtoBps5LJfYHV
yuTGqC0uVa/b4Vb/GuyCMtetfYuBeYq0dBjX18lKXTU7mNpIxyxWtLKaQD5pMfFZFhZZzv9SbYQk
PGQBIp254mTwdeoG22st9a8ze79ITubQ7yDbNpTp8IURc5irBYwPNStUs/DkVH2m38nw1UzmOl6X
0X0HxRr3sFQPgfrnMRvPCNMMg8zmGaCWZ6/9jl4ZqpAoKWPcHrqu8oGDLOESqJOrPBZjvbLGobV3
kl03lQa1T6QOdpJxBx09dSuniVRgz0vi/RaU9jZBYe4UOPbW39NKSZCpMTAriz12w3Orf741Rdpa
mpkHiVFfOC23UZG2vjWv/q5RCGo9J4+CpGaRu89QW9NX99m2h+ZVy5zuOW6rfWnGzSt5+BjrbO/L
dUy1ly9iqvwZDM7oJxxTaiIkrpjZBAbohHFklbSMliMZF0Uf+r2MlonLs8+ZWDoso7mBCVAY+t2d
jMImeUU+sUdgjMFFgl6+WGwU3nGuleFdlEtqsFHXILcZ+cn22lyEud41upYRpzTfR8pIAwXKX/re
+aeQ121ECr9ytb9eSEZmspzrq2eWEsO8x9Xa1L97qvs02TZQmNotN8aErqQ04SSZj1ljuYcYJZqV
sTRlQE3VDm7/D2ncQrFCfQW+6pyka5wtzBNtPGYsMnwHoL3+2R5c/6xbJQKKRjwAjyAJBjF9xAh5
6UP186ha5U/UX9YC5FGVXDmzuUP8ZQHwpDPinU7P5g6JHuMtt8d/SkszHlq1LT8vk4aqbdb22JYv
VqlufHcsvldgldcawm7L4gFYHhXinc6e9JMau+EK2x53UeAgZLI7cqa4ueD/2zzD1GFXiShlBLN8
W1RDf+gnDOcbBJK6sEzf6l6Jz3Fshxvpl+kJDJrciXXEm5tFcTkcA2SoLeTWsL1FzMxJ51ffs+37
vtJPsVponAD28wctOWhRAr1d0re/R31QZS9o9SaHeRmV4MAaG5YeIy1eyGEcQ3F6VeoB/j8n1x6G
wmbp+RgzAJTe9qmCE0mmjI8ka1JKIL4GPBryCPt6WF/JHH/pQnV8dCs/81c16PTY0OOL9FkVpQvg
L+eevNzW8Q2VBcx/qozXYpmJyieL2+OtP+aJcYEoiREwZchbv+N3mwks0Ywle9Ah15UlZrJrA3bv
aT5WqL+o86pZIC1/iVhsFJ98fCxuEZqJEriehhrCvll16Wu0D34TQ4XwmfiFv0XbSL+yS2/sUCsO
fqhROx2FRCr9VO4nYDF5eB+bxc+o1+fvbFwhUJVV8WgEvXIXxIqzpo41f/eH4Tgm5Yj+MgYvhpF6
u9py6q+uPq4kQAmxsy6jOjyTalGftSB+6GTPBtIGhHZVdS+aX30XqQLI7A1LfCV7KmPKYL6JFl27
aBgMynPihPo33Qy8bdmP3hEp8/3Vxz41qJ9TdhrWSE6kX7MOCL8oM5MtNEvT+9eqsy99ZjZfmhYB
iYzszhMSGwmYNguWu97Z51jFLqbzPPuq8FyOCRqvxYz2IiXnl3zU641iJfYuXPajJtJij5Uqqs3V
JY2HdttZ1gEOcxeuvdGfLw4yIlAU4f5Bt/lr02313cBr5nMCWBRBYn/eA4BJvuVISSWYcJMeTVla
o/kp3dyMIXWfb39EL/coFdYXBQLqesjqB9UK8T8f/c4D2sFD/do2TfZimGH1hxsAIw6KrY4T3IN0
NaMVXJYLZGqsrBJFV/fepGePweL2CWTtk9vxk021Jr92JXrfH9wBhTh/zKlI8utMgE6gqrO86GNS
gDjRKFtp3gakGaEAh0aWp+2GsgkfYhY3K2yLoB7rFAqMDCiTNN0Kl2wl0ac7vCiMt8z8OZNtePVy
bWvbgdUgBhRpyL1DnxynBMgJ9jp7aVpq/96XL33+EhI16lYn17cZFufbdlB8uFfoC7iJZb5IH7Ki
tdK4z9JTDy4P0oJdolWEj1rfh3dwweqTDdwMyYhy+mbZ8amNh3DfmFT5XpsBBQldxfcVEMO0R8g2
QgNWV9ezEfdfwzp5TLPA/HeMo7Ueev4Pf+zQ52pC81OllOPWt2GaGI4ZrfOmxaPTLO9j1cZljNJE
sgp8ozl7Tti/BK1pHYZKLdZ+CTJ6PQAfHUDbP6WZ3b9A/TQ2nuXA+AthowwhOiHLpXy8xFeDDxfy
Rh6I7MDd4kYzrIUYIANXpsFkO9vAGfk18Q6/ZN64Rkmd11aTQbqE+O6fP7Rr1aesYCd76ZODVXp4
ZSXcIHrpP3izxeO0s8pTaM3fAiuZHp2+5IHrDtouJO10kYhrWM2OJU5zF6tZ4gY70vexqeJZrAf9
2elRqV7uR7kN5faMTdYxiZ44JPD/c2uCOevOWZM/SMSt3401dRWD7L3e2TIwmFZynvSDF2kn8urB
pdIX+8lsUacdQeBRjtW74Uie/yR9ckiW0b+FDNQK70Cks1SMKderxf2Vw6IhH3UHTm/Vd+E/EHS0
XRnp5aKIE3xGdt7D34gEbYxY86d+WthBuf0aLi2qkemzCy1JxiReH3+YaGG/NOGgfHKm9CFH1/9B
hpwGqYNcR51ZwlWTers95B6Af66latBY7UWUT0YnOwsPbuaUG2UkE/kuKDJPdYhyUo5hg4IXyyZW
+2BTQTW+oPhvXA8IpuBvp7jZPT4U01EG/EY1Lrc4NwQ0a1Tq6Rp7mxu0xb7NrbMUUNVSJQ3k+Dx4
loqsM8b7OmtBZaiOwyPXBHZN9xi1+mXu+2IlzRlt5kPUYTMgzXQErKmMeQ5II9PuLRtsjV+1xUrW
9yxzkadJyQNONsTna/O2wP/Q/rA/uJ7CDcI1WLfOWEYld3Iw02hqVu5YUQhqWwTPpC1DM28kKp29
a26r2DH3npZClsP17yx2W2EEYwm0T7yS5uDAA0S03Dn2J3ceZ4y9E/M+zsvAWBU4qgBU4n0jnUHM
SM1u/h5oRXG5mmaPpHbYA5W+g4mb8xQuUsLTUkuQs1hqCdK+nkpvLfrA4PbH/TJHp1S3eWcqx2EI
woLnXY7J52uNcsje8Utvmy5NXJjTjT9l1XHiR/yKQXy+1KnmizT7Bi860FLPpYsohNfgCbpMmuy6
egii8JsEQbNHC335gBBRuGMB0nnnAQfCdqTKL3qDcuw6amoLJkD3Jsg6ZbDKTR/53aGHdYbqi//e
vI0Wtd4dAIcG6zypeBlMXm0fZGEX6XdoqugP12XdMGjBmh9gvZc13PtCzukPVt11K5nQL8tBGWBq
bCUGP6dl9QcOIFiXc1LDIqsKZGpYfR98ErkrR1aMLk+lh2k653bNg6xvqMbiXo5TYLexsinZi5m5
qQ8u+RHwCIbYmVP/wH+hCLaOmgZM7aPDwl/GIHT5CPkW+b81FNrH64cYBdlyx8LSXL6mfOHbrOsX
xRiUh+UPfpfl9e+QqKC3LQqwoXn9y2U6pbHo4FnNU2p2xxgiEi/sRQZPFPFE8g4/hlUC5e2ugGf/
H328JZDNvbKJFHdYG2BZDpHTGWRTSwVRsCgNoKAZSnlsFlzkrSn/XXnnmNdRwUnemjJ6C7Z5hb65
vvut8yoHjY5m51sm9hqGlezKYfb/AcfIeg4YEURy+EP/Q9qZLbeNLN36iRCBebjlJJEiqcGyPNwg
3O425nnG0/9fFWRDrd3e0efscAQClZlVoCmSQGWuXKu2zeYKM2101Cs3PhbdUF310EWrIDa956B1
gEqjXnfU/RQstE3nuJm48UVCR31bTfiFS5OLRItKrxzOAnsROHjXYCtQH2mcRPa7se4hbK8f2SZ+
lbuelkwFoI0gO9pDWX0Z7BN1PO5tMIAOO2kq0d7cGHZsH3Uldfda5/TFDf1diOBmlL3ZtE/M8ekd
nGp0a+QHS34K0mEHZW38+jFA2cal8JTPbz7GCihgNmVM0+pgH6oFveeg77NwZ1VOcptMYOG5jevQ
avH8AnXYPPCjWemgaWBLghCvO9emfgHt0B4iEPrLbkaNUqCA5NJpMfUr/3YZx3kXXcGKk9AFZbnY
5ER6k+6i6VsmCCwklcVkdJ+mDlCpHAGpbh6zoPqUj3F1t9BhODVINDH0FS09Qg6nAtiBaAZwd+vu
MqVUNxIx8B48APIIPh63M+a9O8BCGtXVbRsWoML9GlmSTFfUfQ+D3VPS+OqTQ8Ou5vZoh4jRUPIL
phg6TH4FcJFtG9bdhl9q5RhQBHmKctO5ivVypOh3zjCg6LFDOwGAW+KoD2wO6BnT+md5oAX20Meq
9yBHjmnpGyV21ZMcBpNq7c228vdymNdVd5qNme+wFw7PetM0h3hozJOOKNw9z7/BdgzJdAMNS8A4
Y5MHAIv6vojUYatpWnzfxDZqKzxmDsc+6j5J2xocKEp3zWru5pbNPX1I7oFVj6dlEvkB7ZwgeydR
Rf04mqfCUoKla0zCg+RwARk19ltv8/dhJ4YlnMnb3HDKc+JryfxCPVPbw3DHvV7xya3AuyPYjHzn
UArOpfXQCYKmBIzNAUBZz70Lr6LWlPjlqTmo9sW6vrFIs5wl11Qn+nW0geIGzczggbLEv0Sh7V2Q
qNJRMKmoi0uPNKaKQlCdQIVBU9idUc6tyteJ8DYKhx0QIgXYTe9d1nWk11R5dOWODA8ZsW+WkqeV
31ab0CFDLIdy7lQ2t7ZiNDfm5NFR5zTQQlJHsM02OzaW7e9qIbTkD+B3BhgWTrrZsmebxmj5rV9+
wNO22/KH6q7ymy8PauINfC3K8bDcxyIv6Ph5pXobhfmnVxp9tkHWpTS1bAsmN7/tBEhJHmiqJPkz
P6Z51z4llVNAtq/Tny0CEip256rrXUqic3isJkt5sto2Ebmg7Hug6A8z+L4Xq8jjmwLi7DT33Bsl
aptLzD54P6W2CQ7DsgVzSv/NbrrT8jutx2giZ2HzZ4MSC927rBG2qtCpN5r7LuXLNSQqtQdbQfbe
gRWrSmKkilWkg1OvAx9qubSQ1al7yihI3HSDrz7Si9ei3eplXwcjusgdVAuHRWGSF7F0cGFgBr+o
Q9vslSTg/+Zk08XVveE2MOf6PAPPmbv6MLWZwTMxaHFRMFnO5FA63tlK31bgvuIPtDoqpfb5y4sV
5DyKyozXZde1h5LL+mZ6uzrlMpo6qCen+VEGCBtnQvG4E+rGc++1N9k0wIP7N3sfjDxPypDCzwTd
YPbsxEF0Mfu0P85kqHkkpMQibfJQsB+8yLM09gwkB4cvcvQmbg1RBqqpiVrBjfJumXUtK/Ccna33
BXk7Lrw63g21qTW2naOUu9WhBkO0NZPM3FGV8EECRPCooyME54UOa4HumSfpkAeVLgWI8OVRGiwR
KM/4hSnuKuiy3cne0qfdby2VDXSB/DhAAcGis3J0yLPfE3VIN7R/r9Qf67x1CqnvaFuGYFLtqtya
BZ/1oIEzVLTzBSR/H03nGCsJnK8zrXqRZeZ3Wux/kyNpD3VVPejQ++2kTR7mLG23wEQmgKysI20Z
fYNyaST5go3jAlKYDpbluye6COo7v6QUrM9sBtjWmVepc+UB5kFSJBkOlvSQto/Os64CWL3rLORO
qvhqlqQAFnxxrv4Yx46nWdFln+r6QAe03y7IZM135ttMR4RFeinlFlfdU5aZsejhj/qLFlnGri8L
d4deV3+1bau/wnY5XM3Y/MtxrfxWmkxhX5wiLC33pa0FS+Q6secB51Ydy89yBc3n30ZO8in97exs
TnbrGkr3gnQKT/RiD7WdlBKCEAPJ4tyCLyRv/Ftt0sCAFGpD+tVwt4bxKB8k+8LcsgFOPsgtg8+H
Uo78XnE3phaYvMWj3lbbAM5hml2G0VtOqePDsSWty2kT6/pe9WoYjdcoyozNHY+e063RG8V2haF3
ud4fcmQVtkYGyGF16DniSmFZXdqw+9Br9NvJsuLQOrTZTPSsqqG+UKetdq0yvLMSaYtdFgNlIfGX
XZraeoThtQTStpZqe557HVp1UAPL/Otqn3qqKUB1xv1qkyE6HDWAe5Qvq91zSRChXKLxvRL4WHjm
dWjT8uSL7aGTnNXueCk1x7wzZ8XY++k4w1KavphkEf8UoQLs8yZ08BPrDojmaygcZC9lYdgyNABZ
feCbUfYvCO7FlVacJdZMItLop7kZncq+/N1kKjwiSOSZtFuqt0Stpl8TV5CaMMmJc4qcSlj35X4a
gaNuJmWsjqOqXlcJFIDG40UyiEmbl9jVsbMmPs3UiZdZ8lQeqiqqj6M/XGvBKbbaE+Qx7ugD3Cm1
nqobv+jD68yua9caZffW6AqPq5jhbdSnfy7REO0IFWVBzOW39HMT4QEhuoZRCqGonCAOrZd+1ngM
vl3tsZ/1h1JkBcYuKC5zW4JuUort1JBe30mbl8RC9BOowraxqghWAAIXY1Zzw9kUE6SmKpMCPU+T
G+mXhyEA6U7jDXzq9OVeVsfrbLPybvPBp/Um2CZRkFzINyeXsg9HKr+/xrGLyBgNEsWm9crkIh2j
FdKhIE/7Lhd0WnRoLRNrETTlSd7udPEtgrrg6Kf0BC1LuvJUacT/82+Xhfehzor61FOIvpvUObvr
pjC7k0N5Jm08osAH9U8xaGeQPzdacM8sEI0GcfJ0XUF3NRd6dzOn2GVDWD4P2p3aN921SOlxHLI0
+aMBXuo2fvSnlXs2HD5q+UidpDmSyM1vbL3QnyMn/VNG2Ll/V+pZ8hkqcphoeAaSOY9R8FVBi4NO
F3tq/e9DVQxBYbx6PcN9DTbsuj/CFKrzHY5cPd5roM5PLmRYN2VeDsDzUqpskRF8VQfnYlmkpKNW
2drwjX1vE21EPzwvnysEy/dTl3pnfaoACizrNUZdbnsVoKqbit1UDIeupNqVNjZUFTwOYqc5ihil
Yrzw8orApgYlIG25jJFzSB8hlb6QrVqUJ7ep14TKjpqkvgERqBx0sfuJ/Iq9kTib4D/cJ37kvgYa
0I3eqvr0nYf81xAZpxaNfon6DBig1ZsbaZOHmN1q1vb5nRxFs077aZPa+7alrW4EU3XuoojnjaI9
IgeDqMsvk4yQToRJMsriTxnPPIfMs8zdPJJn2JodzJ+mNj6WoutmbDohmACmktbxr7Qf6dvICaqH
qkVLc1AhPvC7BtmSKHK2QRq5X0ihQrIX+H+B1tsFyXTOZ6VGqZvG1LCox0vXVzAYyi7WGK6uqMwb
8aX7aZOB8qAM+oucu3a8LnOXZTKIUMTK6lzyaaO7bCtxGBKxMSTVK/5T2tgxODy90z8HmmOFdKxD
eaa+jXqD7FjD4L5b15HXiBJoUqNBn/eeLJqN4PmP7Fhsdhv8hzs13CYkAe/kaP1/gLKdT/Q0f4/M
c6TrxUtT9dGDmTefstgtPiXky48BgJkdCNvik92MCkjcnAZpMeysJt7o7EuucuiEFx6OYsprjrKB
kxUqPCuybiRXkzZZSEbU9hO/4cq9X2Y/pLmnm/Ew/oqCluhNlDbEb6Lslixw5HnTZ26AFzDJr2t1
RvBD8j8ta+mjeigNH7GiysieC4RZd2YWxjetV2UwkPnhKcoKF0A53r6rnEcPEUbpDIQpddsX1yGH
U1Z/tcAsbookH246OsGfG3MONr1gLp/GEM6ZWPtMs3q5n+cqPBdaEAEZa3mj7HH6RtvCEgpVAIyh
SW4+Tr0JDLRrfB7UxMOYG/fpphJ1L7o1AVOHkOdOKTqtbg5TcPEjgGcRZdX+sUjCcD8O3uvZ/Ots
9a5nUBQNjyOo9v2/iCsmUBDchm/8zCz1T+4Yb6kKTWAZwX6rUEBsY/iMvvRa9rTg5L3qZnbG/kc+
NF9rBTE2PfRdcBWB+1DC945uNm2kSANE8BayTqGo1cbMhExvizjHpu6B8d539oelyNyzQ7bMroU1
NGnOndc1H6EXOvBkj3DnYHY3vVnrBxd43BcBWmorL3iO4Ka+2LVPsUvY1XTmrj5VFXDaYjgayKY8
zlN+1ovKejHcSD3DyC4Ihg3y7lMx3MJrCjpYDJH5pOtFKYwbGTxVA1VaG8UW6Q3K8Snvw+5BOk39
0PGHf2n6ArkqN3yGVlo9m/3kFjwJ9Mexd7gR5Z56tg1z7iiRg/ad61qp2l1B89L0Z5CM9T5Q1dui
zvVDa9DNl3pIatEApm2ixMmebc0an6o820inpMahDeabFZBhlSbNA3dYzwE7cDM49GVTfc7Yurl1
P30Fh8ujhK9bd+RGmvtmnNhuuX5wMGg02S8NOGNKkplk6oeVS0S255RWT8n9F78IibFDDhHi6S1h
iAy0+mzYJn1qIJ9jgZQTBznPT32eYSisWuzSkTHdFUNjPRu2ptwNVloiSmFZz3ndzA/QBd7KkRJh
Qny6iLr5g7SoWfysogQKaByXrkGW4thhcZJraT3pyBrdwIMcyiu1YUS7E1J2VBTj3Fb3E+XiVaQp
QdMzY8MFdq7I0vlAu1t9BkblQpwm2IHQzhX1YuEf3RqWcGGUQbFCj8xBFWNp1Lv4NWaZs0bmqU2i
Z05u0NZL7tJe71sq3pzOAZ9HQIHaUe/L+NZUcobSIw9ebpnerWbqzq1KcT6suvmOHg8ExuUpLcl0
9mk9OtpxVh/fu99ELqdD5CjcHqdps4z9wZjv4GqYlK089SvkLxDxOubWL9lLY8iLcFekNWC3RodR
T5S8qLKW4SKkKcfysETK07qncc1s5ngjG22kDc5TtzlAXfCzISKgi3vBoHVKPN+6U/JVIsXeEYfo
jTpJ54ItW72/HCv8bHWGmTvdpnH+dZGSlAvLOE/REXXJWj4HsFmBD+KxX+3g/yR/piR7t0n57jTd
xRg1815tA+ueTrWc5FN5XSJ0JwkOSL5P2zXE1Srzfl0KtoMtMIudNWds6Uc9OpnkGDbepPTPzuCk
D3ExH6VTmrqx2Lue3TxW8dw/e4ENTYxHY5V0TkM27gv4Cw7dqA7XXqfxzLQFfZiXhHtZ6kY/tbgC
fSWZIM6s9ByMEW0/22DMnXupstJ7wGKGcvIgCoMfTMqvBF4Jz6Lu6bdLiHRsvKwbTq8yEJMTasce
MWPJOhYnJNSLIHG3cmjYybiLi6BevGqfPvj2oD0WkaI/mqXovXF+8jv7ISQPgorR7ENojgS/sxz2
czshxEdj6ECzPzzbUEGH+V5SQS+hE+0vAPGnz24IVaehWT65SMLerSjC0ECaPq/E0qUGCZAR23zf
YFnPBqW6mJZhfUDWK6HJmuqRbLPoO4gxYYlZnIHoprDd4aXsyvoiA2Q8GEAAtKItAwoD8+rNwwVK
ZuuDNGkTiRNPCzdNwdKhwFnw3Z4eaCU04dSDRccXSAx5MFXNOXZJ9NdqkmfwHe0as/MvciTXKLnS
1nJE94VYTTpQ33OOVqP8KU0y7Nd0YyIxv1wYUuRCK+sFxgzxkw1/IT2hEpC84JBXNLNaJtV50j+9
QSavAOdEQJ0htIFB36+zm2XuinVOMgqwJR8MIFJkfZP8HGmzdleUHowkqUgLa95dIkzSL7VAvWIG
By/HOFW3Olj1H9wytLulWOa79fO7YWfQRLp4qyF/7gwnOaajoT82HV04pQDDy9piWfHpapzob8Oa
vh1ZapTB0itLjbUIlnNhI/SfVA0JZMBtACwoqMHaEEVfRQqFzovYvKjNqE27yW5zno6Dih08HgWy
+2mzzMkafwsLribTLsucjCerbZjVkAAfy6j4IDNISd/RoJMm8WHpq17HMhclY+RZbk/1ll1X9Boo
x3KidK+ZK9qoAbzJ1JGdkp0tXYpBC/2QpCPyVcs9+5qbnyCLOiSSsGjw1CfR0ntrSFoi00JdbZkH
F9sR4N5JpnZkMidtWoP+yLK7XdM9VTy+2kIrZtup2eLT1YXdrWKKcfPL32k243WN9+OlzzGDRMwO
PeNQWjwgla374nfozMpDSDb8qiiuc5308L4xtfqENB08qBnwt+uE0Mre1chPy2Bpk2dNQXI1Gm/W
6fJsWbeBvIWtYn1IKpKKIFa4mLw07GQvvdfdZ4NqDuGuKUsDoTorKEn4pcUdf63iTp6th8r3wlf3
u5jarvEEvZacekGyKFZYQ4wIkTS9Sc/y3rTeoLrW+aCqQXF8o4wsvcJhkMQ5voKsBXD7lwNluJ8z
1qUUQBFyhrwvwjtQ3NY6wMGh0HxUyZMI3eUu/ThXcESRR7s6HVz8c6rqT0jRbbU+1BCGy48iQ/ss
I6uG/GAyZ49yBBLnUzaW9TIPQRF4wqGRuZNOBKAGmHXgbJSrdlbo7NweUgHpVSoI7D2Bi5JD3YQd
OjFh3C3kC4oqCK/0mt2hGMqXW8+wLofuDOdTlJ/pdwJpBB1bfNf5Bq0GmT//NLjN+IdPW+HhTZDm
q/HdMl4iPZ877hYptJgcl1ptHT03z1U7mmczRZgvoohTiJGmaPy3wE//PJUxOvh7eKPbaC+H6+Sp
KaN+sxq9uNoCNgjupGnxrtGKCtRP8TQ+/jfORJLSQ37tHDpqD3mc3y9nq81savqZnBSh6DhH6+23
gXKy2d9R4EPBSKw0QDRynJRmgq2/g1jKso4hSf4JWogEXQbLHpbDL6+vcRujRoUjloEgQe/oSD/z
A2E0B8hCG7paivCDa/+hF7H2KOG5pdblB5XOzZ30yYNXfldFgBzADfsaIOMDrf9oh2R7253oEd+s
/+sWLZad2WXowom3A5QtpMfrWyEDXfE/k2ez7m50+A1Oq32ZsY61IdjVQZY8DbarTbfe1FfHNp8f
e0X0vhnNNZ3q7HOaoQwYaYF3dpygPbttUe+LGS3LEiKyHm6crYHu+KV0Leupn+wPEDg7Xyi1BmBi
Zvc40O//CYGqTTPPzpes6MabjEoJuAPCbHB1Xo7YTZdp2okeaUTqRVhUaF8LC/ZJ+G5JZOowHcl4
WjljmBaT4YJ8zm6ywID3fnS3tNa8Oe1GL9yWCmQ50rhA68A3x29DFysPQOM+GVTl1jAREhzoQzgY
omiuqO0PV9X9ey2snSdyRBfX6+rHxoHt9BK4kU8nTWaf5wx0A3AvOuSnMf7QRLm7MTy12COMOOcn
FW3hw4JO6P2J6tdofFL1zURj5afYSWKYilCzJeFqfDLayj10IFVJXTMMBmPY2BrqQENsUVLj5r6f
YkP03ZPSDTsX6akYIjDk5VyE3INNUvJ+TR7pBQi9Nk1V11zODPZ9Z8T3npMGtzGlm5MWutYd+L3k
xgcrLrpM6h3km85HCDpaGJdthd6w3NrRGG3xLNKTPa00sl9QuKAIJk/lIW70ij2SH+1Wm5wTOZ6x
qSq32/oIRT8MiaZfe36JVrSsPBtUP9wNaEiyt/8Jo+21Sr8OkFRL0wqZVaY4ehMLN7B5rMAf3Er+
uaBAMdkLp/NKWDdFgtnO7FDZmaCaR7W+t9Wd9EeVDyQydH6847iTw3SOs3021SiwrnAQCf7wYNTb
gvHu9nIoD0vM1IWFgAZ+a+3G7EnkACYJbX3rC/hGWgGWjtlDS4JSecg/pbmvPqwGC+jKVPUKGQ3o
UCXjKQQP8zb01WmZZwpOVICO9kEP+46eGobSlplpdZc4ygdpklPpN/yamTG0RFkAajx0lZcBGvrD
PHXNQQ47HZx11cPAIIduo300Mj96kCPvCcJl8yXxq+4h07oPtdUpL3Ezeie5HmQpsJWFkOonw+Pc
9Op3cVIUwXIy/oflv8QEQ9N+jsihzW4AB39cvdgAAPcG7fLn1Brys5tE4MMAY31s3PD74EHjb9C7
DBN49UeXUxafDT9A1qinnTCY9Vu/6WAALpRma8LN/K3kkx1WSfdXVPtfazfvrkYH6npy2YTHrp59
8+n4RtzJsO4Vm12UGjmARhAC/KYG9kcf/DwMVz18FK4Q36nT/NsUmbsRKNknm+rirQVG9qaC7eGL
aT3IBWtFdfbmnA9H2LrHj3FIc5u4UKkaAewndYcGYjU+2h6QbA+KqOckGI+tbdi3YWg3mykd2co2
HWifTjH38s8pPxPyr8um+5DHnXlZ/tbis2JFQwdR3qjfrrY6TIK9OVGFV+Vy9a/lrXmm0ONHx0V/
aK01xgNdXu6s3cjK4WpfyozCO0wkWqU36Mx7YFfFrgnU8jKl4biP08J8dgrk/FQ9Dv7MyDDyg2T+
mJv0ISi97ouhm+o25+HpkVoFyGe+IqfONpNtYmj6vWn52SbsTfc5AN2zj705O2dVFp0hu1H2ruro
z4VbUQWuKuevYAeNUfYRtpOrJ5KGvsgmzi28VRHJxb3bpuQQfTfTFg+M6owdGdkJMhQRtE4kT9TT
S1mZN4LWZy3NTZ6dHNtRpWuJsttaayvnklLWGic9a4wcIgD7s5i3VvikJ6cgtwHw8GUY22ArwRcS
hpHxFdpNbh7yHbXorsuLEr1wmOdOMkaiOapEBaNpJw/SNEZNc5lIyqGY5yCmwv3mlttPgB5Emdwo
plZd80LN+z+VWNG/Gpne75FUDOnGmowHeSjp27zoWX5TQyG3mKQ9daZTxRPeORJs2tJkmwgpoz0B
dZmYLh2Vl7Q3ckl+yhAPoQ8tGH3H3ZTusCcj3l4guMoeJsHrP0x+c+jJtW67aMweVsffY6VTNQAH
+oizbGWY1ue0KyrJfIZkUfSM2H8Wgj1nUMwSUjmlv8nDvj8azVg9JC5J9xTmwSfV0T70Q+2daq/R
841TeTQ1NKPj79VW/XkqAxarDFhiW5KhFEjjfieNMqjy/draIgVeHFNoX9owAb6nVZZ/Lt0P9FV5
F9TRvMsYoJW7MwS56qRx08+dErWIeqyG29moPstAj+I0EAyxwFi7d0HdRgjvibh0GqK9ZfAmyZiZ
RkruX/l4UqxcPdS0tIqHlOFL3kdwg8bZ9xE6LDjB8+zBgQ8CPdJAPsYsERI8Zzva24gSTPDGAAYf
On30OXLMTjBqexeke4cX14OTATM3erjDNfjt3NaLPvu9Ne0qb+yO0mvpxpHPVvWhSzv1oTPjz0UR
RZ9R6dJuSselddtCiPGVkFGL7ganCe7rSk/Obj26O5Od8LcerJ0kZFJodWNXHNLnye/HXmrj1V0E
XDd2rvyn0VWKg0/dABZWEx3IqpW887VK61z/2zy0OYaDxrM4CoBOcQ3N4L4NIpf83VhcbT0rrtIu
z/7uDDIvBBYkQoQD2hz32IpZ69ShybTbcUy/ODlMNINWQucOOsITmIjQiJG1EmeQptKZ14Te7p1D
BkdD0d0ghZRs1hnrKuL/d06yv1YLH4heI8mcPs11Wx5hUCt2Ze0XR5QbIclMkvk+bHL9Zm7K+K6c
+vYuUcvuZkQXHM5DSHBV/icf1RiJbXfqh29lnF+QIRF0si8V4hrBpraS+zJXg28I0+kbGwT8c2/S
3wI2mT1xvel1X7tfDo2q36MrN+0UvTN37xwJCHBaKsinRIpn2DSXiWg33hsD+L3FFvS+cXZhYYXh
VL931BmZgkSpo1t5JWmcjOw7eJxyC3gaCJoSJd3V53W1uXldTKnvQsjRpOUujoIZORaGEMJPkEXD
A8fjcToBDxNgGk33vwMF1/mtF6OhYDe33vCQkvhuJGCZpElOWG+EsZl+coOkupFp+9DQf0QaYsNy
RAKQ52J5uh7ek2vFefNauXPap1rQAFlITxZpZH/LbJWsh2INj6brWjcT7KpHe+6cKwDYhj2gW38e
WuURdSgfqWzfPAaAofJm6L8rcGeLDVD1rHsIIPaIUJ1Vr9dPyEvRYZL67SNJdtgYIE38EmQ5tICm
8SNGBQDy7ae0HvXLIOUn+kjbvBs2VZjfeKqekVGAUD0mPX/bip90+bscC1HKRjM/yh/49Wd9jZWO
NRa2p49ytNplbBKhI+lGaC9dNB/6JNgB0KXJwnnrVLRRyaGjzdG5cYK/5GiiC+wD3etPbaxOl97P
+w+GlcU3Du3hMMvj7O18fIqDxefSC7WdgXzeKKlh3yMMtlv5cf3GomNysr0tNX41pS9EKPrViXqq
xrp9mvuXyQrbazIHkA2bfnRL2had4lAHNCdsq8PmgWdTV/WrrRVnVW5EtyGK35s1mJuF6yfjWUKX
usKyUfEJvi6Ip3dwJglsauaAv1zoL/inSeKnSEDseZ7MN7LqrtiJQjfmnGymIndg4n0uASZ8sKjr
PQcDMqbeHKt3MnQ0E49mBUUT7T76HqlYay//KLbavzj23J/kSB4AwGi3vs3/av0TT8rBa6YABgGL
u8fxDSARHCpdtBpgrgW1GCYwZ20MAVOUWEbNGZ34SIbSQYhjmE+VmalbFzLIG3gh0A5yYBTOtHp8
oKO7fVJLMzq1TsC3KlEZepN5X/qwYUQtgKsVGCe/qbP8HlttUx2obgzIl/z6Xi+Pr9IlZ1oalNWJ
RaugKBqrc/djtNrhLCvE0NbW+9g1i6XAXCdFckd7LU1Zot5cF5Bfaf5dkdrJIyWgXYcaGqggJ/V3
WR4CWfqFjV1Rsun0NBa6dZGQWRJL4U0vecZ4lDU0mrlSIUkim32zs+638wdpUFI12XZuA82t8PtR
xPONCNdhd6LlXRSixW3JEYeqdXM4LvdpMloXcyq4Z0mTPKRoOAu7HAToOC/Qgdrj21QG0916mPuS
xrHYGO+KuisqWgcZ20MNaXdZnGScNK0z5Jk3qlSSyuvQGNFd54QVOFDIxzsQU0jC5OHnMM++Ag4b
eJ9f26dMp34azWz4ErqiA88PkqexnqZDr4WQy7dddNd6/W1bmeYGkXPIhsQhpWnmqvSOf6ijUlsc
0ia9heVO1w7loQhN5p00tZ5FZoxK/E1hevktrUFIbFlN/Vj4JkrHA3XrpXQix0ld/hzH9ZCf5Nip
QFBtMxEvx43oUqrMHqWRJqgOk0oJxbR6/0vjlpB5wscYp/3Jo4LwdWwELwl02Q9jMWvo2CGorJhz
9PD3SaNgfhSTMnJ6X2cxyfuHSSPs3EglxC3MpGTAa13Rr2TqtlWJ/omq56TtYzaRkDAEFxqX2BOK
Q+elALbtILldbQHwRAiL6mEnbXIBixatY2/R1V2J/aS0abmQGHUoIjRIKNBIy0GeyUOQGUg22hV3
DE19dWhjoAJn+DkkpyiYhweh9MJc6ZAh6yqllaWb1gTYudrerVI2A8QiZUuf/8+F10WcYHBpoz2v
FrnO+lqrWkmOkTE/vLMnA5v/uYzjYyX+oqYtQCn0uix/b9cf3w4NNjPDUHdXGdvpf03GkD4CSuxP
JQ2wm0Uv07fhrIvM3qF3Er1NWx/rB0MZt4v+5UBP4WEwG2e3CmjSynWCKLG8splWn9jLHI0itY4L
REKCJxYERrUroCJakBX1UJMq8LTbWYvgmMo8bRNrrY6UbDtd18M8GNO1cPaVV0RXGSp90jyDFbqJ
K5pF1vgI6UMdwDnLRV4GPkbMX91yhTE8yOVWszwrtPrtcu8uti4JKv+B70R8WipLses5RyUynt5V
p2QtCjDoUyoDRHVrLU91iansg9DLtms5a/Uu1ap1LEtjkYg2Ol/ZywtJr1NvIf32HxTb/8NOB+20
1NoE/Sgl8O/SJEt68iBMbYMA01Khg0BjGa6AbtqGFUd7yII8uJ8VJ/xoDuxOqfQ7d5FWRB+TGmFn
gw6Zo/Q68Vztg7g2D3KIMju1n1GzdjJYmylkK05dbKV3oIEMCBYf10As1deDAu7CopzMqApT7UNp
fZWuZTEUVbyZe44cVWbzJF9VqoFmJ0H5aeTTRRNPFf5pGoMKWkMM0bCNzssp8kycwlx4lmdwUUZn
yEBa8tgAJgvrDy007BPtxK8HQwytuatyALgYVU+xoXp1y9fxUAf1f57K0GWWXOAfx+uVZIwGNGUL
7XNPEuLnS3DkheXYcSYVKch60yp+cE4aataeOYbndRgJWzlPCc2A+vjQa4N78y6EomPabJYYuYSc
44xGjBoL0iBiaTlFOt8tLW2rQ8aRKfojMVzjsNpLkrXN8irLrJ8PrpbBIQqS5hQjhHiSZ/80/F9s
71b+70uFv3sZaRP6yWZ9gf99mSQbuJ/8U8xvX42nl3SdTtODnLVcblmGNoC/Xfqt75+We/9S38a/
8cmpyxXeWOXVlyuiIkZnrzT8x2v699d9e3W5jJzaJB16Buvaq2e1vX9Vb1f6H66fpYAe3v+B3ozf
XPbNqXxZ/zyu9ZnfK8ev2JJG+akUB3k2WFb2fvhPITJO4MlO8uy3c9eQNe7d1X671L+Y+26p9ZWu
V/vt8u/m/our/b8v9dv3pVOURwi6IT0Xb/1vX+3q+J9frYKaSkKnwt/+0v/iP/3b9xR1PzJg//Y9
WZdZ35N/mvv/+X78dqnfXu0f34/1Va7v/G+X/m3I6nj3dq9L2XCSRUkAqUuH7J27mXiAuE7snrfW
0KA9Cq5cA3aIMRTomL6j3T4pMm8vA6Vt9Q59TK+D8K6OZQWQrHgMC8StWAay5tcF5TCAqWcL1R5q
EnOJYkVT7ypjVC9KkI/npAgU6Cec6YtLgbvNI/2jh8Aw8DnVuO/FwYts9xynDsz3jOQhoo2dTX82
3eRBLFiVGsVeZgQTYLbE7LQlWgbKKeQgqEoW5WldwFaG4B4q53fresYMg1qKDqg/esFL02j2Jh/m
7q4ajPCFEnBFPTm3z/FYhS+2O32HrRlNITHKY8gcaDu8lyNw8DAH0lAkR6Uxk4GCM0iuGqQf1MGL
NgX8BIeyroTQFGRYpzenph/U+nYEPvRq7ddTGUv6o4FMLoYwJgJXCDjcgqcZlomda/vKjf85cDvj
JUPMmbpQ+aFXk+DT2LruKQxjdOBrAyIjn+21MWbtQXqbcuy3UaJoJ+nVx+jjSEHtwfZt8BcUNTVR
Di2geN1koNu/0dj2HfIl7f8Y+7IlR2Ft2S8iApCYXo1nl8t2jV39QlRPICYBYv76kyx6F7Xr9Llx
XwhNYAySkNbKlfkQ6TFY1CMxaSHk3buT9z5cE2KXVdDACljfXRww2F4gwnAUbc5Pnl6YYsM0UAuA
auZ+aVGAGOZeGe9UYqOBDTrn1jvVNQRRp+sU7cQjDFP3HpIe3hmGyZcAMAioSundUwBiIE2KJweW
B4jc3cHY4Gw5RM8vtseB3avBozfCIONE0n6G0JkJssYug0AgsrYNczRoogAqmrJl5AY7wM7NNajl
rWfbgkwmBFqCv7XgldyNYZIjKAiNWQ8e3Qwo3A01zgfEyoBCyfpbO4zlNm57saXG+YjwAQMMLVtq
zDlnG7AYmHMtYKjNxvDaEJSwOq6sG+kmBQXIjhpLWXprPujGjv4Cg1ELekpauKcrp6an1tg2qz2d
yxmw2bK12N7WoNpllREs/rhd6Da1+V0Be8KrZ0O1xcU2c8wT7dHTLEgkTsURL84x7+GzHcf4lXVK
7K2kTDdUG+mQmtfAPn+gWlDo/UK0TXDPZdGdvTq419s+XjuuEUAAXKueGgRr7l3WgXhnykpWG/d5
5l61fqieWFOpp3bI/DCWyUNcaS8cULMTwtTGHZeJ9Nua91Ci6yBL3ubdMfHsHJJj2U9wASYPNWDi
u2wCz6dmgag9MXTxFhh/8Kx4lvHaJuBGGs2suqNswzhkG/BJ5JOGTjDIJ4lY0sIBwLtQmnyy9ASM
oSBBOKYJIrMwXoJtKXsb0D92P6QVBxeRyW8MGN9Da4NcicoihBjfHD1st2UIjm4qo4PMwEdVJx4M
QtO51M4sYZWHczwFkS0uRRVm5V1U2+p3woujSeHsYWQdqC0MRF0kztFsBLpzYPcwLnsSRwds/yc6
UJXA0J2ztZ69DwqyZBGASWKEeKIVl9EjINrY/TmqeUl7CdcHRC+/y0a+gWYJRD2DBQUeJetNHfJh
C89CiaiZ43IwE6WgXz0V1oH6WxPATr1KGvDH9UxW92H7q4na5AxV97e+8rKdXYE5bRQBBwLUXEeg
4TFc8w6Cj+M1tvq1aOx0nw6q2jmyDm/Y+lu+qRX8KlP9Pkfc6ToCLnvXpvax4gphtsBJ+CxR475x
5THltXOzK8u5aQngzOYIuy+VGZKDChNTzkpFQ3wzDGcXg2fwnOEB910aHMAhqYEOD4eKh+VOc8Js
BRYF7exYdrvt40atgLqqa/BtI0ZlTkoJL3PRtsmmBjPIXTNFu1CK2riwEW9qPU/8NoI9yQDoIe/4
JcuFfqUSmBgmQZPIARoODaii8vQeJIRgl6Yy7hgJ3HM5xCsmj3jPf+aQhbxfZO/tGrpiApiXNZXR
Ic+9/MqcZ+iqJxcXbqxrzvwcIuFPbsKfYtAh3JdpXT13EwzUQkDaWVNh9QwuPUR6IwYIlEHYnAcy
lDfPqOQN247dEGv22QWlAbAAoFPEoHuYCCAfCmc0106ha+to8gaORZ8fkhAYDB6JZqL7XQFKWG2C
yrV9Nwy7k1vHx7Ts3Vvjej2iJSJzEyiRvrVa8q0ute4WDRUeJYhL4QWtspWhafAY5WwAI+Xwzrug
2VkAyzzABxxxfd2Go/3b1ewr5HtAv5FNHsOKgcbe5P0hdWGC4HWcP1IZsF3n1izBhljgG5gmMt8z
UY53+qDxHdwisRcBy5FZ7NpUUq7BjSheHNWpFZTqFJA76tw6HVtVrtnBETI4d3TQFTQClyyluHSy
PazSj3nZgAadylprcvzZrF+nzHK2A1TJfARUD3eDC63v0DOhCOkY6TdoMvleouU+CG2dfVLaxjO0
x+J1x0CoEXLNugWp5kMkajy29vSEKqjBbUotzVZaEz8P0WSlhnvXrPr+jzXU78xuzFcZesDb1anY
g7Yl39oADNv9BVKo/SXC+uvA67qHoHpkrGWRMN8Ge/2ZZVVwHBQI60fzDkS+IENxi0eh802rKeAW
Bvs7b1l6Z42wVAYhZIccWeTnHkGKm67txlethpyDscOXxNRWec68q7NOrN6+UhpRsd61tIyr1Hob
OFrkwqBCm5h7KyCK+W4pGyqn2ISGMtZ0FlUY8ajvewPslksZGPKKNcIe3wodO+UCwKznIE1/p6Ix
fltetRplo+D+7LwVQlHyh0aA5LT3dGi9m7DEyVZDCF/iQUk1z99yiHcWXsyvLbwhVzd1fg+ukb/V
jRFuTN52B1618B4UNaazQCKgt80fasfiT1XjAlsF9JvTuvV9jWUFSLeBprM6gXjzpJZrqs0DqJlH
Y2nutK5Oz2bZW6sW0E3FQbFpt0fDqNU1BYHQ0ygRtWkLqwc2yXH3UVeGGxeIkHWv1/alB4/kTh9j
CZViz4ZKG4KM6l7tjU7JnVPK7BYhtBBkbnn4MwvtY5m3zWuSVrDlZbw76Hk2PLgdpkdqoYvhZoWd
96xHNURfEFS0F0YRPoEa+EfqgVbPydrhHpLz8SZVTXwyLGXfatfBahMkdj8y1f32eOc8tNCEwWoS
JOSVbpfvebF1oJC2MqBk+MS64Rx6nfHNsHJjPYzMOqPXyxOok/KtmwsA5yNQ5oUSUleF7P1MOcmP
HCE9E7OCurox2DicvjoVaS1hzI+bbdEa6sGOWAGyqdp5GyL7OqoIgQKZfTbsLP4zWuoHIr/M19Fx
w3UH1881NqE/7yhN34GxDQQaAjyNEZwvWpMgmJ0ZgJ+x6h6s5cWflk309Doo1AYLLFVF9mjolf3b
SqyN4zDjXXpd6UMxKrvpdhzvdcspD4U0001TNIlfB+ioZmPx/RSBdBVVw/zayBWkpHqAIwBOw5IP
DLVp9YZ3KdYi9GpoYFfVoWlxNWANESRQWSUG/S0BxdgToh8d0B8IEMKVtdwY4IK4mHIIwOYv3bsw
R5xjhjd3zBEYjwm3BMq0C6/grgZc3cBuKYa69aVMrGHrCdDHh4Fd7cqgCs+OWWR7CLx7J08m8cGO
IvdYFuKPbYM2Ru+1uwnrCjYFE8TvRXmgHJXToZtaLM2ayH5PEtbulqKlWRS2zcZLenxklWM9ZWbu
l2PWPeRTDtqT7ywyh3NnNRCyiszKZ4CBHSjrDvoJ7rwfo8mze2i7FVdooIR+I1W2o2yqNcU1NYFv
tTlM7FMLKqJKePSBGdSaAKCEtATGGIREuQjbdTl09SpRzL3rRNs9t/yxb2L1BwF4Pj5IAJOIN0O6
xMIF+gh48K5jXP/IOwPYKI/9asCe7WQ1uK5j65Kp4Sq7yDuG3b2FwHxfj+0H6YYQF4Rf0PVbiMtP
sDfglbOpdE7iUzH4WTgWW2idNgeLAV4ge7d8MR0PvBcMyFzKen3ebnqFPXNkOv3KwariZiLI4uYi
sG7VGtZwWMrkmPxoesc5jkPQ3ag84dHNsiuJ6Ax8pP2ud/YpGAbPVAnt3V+g680Arc1BPN+p9iUF
McixB9OhD4VjhR18/Ny1KVTag+E5cGS+diP1naCRYDgzQNakQUaC8nQAQA2FRRTuiohBlB5NqJyw
lpBtdA+G15xLvYlOTANaWwsw92JV068ss+3unSLXHoLBvmBMZ2+yAfMv5G4Ad5myXuNtAqxKJb/T
7ExgNRX3w2EU4QOkLPK7yPstszg+tTHP73qruhpxoc55aDjQODUQq27oz3rlpZdGVk+FDcqQzi2u
Y1d8a53BOEtLGmcEv1qbWNMqvwmj+BYk7KEodePUTTk6xEOK/+e2R4JbuZAzgxT3hOMq0uZoGSYE
aS2JuIXUwfuEJLFjYcTXSXetIFv/wyhcsQoh/HHJg+ZbI5i9HfKmRx9I+euQKugpDt4psES+Kcvg
yHnS7xPsHE7SspydqiEg1yewBTjwHxWZ66zDNtt7tXeLpfT+AOLT6hZCDsMOMRcIrvzZuww7a8CA
Xm1EAvotfEw7G78DZAg4cY2ANz94br9qFSi6QLW/ygsJqtwQeiGm0YzvTqBfFCbIB9cLQC1l4Qu7
ArsvIJ5DGfqtHBG7K2FUnJgmNpprK0A0BijRMb06hTKAW1SU3reRQRHX3OZStH+0ttvk2H+GK02+
8/SCOG3rRIeuF/YJOtWYiOLy1negMB/rLvJNRJf8TDK2ToLBfAvt4myDZx57LxDdI+Y/2I2pa78C
BoMA7LZ6twsHO3UDkrllM7CHoax+IHA02GMtZ+wjqVZp0IpfULjoVq0owq0wBZ5nU7aPfV99T0UF
ECmQlo/BaGrgn4L0L+aaA2Jigj20puQ9hFiLDXAxoBBT8ZXpJfgBzGh4ZRkgih5T3ltTVr9q4H5+
ZHF7E6ODOKYyM+91AfkarxTafWvXGajY0l8yqa03JkSFzXbgHRPoCFydKHpywUkMhT7jpYps4wJ4
3wvlyq5UWHyk9aow5eRRrC4LlkjoIEMVKo+3Q4ZVsz5AnSqL9KeC9+5KF159aiDesa7zwIJKjQy2
uUIIh4SQ3RqMX/12ctMe5OTi9H71kE6+gfUysJhzL0PbWyWwZW293MGiBVO1uiyF1pQNosZewy1a
rGxQ+kF+DCx6CJyC+nQD6t4W8DW97L4DOWq/A3MxJ6aSjyrpjNZ/t9GT3n530Bh8NL0PzYb8vjf7
aIXxJoEdsZ1rVvKfXROUb7oeR5vQVP2BpKwQpG9XYDJb8Tbia/wFWHgY0FEQum6DQwRpgkvVI0AI
5H3Rjwi7QjmU3rPt2SXC3nm2K4XrvWYeIu5VJX7AgMZ96Gq15wqRG1W1JsZhoiGmFLEQa6yz73L5
8qV4aYrFkw+ONFDct2LlRZOehxnCRNMOatNPouVu5gh0zTQ9DImeXc2szK+JsKC2m5Tv1AI73Cn0
PXKBVkR4Yr4NWYj4DAgHXYPSNGC8HMtdlHvDY1BWkK6faMt6qAqa2SB/YKGJIFFYz7tRvg4eDFye
I2B3c8LiNTGzeB2EBT9QLdebF03V2H6KNH5JuxuVBmZZ3icuOIaDRgL3AcqN+uDVQK0hijZftxlD
cMrEoYkwDP4TqE4sBPFKBw0fLi3Q0h1uVD7QoWJ8N7SxcU+53BRqCwnpfRpBDsyzbHRFiO99N8O9
pkX1+2iZgJ8xwzhYUeA9FUl7Adl5/Q70Wu8juKU7u0Po3I1DJtahWydvjgy3BGw2DcRYGQAKQcWP
ORhdoKf97xajhS7aCWkdEXz4bGrCPCF2kq0lU9GPVHtFQED3nXGhbRCAah9A75hvKtFYqwrhk9is
5ZbfQsb6UYIG8TaAFpZrtfXYODWW9Ey9M2kBEGhW5SbTcgQ541+uBoZAnyLVC6wFXPB1UZCvStS2
VNHRAEPC/eh56qWwoxMgKf0NW/X6JeOXPMzLZwdGzkeMMARVoNQ2k+AyBsNjkeMphHbars2wLyE6
r2fFqjY0uWvd0jpBmzlH/CckoBCN8kAHwwNVhYpBk4W1YZv4LkI112HZp1t7hDgmtSk7F7hGHTxf
02ndYDTX6SJRC/l2aFhCguEjHsvSAYgc3SbEI0KMFh2AqouPQeK9zZIcjX3RZCwRjhzhkWuWeBVJ
AKkMELa+UlluQtP6S4pqc2l/bqdJxPlIN1+Zg/ZNkGojq/hJ87r4AjimBdtlEm8iRFJs2URaMHZx
dJ7aAqER+4XZJVuLoj2WNQsFhzgpFmBCcdenCk03YSrAUk7r10DntQ+UcmDZnVPeR+pftWBMPjs0
RNpQx9LRWdngJvyV5TDa6UFiP4K3O9sNBTZwhc2heDuCFMMZhfwxtUXEOce+cFLo0BACwxoOjDlj
QFw39ngB/XCHeRWsRp0FGis+VVT/XUFnmEK/xG38Ejk1QEUiZs8C3GE7yqrMNJ+x3zF3pYQ3HfGC
6xHq1UcNGNqrVkeFLwsj/pX+tgrGf1qInoCaPLYd9SjMowAyb+s6TH8JkvFBC0HXxILuOR8xXaia
t+B1adQmyNxnUepOgQjJCJLmms6Sc57H0T1LC3XBu2kOWhV+b/UAOSqaDiG2Cgfhiu9UlEVlsY84
1AXQLzEww+In5ArEOTEEP5m5bGCrvHZ2058FhdoiJK0/Q/MGeaBHjiDytTMMtl0E4SwQucGWXiGi
1jdqbBC3mDzG4wC0ZDsFjAgTJNC88MpHxxDtzgyhEJQheP8aT6A6d0B4UacNOUgLMHkjTNB8LszW
WXc5N3akhDaAsnitO9DlJq0zqu2nxvrUuJoaKwWIvJn04uLJQF1VaO57R4HoZGI8zfoAWrBpehMV
6EzRYyfNqtI5UiVQz4DjKngOqLbuvPw4qgIsW9OpXgsvDhhqfRW07DlrtXRbpyqFYgfeOogXs+0Y
VsVGWukKKpmYr7zGOiHWEgqZU5bmMF0Lt+Di7q5UlIWtWieRi07qTNwzEqFBuhGrm97yNT525v3C
pDcVhWHK7gvH665JmPi6jchSmGrypx5rtVvMIH1LqGOWBi9a7epnPuGOOTrgulAs2lG2t0VypFO1
HsxzOaJrVxEiiGAtHpM7nXGwCy/5jNXjGngc0B9M1UuFYFmBgBHQaOsOtDpUHA8nCwa0Z8vAJAxO
ZNguWAYBVDg8C6eIfo3hH8OR2u8UwYMs1yARV9fAxLKwOrNBhKfUARLLUlHxmMkETtLRDn+p7k+t
CvDe/eccno3ZBpre1VmvJDuI5NYGXnXDtq7woQujdvNMT3nDAyKunqo97vRYloz9mqkhW+vcFltC
oNIBTjvQKyn9bxlhS6ldB9TVdpxeB7ULJLaWJlMWBhh8p76mAQuaB7V8Cjnwp5QSH6mlVuvgleCx
DtMqYunqrnEvhSU9rJ7C9kfKHRgTlPkS14ifGhshsYS2q+emCmByR4PegZAeOALDW590EpYh6OIN
lmD47G2pAQ/MAcxwuXbkztMwyWojChwODnaAlmE2Z6gYvol4zySHk2lqtTStOXdXsSjSHVWAJx+q
fSl0MQvmQDxEe6D1Kj1ovE73xFqEpU7PlcqpSCjnYX70lLXQgir5JAnuBbVzChDVkDDnjtZCwuPR
MfAMz6es6Si5USAy2NMiiPXQkOYDYkCp1m3+ZDw0no3SG69DYz1mqdYeck8g8jvtwDqGqAIJazs0
g4OPVFbrcLxU7ETldFiaUTaLExAgqbz0lwpQQqY7JsZ0RUS4YRO0Zzg4V7MgKpURJy6+lQL+b1Ad
U9lS4UYwttlAzPtLGYy2+qGL43cJXk/DW+m1e+E1rCsERSeEOgHWBQL1jtCLvKciqqRySnUIrQB9
D8JAPtE/f5xBTTJTRmy1tC6n1nQt1ubbagpfI97FPkjLIwNd9ELpSOUJ6XOBew34b0SzAfcJoCyM
u7/ALzDuemi07hoe9q+8GXezWRKQcz8UiXXOm4rfO6wBqr0woGPkhHcjUGQvejTGe29EYCBvvS0W
SPpJNNLd50Onn7Q2/F8pbKHd/b/ahVZ4V9O3egDVVH/D4hucPfJOk+BDogWJM/klAmsIDrQgsUXB
92FgKJ9qO80B+5zXXyC+5YLLDN8KLCcRFD9l6dOBEMIGe0xk6cPS53HrKwWZBZZGYgpBAfxfg+wy
uNziO/oJS+jaNvUwt1At88r0KvRsx4uQXyw4w2YG1IGfo1oZd38JUJHVgHG4o0ozBQX4AI61HSwF
6qHxagRXpV4ENjVkweBUP8jkBsdedaOSpK6n7znY7alOyzIQ1Xo2qOZSqAKn/E3Bhy83rTltQtws
PFDQf26P2tYQeYOIVDhInCQAk3jN2asUEVjQRPtU6gwB5lb7Wgcle3W6iWAwZfEmbNCqquoGFsWO
lT/mTzpM6zooDkQT3ObinLFLVprD9xLb1HWQeeVpbCB/HZXxVZfWqfzL45pO/AXW6OX3RtBou9IZ
7G0MJ/B3FzqQHTSm7b5g22y4m9UN4xbqMA2IzeIqs+48RKiuZRx7z5KD9ajBDUAh/ImIlaAUBV8I
j+fcVEc506rZ80dLIllacv+pMw2LQyIGJEKkwMQGu/f7DEKaJbchQNlI576pQGo1MY3TocNq9W8L
RHBCohL8P43icws6abkGneBooO/5uMaQcHbtTXgPDYQLIGAoOWqxYTxVQo2bQOvzLQwgBtgihvIA
aIjyqdYu+uS+bYPnKEFbHfqIT4azoSpqXlfFRW+d9DK3NsBNw8DVfNQDP4wmXiLoLa5qp0/3DtkX
SguhsUajq601BeCx6VBObNZd5PYnLKh8ypUThfWcmiqpGex4/QlB9H9bTOVJKZqVyCGFO4jC9cuo
BBu9Dqm91gFgYHCrd9DKjWcrzPX90HlPzZDqZypyEK3Qr60o9kC1F1uYbwaErpTtZDAoblCHGRCq
WOh6dqYBMA5Su8MK60b9n4rA+AbuUhN+n2XQ/OMkuEXmMUStPEhebgK9rzdmDtOs//86IQpG9bD8
yvLLHyc5iWz3qsQE1GZ5ceSIBD0quy2OlGW6CcnpXCgf7gQOseYeC0Q15BsbPW9tQT1tU0RgEoGh
1pcIr8w2HUbgylGs3Zt9bzowRorxXvN+zznGh+zO7dqDDiPcNjQz3P70RaevN338LWFkqzKr8LA/
Kvqua+5bTBjUgqcgUBK2F28b+Laufd+HW3Q2wx91eDWqIYuuVDEw6wqVVnEyBk/cywx+93YQV1fF
2sHTQYgoGJbH/VSm4M03vMzzWzDw+KWppHsEtwJ8b5mst6EOPtl1zAL9nE0hJELGJweLCFA5sHxl
hdirr1O9ZHdKB+0votWCFmJ83ZvE1HTHEXy8tsMU/uMCBD7wITiw4CblPR00CFDOqbo2d06IGENz
cHsfkdjV/ZBbsKhEAUJkRAGiSAfbuTWCt6r7OoRmDoKRQGLdauM66qvy0VQlZJ4DvXjWTBb7IefV
q7SwE8RCtz4nqYj8qIYwQwzYG6AfDToyHyD57oLeE4YjOJOC7wMEg9YdN4oXrYCaQql+BlYwXlnN
9Z0LoowtIG3uyh15c0485zGxEUCs+qLY5TARrXOV+FEoB8RM4pBkRr/VBUTPqQzCU/1DFvRPqYx1
+KQgs1oiEFdoMbCGel2pC9b2RRg7+QbyD81GuFqyLjWG3WYg4vkQVd62d9rgbgigfW550OfSwaJ+
pEMKADH4OjN5DhH3t9abrAcTj+W9lDCFrIykys5mmAcvsZHtQLQaIrIRU3DgRWtqFXJYVlpEO66Y
hPhjaPTy0MpBzrUcATtQYYp7LB9wjSox3JXT9eUqM1PTd4wsP4Ygqz+Cb+pvaimjilhOwdlU7ZiA
0gHDhOZ0oJbLiUvZ0oRSoNbPAUl0hk1jtt8H1tswtQlcRZb2fyfhhcKtuALo2nFCT1OemlKKyrSh
RqDvM0KO653pieLolX17sOviiQWeuV1uXyRR71cDeKlqCRBir524OUl8Ab5w7CagP5ug4PZo/ZKG
XQC8EVkrzwo1H5NFPc0Y9bFULox8Sz5WNigp8jw7dIA6wMwLBcFKhw+bwgPoot1oxuqbMV0anjh4
jWtgUI6FMdwrePQBLy03FY8akK418d6Jsa6LJbAfvjXmiBmwwwKRv5AWyOc3Qo+OHjEd5kZBbeKV
zGkqpvZLU+wL7X2vQTUsafNsryac8mBYWbanBygxtdYIq8QL6Bo4fSFqOj12cETkULXKWXkd2LkT
DXwEU/ny+OllUtn8ipbqpWYpo9RyoPeyZL+0a4SOd15HdrDnoGWAhgXc+XjBSzONegXlG6CKhvmm
UyA/Bx+enRKsNGkLDCvueDks905lYdO4f0+kPD2ZpTWlvpzyJfvpjy/nGW2Fm4ccIXauSf8Uc+aO
G+oBtWOmo98irn8NWg1YoWqrTzf0umDszo/Li16yVLa80SWraQUAacsLp5qv53mut84LhEyJ0JTA
1eiFDhdrLUH/gUMFHx36c6ap0acCzET13yTPAG2GMsvT0MIs2Mujhbn7WMF9j845JekA5dnycz4T
oIRuatCR0vtZHtenYT4n56ebV/am9YKNY/4cXCz22xBf7ekQT8+DTb/zr+y/yugMqqDTliyVwSL2
91J6B+ewrnV/2sS7m0cqjUk6NNNEQCmHgnYoTwP5X23+VQYqCbyWpebrL1ANXXb+hSEDNrAqYx9I
O1iBpr+9vFMaxPRiv5QtWUp9Oe1fZf/npZbLfzkt8pwSJpuwXYlpjhQ6NCf/Jqd8O/UgmjM/1RTY
VKfgtkDVkGVI0qmUny9CV/o4fQDcAmpuH4WUMtty3Kkm3dPFSzCGrke20UB3OY9nGqY0dS0fhS9l
y0he2v2rTBpT5AZ1RWq4XIbKluxyGerSS5ZS84hfCr/81HKZf/1Sa5hgDAyfU1aDjXn6ms6z39ck
nfupcP4Sfy2lBp9aUXJpFImyHeeJvKM59tNvUauvV8XKKz+0wc9l0rAmUNiSTaaJhWYXKqMspf5/
29G5dFrC0/UYm2o/T6vLrc/TOt3f/0rS+xA0k1MyBNQJAJ735UHQp4b6dmNA+Ye1CH7XwxCdmaaw
FA61+kSTBOUzwBYnAOXHFFdCaaSpn5epla71z+l2+lAvA42afGm3jDGqiENPg3970OeP/Jdx/OXc
INNgxdKP883b+c+h0OVhWryPPshDwGjXwXFhjumWw9CCNFTs/7NY+7Q8iGiBQTeyHOiunTCGqjjb
2HBubOlhLDM/Zb+UmfQUgV6jxZmKIn1DYzanpAt49J7D+rXTev59ALB99Gm1BRUhDeF+06in5oHX
PHURWFWFcj+tQee7p/eoWkP7u9RMaQE6v1NagFJy7szLm1aQ5dWCxt5TpwFZX7rWxnwAeejHE6F/
PL9KKvyU/3iNwPOxauwPS2ea+9jHmpcuTz+79FZKURnV/itLZf+6VGoqDtqUNZ/29nRz1LRO5LcQ
aFjsGcr1PN2yEjs8EAt4QPFiC5e0wwr0Kb+baXVHMxGloBrxOSujLNvYmfEnZGZ5TBpYIYHMK48B
GDX3gYCl4dyWLth3IvhgDG0EZ0Jb7j990rAqxtdt+UrSp7GXcTL6nZQIcoUfYQX0wc/lwVCKDsoC
+p/l9VaZlyZG9P7yjdYAZN4CqXhPDbXeMtbQ7cU+COHUuPT0VU6BKtwrhDqBkQtYYwglCGE/lMpD
KHlf7mjOGasUSxmJCPJNi0dGvZdGtmc1+BiNto19fhO+aWCtgwRnka0apaw1NTEUuP1Bg4gP8Hzg
FX6/7o01PUk6YC0E7gznQHdJb2aeqgYI5II1z32ksjIW3gomlqttDb8iRNUccN6XF5N2Wgaf+C8a
4qmMNkbc1rgRz9d780jDpPKafdLARDSO/QkLpQxWORPqm/IHvhjJBuZGsMlPr3u5Pw245w1ILt6h
h/QMcIe2UZCMGP0aMhSHWIe5Dppg6QpUtm+957GNpYbyiIUe36ADfKOb/7SrmxfWn0rnoUbL7aV/
d8otJ6gELAsfa7blKRpOAs9IXe9peM2PbNpbUt+mi3yZg+bxTYVfTik0uG2jAvSI2IsPEHuC5A0t
TIN8KznYoaGOBd8hxKUwySP6a5V1brMd+uLGWw47EFCiCNvfW112g+NsZYDLJguDOztO/Gysb3Z2
lcJzNvSrCSg9J4/jCnTp27DAvhs9CJ1lGlyglVpZVgHhPnOvSYXtScoPPKrYvEmdd7HzyoIGIo3z
ZXHwpYzRboHazMkv9ZT9vxcY8znUDeC+3eqJDHZKdFtEkTnzdun/XH3YrALvdq5280TL8BjTb1Ud
Wbulr+Y294EZ6vZUBI86vic0p8xJKqU8pehghxoahVCwwPqx23JzBPkG9Hy4sjbLxDEvg6n3fiy5
TWlXh6TqJfRpYf34sENQN+ljO1w1kPZG1Ez6aQAusygNynk94416vMecAvOi5XtZ1O+pRwIAMyDU
wPRBNBHsDCPd0vCjNw5P28pshbunrleP7dyAfjuF0W2dy2qcl4p0Z19+919lUeNNrllxV7f4MvtF
b+tboLgu83RWde0W3JVXum26mq1Cucvqv+YUuqLTKx0mpOi7GeXGuHG0Ed78dDeCJ5nqP33h6b7n
D+U8euirNg8n+oeWocRxfLQrvq4rTe4Xy0fWMnPdjEa++rQg1k0oYBac53O3/tQFPyXp5nmSy3VY
s8ZeKbDA7WXm4CMBzME2jdEL6RtP+19lwqamwZsdFmKLuMv6ELeP5SjsXar4luUO1qbUmxyVRgi8
qUGdXv8IqkmDpCxNsM1PO2saEfTDkKkc4fgBGG/pftSxvnZR1TUPmQzWkKfdj1U0Rd79x2r16QnO
T3T6+FOKnqIOoPdK9TX0cz+mLd7IYS1LgWnvY6UANNKx5dkrZnrYgsCwNi2JrNwW+x6AAuhHYham
PeicpIVezyMb7obpGp+SY1DASFAGAkJ+Ys/BaLmm1tSDo7DEo6V8DRL5KeptXuLQ732adJZRX2G5
t8760JwfEj0aFYl6XeQm6K1pV2/BkDCUyaFFtNzo89jstyYc2DRcWVY/WjwGEGb+9ncwIUCb4vun
JdcA+NomacD+BZvzYPseHMEw9ZoKD8OGItj0D/8+qua9Hisw5NIalLolPWbc1TEC9/6kKOA1u+X5
ewYcSfH0vVvK5rVsPf0vkCOasw0kN8pfFvi8NynsbIc8u1CXoN6gecOIYd353YggoT30W4AGwoxE
v2z3jthEDpgeP40aSs4Haa1Ss3T22dRjYJHzNiXUbw4F6IunBaxW6TtmIBioH2B2h+w8n/f+lpMh
mjLSsSqbJjl6HZQyK7AygrD+Yyadb4rq5k5jJPq4oSQV0oHeGqUYfNl+8NutM+dWNHIND/gbVJLM
eVPnCp4DrqYVHUChPID6Vvcfm53T1NpOOUVj+t3/MHZmzZFa6db+K466PvRhM2zgi+NzATmnlJIy
JVW5bogameeZX/89IHeXXe5wnwgHFiQpUZkMe7/vWs8CRbl+Mm8ju/V+ZFQI1w/rj2+FyvXLf/tx
tJvgZBqfWz8djj/meiQeMBAzZOX+NAmcWh8o65xC0RTzDf9ntg3SyU1lhuyOklKofjfC55GG52Ha
m8v3CNoHEcF6nqy3rbev2EKH6ybnzljKD+sYcKmjpssiXxYzELxtFKSv66Z1YVTnnjSA47p7Hj46
DoecLqPgcbkiZVsTNpG9qPOnPrwb6wcNC+gmznd9aTz0rY6yRaGtalloIxoxekJic2GwEKTVwUAP
DnYzdI2ak0fS6Nsy2epcpRZkZ6ImfNBtmTx0s64f4aw+BksSVxTn895Xoq+I2eQmV3pl41TQgAOE
SRTzrYZWe1A8w041vdaof18tS5pZsIh0LwrMDb789BR3dnjQdV3ZSz/KsNfSqChmW3/qyrrkeRnR
QF1WSdp5H2lmvdPmyCUk1H+cp+dZJysvR/f3mKXInVQns0jjof3WKxO/EGGes4uwLN6S6XuDbvqx
7Ev5aLacK0pad1i3I0jNduS8NlhYN6huVe5wivuWB1oFPqfUhA9VCbBittMdOdXnnMlDowJX0aAA
RIpqoFMwL3Y8OxzoJnLGcDt3+kEJ6vhjabyf9VDdE/srN8mgXEUSwIhT8M3ozSbPS/29DH/rcQ41
y3iYBCWiApamJrG2NP6/N0O2B3+J17uvv+vEyileLBjaorTcIPicNyDNAq9K42ozTzuRaPNJtePX
qBsxNWVEIsFzV906LoadNIz4rhckVy+ZPrkiuVYLecmDwC0nbo6dtIH5m3G7F0QjbtK41AkuDvJj
Potnjkc/jcgKTo5P65Hrr/B7HJjZukQKp+ALMh0C1mr+3mpGXBdDijC5mrXek8tvWH+Nte5tt1/n
HKcCke3pi1N8GkuMOZMzWC9RU72aWot/tI2zh3YYUUiGs32Rw5R7RmQ22x8P+LdpFBD8ZDPjfvA6
4KpWV+YXWG7eEPAhkPx71pavVF+AFYEVppv1ud0ZvuNlUp882TnjJQ2F7/ngIjf2sqrq6iPuhBKJ
j3ZUMrLgST2k3RVp05aQH81rEmxZWBc61MSl2Gk5DMmZ2IZqnzupm9qdIC8z6Q5Z2YOgj8ZkE3SJ
3Fhzjc1UjVwSfIPLj0WH9+rk5BkiNb7dyqBnxvx08ZzdT74piOGB5dYr9RNBEPj46lEnpsyD3h15
mmOGbmvLJ6fL4zPdFd9FlouSWunxI1hNQm37yW9FjLtjjMEhXtoBte3bYjIkabHFY5xqJklb0Wvb
pwRnt6XpVnZ2TKyEEIDAIheVhBJk9Up4scugfZqNun1q4nrb90Dp1jU9H8VdNujHrKyTu2RZpBZY
/Hp6nAvsPIYzosUNvqENyZ/mOTnUhTWexkRsv5kwRRGU2cdY6/UzQPzqAGzfHceq8LAEhwQwmzyD
6NzsJpsTygaOsTH8cnSVajYvZt3vpZU1x3ooEJXx4DuvP/1YlH6EU0hPtrIjO3UYR9cGVvnos9b6
qrGpLbOAx2s/F4QFoWRIL45Z1F5tQ9c158Q5iEptNiAIsTaaWXAK9d4LSlv5khTOySZ5dALZ0aqt
/wXAfYIEocYzU0ytsY/jeK8XBS5ds7M/xEl0EwUZmsoc9KTWNTT1LFgDAxEWAJZL1W2rEJT4AsFX
8tI8kMFHqwqSn9cWeUCzbgJAGJWkVUolOKVd4OX5/LFuhe+mKeaCcABdWhk3w6zLZ/ywmNIdTKgl
X2PWyWBr+b7ull33sfcL0ozS5KNSx1tVjhUIjoiyQNJF/LOduzLuPhlREUHM8EmW8TmXpKTnHuXy
OFaAhTlFi2OSaQ0xRc41zNqHqZvaQ4fJzxuIOLjD5XateprQiuK4MX3+ixSq4mYdqlhcvQsWgPs0
VRPVMwmCbRPF8hLJ5kin8VnjyG2/tSLzBBM+3GnIxWLf3rfLOKABJUxrYbFIIII42BUWOAe9C1Q8
wjyNlkjIRNU3ZRC6TgzyU3QWpqHlZEQH2rka0F4P6b3jzlVwrbRu2jtZW7uyQMuikYWb5JZJU5yP
T+TZC5r6DLQ8yXfmps2SllSo8YlS62hY8r4xfEiFDYYemNqRq2nm6JkG4rMmu7f0uHwNlfaLwM52
9lk3Xhj+cqxk8FX8cyufm1ndKrBnG2VAJY5XKtACf5vkLm0BN1cMc7tmQc/6PzOie5yKnTZCUKgb
r08MZoFJuemGnoJpVnDLTgrL6xRs3wqGgD6tNNdQhfkoAvnecQzzpDSV+Uja+PdejZudJQ1yDRNP
ryLjUGdUE+Lo6wCRmXiM7L2shvpgTo+ZYYudQQKJR/uLyxTFs4vjSD+V2qx5rfqYlmXrcTu079JO
fI76CRpEFyNe85t0W9RF/CJnn/kG7X/qGIKGmNDLOyHJr06FfUTGSs1Cn4KThRvrThVKRYQ8pGPR
Y1easbVklIU0cZ0WnE3X1ZexqMQ1H4P6hDT3ewIgojC9EfvVvpPKRWSfqlqqL4B1p2OYFdVGCmXY
J4Lio9n28t5aFrnRPdVddS78UDs2dYirI9EmNH3q57IMLGw8Qt92Oc12oJ2uWic0yhHJnc0GDISp
xEg368iryLz3Uh1Qq17kjse1jCPXlJ9CU34u/CDdJU4uto6wh50et4dZloVn9kaIF28YEXu01cbO
RueY1eW+qRmV1Zj4mIkdFLDudwxWfS/WpsdUji2J2ElHXrhwtmoMIQWbdXtncSUeKkW+tH1VPclQ
oSw0apsUm81WGUj3mlvtfUJ4K0+2Ce2kgdJNr5Nmy3lQn4ZWJocg17calVElMLWtk2q3Yuzns0Yo
lJuao/qUBvRZ/UK7y2sCHsxZGTjDCL1LyyE8WdpXcMTKpTVTn3mjCnsjUUeeAv17bLN4eiP7hLSc
DIR/LWK7nGuGnmycHJhJ/B5M5fNzHr36w9S7ehOru8wP9DtzIpW1mYbMs5N7NWycx7l/Kg00uQ02
B8S1VG0Indj0Fd/QPOrdjiFFmk8tQHudjDSyhXdYr+jZmaRO9aF9sxm7FgoF0agBL6PpL2lPYHvX
D/Zxib3coCdQOInTY6GrF6W26k1aKaVrkpTDtxMcItUbay67mQC0jSj1s6mG5hZZj4e/n9jP2or2
BV2vrilGrAni++AMxi7tOuVEONS0EZENSrRZbrOxlrmZ8xGBhNcYOZ0S8u43WU9+sFpxRxyL+khW
CO4mMroYHR0SksS81CxuoomnTUZl1nKqz7EwwAhhUnGdsr9XyAurdR+vsKzep4ZKEzpP7+qyse+J
vLNJtkraXdjAxiG3CzmlOpTonrZVgMxtCrJ7e6wxWNfGUJ6mQX8x67DnSIwRq78sLzMa42M4WUjo
zay5CSHrW8K4V820+GHd1DNeA89N/PH6Yl8mw9U3gfyEPaQGJ1a8oLFHSlS808ym+V4R9dUYu/qG
9knfOlPAiMrBpBGIPNkVpUKmCTEU1dj5R+5o/GGU8oseXzl3w6hemthH1G9X4Kn4+jbrzus2XWzk
qDuIQXGhAUp+0lulPtpmSde3TfnIzaYFwFHF4aYN6s+jzOFrj052kVVvqe6oBkRhFPH1D9vWH600
nU96WJzWtfVtXORkNMnpjlgtWhf90O8xOqhXqbbj1dqsP68LM2jg6A6U7n5sq4T80AV+fOeg4bpW
kTqCHx1efuww9G2wSWsAXD+2yW73lah0xOM9GnhbVf2T5iTfADEEV4RQwbUjFXuX4Mfe/Nim1xXm
tQbhXq6lEUqw2t4Pvt1c1nfMhT5fGGvt17V10TYDVeVJMzhf7eAqbXujWXn02NfgODSpJ0cNj8u1
8FP9vpPTw7q2LhoTtm2F6+Cwrqp5PF3GmYNc9te0Kri1HaYFEpit/boNN0H3gIVhzyh+2YPdpook
JTy4xdselcjqx8Ygweztd7AHAuxuYwxkfa/b0lypNnmm+Nuq+14qnXXFEGpdna4ft3YWNYS9kzeD
In8kX0cJn9Zdogwyb84D21NbDY05+tu7JmeYK1G6XbVmoJlD/pm77vy2GIYFIp77hzLAc110+m3Q
yFtmENB71rI6Wll0K+O9Okj9ljCeualzHXhEYXTHdYeBSdQxnhXCu5f9112gpyS+w4Q3GI1jJrXo
qpROfhIT+IM0qaNrvCzKRVpaG1lBpYrVdWGHzFArZJUnKmJlQqwMKA0M971qFB6CQuO5JLzFy3SN
EWOd688M5oatKUgAXV/lA3IOi7XeK5xZfw4SWdwXY/ll3ZeIo/HqV+Hba8nwVeVjmeawItJbJnd5
G39PIDZgkK7DU+1bzQMtLu02xmG2DTGypgSfePFUdrfGHJIHxWLCv6ytC6dYUjP9cnjb5geGjoGV
uYevkUdmL4tWK3Z4v+PHt3cRjrTlBj1t1xdVYnkfK3Lef/zKzsmli55UHNdtpHpNp3Ch+69vWLf5
PQb/EAfX2x427YGcmMrtujoaUfk0+rjdlqPMic58yJTooHVO7EnwecdOGOqtbJHEqzoTs9pOxI2S
l7iNDudWr7dP6yYZSYLWZ5nt1zf4o+zven38zKBI3NZNaezcGyUXxrpma5ZEwKT023U1knxYatVv
qyI+VFot7h2jGa7GMEL6KLXfeDgO13Ux2zHJMGYrlgfm79tKx/bmQkSPb3tMhU1fAZ29Ti9gH1sA
6MKOiGoh/PCb3t+vxJRiUj9jzNZf+QDsjWLkycWoTBB/oRB7bNjtk9KSMle0mvNxqsKjMc/ld5Kr
T2OuRPeDE3/xFxazwzD7zloWsrJ8t8JV/KDr9E2qqmhuXRn/NpUKH1ugz5zlOSiOSm4UJwo3Odbk
S+KuJYKwhuIxiqzaqYpRu4aZKQe79vJRu1S9ACZXR87BunVdtnWUj+gUjQfiFmsatBjNRymK18Zw
jlybwc7ylcq1ADv0ubhaNoCK9kuTEuk0QOkCDm1R/gjtp7wH/mI4egkaOnAO6vu8QTgcqJuJ0OQb
//RdLWT0WHB/nBPtisBz2mC+dZg6OuO9OVdim0wmpJA59uxQTz72ySB3Qx1Tbihy2q+mtSVVWRDi
SM21HUPjrOMV1evo29Bp6ikorS92k5znwom22jzjoNGq9H0g96qtMbYjLKugCuw5caW+qqml7MI4
suj5ZslDGylfcTxCk6kiSH8WGsvwC9eG9lr446PRVS+GyKbnokkVshSrz+WYqcdkCYFgPknKJimS
R2G1IMtAozEY7TQ3TpL4MccyhmZb9T85w8mXEtRDn2ZvC0FwcKWMcMWicnbX4XSq1znxGLQLo3F+
Hgy4hhbhr8mYxxcyd2JGiDLfilY0uwOQ0eirBdzDU8tIPuRAMpYGsGTYVn7Vp3B8bSbrmphm8FVk
8Wtu2sRLZfC/sJbQeTCq8Cyq0T9ZfZ0eamMsL6DaCzooYDgZhwY3kZm5FyEA/s2xlBerL+fvAvCM
tSQf5X5K2xk2AenukzvEZfpiV5OxmaOwOUASEK7J1IBA1qqpT6AHGZoFKqEkSUmmYOj3j13ftc+t
L9vnabGIyay/rmupljMlDdX5vK6Omii3pVZ2u3V1IDzsmOIQcLs2754TuTzQ8I/++G1VruwSzTIf
1/1FZEkias0SVh9/yjSSbBcO8bhdVx38o2fyNZg7Lq+GNY9+05xgF7G2LsgZu9jGQAlt2cT+LR4B
APXrqmwHLHlo2jfrKlE4811ABf/332ZlxvIEW19bj88srfezzLX79dj9Qcabnub72x5TVjMLdyaq
FMufKnheXFIzf1nX2n4KNqGRpG4w+eFDT7LaA6KFxM3iNqfqwLZ1Efe+2IgpQPJRS2Uz4aYn11AN
HggHhrkPQfVBUZX8ZFXG40/b19UQJ6rZz9Nd31IkcNdtQd8yUkHYvlvfP9D7QWPvxNuur5zLNFbq
vh6pOza6xQm9blwXZMu5vcqF/WMTBULnUiCo99oxtt5+wfrq+oKOMf6Ypv0HUukval32TKy0QqeD
HspLG07Pk63Oxz9sm/Ao7ZjRAhxYdsm1Wl5EE/IWC3GDxbj77m2V2QlJRdkQHpbHD02gxvSQdVTM
vpb36E3RX6jnryvrAvgPL4IkIWBuamm4rOvrS9o0ZecIR5KWafJiLIu3X4W4OHMHTVj7dWMHnw9/
etPv4iqdL5ButRNuNSJOWVs3abV2CHpzfhzD6YjFsoKzMxgvWPYZB3Xq2xpxfntGff5TGzrGS2LG
u2qWxXXdsxbZdk7H+W0tmqpNE83O21qJEpe0quK27kkSuFvP9XSL/NJ86TQmjkbnvL2W1l81n8np
7Jj2GRxQ+VJmYmeFo3hKB7t4UfBid0ncPKyvgSCFUUZ29n2dltnOSGg3GHZ9Lcj67U030tAp6tJG
26kkDW0AGtRpYG2ivrzFM6l2TTjrVzTtzBhidSl9TvUBVEXuwfvn/OfUS5ncHbSeusrUi8DVbYKO
9LKojk438QjUVfmIA0ncmWNzry/+6WSyg9Mwwu5cV0VRaGBlJIM1E5lHTLjgCKjGg6xob0Kko/sE
jNlemT7WcR19CRj/eXDKmkcHsqCLnz8BQmiVey6gV7uBKVgocb4txdx5ebaYW/L8XOIXh7YEGyS+
VaIzv3B+HJlUmS+9QU0hwB8bponyHoE/Pj+ySuexyyNqypMbX2zNNgK3JyGytjX1W6Io946v118y
J/5QrRiyidysJiOuj8KqfiAY6wvhJVcz0CKow1WCRkAkD4Hu6/dOyYm9bIqXxfqTrcb6HiNI7Po4
vaAq+TccXK4yNs6eNOv5eSzax96pik8xvUQcMZlwdeBKnpUqLTQ90d5pWm1tZt0CWmxVE6pBJaI6
X7+3pPOQ+XuZJTWKGBYRoVJ4kzZFriiEbum5F/bZLZ0wuxQl8eOp0e06YZfbjHufF/TDcFDzwPJK
GWuAQ4p6V4+E1g65H77kfSIOUsO+L6c+ISyj2qdZF22lfizLoX4GLMUzpgNaCWL1aV1rHf+1U8b2
Ii2ZvkwRWCjcSBi2l9VECTvPEON0HCcqkG3A3XNI1fd+0uv7fM66Fw2Yx7bRpYk2cpC3BKQuxY5l
xlyjUe+fskhLn7UxiPaB1adbmTa7d7/89//+z5fx/wXfCtisU1Dkv+Tdog3K2+bXd7rx7pfybfPx
66/vTEbxBk5USydc0hKqpS2vf/l0jfKAvcV/0WfGaxGH0aGzpvepKk8ryrSaVZtPUBt9l4dLQWju
sj4GYX637KNFxW+BOfNcKyvxFHDj3xTZrL79tG4rjMxHRsGrIXl7fJOkjq77ASuECYzX+Y22My2M
nRL+LVMzMzusfJ11weCBQUfWXNc9Glu66z/8v//0L2/WT+JLUU4883DQ/nn1f/ffisun7FvzP8u7
/rXXTzs9Fxn//e0u99GXumiK7+3Pe/3p9/LXfz+6zaf2059WwFdF7fTUfaun6zeu//af3+Cy5//1
xV++rb/leSq//fru09csyjdR03L/aN/9/tLyjTP45Sv+1ymy/IHfX10+il/fuXXURk34C1ddl32O
Pv31vd8+Ne2v7zD6Gf9QTU0VliaEw3RJvvtl+Pb2ku7wkq5pmjSlZr77Be1RG/76Tqr/UFUVP4l0
VEG8vGG9+6XBNstLhv0PyEGmcLi8CGmnhv7un5/B72fx25f3789qTfvTWW3YhtQ1x9J1KJCWbXFw
fz6rB0DZauBMznOFAZjzuMLSDJ70kufqqw5Te1cmpXov6+p5HgwFgyXE8z4caXoWPXcqUwcOlmTE
y2eAIEhfspqdY8jkgpY5x+ecFTvuB0Dgo2ncdPrs/eET/zcXpbD/cviWlKag82A5fLomH+0fL0q9
mgvmoCHD777Ut6ri9xt1hqplNMq0GyYT+h44CzfmOrxryyTdTm0yobBQoejlIx5ubWsYTXgpx+hz
EFD6Aw5o7v2Z6vHfH6mp//VI4YdCbbIBZghDLF/EH28f1MrTIhnHZ0cSjVt0Y3sFRezJUhSHGAja
Rh3M4IOqo9Pz60jSGPAjrIGjm/OQi53e+RAMQbtRqKW4tjkGrlkGyUPW9vk5cvT3qmFQFkpL85za
8QfDKmMvGyTPZpgqaqoPBIr3/W0Sxre63kv6m2LM6uPsDCrNA3M8RNzbXB4T1F0UAsyAclQoNegx
gRdpdxp29ntfOgJN6p77h3VoTKXZqZATF3fesQPhbEhRnatGKx4dare4c6l1yJAZEDCc6O7vP03j
r9+7zfUiTJ4OfO/6+vofPk2qto0OP294VsMufpTJHDGjoz5YZPhae9x296IQuVdE/pewLVXQBtWj
ZkMgrHo7+ZaUO23Bp7TpMtoetw1yI7ehw3ao4NxtyIK4ER5d3s8lsaCGRrs57AcirHPDGzjjHusy
xTWuh3cF3+DU64QDmN9gSVTImgd6oxQC7KDtX5j6yBKwkChBucne/IQA9akB32Ma3fe+L4rbpCKF
KAmydK0xoa9pK6Nbdf/h0WVyt/jDo2u5yG2ub9PRbB0sMZnkfz73gkxrUDtD7dFS4halsLMzTXns
PWWzGaWinBF7vwen28OaYYxYj35JQup8NlQwrpLaKPGHBR6r2tgWUXugHILgMrDpxdNp3QEiaPZU
5x+j1gYShwftMKVZciLQuYbMYJm7PgupjEo4o6ZvmmcAfsz7APxt0kLPQHK31nNv0SGKO2DbgJnS
p3FmvJlYwUXxwy13UAxroWg3tA1pSZn+KbBtuTWHPtvQDA+JnPMsBOZ3xmCUnu3k4b6DvL9NRKZT
zA98GH9+9ZUgbLGbSVglX2P8/Pdn5Hqn+TE8WD5jRxe6aqgW/zNU+6fPeFKrUVOjonluxx6KmNGr
9/Esk/MUJiRrE3Gey/RTFiP9b4fkvpatuYs+IkSqvo+jdQzBWcHDTD+MajhsAD8cQ1VTt1SIo+eK
wqPXlhh8tVyhQRcVxQcQwKeolAKqpU8GBAOGY5dlX+EoTm4Vx7BhPxlK5Nz7nT8wN6qTU9uCZxV+
kh2igZxhoZLhIGyHOEPFDpg0aNxl/FHfDjpxZO0QkSDsmy/j0PSvoqTDPMqqhVTPt+QnQFbDSn2a
q6HdZY5stjLSIQb3VvAQTdrD33+ygsfgT2cvT2JNM6SpcjzcAP989rZhFNSOntbPaTnaHhw15R6V
DbN5Sy82UQyIXFNkd62y3+ZCM+60yiEtXhuIqCiibqONTN2pMRcLPCva/v2xac5fj83gW6dGIR3o
0NZPd/VSU2WDsLF8DjAN3FVhot3C2lSOHyKzQH49yQO57TCoO+es9paz0TqLuXQ4GnQw062wa+2J
1mo8GA9BgWbJCB3YHZnJ3JepmwaXPnear23Q5ueRlrsaA7THNbGr/PSJHmT9JfgPtwph//XO6jDy
UW3Tkip3C/HTEzXhXpraSlY+D2g10LeNMpgOYw4ffZzDTTx09baNrXjT+BL3ldlsIquYjgC7lJPj
0LGd0vKhiQvnaIvyA8dc8Lg4jzYd/rzK9FcRTB7lwpQWs9FsePIso11mDpmt3PKqBpCLt/nKwCi/
VsO0rZBLQyBdkhIopz9P0RddNh+qZe45zKY399ZXDrD4YAfpwa/IuAw1uBeDbg13ph1Fe9ihDboI
0K3lNH6lSdMqw2thjOJVFC99DQmiKO1tbIJ9mZ3iykBp3jEN/V6qanORqbHo9hyKKdzwl/ZkWgw0
xsccQrWcOpJYs6omS5AFRcVyY1ZVA2gwTO8Tq9BOzjx5XSfv00ZvXisCWD0iBWYYrtLfVAaQjh5N
zxF0NbIl6exr+njA4TpQgGPHdtNMHybV8OlcjqSxmFO4lUrUnmEj7Koqka42ZNU5U7RjTJjLtVFT
SvdXU9JFiAxb3cZhCInBz6ptGIfvgyn8MlVK9ExWbnGuxfCBP8UDe8ZGYhbbbhMTaXCcZQRJvcW7
XvWXmR/UXq/PsTQAejraXZ0REuI70+LnsYaDkYp4l1mLsr0EdQQA/StdhMNMM45uG4FLc9rquFoy
T2sU7QLHXrsoM5yONGvHo0Jl2Z27bCeA3DmO1aLFwB/qjD7S24HWth9k4pgzNKrL8ZWgFJxD1HaH
mer6knOR1cHwyoOVe8HsQicsvxaZ16GN28a9ndJA79qjVqmMrHJbbFtd4WSMalh/YxZubcW/j2qh
Ul7rpvuW3EMXjQC0ENkMd8y5jPoAtfEYFLpBgWJKt/UEUXAK4Weaho+GtLXoGuglU7x5kgSAdp/6
uo128RhH587pZjcZcuXAtRroJN5UvR+f8D0EqXJHz1N7+fv70HpV/vT0MQ1dM1XHsplgGD/dI/Os
pa1jlsWzkOFEDyMcXcLXFYhrVLb6QrkXJW25jA+aeX5zrrIwZb6t8ZikxJO3AeUoUUNyLovyFXvf
5j8c3r+5qZgmMxyV56TGU+Wn2yT0yrBXsLs9V37ZH8eGzxNYyEUfQhQ20xjfpD6mZIUSAdT65zhJ
ewht3Z40h+JE2P37TjOfayNKL8z7A0qdRuUazTi7f3+Y/+7ex7BSqI5uwq0TfxlVJmBuVVGkzz0B
A4dyYJis9Jobhel0q/Tmq0pT1iuNfLhNaORSRVG2zDhAe4STq9eBdiIFS5zRS59IuJHXqGy/CaGn
5DA42iZvp+OQUm1SZULWaajveyn0O2qygWfzINU6/+MYyOohzyrLg9jnAzXLiD7WgzuhM2gPi/ye
K+RVK3XGMnvfaNONQX9JTvM2Vcz0pJT9IabGv61S29/GOAxcnjcPtjTsazUjgbCyWDkUZekapcko
wx/EXna2uU8FaSahViQ7IKl7WafdTibwNTW7enTC8pRXwF+jVulec9F9nxWAWFKhrJp38NKNVrkv
yxxeL3GvfsAANmiM6X5sQnGuCKXH0ps80fJ9LqYy3wIAJs2JZx3tNe2u0Vq0LKlioKPN7CMaxdfY
CDnkWqXX45egLsjSOcc6Qq+//66F+ZdHt2UZhrApN+kGkyNtOWf/MIUAV1yXVm6Gz0wS4m3R+9FZ
D+PcmzE9PDB6SCe+Vb5nZ18txxBGAOITezhFWSu9fhDGphlq7UwTwXxSevsOy9+ToeXa53jeOZrR
eIHIQNAMZbSRUWf9FobI6Ce90x9T9ErnVuMxHiKwtLmfvVeKRdynFsMnEURP0Hlyeo3IPvzyA4V9
SKVtzGR7tPObZUUIUxEfnYBAWReF+hfDYmvw/Njv7oq6eXFKIR6HtO2fW0Vu1MKgjsac/qzJlPkm
YNauVpynUnTGo2ErG2Q8YmlPazfTaBqCPahfgQgzPabr5tNYkecikBAs2a+PGt3LJ6xpkdcZVbwj
53637oVH03yCuYS+NTRxdy3vjJRxj/A7uThZoO+B7Geekmfqk5L2My86H8FJJpx/dXK211CoNR9q
TOinWTWVyxqGq2uVACUGx6Z4PbhBr91gKQbo4FSBLpy47tF02mWIB8ZIF79pjeN7lV1yGprDhdbM
eOFBTn5xSuXVJj9Fqi4823RD71RDfj8apAUv6jMgNsdJt9w5roYrN53sGNWow/OIp2zVqdElI5HH
U5I5vnRdIe6CsYftrraglSx5bp38m0k/8WQ5drvjyTKejKhrNnH6uWqKCUnkdW4yYixk5d/VXUNj
zXYuapo7l75qBy8FnbxvK435sm/IQ4Z80tOjho5HPhSbtVSqIeY/UGGRXl0Y5U2tWui2WrkVkr41
oM/8SMp6cKT5UF+UgNYu9ZfCRQcxHGyIYUewqntwOpyuJU6Wv7+U1gH4nx4+1lJ+kbqlarpj2D9P
fQD0K8iaTedmmoNz0xK13yZa0W6srt+KtlAp1A/mQ0Ro2a5MzexoZuU+NMz2Q+fbxxa+tRtG9fg0
pOZ0wh1ruVqovJZJbL0vlO6e21T2dRnDZ9FvvQREnOhKcHRGosCz8MVSbcj/kdKOZ11/0uxDb/Ta
Sw/ozhUEg12yjsgJBZp04fT++0ZWd6NtHwHzNP+fsPPqbVsJ1/UvIsA6M7xV77IsO3ZyQ6SyDnv/
9fuRgYOzV7KRAAuCy4oTk9TMfG+9mAnPhmjyL9GADrmfgne3qqNV44c/7aE+JRQ+fWp0/SoM9y0K
UR1EZVYfkhkGuqEnMJzcPd8m6F9SEX2f8uZoh535PnXiWUUGKVqIIyjVeAkMQrT/fskf0OB/ZyLJ
QM9u6rvg0c4f+AfEil2X0yTvXqBRqyYWwT6qXDiy9y6IDk4V5XDblE6GTQeYvalAz7b0GBDD3zv2
ntITrJNZEhxnVMULPaXFGrYdS/WY1ZvIaEp2OeciJiV3NZv3SvWmsyVL8T5TbbD7++8ixZ+/jOKh
AX7B8Msw9cfpwHVRwoZYTgqwbwAk9yktEVrY0hjfTSi8fSvtaWOizFtzyN3PZpP+7MjzTX2ineGo
yJ17zAtZ0u+i1uxuzUDXZYxEx1Poy1l1deITIFlGyDgxNF0cJ6Q2hXIVd2KJaeCCTn4UrUaddZ9a
3/CRIBdoAsUEcMjD/Q0i41ttI90NWoOeI7tWIIcBHumrFM9mboqliaJqaeoQV0YXJd9SmGEjcMPP
QTOZmywVBxFZ6Sl+dG4YvRddendDQOlwxksXXVjbf6borPeGGWN2nVHZQJU7J7stwodnyebTarhV
vrnMGpOEzcLk8NHn5hk88Yk3A+4so+uudZ52V/J+60Uz9t5G9FZ8JDEY8zvUB9O9mQ/9onjUuAcc
t14QDxNzSeXFIgwImM6stjvjJXiIrGvnEiK0OLuIfilLRBVj2aisodSynSBEbtGNBQr8nFP4Km5R
exjajpZN3Q3fgzpbllUlvhRl9lQ0eXMqHWFchdsb+JbkWqi53rDFsMdMlnoVSGHxliAHTrref7Uj
2ogMF2C5MKlbH2fvc59G4j0MEEfCGa+jJvC3rK3eu3bfWjdhhEysadcblnrqDUS5Vjx/Unsv5MSP
3Cd98ZrkVsYWRReCopNVjRR3XbKJNW4xffMG8dVrg9uM0XXpSaUx+2tx/XipVHpP0oSV6sHYdw8W
f2rwt3nRtfDt5D4HcXoPjXnPOj7sKksR0zdMeiO15b95Y7CvGLLXPYc5a1X1TGRtSOBwGh4/Phpt
OzwaxUP6aonkwHxcLzP6JVUWdS+2qQ+zDslcrUi6sN2CTsJH+6BDo9ICRn7cFXNH1C4/+h2h79eM
K4+wqHzQiCTItWoSl7hlpJVmM5+F8f3jKwGGrwslF31DCGRvBxa1pt/Bq1v+t9kVYDvTNWuabmfX
tXEUSWAcPz7yAtPmbzXm8zySstW02XCI3OkXjnPCagdjbZZzfvx4KWsF31rSpzuXjovIlgKLss0v
eYCKPwt/JGOTnezSzs5uoDIKWYNXK0OEi42BLLzH17NxBLKxY3/j2GZ76FAVLdIm7e9kZ1t4sHgy
8FmZK5hi2OdaDJcQ4dcy7ny0FBTw7oeOwi7Wt3YLVui9AFCSFZLaL1luQo5OgsN6WwcvordRvXRu
vHlUBnEeQEOa2DKiFwcBnW+n8kjX60vh+upqu9l87BXZ+n6urjkwPRIipkzflNWRpr/qmLqVWs2E
LtPKZYf3ATmyEpleVYXu1uODAP54AU41t62IlkrMYjtpqnbQjRa3ZCK7l26kg3YQTHH9xvvHSzvY
Hw01T2XrFxulpxrmPRdHct7FMX68+DMpxTYyESDDMmrgZLIa5FDthkfPDUuM5GwTZluvKVxEKGO6
LiGIH0MLfyycnNNcls4TDmU7X49V/rXquxceevE17CRB7QSAXcr0NfIzoO4CCUAQ1eV7YSsArRID
URhjYAj0TTOavXmG560J3Gwp4jKDVZcYFHl4hr6QEOJjdij0F1POBDA0t1CTAdta03gzs2C8xSST
mvQmHuu2BFIKhhMpwe7546VLG/fcgvu5eWcfpVnR3Gc07lL7WIzHUFpvstDxgqey/V6k0e7jm53G
BhFnfnFz5oojiF2/xCpuXrSXngSk4kpUKYVayuyegyY3951Mx0Xz+HS2w/7ZFOTQi9DGG0ygJani
8bqFtD2WVmYdPz5yOpouFv//848vCuKFBJvvrquQgVGBFx5JijcOOp7VukGOtKEpro8n610PU3kA
DPdldqOr7DJIpzpFbW1dUFstPeCrE/lt8mSOdd8vEo0C7FANpn3s/Wi8frxMdjNex+JTUNTdxR9I
HFMuzjORghK3s/09QA+uRn+T2HbzHYsxJxwnBbXrC2s/W5a9E37GEN11LW9Mdnjmcp9/3zjQ65OC
uojy2KjyVMx2dq3HiJ5qv2q/6EDh0kYCshgTv9hVSoizN/oDrixvr2AedlESsO6je19jB562Fr/i
OjIhAqhlKECixe1jhvgYK7wqII8CW1U060PDiGfLKrtZqLVvldXk+8hyv5rmrI81D9nS6oxHqBDc
hROnXxmp8pVgMhqmbkallnCYW+TTfLCnWeyRLq5jgAjMP/9JMje0V5wzQXmom7juzfWGtzD0vxRO
ah8ptLCulu7mTeISHlwOdnOLekAfa0xeMxqE2SyH+SwRMc5a31NzkAsnjIvXumx3pmlcw3ZOPvsB
mR1BTDyrMQKqo18E/c9w9ESm860fnfSpKII306rkyZURClqD6kKIbo9IVuL4q5boZLuZiuesmlHD
zm66Rm5fL/CZFVuTxMuzspjZwoBUEypAVd7U+8F2hud5xguexPF1yKfuGkwVQruBLrKgi9LdrBB+
tBr1VTNP6HfdnLNiHxu7VJukKwYz6Qt596SiOF/2qIG/g8MTbc35Y8r96p624Q7zonwfPQS7VZ1t
pB3W57aB2vAcx3/P4/7sEz7jjXWMlVGUJwdmA/KnNtCEJO6iUtHwZCSoiEUmvurB9tCQNqs5kzar
//97kbkSG9eqCIB5fK3LbTIsPeXz14FsJpm6uXVZUwLIZ4DJYjHp4Se4CG2CNE5dHdpl8JO1w2ci
UM5p3qmD33XuKuUMhAtiVP2ixXC7CYJ8HUt7OAUPr3c0oORCizK+xTEKdSMoscFFjjiorKM5vKLH
9+Ojj6+VZEVUUf1ZIPV7ZxXnQBBMGCfcOAk2qZSLLnW8TwWDbex18ROxEfdoUIqzt1fT0hI3z5Ru
hSvqy0FBstanl831ThRLPj5uMW7vUjxdYDFheYe3x6IOevI9npv7aFBk1s1+yTakmpPpVod65BQv
V3abiJ9WWSG9VP0dr0t/twx5NKXc9YKSoFA1pBhFbfoJqrZd+maiKCU29Q7inIyPup0WGIypm8Sg
uJ4yjNtzYjZ4qXxnUyNkeU2L1tiM5KYuOoEBKLaHbhWMyfiWD6LYcmq1QOQ7sE1//kSSgHWiYDlZ
2mHS0rxHFS3h/ursWdk5B0l5i2JZLrOh7hFR0xY0ueGvsp8eN9qZz2NNkUtGM+UZq5t6ykzUaVOX
Fhgix+4y4z7fOGUM65R36VvZ8MdibLXrxvBZXFw7vqVA7ItGzOkPbKmh0OyOvfFkRjK9G77wVyZq
q00mkxnbtAdFjqV9rCb97iUN29j4qzJ1dk1tMJYC+xjicdV9wSc9UwTlW+82VOSuTcN2XdNF/t5r
O15IpJSUW84rhwqJi7bAlG3mQcXJ5qkK3WRbS5rXiRJ5BFobcAxVj8jZk6cyzLEOTa13ditN7EY5
Dy+qoMl4RE7ZiZYA/qQ/J8kve+qc16qzQJPGMb+Wg9XuHUWtuVOk6c02v1G8wqTgG/JdtdEbri3v
10ORkUfulQLodhknVrQieD486NCa3gacTW7VyVtbGup5btH8tSPRxeQW0iQYefmpydSr3Y3vOOrz
e2rZ9Yn2+C/SaV6DYnLfHv79arTkV/prHx56vNpuaxI96+Z3q8+/DsCSo1nWlygsT8PHWJWxFprZ
GGymyPyuZrp89fip0sr9pLLUWpLwZnCgBbqBF8uhxYuKqy68bTVcKtWKszmHI17CKKGcuN+oEFW+
yGS4NttqOJDEXj//fSr1/9Br+DbCHAdRif0Q+dm/CWMk+CbMaB7caZyI97aPVNBScbdFtG6vbU5b
x7gibSWTpH0JwzKPYxK8VESB700b68EkawxMJuNiSbgw9DjCsVCoOxmF41sx14RW4wFD2oKpOMDX
lejwh+/oZEmu2rytkG7eWKqPyngcIJBYX2TzwJDTxNvUxMu/MUkvM63nDRLCYteBMu8MmquXbdOd
aKvRh3amU2bWylnrrFXLLnX7ay04+5Q0rqezdjlktUDMkeq2RdsStovl4wwcNcK3Wz/UYHdXSst+
OX1ClYqAEgqpAFRzpG9+NZH9zQl38/HpxzewjkVro3utGP7WiVMaLwOkLe3H5kpCVp84HfsrPdHo
07v1LcE6iYi6vSe1095rUZdLB5XKDlUGic6EOq1dIceTFSXHZJgy1ldSBQ2HF4XZeDUY5rQk5Nw6
igfg7vds6KXd1TvKJRr6bW/lGPTHvz8Q4nHD/4Ny8UC4sPwmeLHpC/EbXlzFQewh6vDvxgRkWQv7
lpY0IA6Wo0+z6p4MZ75OEE+HslU5LQvjphkrzYQUmIdGZm8V1PauptudDtApv9BsHhbrvM8m6irH
ZjsHSfIGGjrvAwitZdOE/jNpLc8t3ptFWffpTRWKchp/fu96Pd+mKcTgS9Xe0gkEijnfMJYoLryV
kWYmieh2cR3aOFkHk3778GzkWbLIM93fqfEt1m0zbDFwU/Uk3OFmDpaxiKbGRHBoJ7vZbUDke4aR
GXXFKWWWG8BuF4QgeE8in7IlxX20uke4r9qmCkhx+Bfp/39dbd5/CuewAg74/WrriPIPvJTBvYfb
XKZK208Iedp1YWAwceLxnAxGZ6JNb+NdUpsprQdK3f9+y70/aCvfRtPEDUe3x713fuPCKyPyy9JE
DeRilPVmTeUP2pW7YXeoTyXhtlBl44nJgrbJobGPdvo2cdS6eYNngPw74TbWAEBSjaemTYNT1vuc
7mxRrXm3NCfmUr1wrHHIFxNb7kJbHiHiCn9IIMcdllG9jaeAFlG/nF9Q99rEoIgaTGoank70nY3p
uHUIucClOGUbBFzePq+KboEPI6Pj3rE2sQaUcK1fWepvp6o7xHGQP9EfNj8PAIW2eh11q6cFmOkS
11+y+RD3TjmQEYDW2cR3TJFHTWpKHc6IuOP9Py7wH8jf4wIjpUV6aLseRVn/5WAcO5gYKzp1b4vK
2VNekm5LP8bUMSF/cAvKKuak24eNpvCLKC3XNz41o6V3FTCVi4zgMOiJZneGlLeeDCwK4dZlXVc/
jIlho8A/fU+TQGx98I2dyBJ5MyTal4//Ze5/uQpDhxPM0zeBuneXdQXn4yk5I7/RX2uwjiQllSaS
4qdrmCfgwBDOoKm2ofuAEcyEiuQkW0NI+DtG/uQyZZFeNUaRnGPpUoWGJAgfVGTfipSwodHB/gXr
FMZLlt+tQ28CKE1zN6Foz3+/rsr+Y61yHE8I9i6qcaCFH9//X9zWhMbIL6Sy700zJ4wy9BrMic9O
MlVqDdOmN7nB18ys8J88A4Y+609GORZrzjs+vjBC+G9DYKxiH/skKvPVpIpym8xFtg9dM3quFEVa
Vqc9ACSTS+6eHmz3s8ADt+l07OzSyGxejVmAlfXRazu6VM+i1unsat6HchyY2p1nrxmMpzAbsWpR
0lyETv9WUj9xGiKAWwJOL71yksO2yfy1TcHU2Z/w84au8WRM1i5Ek3OYLER+8Rjrg9G50fFXYlZ4
fN3Q3/elSi/gH/6qdKav8zwbW4MUDnzGEZqDlSwi/6unOE4Eg+OddeTFp5F8xLeq4N42ZWRjee39
K5OGPtd+5CFaockOtV6w8q3GHTkKs+kEyWRxFQfjXLkeKMRUeTvJGw+8EETt7zfV/3NJdITjEcEL
e0iS0++rUWd4oWn0+Qz0OBGH+dA6Dd6EtycWDgCd3R77wGiPud2x53PBllPpeJuA/IU1l/UUB+gq
CEjIuQtJckq7JnjTngTXd3uxlJHzk3AoxuAoHuEdB1i1MXgx07BDtaJSyqWJ+qOIQj9FkUOqMkKw
rrZiusPAk4dC7HljxhsnIkor0bd2ql/dTDmXzDRfI95HAL9eueZf6dwAeKjvxIi8k23uPU0Ql0Q1
ZPHFy9vVPJjzquWo/qzT5KUGWPQUME4v8w2zX8sWNwfn1jP8DcEZBFWJFCNBE+bf3C5AhZMxuDSD
POQx/lWnp/1ogGpLzDjG4OrbT2JuikXv0JAW6+DFiCiT8ZFHftHjr0TG6ZvVtdcWmm0Xe9I88tQT
IYaEdiemJrimOsHRYCXYRAIxABgUwzE2bn6S0/OOrffqpCsNNsnGdfn7vRf/xxsajs3Df8D2YDnq
94WSAksbTGa6w/I1q6beUGkePaEyIjExRy8Gbmqs6oAN8tGpOtXGJU8nffeSckevRr9QKivo0qBQ
qp/FvPCCZNxMtWutsUF7O0JdhhXwKnT9sz+NmsD21n3RS1Eb5cnI42gXI4Q1pd0fg6annjGO93Vt
UWGatwPdWPW6DsG6EQlfc9WsHYfsD4TZ7qYujHaFJiQ+G84t5QEYY69GymW+ZY0RwS0la4njN1+Q
iUajrV1uhnKiKT2Ecq6rJ3mj1qm7hyJECEAjLjnDYhfiEgnysH1F189waCJb+fvF/mD+/3vS8yDF
fBfRvitN+SET+V+r5yzaWU3e2N/nlnNmMqoQaVNvUimZT8uhQRXVF+mXwDezE0srwTgF9ia/bNDD
VqVx8+r2s9m3v8jzqK7QU3REJPW2C2T1WgEu1dZt6KxiOYyaWJiaBIKstMczDSTGcrTTmmvUPJkU
U93+8WuZfx5nPCkR9dnstghUf98V4p5rOE4TTvNU0SqdW+NW0idD03S9MNGOH6oYsMr1EZ9KEuvU
QPG77TvGslbfhi4db+Dl1YJACvITzenYOG52Cd2qYqYz0PsBMyyzGi8eFs7PWYSnIEXVVpLisahl
1u9dZ+h2ykh+gDlPxKR0/IiejrYoaDRtnKk+fbw4Y2MtIpKRkcXn/gLc13h2fJ7XyEB3Joq0XDJx
2rCe3VvuzPbZS8S3hB43UvTS6cGKFPcsItYNEb9LnovxFZV68zOocrRFRfitc5sfWGUQzZbWFW5n
gXDKpfZ3cI/4jPsloZJqDRaY3zl8HNRI+EcrS4jfYOwOlJp+IuUcD3WWzxc9j2RIpEjG3alOqGXx
ECMYMWlbj5/dZcQOAPlzq8n38MMYJdacxFuE6iYpYdXebgPvjgbzkBWfiZuRBzdADi1md0fYWvLk
n50+o0+mcml5VWN6kK2HzKMdCnBBPwJ+rsWqQpT+mmbuS2FXb53jq3M4tzC8g8zJqCAct7Cmn61P
kKlBcd2iEoRx4EIc7CjcZU3oLqNRqnNhmEc5q/Kcx2X33Dt42twgvj0IthNsIDwiaWmxy/RriB44
3veXuZN+zUseGsyD/ja0g89B8Wi2B5xYUYPHL4wmboFfmAA+4f6KSm+LR707VnVQbBH5LIeSED+H
R39fSPuxY/nf6KFUYLc+sGms8OHp4qUxk/SIIKhJPQS/mjRxd65pa0qfOThTcp1Hh4kd72yKAIVv
2xaLYZD10Qicz8U8Jxs5zdaBJ4wLi55rX8MbbL0qKjg9j+abOXn12mR8KcNTLu2S081UH8yilwfl
stZ02AFNcZudor5UOm/JFhr1JsE5EQ+Of8Kw4zxN+a701PxizsW3cDYCTLnmvEDi7hyystrahNIc
XWjnLf6JZcwqDhJTWkuObmqfqgyKOhghN8u8wtMfVsQnVYCzCSV98ByHdHLCz2GIIH9k818HnCEr
vNnnjxcr7Ovt31cJlvc/zo6eci3PlJ5jciT/XRc1wUhNqRiae8LbZUV5a3XqCIA+RZLMdA+dWpYn
B0513GtqConqbsybCVQRjQb0lNGuGy8bljIX4E7AlYfcHvJVYoXWk90VIA8u6P6Yp5+6r1R/4yUN
ajJBy7zcy2YeCVSKXkrcuT+7qN9PljmseP97m7GV1c4OrWylgkufpM5bLNE7iNrut2k+zocwt5eh
7+l7nYsDMUVsw6LHEKAfoWZ04V0EAqbVNA0DPC3tmkTIDu6OMONuYbqW+WJX0SbtUEROGvneDAKw
o9cai3jzosw+ffIaIBtY5kdrbd4++9mjeUpkJzGGnxPP6tHy1uqAyxfpauQzsCKYlrEc8Tf6/s6P
9dGw+uxula51ajC8lpNetnMGIV1Wr/Hj6gSPN52yk8vHiwo9QbCvBaiSEVgeDFH6jAchXuUOIeYZ
8YZQO9Rod0YzrqQHm5kYIgeIcL+pxLRv0A2PKNTlTLoZhok7xJK/iSpNlpLbLyYsSFFTjc+e7rt/
bJ/WH8I6pECOZ6OIR3zD2PybFjXMqOMj8rK8S55nFNyi36VxaKyTFgEGAWcLF1x2NdJEhRvHGndp
v0dbnC051ZnraXRWlSDdv/BpPdQiWrERPxuCvCnF0etfKsA/nDG+8HBlMYWiTlXK/O3f2paV5Zdk
Qt15NtdAWmqH7CbG9ESA5Uyo97pKKmsZaXhnD+3TOn+4CWKNh2zGSblIM5o3yywigKYmiMMUZ+Qf
8z+QJ957f7wlhXQd6bu2wBXo+7/hEK5Xj1Tj1Q13Efn8xy4JNto9AuiSNVLAjZSTfdKVCwJVQjkD
XVJfLcb5ZCWZeSJ6k+cmlT8MdAYLwtzKYzshAA7JB6IiMLtUocfS7vvlUoZF/DwnU7pKaOMUXput
U5Wrd58o1oXw+3nveepnUWM/78kDhJ7ej/jqtoWu4yuEm1hWUyw3XjYzLtZRfO1i+VqUwKBg2Ooc
abc/lqeKIssFhYThp7l0TYpPOEP2WNQIyn2VLoM8eQACZiJct1akTlYYdde83jVGKA4QxeSzpO3n
mqjhfR61HYIRhawBCca2mojCL8M4oPZPQ3tT37dtTDEs8rkfiUFzwkX00Dn5bhM+pRl2JV0MDvr+
2aWCgxQGWhPdXdxY4aHI4m9DWzQExUXejhHbpQnM8pF79yQSTX0Biax3SRU2rxb/iE2LHLmzLGOd
clb/XNQ7V867TunihDvFvcp8lOs8IneS4l3k/0BfKyNUsNNSnOToDm/WSJaHjHV0QXtOZaf+5PYw
aibudQdryBi1+XmY3e7kOM7WcLWxTdqBwLoK5+Ni8mS2RzJyt4iH2/motXokzsex1Fcm3n6vHyWN
CNrajaRNZR1lM+kszvzDK4cv8ZCxu2QNshmC48uwsr51yvVZTjWzDAc7HRL78sAcY/UQ0+F3Ran7
GBtQQK5R1Hw2CPbdhxC+L2akF3U7ym1KFtmCvojmONJeeXSn+BDPHnXof9+u5OPR/+9ZnbeuB0YH
VG5azu92lSFu2wY8trxPMmqWLZlip6ZSx7klf6bszOLS90Q12da5DCkC8LiFC0ecW9n2T0q7T6Yy
1SZpJnvTskWfIEtYHJsCoat9kYmu7lM/xCepaZouNGxtV3ffcyo1XYomVjPi6YMiaWhTV368iqP4
uxGJ+BNotc2p0hfoFRbWfAYBI4bdFx0/lhe0kuWh9OXnfqzpjfbicxo5DHOPFyKknAXRnNMcV0/C
oue5MMSe0GNv0wg1LAIW9wvIxHMw+0fNyPtijAC/nc73Lnd848JAvOSm6xCwY01434YGU27jXMeS
VjYnmzZxQc1TIuzu2KD4OmatuX2gQkfT8b6RYchE6JOZkj1ca3mM9DwleuMfij/rsar+96ZJzxJs
DVJ6uIF/P2J0rjHkProUUmuIEEMxsE72ANsKf5pYKRWE+0lYn100Y4fKI8zSzMrmYngFstqGN2vS
/stO+ifZI7mYpKN5CBEhrH9bYPssLnuzL7M7ErWeQcPi7N/W53hEsBHSMpCuB7c+wq7r1WyUsK74
ZMWAOK6cy0umFBynFXmY/C25J5+NGEPW6bYXcpVypvHa8kU6L1aCUtCtMMrE9Csl0xgesNBWYXW1
xPTWZnCJIRs8ZiS1LNOOxdUnm9jqk5ofRQBiVbUWbqtsm4XxsEeLtCycKlz5EN7bScTpP95af27j
EsPGw7IMCK888zfIQQSVV3p0V95jZb4PTfIQogi9TDwQMCeP15KHn3ISsQ4SP/vHE+L+XzfEY7fz
uRlKgWXyBP2vEdyWoPtROSV3aJBb0CV6PZmiWNXeTxK6022UhhjL4QizIX/3ptomRj5LyBtNT9OE
V6GYAzJCyNxa1QhfsipZizwwN1Y9aGIjApeHzlZLQsoADy2iSeZzX2r/qZ2CTdQPwQGR13s45c8k
diMN8NyL7o32iSCArUlW9FIO2Ktym58YRbnzNa6qCpCat01tc/QvenGNkzJGwGr/CzG3/1zv4JOh
RGCaH7zE74bDIUfGSOR6fAdXoAoL0R+DHdmHiE2InC/53Scz+jFOBhLOWaLXdYcnjqLGPBwyNvgt
Gf4+Ak3jR5uofI2Oc0cliSqwABd1sFFEYUnMNaVDCgc3YWPaJomfWoh/HLycP6cMCQhho9WzIdXU
71hECzCNFyqOCQ8kOE7QeXywKmMJn/K9C/V0DAXCGcdvegbDoDq30aYdGmsV1Eg03NBbW/5on5Fd
faqD9Ceq4nBnBckeFxpBPr5WaxtGJBzt+JJ4ZQMhiVKgF06Db6HlG/yBr1JW+SZBggnyLHlLEyi5
EQQ/Ml/5hExliMwZbdx/IHkk7P6x+IGpceuJggDo+gPGdXAzKFTb/rOcunNZI5YcpmFbT3FzsCK0
vKMl4OmSYd+bQ7MaEgo+CmbTQ+HV7+WsmmPPSLbq2nit0gaZpBMsG1oKnpOUwrcKWoGuZo3ODaim
bELibNQsGeOOKf7uTyaJRdvIqbfaorXW1qF+dkdJpko87w3xiJ292tjleKujGtdCvcdOFRx6SWOV
V25Sa642YaPmVdb4ZM07+IhDRjST76LiBdrAyLHjATx6TsfwVXxWQdWemxwfZeok8547R2FyyBwg
vf4lkuZ30cTOtSccIq5dF3S/rq4jqPAqG1Jm/bir0fEQixkMxr19OL6ilFs9BtQF9B3Bsh84h6g6
6o6MaJtQVbkkZxD0Mecwm1tmfxj7qFy7BpU/dO70BOPq+vSw9LtZ/HUgSG/RVdknT/XZJa/rs4VL
ckbWslNR9SkmL/ANXH/pD/DyJhlmQ4+5PVOkajqls4s4fh99kQUrUdQkxns4wHyg1X+555w/pxRl
OeC+D28F//3+ZhGG9lVvSPkMqqUTcuyGtAyXmPnxJORdeYyn9DZPGdTHY1AnZndFNclM7RwlJlwm
DydqeKaacKiyB+tr2pug7b6Ofkesdt/1YFbpk3INQukTA9ORLqd9O/X5Iu11ePFfhyIRxzxInzqT
2KghBCEaZgxjXptudJnQtKRx4PY0OvnkaGzqTOwGXIarCjfZ0hlU9OSp9NiK3N+jfvI4zgTHutMh
KuR74TfHzs30MkJktCCUIjhYlLtbohf7cAT5Ulkw7XMiHa4RxtO1pMWyCQBgKBkCLeBRZqh3w3Va
jcMTqcgHOxL1crY+obdOrlk+/sxTvJ0ya+MFRCsRrnM7L4YW+VNsEl9dQ6WE4Dsr0sYaVlHg3Kin
btCOdcfEiba4sqA6amNkso+FewwjscMtGp6muuyXuaRQCFmLOsnBrxder+wtT16kvWNs1glRT753
19NGQzwyS9r3ODeCE8AH15r1+OH6weZNoVYYPccuMDdJkgWmXAqbgT3EpqYncooegHxv0KgUC2La
253U1cMsVwFO2fmz8ip7z19uPQICoe83buLYa4sw+w052/Q98OPIGUnTBVL66Fa59oJclpOlA6SU
bU9lOMvswnYr81J3oL1pqIliGKRekItxn4va/sca6P55tOB5ZmP37YcFDzrrv7t7lYIQjFAGz4YM
26XZq2YZlVG8mr0SCbj3s7VshAm2uvkY0VZNQTvAMKfDUZA2sy8oVZIPdUqe1gdrHqqNT8TNuvPF
CUw2/6xJw161Q5seIICv0ZiixqniFCoLwShuYUP3C4mEa0tJh9f/wE/OPRZxvaem8Ic99NkRPrne
uF5AI4MpvlStRlhJJsiiLRKe+iE2lv9D2Zn1xm103foXEWCRLA63TbJHtdRqS5btG8JObM7zzF//
PdQLHMQtw42TAEEQO0mrWazatfdazzJmAJt6ZlWbZux+yrAxHukkuuoy4oxWlJblrXz9+03nXXD0
36JZalh+dGhAtiNWZcTNl5aZPJvYbLmVT/2mSMd+11Z0dBFKRn6FF5V+lLMz1Y7FWsW8AtRDlopr
TJ+1UzOafI89MQZqaBQg8lIJrjgeN4b+udcPA4StOwIOS9wcc1LjGYMpMpgAAzK67QKVVB9KBCj4
2oWEeIs2+NRFU0u/yvlmlap6aEXyhrLKQWZaU2lDuNkkmXOs1OCq1WWxnXltXYU7oz91P5NecEvu
8KCkmj26kWyMo1rRGUjb1SgY6adk/eFHPOSawPBf/IsJ2dfaDCtmhWM47DOQ0hAgQYFqbrKGySRc
vsJFHX0Q3z+GOVGY/1eIO5fyC5qLz3Sx5JNZV+cK/MwRsXPjgZNwNg3MOQZU5lbvNPOEhO+CZCo4
OXr5VjMmOKq22AMy1rxRwBCKetb3+78CDdDNAic+L4xoDoadXoi2M47AQipqElB1yJZjdxzX8lGS
r5HpD40iD5XhjHeezIcS8v3JQHdQVV4j7YOyTYlwIoueJ1PFAFbGiYDEnvW0RSoBhmYU80VW8OLf
NwQRwUzC6360WxMFUhx8q9t88cZ5IhcuVB50m+hNiBGvRdX1x6aFo4Pa+6EP0XkrZvIUD4EPV83Y
50ulkTwNRev/Ebeop2+hbJr2h1XGC6GyxsBvaLcz8VZkQ9ItwrqWnEMoRkrS5lblxqLizUZzlu41
Mm5cGanneewNFOZOfwwj55wjML9Mlpp7uRiWXYFP0xdpbOHvo/x3ZHIFVzX8zKQecHUvJ//vH/xd
2fL722wLbPoqmheuVzyG37dAzF9o8pcYtnTSgF1WQnadMjqxTftcHrVDiwh9AzBqwZIkf8aLIR/H
xN7qcf5di0lzMgBabLJoXLYtrR9XLNXgv78Waf2FLXei/psAO6KNYBShGSdZjujokxdIOmYaUZhp
/U7m1udqnafLeS8LYPkMXr9FtpU9CXu71Pkvo0atpuYDKcrlpVOuRoClJmiCfTCTviynK2+ZpzkQ
P8K26w8l6S2bgASBtFh4w1QN2Gcc/0KO0Zzmtn/UFjXypWXgDdC1x7xe9mbCWCi0mv7eFOO2yGaN
aybfLytD0DK9VW9Ke0bEg8j2iqFq2owO2N+2HNcsHzYCx0i9plZHxorlqxUCMDNRTqZeNr/o82Lc
+yy3V533z2KvPSr27Y8DlSiy0SHMk3Xtlo5BGnORpOxTntuXObQ4k3gL2ZKWAk7J8pqEeUXwmTu1
MVIw8hfQ5IJsCgfzzgr80IThY6EA4pvW2Qc4Um6u2FZpZUutpfKKkyGmDcnsXgsuxkA2kUZLG2vo
4OEbz4CzEv/BHO9C5AjGb+276oSEPs/xnTp3hdr91haSBHlwJzR17v08G3192f9z6deXUZnNskL6
wUCE76d6mZCoe5EuIOOgCtPDcNroEIEPDDTLfYctacOmXV0ISohdTH5ngyQov6QxIpJgv4AgcN9L
gtYZyUnBqXnUCL5gOmtHUCQ6ADYGQn43s3BWTRgNd7CiUJNQ2e25t2keKAjVLZRegJIDh1drV0Eh
AE+5eumW0dlTpRGWsdEok58Xe7gkeA44fCowY8oSn+n0brAKFn4GnhPEuKndadEI8eGU5SujukEb
Ioja+eADBk7MPB+Zz7VLKvtzOtkTMRsSz4qy7I0o7LdVCpUhJxvzIa4yl3Q5+1HACB4TdXwsTObS
PdIar6sTNFhkLZlzmvspQQZe4whiZJXNMKkSS1ER7wcajAzrVeaXJPaqSlLheesAtOTcz0vNZ8JE
vlML8D6tK4+JAUL8sdoP5WhA6vequQNZWrf7PABL6oD1LrOa2z0KfxFYld/U0JoUG0t/EG2jRVsg
4llbYygUHhUXhtR4c7KugGvebHuo3lkeuwaxgRnDo1MUylMZoxvuHSAska6cshhXIrZn9NKD/phj
Xd/0caBsK6nw9gPV8MN2Vlx8CFwvYcn5Yxg0Li60Z6M3fLszMKvnZOYkjuOFUItwu3LxykNgn0W2
HLqofqJobHbkRmPiyIgfyBJSULVqX6nfm6WMj01cPOjoXro5jy6ihR5h5tGx3Gv58DRlCaAujsq9
Gpk+OU74UOr02psqTqGmPtOQtHfDUGOmZeTrjyVcRS0hSarhq0cdT/4ro+Q7TRnxYdfEVImRn7Lc
gbXF1OT3FzDPQsfoRSKu42Sz/XCipknvUmAunlUVGP9m3Q1RjAwCEl6q8PpNuHu2oUUET60E27+f
kR+agOveJHSTnZzbgvXBFx4yZy9nUC1XBVo3BlemcwQMfdOMWDzMdvsMdwFGgt7sxwgnRZgU/yQL
lWWcDUxzAotnK8SLaNpvgY4LRQz6IVUq9WTP6NMgpaMi1ZQHYHEhQalZB+bDVo709zZCnZ5IoCZg
tJiOOj8iOJfC9nKqc7xcKij6c2GGZBSud07LHPlNNVr7CPxFjGEyls4TwglaM3F7gFDZ3tm55foY
fqsdVl8CLDS6/ja2+dvDLbGsBWtnrl4diHxsyN1AF+Jggv450UoyyI/Key9eFnnERa9DkmckHW+r
Rk/cJZC9Rx983EGSeQhohuCVJjRHNxp4CInt2jV5e1GF0m7mQk6GR+9PUWX4ncqEY8mtLwAaNkEL
qYGGbO6+2/MKUrNcllXmdfPILSwnM6BVHvHcPOfh8qwkg3rQQLIeQVT/70uXmCPPHDIoa+rsOFFr
nDa9bTEsGqQPNzfa2lOXXxvAXQIimdvH0QABS+Z3jpwPEBiWmLGKuwV0OVp1t/jTegQPI5x8vhKv
pJzYgjJGcE18wM/FJOLbXKgqY7qQJT8p6t7kempbcKSekPGjFRaKDj5vUB/Dmr2zUgexn2SW+or6
WIXy3JKG4MP+gtKDkoqWH+qgBt5HkpQVo4zm1SZBwJuTlvAwczimlEhNXvdehPmAG54VPkTrJcRQ
7QckWvxlwneZeaiMJo9podxgKWysN/CGeB2D7RgkdEsdoqrtcJGbXCIxILNS+rCnxgeEWt9zcmCO
EafWMFlHCdoG+n5FBgxDx6eQZNW/v7/W7TV//XJZp8wKUQJYzrse7T/nedFpcyGsfLo6GqGdSKSj
jb2OSmGrVCvNPbwEHCvIE9WDNdZfGaj7Ssmtqscdm65eIXbDy5DW4bm3hm8BHSMO9oXM5z77pLWj
y2YWohSKQIxVo7UTndiUOjuTU2oAbEP7gNtCOYdyfqtDrIxJ7eOJsT3iMtoz0YAoDDdkaSFzHFAE
Izeu7Cg4cPumPwAG4Bhy9G11ppsWaDfIqPo26nGzVs4gATEQysr20+wW+NcWiHzECjj9u3gqvHEg
VmJqsPIig+b4Ses9VbHfq7NzrfqFhoel+ij/oLxoqbKzKmwAaiLHLVdN/WoT/ymhbeZA/2DlWwdL
oMqMwX/TAkyPifI5wBDwME05pv+OS3TUFFuA8eW9uvWDDpLnt5asyMiFyWtyOxULuFOMsZOBVsRq
ohs9/Du8hCRNiwhHJm5whsBb9k/4LcA36aAbWESiWt8heYndljW5w1meeAxFYjTmZerLOqPMbbLA
rYDF7ST7EA/6Sa9XrFdN8yQzlX+jrLgANDeeeg51J9SWQ0uPsxNMdBXkprOF08gau4OjWxHs1BqE
b4O8KxhhY08wa90qy34sy+wc5o4mFh+IEDxnetYSHKecpG9VastLtWbZapobFUWNnDnXD02JRJD8
Sg4+Y5Mq4bPDe/uomXXo91n5PCHJcidhG3SYyYlE7dr6apc3WKGNec/jQ2E2mXSQNwxdxHnSV7A6
5VZHQGRhRiQklNaTOSk08YnJSJuJoSEaIab511bgviddCEv8Pu8tfLFdTKubPLwT29OeNHWJ+P4F
dThKCcCBLrObckMNY+8TqyWZwiTSTSvkfCjnkKaWurWDPN2hdrRQ1ZhI01RmO9DxFKyI7hA4nhnY
Hk1Q7VW3SsfPQoE5sRhIkaiNr8vQpbu+JvJTjop+0hPlFKLQ7lKYyQHAFLImNRTQ4bZXyGWMCDXZ
mvFXSmxzC67JN4qS+bHtmyScHrC1fEOTj+mAec8dXcz75f7mHDSZIEuNbQaP0K14J+hBUdBcUq91
hOFlUvOfodpvUmNsTkjq/CUJisNgzt/SiZCafqyfYkNTvMHoAFpaE773XvcagsZwapj/hLCjNhYL
mol48diO8Ws421c2teVsf+ql1X+KOuWoEbo8GwSylSR2rzfQTScre5PnseqpTJi9ICIVU1UIIiOQ
xdw0zlDeqdI+9jxYEusUgJ/bQdh1+1qS/bZaTq3+OkXOq1Ih0ovDuF2fGKqkySGJxIRagHZsCxz6
mADF2iyxkW6RHWI4S5Aq2xGm6Ei56EVo8tqK7ClpSF1on1DXO5/sPHVJZrHvHAf6x+OAWo33gy4N
BR23vN+ryw6sdaSm/XCdo6rcBpVAiWcoryGO8KsZLW8kDxWeHTri0ciOTe6WlCoxWUf7XBOvC9gP
0klC3W3VL+iX4YDkQ3pAz09dRj0ezwbHnqV58agm29YByJfX01YRK72a82DTNr1nzlq2bYNW9dLx
l0yJTBWdkj9T00chnas1Y/Oi1hgippmJQW3fu6798RuAJSq5qSHyvZ3jCAPDs6LI/ppryMWyRAU6
GU7TQSXLyA5kjAdYqV4Q9DxVQHgnlXPBbvPPYEpRzxiUVUi10Z5P7mzxeleFRoaiggRL0bV7tffH
uzjNW7rNJB04/HlrOHCYCeMJN/orKVXi6ET6F5uGkxRz+QhyjWzlzCUIifK7Nrio9Cqd07Y7BuV3
a+jy/WKl0YoxwGpdwosN6nCXREHqq/icx0HNrgUBDw5LYLeYDVGndeXs2pb5Tx8k54Fre4NCVg+T
+IcRFf/EZIg8tEoPQZ4hThoqB6TB8dFUSNgwVhMVQ5tM2rk/tGnkg6m9xCa+V0OuVPWyGE4ZI3W/
xeSOtr68U43zkD6U47o0NHSBBpx+NHqr7P4/ZU7TFYjm0qW9hnMSHqYH6rNdrvf9HtB7sbWSsoUq
02AbT7IrmZEP01K8cTz1m7hSy22IlaXjdkyl+RAmlNXamKw+0l3bq41X9oZF2G0s98b0daRCfkVJ
RRaeUvkg0xqsOeQBWxToriHTySsWmI+OqVr7eEJ3DsQlcOOyp89fZPM5t+a3FG3Bpp8DyDKDfejr
zjmj8t5jK8QEJve4GvmWTecZgrfzLr10NKxend2fwSm0eyNdFpQPebirSwqVOB3w/EwOEXSKH3IK
PxW6CTl6QOlimoVyLB22SDSI4Chz5yHEIQf0WJAgX5bdC6aOZoZET6KnXwZldiKFJKbPw8DIOVr2
EO80bjP4BP5Nh6W51LDy6U2MfmInDYfhI/acY63pytkMmdiaoQpAb/2LUXPTCRyncYn9/WfpaGYv
3bo3a9rlf70fqSAit4ia4Oh8liFBhgS3teeJ5n1jaMkBj+t3Czr8PhnxeA8ZjtrYUsjBU+jMt27L
eGZnExZOEUnOTTSO4wmhBFZnEtGyKgh30kRwIWLrawj6YwHS8qnQH1WrKR9nFXOviJ4hsey4yBs7
JVcMl9i4zrdjmINI04BCxWwNmOyWbWWFL4qhC7/vK4i/yKEIa8X3FBNDHGUocIw1VVGkL2yQ6qEW
IaCUbEwOqslohUKFRl2t7JoSwuvfq/sP0QsSkS9bBD+X7cBjvl32XP9Ccrq17orAUt8gEtyMK70G
zzuiX0vU3lyqySZU+sYVEd7jEsH7FQ5fKHimTkZs7cQ4zpqrJ4DZKxP7UbHQDP79U9ofmq+rEXJV
L/Ffx7J1+yl7pipmrIXdNezScScIa4UdLc9V8DTWscE4mUOmBVRRTv13rI/Frkjhm5kDXu1eo6RT
2hy/uUpwWx4Ql4nrj/ZLXB4qRJDYH4qjOavPhhyJu8RVh3V0CUkSiONjDl4NTAXdGq6CUNIMBx3O
lbTOF9sO9Ud9AWrRmv0nMYI+JN+tRPyQQHCyCT7VTBobhYHAOOi6M1FKjLS08FpaSb/lBfxaGBSK
JYHaeqU+LiJ4UNPp31asME/Sh7fVSB+DZlpT0cmqo0E/5kxIYKoan/Ksip7NsdIZOjUXe5lSRPqg
IvrZjZ3Yec41IMVxt9QkugWPOoXCBl1tvCsE6HwwPXh96jfa1vXBxK3Fv1N2F3SLlm8n3PByYyZO
r04AX4XDDiYGbEFFat4EZId0zPyOSuw9M+P3ApCH69gWftvVp3YrUeuhalJ0ifb63lBX8RBuu6T+
3JiItHNbMqJXRnc2c4X2NcEYY9OccgiY4l4MifaxDcv8l9pmFb1zZbptIwymibmDvu9VmXiydI4d
45ctc26MU4bevex/TAsW9Y6tVxapj0A53Cq6ObpSMUFTB5z2IAqjbV4ynFctcQiIHTqLuKYzw0DC
JkjwXhX5pwPepm2sogKh237bbCf3bBJlNDVXLXMyxu+26g4NKkMzYxofj4twy0KvXVM1ewxDyXlG
we8kMjs1TrhjEA4UMuAE6AF1u0JmMX0MrBaBBoOW8BBUjDhJW2wTPYUM7zaTQba1Pm+2SkPnKS7u
rYU/PAJzfQJMEP5nJ//9FA7nuGptbvbXWeoYxOPe9OI6k66V6/COFzLnrSR03Flbsl1UEn38L8FO
d6U6aw37+4qEms04D1nbqka+tQ6aGFmMvMVGSTNI3XeoEj3m1F8J28S5oizLLsYQvuFHYMsv8jNf
PScpkkbWiCz8AGjDLDR2RVPbRjjH79QqH1R31J1Me5iVcluSjIBvGrxJJwfMJ6K4VkFm+gbRj67R
6vT64uVoLsDX44GoioCBvidRGlNQoZ1xKj3bziLIPJkgQUYFUx0ATRCduGTaQc2YbEcFwVscmOSB
1jvgQfkux5mQERF0ULvpGOiCU4t7ZJOqwmsh8V6QcWWbyUgsd3DCzXqbCoagdade3S5LJ+70Mj6k
77z/4JZk4AV1EcvHzd1jnsSSdIMOJV+fX5H2HEKdrUGJrPiYKgy0C5tWErswmjnyGx6nyTkt9kqA
zIZ/mA2T35XZ6Y5+fLlL8wWmjan5jTTkbmwc5UDkb9DjMCc9r6bfsxWLUTzC5ps8sxlnKMjTqUir
hxQf8idkQZ9jakZGo20EHyX2w1As+L+shnELgTtxAMtoUfX8YifRa9lgRkym/EvcRFDkELiC4Y72
UVo+jlUlH3WHQNcpHPRt2VM3Fhl8/IVZjFNHdw586+NRivJMmNhc1LX5/D7S/k+dO7dR10aEG1yl
zaRkMnqUi06fHVE5Whuh889q+wviAuCRRlH4VrsncLLZmJlecKBCMiYu1I9XtEhncTI0Nry9FgXI
xpkEok76ZZuoDTNXQTZ6Bgnlpvn3fhVp0rletWjVlykpv2Y9KQ+msL/pVtjsa0ICfSU1DFT9MV5l
3EwwecNzHlcYYLTgwYYa589g7I6JTAyPCtR+GOaIfOeAlKuG3x+hpD7WA3NBKPUXC3/vqZqD17HH
ypdYtXl0jOyH1TAbCO3pVxrTtQ6S7Cis1NziBNU98tnZ1MblOimf8aEStiyWX7GqkzqmEF6JZSh7
iPvXeAYFPQYx/rgzGbD2gxLSSTa1nP5V2+l3nhbah49bERn1Dk0CYvQ+3uDo7XHdHBuMkmuLpwWs
tV262l2SaDs7QClySAIyVCIivauGEMKo4sUnbTVcguaZ4eypVvYBFd4LYMjowDHruHbwa7Ly9nUM
gs/61KRb+OkAD9L6R4TYetfh2/MrHThUGZM4hTWOcbHdERoZVxplk6QZa7pFB0obBA3u8XmmVs/t
hxWwcKZwsjrD2GOW/dmUI8mJeXiBwhceItAFDznCzNoeno2vECJfdCM2H3S8Ea7TztGupEu5aevk
+5hQA1ByImpb+401yk1Ep5i50IJ6eDmM0whUCG6fxrGrFJ+5B5Wdne8KE2C0kpG9vET4u0v69eoE
qkDMfs8A5uxoc4rYj1FogylqPwvCLdZx7K5QUV9MGdqyoQH+LVZFLRA/mCpkljitzTjDXGyoTpl1
KsX0CysiQShh+qVg4Za69Y1mknqxuPglWBVPhfUwOFAwm6owL0uYf8qjNjuR7UBV5mRv2bhYD+nq
NM/6pd9BaDiGpsX/jDTovYUY8UWKxFssAP14hqIjPSTG9zJ91m1dezC1cVdPyWaQffRpIf9XyedX
BJCeZQwPNLu7iymL+k6h8SEYia8BaAUliqFjP/8wom6CTO3LqUyvoVQPNnXHhrYhpkzMT1slkgRc
08yhfxz4oO0fIV9M2GTYBxHgocvtWj9erJMpM+dkMVI+BcFw1WRGq3/s7A0QdKB+xnyNZTeeSgYC
m/VWsi1poJ5j3jTSVIdDtAYSaNW3cZgoZKzEr9N0Oq+9gyyjLQSgVRykFj7SYkw9J+LKrQ7tRjEi
eF0gE9qKdCYqmWgvI8utSyV8GFPSmeKuJLVSFfLC5Hnc1IVj+XNefSe03ToHCb0OmsSOjx2Wbrho
fv39avMuEbqpNUyOcHSBhv6HCq4z2TylkSRXrbDI4xJN7IbUoMeYKwVn7+LZ5aSzHWYHPTErnKZ6
5gW8xxutN44TFgk4tGYJnY+eeu0c6ZCnafCJUi48TTrOF6WAfl8lxb9RSuBJLbLqztL4Q/2OlxX1
F9sUUBP1FvKUJJPUgQ7216hn8EY45rAJRbE3lYBgTwUEi1lLwid+CquZyZiieM7eIntW79SON9Ge
Bol8zLrR5qBYhFGKNen32jEuAgvBstmhFsp+1d9l49RcCMklVgdmpHawnRILW4JkDGROwjXHjbUE
OOjqDkFyr79ODuMDS60TlAwjnRuGHDI0QAMFjFADgzFqmaceYU+0ElgQJV2WQx2wSaxmhFSk5BAu
EilGW2AcmYtz2Rm7akCeUlTsKX9fNn+QjPADk1ZFjUnm44cbcUnftdDnobs2+VJjIdK8UE8MP5V4
/OE7+KNZjds46XR/LQ/hItAcDcSde7m1NsV+X7xSZezKyFWnef+hFYri0dRCDturMhpMNdOvqQOY
M1Xqc5Ha4TGoHwXege1YDrXrNCOsoJwWoePUMO6LcSfl9BA7yM2SeP5XVSuaaVKhGiIyiULzIkCK
GFY7MtSQwb5PAWd25Hyoy1Oqj+zPk/FwwXNin6ghnsYUuWarDYQKh8uJmf5r14ZvDSl4r6qtP602
yHmZyscUazLTqM9OPwtX4YnjEVBOedLv8ekMXtXr30e8z2Ddxp0xtfou0rgR2RQfmxYjIEStCVcp
+83Szo8g4tCrxO6QMJlsakTlOLU7IBJscobfj2l7ZHojvEGvyay0MUV3hHfX9XBtAvWprOf2KZi0
ZGO2E1AAouotJD6MO8v95Pz79xXzh4GD1HTDVKkl6fbwN7+/HosxFjbS7PKqiF/TiuPJRjbwdCIF
MEM1tFENYEOdMJYLGPOdwhwlCNbDvIeRGOg/00C3d7LFl2hk3QleFem57SNJYrXbSzLqmLoep1FR
rnc+9q1rWuqY0AUaS7YYWzcc7fePTUO0m5fSKq59baX7RFGnXSsmvu0MPXfYOaAmVWNHQ5ck7YkB
UVGZp3lgB4eCpNXFY6c3n6wu6jeDJYWvlvZ3fW5OTan/Gy+NcueF+EM7jUkrUhf6VbSQcXHdfNre
ySelIsZgqrEgyozvFZpFsQ3j+qdTdPaWlnq8KZzlTJuLgfKsL8e2Gf/NzaYgPntkSJoQ75BBcB6n
UsNUpPVeLeN746c/tLuhENFSo8dpoyC8/aChRqeCzOL8GtZ1vilKFfCCqWKTMIl8rNoJ1GwzkFT2
RsNsPmA6Wrw+eOxSkMBR+tTpzssy5OUzvY9q2mlBkl7GwFdyO3vpGuWpTJInm+yBCzo/qBhxMO1b
JNINhxuV7rEmkfoQ6eVrWGvdi0FOVO/oR4JkxoMckge7NsYnE9oppC4qn3qIdhGwki9J1GxsS18u
qZ18GSNF2fZL3sDr47JSkSZvBmHqF4HI7jzVdynOb9ucszYjUChbCD/RmdycLDn1dTVLVXm2Gx2b
W6o0frLouWf3RDz9E1uR5sEaIEem8bXcfiuo3NwkUoMDFq54ozByxIiPWgLyid9T7j81efXqpO0B
OHp85xj8qAjlw9JbRxi+nsfiVq8xOZZojCBX6E3HBpPytnUTPdhpuZMSoMyFyhbiQTpvDHiZeCIK
AgducxQuQLSa3tka9vL293dY//AOrx9J2ihC13PiA4op5D61GI0ZPAMXKnxbBbav4y4vJ7t+0K1X
w8hjdkYRetGg4VTvs3MEiXuZEvh15U40FtyzYjQOpPiJjT2miseoiisYwgxMOkvInWVRfbsXjRvm
yiEfxuRYLgMZBHYI1SoHPedE5hMTmGyn5438/66A8EcIk6+a9BPV/NDBFLKJnGWolOeEbXdrE/n+
CWXFrs6T5TEYmHym8Wmes9gtRizgEU0EBEL9wUrkndbQ+yZ+s1JtVqjhAOyQLNmblbpExZjIIlOe
U3jIFK6EIuC7dU3gb7upp/iqo2rZSwTnllIvpAeQ36a0pN8mn8mAp/AlYJGDTAGdr1sEG/TDD8Ji
DkHDMHdBzxWHcK6/TEtGBBIVZzkj5Z0qDeg14I0yoTfftc9ck36CzJfbMRn9WI1UrE490JAuB4s8
JopnFT/UBhOX0/0ogJi7dWN1ft/AlKpbJIKC7JO8yvcqI0q30to9JlqIBv3sVcSOTSWEhzZWiG4I
1XCbieLcjtz96tFDmzog28pDGFDIY9Gyvf59JX+od3jQeHaI7eFvSB5bf/0/zRO8wh2WtjZ47oTZ
e6UKM61WLE+JG2bdVRgdpKrRIVGKOyIJY31uvz9Xkz9UZu6YTpEM3pwrutrkkWLPyrMg8GEDnumR
3tJy6uUpjev5pMAx8cwxehFV8eyEJqEdhXYmqsevzT49iDXbo7d/BXkI79aSv9p50T09JvuyJlvm
UWjVYQrHNUwu2Yw6I1gL+/zgHKnuyJ0pGEBloDE3URai/Z3N92vptsgjFwHwdIJ+S/yjyoUXszG7
nM4FHeD7ocopcroCNfViK5UXSiKpk5L0wtKuLnqb3Nlm3vvzN18SGzR7H7hXQ37oi1YDPrV+CZzn
IhOEXCqEEqv264yOidLf2GL+nx4wetPsg0Vvhr+ydKZvUnSlrxU2eWcIMA5gf5GbmwQJidYpWWwT
K7zJ5EWCuIpMgEFIBYdtnZvIhubRnUg02bWhXuygA30au2CfJKJ4CTSw7VN50jPIWXSG2yfVqg65
Odk7zUEFiX7AgcmybJKmtRgLTXcWzB+2XKYCwBmkwSSWa8LNSrXI5mzGUHWeBd0ikwvICpaGcpbR
r+gnfO9x8An7/edSneQlMDLO2+AnpDLpjVC3Tt1boTH8V+yKYKE6/9k6meGBKE7dCpzKc9uIT7i2
LtJZGmhceNDTQT2H76yf4RtBYlst1lkmaBLvnMXgQD6+CpDvOIVVXeeMu30VzCGJnUCvoQqm7PAx
LjSvbx2x1euO5JINirTBCwfCaHFxGBtr0r7JacSaaJt4icfW5CoQ+kH3Wde5ltZBSWZKSok7dhnn
5FBuy6YmezHSXuSs6i+QByjUJDhwFPgo6mtPy0b11JDgGkSWoP+v1XtI99lF6skT98aNxbjgQa3S
BsRoUz6Lr6gaw6dEC15wfjKUjMQzWgOQLys2lnXXEXihil3P8jHKeOBSFJEWERvK+RqEuB6dAvVi
Y4c+zoFLUjQBCVTmV+S4yTVERDKmvIGaQsQQdC2AVGinIiN+wEVeDWmx15S83pSl+IrMRN2LuQZ3
1Kn/6Lhlfb1Q1CNwhNMsaefUYucEbfsUcn5vozwmrGUhbiJF/M8VByNb1r2gA3yDVQWKdGTc1DfS
3MUGPAuZ1F8mkwD6tpofjKpp3AaSVycWdGbD6LxmQe2FUAD6Pg2+CKbeSqXoa269uHMUf5iHIR9n
kMigGC2w82Fy08Tg8+PSBvZmNhNTfqvdBQuGXIcjgtQMxlhtpd7h9JofpCOoovG8mNSIxh+m01oP
gntOZ+t5dKbIwzFb75wm+FpO3yaT9rTkKMqgT2ZKqz1fFQNPNWPb4WxkaM6MDvVikI8qchDQEwMy
003XRPIVpocH9HnDcsDRG8/xKdDyf5g0Jk8M30+1oUduEekBagUYCpOu/NsXnI5RK4xHI7QvVklk
ZU6DyF0Ueqv9bB0x0aZkS6YZtkaeOvSYjq7bY5cYwx7teAE4uv2ytPaPRoDD63E8+PNYkF1ITs65
Qcy57TIHNtb4ncZaduoHkk/62mnOiy1fF/0NWVhKfcvFbHS4znQRtQQg1CfQRZYvBRsdvIOrOs0W
zQpxwfkfY/EbnTtr4EOMLoMhtMgk6qnSZJZ7Ox9r8wnXVNJYzyWYuQgw0mlpi2eECvWmL7Pw2oE4
ShyGmMHY/8qr5gzs6rKoLdqHqkoORWo851bvdtIw7iyVj20bPho9e9OG+YH04laQZQSoh/klE0+0
30GY3XX24LhAFrX9tCmobdGHZwBda6Di72XFve9G/7h7ovOA1PHOwcdU93sFI4pYYZPJzWdOdUzi
ZO94TBl3ixx+KNBBj80o/xlWRXZUiXLPINHBvtte+kTEtP2bO/MN/Q+buYMJi34d11AhbutV3cq0
fk4K83mCK0qQDKQLJzPDM6D1sx1wpQp6u0ELlaM8UM2JvHFRoEKd6o2Sr2mfSX/IR1LXeFPw/qcA
M5bpbeIu9iiUwHaV/slKFzKUpFx2IFE6hrY9rOQJE+kyIHezi+rru6CnaGjUiQDffZw22Z3T+F0S
eFOZgJ43MXqgb0Boc1O+dSOo2XEw5PMQEe9mIGaLEHO6WRlB8dIM7rnSHXqODAZOEWcnnJP/I+w8
liRV0q37RJihwacEhBaZWSKraoKVOIUGxwFHPP2/Iv/RPX3t9qTN2lrEyQhw/8Tea2fkz3eDywwy
1U8DGM+DP4Jl3fIMpuOnjHynr30OTNduLpVJzF8pnJ4QwKEkgAuKRhdQd9dWT5RHIM5u5uKfn/K/
A08AMjvWenSwRBZnQJIIYYKr3I9nlQ4HUmpIKt4wL/IHUlKnhBwQpYoSqzT3fskytGBC6oCgP8Cd
ft46sT/lZhwOLEqburlxrQ7nUjf/ZeL5nz4iXh1WD6whccy48Gb+55PbqravrEJ6r2uOxqIsi/PH
vd7qMT/WdvN9rgINChLZCoIq07J+hG1OCGRl3IjSAgFrglEN3PRu6zJEgq7+OrlrnbmUetbHS+bO
aCKwxz0j9bjcEqVURwODG8ERn3JuXXSpNJ+WFZtNV++75w+CZKzbiXKFw4I7P4RuyHvrJVUTlsTE
viLjIqoVPCYqV2TmUx/+tzHO/3LdCZ/VoAtP7+kf/Nd34pSz9twC9Rt1ZQh7N9F4z7E5VqA3Qpvc
r8L5L4+y9R/7Y34GPo1GHoS59x+FJfh9tBfK8169sCiYy9Q68YaTi50/EJ8ml8G6Xc0ZiNk/9epx
47tWG8PBRRZoZt9Yv7AOIFr5/27L/rdqF30rk02XY99i8vY/n43aD92BbCbv1Z441QdONscTVNmp
84UJRxWpbtCoA9w0kSsLeDKNDo4Z2UsRxE3Vwt8sX6bWjP22M2LP19POH0RIAsN+ZqgPRCjGMtId
2uWVhpaYvO6K4z9Apv0qSFrVGt29mc/ef+GZ/aeRj6+azQpjJ+Hwd/1bj9TqzF5Hv/JeuWmtvdVj
fvHcW2sQb/3UrkRMAgjNDZZub3Xb+yD0dxTbU0QH9OYs/23jgL77P8c4fL/PihsDC961fy96QjFv
heeM3ivi/LgRq3FeXOM69hMqxyKYE38U2VuDGKQax/3Y68PWLb/DvEZjL0S77+f6Jtqs2um1LXfA
LfsLsWSvtlc8yrFdTm1x74MZ2NrUBE/qzPSusFiUrXVLbYcGBfFG7FZVd2XDMlMWNxGCXeheT4nY
tGwvdm2KKOgxi2TlhFAopA4rnOXNmdkv+7W6CphMQSbCxJyExNVa/kHiMAPQhInPHVIoKHBz0cV8
tL/DTHszkd9GqRXim9F8JCNqNuMZ8xIDm8bOJqqR1pCUG9sbDgD3IZbJvDsxUc2SubYRSJgrHt1w
PZlkw84LcKbKZQu9NASGKFwXBariM45lfGDdujc3j1FqKRCvg33lq3kOFnre6zo/ilyRallU9WGE
Er09iQG9HMnoGV+cxtQ3PXq/cN3JwzOHKe7SAbXU4vwzZBrWvVF359Frae3znliwigXWEuzIsJiv
PZpQ0O5gj4TY6BMnK2YB7BGnW4BT4NSKgF0aHO4Giy2GSMfZwrBreA1iI5F+5jNiKk6+TLeejwj5
DqEid33LNwMHhjUc+kJfkJKygSr84EX3N+U2X+jKg4toFTzK3k+mpq/BVlcXs8zaPZExPCAGrJgm
77pd73T1eaxqzA+ZFYCb7dzE+ZZm72vqvdkT/8cl05Z4EkkD4fqPmP+xGWN0fju8rIotO2qt187q
nLh0iXbLNC8NfqDvXbEe8m09CXO6tmVqHp+7UWcLVmrdp0JiZy1h8yOgUakFbkdljM8kXmCKox1A
3VqKuLNG+/JMnNm3qXeRS2mw5uvR9JfzZ+JF6uOqm8dml1nkuelLLUv3sKDCTcK+OgYrrqlA9V4C
5X2lFm5AoLSkXLbV96n/4jk/hzQtPil0XgQt4ShDpxWh3pM/itqy98JTnASk3sMXnGkLXd6SfMB6
lWamhOeOlFgsECI0as4YX1wpnXdZ8xsDCNzNsg9uZYqsISfGyTZqPzKLChGsJryqzfmJgvdwWMLr
WLbficcTu8WYm33q2H91viKTMYefKIT749LpP5vEIVZVcL8E92wMLZtlUJq3+w79faTJMT2aaCAP
vGnQ2NLdVPYkelbrMc07HY9KP4RCTVSi539FfengkPb+WSr+Chd6T8J0Ef9UiOi5rr1kHi3nKTSx
DunbJFS3o87P3qZ1PAd1ECSOxbonjKsG/qpV9cFLAXgy6m2918Albhn5x1FPN5N4lZ9QqDWnZvTv
/GTZm2cWN0uU9FrzMGIAMonmFU78IUYgyM/gysK9bXRDczTG+qflz3OyhXYdWw7P6WjXkduAUpyg
YvFH909JXTpgf2mfDgoVcY7Lezgt8gTzo2UzOsWhs63fxcT50wW3MFwO4QaeaiOsJUHINj/k2qF2
d/ONZSrDtCw034bOdMGbzubZG/ph56th2kHatc9rSH/pWi6gPT3/pEpu9sNs41abCeKQSqSXvomF
ypuHsNMafR9PSuYvKB1EKo5iTjlFWBqQXFk/Q2YMoPBNf8xDaYPSBisEOu2ndEt2MEVrkrozrHFX
ZvI8/lrBygBpxKpaifln6fnDvvOevDKUL/0ibnnmJi64xQvILkKM8j4JF4xUkofzss7BxmpMct40
ZrBDoC3jsLCdQ7UFJCc+h49j+c2BB3zJu1runQBJI7v7NbJQ48U0De/aMo1T3ZEU2G3Nsved7G4/
A+qgv82cvSxlusX+7W+1BFDv/XXQpV/rdcn3spm5Hibjp9Ox3Ky0P7FWSmeIq9Gw2O8VXmw4ANZO
ep11U8N8/JCfBV7/NvjwBMecAO4iq0nfsSqIZ069CzplRSnF/w4XQhOJvh9eg4X57PMp9eQNzR0e
VzvFJ1wP53QhzagbfNLJ03W4BRomR74e6mJo9gxxaL1z95l8fLHHbjnNHseX3WU1GKHyQQIviy4m
06e+s82jl1nvdh32524CfmzWBBWyYj6HdlNeu0V9Gs3Z5aPSq6Phs7ZK5klIFEgcWHzfwUBpGkr5
R2uicMgB/W0ElKig1RD9WaqMsT9Apg57GNUe6yHVusyzKhGVAxw2i8nboyb4IxLOyh5s+bhJZIWE
uN6OI8qVkfiFJA8CeQ1hPJIAvXZ4C9s+gdCJzTKn5K6HdDmHEzj8dFiuKx0MdJpPIRLth5g4w1ZQ
Orvnj03oHZhn3xeJMejfpBtDA9zkdSua12Vex6TRgFcNjCh7wUBbG6pn/QKv2jCy/WhOGhlmU+yH
xs6Sp8abol7l8Toja/OcCqDk1J0sGoir3Zcmrma0QR77sk4b8ghTV+4JmH7bOsHXF1Q/nIZRzRAY
sUkFfgUDc88WfSCAgsCurUfrVOYvNQyGXbiRaeb3BZPUEZxl2EH4YC1orwpFrV9GveffHas2T41l
nRt/ItXXsC8rM5FYrB4xL15/pvVeHnXfHVf62/1kw4k2HFEcKKWaxCjHGSykUe2qyb1Ikq6vjLr5
ckMIkllN+BN5SdQyc3X1VhBpciuspKwh4AWb/UhViGysXlzAdUaK28j/jSNanPMeUw/KiwthctMR
us9DGLl13vgNjuscIqsbgu4aOLK/66pCVixSY2cz7n8u4z0k5ZY8GJb7/qHTbK15PRkWs38FDyTR
SzaeO+N3CST02kn7XVfSJILNXaOqGiltTDrPosgO7Fo4IQxbHrtqMRiBWZG4z8rx39LQOzl2N98s
YA40yqgGwbz+Y/ape+/tT6T8DpeeOuS6ZTMyNaBj2raN4zj0b8BKy8vspRAGjdftGeS+av+MpwuY
bCe9KK1zY9c3+PMDuU3XIN++5/4kDx//zgy+MstbTzK3DgtOlbPXyzeXZ2rfjKt9Dp3qIhspTxZE
iiNBr7cUiN2l9qCRyrnjyynU2V3JGdYFjyf5y3/Cikjb0sz+ksRkx6kJPNlHSRN3BWMqisMfViO+
T8TOJmXZO498Cotdl4Ne+rg4Fs4oW9fPSVthxHDDg1s+/clssAC9kGakyCk58c7e8E9+KZC7RtXE
Dz7muOwrWWOm5Eqias0yG+6KhiUNV+4YOOMrMNGPf3bXaB3KQwPzz1r4iUGI8r5xsGW49nbrKWNV
5kV9mdon8EfldXreUzz4R2z7/ukD2iNqE4rhOIFdmJwa/Epn8OaaJANwFgzLgqOQ6qUNhlMLLdB2
wRcWouoAXLdPrT0D4nLs39Bh+Wc/Z6jt15iV7XKIu3zWZ9PMWPO5vb7VfX7GwKMeHhTYftbtpzm3
d7pzu8TwTSrsvDWOst0U4yyjT3CuFegt6gqnFjRSgz2aNPdDwdeTegHx2VbCpHmk/nxd6iI4GWVO
VMvorFGRDflh6NWJPZCXbBMDAWUfSD2Ap7bZnI2L+6tbS65ctB9Oj/FYVoLS28KXXfKpIMXHX+7o
jjt02N8zNwNuZ/CGiEpcVpq962a2ECN7ti9Du94GbTusFm3zvrovaRhMj8nMxkvnLhdTu8gEs/Fz
Klvsrz3/kvoe87DgU8Pm7TCiWeCJfs6WqdxhPtt86KT56xYA59eVTKAkSw36YKdly1NbFkGl20u3
diwnuNqpNpZ2b8xhH9koZa9UHITwQO1dLagpYr7obWzOMzEAO0I61sROqWOy8SHYQceDufxKs345
pNprovm5c3HKIYhmNfOMeya4oLl5qMF/e65AbgbOmujjX4LcD3AzkcCFudJK8BYSgiDS+/SEBRip
uoAZoiXwkWIVJg653tlZM5iPdbbR2gyOd8JJBoPX4bX2Nxn1Gnyg6avPrHWI4GwhXYeM+orS/Mon
dxcxDyx2xmccae3s8rVpmajnBHGIIN21hBfYGbkFhD6TcCHyI+YXI4Lnx+Kl+eGKuKyVwzkj6shz
6hMT4zWy+eL3RD4+cr7ES17ZdTKV/guDanXTrrDQKKx2xI0fXre8u+VQXSjD2++Blf1qogkPHFjU
7lslNdnAIpfRpgCfCW9g0HctFCr7wG66uzIZsy1bFjv9T3QwQ2S7Up6tbKbyBmke1NVN+/N3YY0f
eSzPbPa+PEjx3NLptEs6wpLjflHEya3U6B69BPRf/4ydTN8BZWSRLizifOtOstbhwi82zK0+0Xr7
MeMKWCccqf7st9/mprnZKqLSe0h3Ypw9Oez99T+a0a3VTdY/I+OfhWXgrhowmWZemR9LOzOgQ45v
uc78S7Hpgkx2Z5eurRetCKqNjhs1FVTpRRk++NCDtGbv0qeUpU3Nw9K2on3xGx4puMlm4ttceCWS
T6LyYCaLcvhJ95VCKPYXxNvGydXTF2/11b4CWLWTlsR1aspzmbeonwb9kNmQvUIUG2M0CCYXa/l5
6sHvSu1CBdJW8wgyumrf5ldhVh3GTiPsHX5uc4/aCURY5mmADC2B7QuyBcfarKOwMRSOwjuWPr1s
HqibXYb2e0+llXvdXhmVfRWUhvd5BESSijYKuCO/zAhcad//SAxc/8yMByj283jpQp6OkHNhZAl4
Gp/Ymt5iKFtayRAI9Sbtad93s9jP0iXAr98YzC7W22A8Ux79/p1+Qt88wrbw7kjYB3OYxZnZ2izH
QxrakHTBxnZ/rLNjHfCQiZj/4bqjqWHs4o7F7iOEifEPkQKatXDxZBa7PimjhDS2B842NuWV4x4a
AhmTckIirpriKErdXhgpxmqj/QVVz17RDg45pS0SZqXPDYmNu8nXKtF1frZRzV5B1K0HRbs9Abdg
+kMPBcVrb4rO2AVGQWbt4reHlFXGrimLFF6LWx9rAjp25HOjC1nt8ZQa/VWhkd7Voa1f7PDu5Pbw
CIhCvwRKXVnDdolF2ITK/uQlNd8wm8hfJlHeVHZywmuvNxOdVss8RFg3z2rNvRlMHHAE96z5ttyZ
AKSRXa0TwVFlLJ71Z5kZ5oMTCQtxFSwJ+Sb8wZlCP+mF+3rpuB3KlVzRxVpPHnEDBJBwWTlGcXCa
LtsrEkZ3kpIShqX1yh+QHweqhCOquu9T6g4vTq9ixeT9aofqH6xQ6xfRALyq5KF61kQWqcILLRBo
9c39ZNC8x1mTvlquybhmNK1XrUee/xGixQfIE7DPulsCoRnXY17zU/fPNGGrbVnK7dT2JGlY7E4X
FosvXQDOyR3qIAnS9W8RliJpZ7klHhr6faD4Jdq5IWehmIZ7xzBq6LQf5bgGDiur0Xh0YSOUQ/4+
snM0N+vJ1gNSjcUtgKNovpSFQali1f0DRwpTulrpAyn3fMcjM/2ccGtfs/MJlvKz732bsM7vCB1Q
ewyW762bjjds3r9Rnx3Y8cyvVfqOMQO0eosK2ydOMec/ETmJd6a//s2kt+AJstekB5CoKWdfUb4s
G3lPY2u/dy49gW19MckoxLyuG+b7rlzXu/+j8/3maPXFciRktmKVLw7wrpZXGCHzW9C184n9+no2
sip2g6zYW2v2dDJ9V4Ts3Es5doe8b38zw3Quakh/jASL/8Kb10c+1dnZGFK9N52HR5bmyzT461Up
cUU4N75OokqsluACrw78aOtc8z1FaiIaw7natn1bbdjVzfZMakPpmqdtdxUbqOimyH1Ulzk1TlbI
w4iDn/3wQjg1gOFNDmmizHQlv9ohdMWvY5nixSmANMRuYX768HfVeWzCU0wQaonI68OfzYqUeibj
eKWxznL9N50HQIGLow+YR5CBVsDVWfRGWbVRZUgjwJu0l7MqbiMYoYVCcWdDiLjKlQApKbNvRjoY
Jz94tpky8E4z7jKYSKF5Aeq3wlC5+V296ymo724OGh5VSLk3S/mSE9ZOcAYUbvQAX7al+Wcc+buA
SOCZhx7HVEMcap3tG2bzfRroSGsEDoZBbl9+n8WYs43XR6+05QN5Tx3ZYjrkDIKuTNi6HV1Ni/S8
YBfqSwzjBiNY9NHzzQslBC+qlInx2wR6qzN9YJaIIYjq2/dTNl/QG7yXxdDHwPXUZmILelb+9gNk
8AWCMlniWfAKkqrFdye+WgvGEz8wq9vYN97JXcdPM3/FY/MRB/RlBTsRrfIhbdhy5pPCXLe19dEf
MiS3XffFmfFBNQWo6CU3XzpJr4g1xqXxDFBG+3O9czY2WmG+UTSVNTPkdfnFDendpuq2ITbYKVxe
8GeWglENCXzZ6KAUbJYAIDvmGLMELMsTDteT8NihjkIICGra8PRZJUlCbsrjvmjKIi896TSIytXh
hA3YVpKwk8Z6xjUsyoBBYGMRATqj4l8Lxl2yOHQ6r/mxg4UrgLRKQOtZJBjPnVOCQoAosF8grc3C
DbPvecxWyaapXkIKHKC+xN92STWgIiUyF1PcWA/7atUmDWQ7nSZrcwD+6xmxBKYf+gLWO/kd6cBG
x5Rl+znjR+w64t9HUX2qRqdNXIyMw+xUp23rgAUEDB1cKS5TMA1xWgUcl1O9HSYI0K3c7h2fGHsB
8VLkbyMAY4RBl/C8UidsJIcZilRQmZRz3kJcR0uQ5FJid0I9/lOuoLcwTxqnQliEPXhsuCtaj8id
uyuoXbJhEReGjppf1NjXR5b2ZCky4z740/ipSlPjIkYne/1osZ1RPVEAvC7GrJiQeXX7OnowL6Qz
HpDE8I0a9hvkfhyqE7sNKw9Iv1LLFmMUDeJhzsEmr66DO02Nh6nkKCxIpiDfETAw2I8bL/9X2VR7
Y3RIkCQrlFF1dZrdv5UDvcOZfyKK9GLCIYo73eqy/2j9vIDc2kEWkLbhxUV6rcSD7v8gvR5UCcie
mFce5ESnXpw1/J3aacU3bvnfTGIYlvbNGGiCQ1wTEWiK/FTby2/T7qpLu+D4Lg3P3ZOo9hWDh3NN
598qcDsipT120w2JBuFzYKFBdDAktbF4mnX/ktE4IbZTm3fHsTTuS0LXGDqSllL6wTcxC+jqo0Kq
twwseLue5QfTw4u/eGOSkcBOQ9YCRGjr92I7dqs3vqyQIE7OWv8xGUzsAmhDGKuhLaeryh6qQFSP
edo/ylFDHnW3hOq2owE1SenttiFqlza8u4y1JdL/PdBVk2Ie7lYxd6cNexzrfDVdcze8W9vW7tKe
PlUP9ravKjJs4P3HsnJgibWXNSD9mfSRuEy7o27EF9+XmHbVtvx/56ok+Edp7g5L8yiOPQHihH8U
bITAkxNlx8tgvThWgQNXEHVbSoMr0oKAKbhKygDVOxTpu4JVcjS8nrfcmr5xn3P8ShcOgFG/Wov0
iUOag+NsPIH29v7j4aWMHoNhuhF+cTCk+4RZb94FXJCfSH+Ni9Jyvjdb8OC/JBMYsBDt0UVF/gS9
pgkJ2h2/lJCBLqEV5tHaBbE3j3niMJ6G3qe7q8pHbKFM2R12Gkz61o1BSPkNu/BEFhTMIIGVgXD4
3WJR2qsWgRbqpjlOneDo4uUlCGVsDirNWJgxVDkGepn43lZsiL7FfpO4McOo/1FQfk6tuX4bTTN8
45Ris1UeUKO6J/ao827ixWN+VRGJTUweU3WCmavJ2G0e8byL0dQxOZQa3pjyDvBqXTqLawD1B7Gc
+7kLmjVaWeYeLau6+avzF3pDF7uDnJJwsBdY16YP+fzvTCpc1vqku5ASuKPE3itWpF9BNXxZw6C8
DQEiD/DuZ7U0RErXoPhS4XB4aJJc7XzJD43wUzLsN3wI1iNM688hsOSLgm1Duk7+W3dyiG3vqQNi
n1WY/V15jOMdnxl/OVB91yrsdyoQYELq8jrOgTy2KSxsurjqXDE7xIjIGa+eISpQ5p7Op8KLNb1V
NAxLfnNkc0XlfBFKdIcmJ/uvTgGkrK10XkuZ/mTfLmEjXX1BuszHNKhfsMGC5hE7HA/zteKr9HIX
HI+ntp2BHj/WnWUecWj8XEoIpG5/SDlvDlVBwNuAT5+WHY6bX81ULK7f7UgrGy4NJTylSM+1W0xU
Rz38YsNG5F73gBDWDqzPJqb+rCpQia7OGU64ZI427iIR1URqIa/TZfO9J/EXmh/f9LkdJwdTLqyY
BkoWTvh2i8xhzs7K8n/2BPQex9BCoGQ4LDPg7bIvEcQ36x/uNhVP/dOvjHgFPZvGgXKjPxcVNtaZ
hcyr3ur2mn3t+oBr1/o7un8B8plvlkM/WvYTv9SK+QYb6A/26NNxrjRoRbVeg9WBhFksQG/98Q+1
/7zraMliE8VDarjfsdPdUu+PbEdN6BQFbhMGRwR77CzF4iLi62se0uLSy3b5JEweox07l/Yu8mYB
U88Bs9j6ySZcuFuW6ZbSpVbrDD61XpKytzyStOY42+S8o05XVMDOL2RC/NzFGt7tsGeiW2iaYqZi
dQmRNugVc7uvTWgvOL97DwNwqfa2ZthjLILo2BBnVde2P+QiVayZA61Qutd8qhMLy4095sT5VRg0
/a2YL0+Fkt81+9nXWMWUMexL6b8XkumZDUCUC2SNuiH8OXaQ69NV7FdzugcAQL/J8+xDfJhTVycf
OjkUauQhaxjDsiEzezUV1YgrEza6n/0ZO7ml7cMEPGI35151sDIBvNsUPy23Ha/pxu80lIWZbOm9
e/oHEbDyF4OmiKVByPpiS/OBqjZ6clPjTWegz6vhx1SYNdBZjIcT6l5BfCNBcfMRFs/ELskm3mml
xGcVRxGpcyInkJZG2JSBAZOqGUmb6BNyk/VuXcRf+NNbAvkZGnxf/wNm4X02H5MTBLyhMHF5iW1e
eK15TUV5qBt9cgpFMWJPbwDtQY8REhLZ6pZNM/oCO6T/GgeTflbh2pHQZdY2+109QwZqi+JRfCQ0
+8z7N4Bx7XOTjc2LHdhavwa2+EO8ynsxLnnSUGWp1UjisNzGxKnTk2gAeg0mBgWVz8bnzkP0vD1p
AOW1CdnH9TWB0eaWnY3qFa0yV2bbF+cw/DvkT5RguvzuAbP2tfvSdEFFKHZFYWjAxseWiXn3j1s5
uNDSpjuQE/bDWao3+rX2GJbuGM+5+1WsBXeqA5dJw1uLfawgSabhGpReRhpc2XQXt2PFVsnwYg9/
gRRmB3PhEDN72SF+EushtPo3RyNEEeBXjhv+/UuKKztaUp5rMFpfsoJ4NgfrRjSyw40+1PXb1Fl7
4mpwgz6VLs+z3GwWE+8OK0sBSg7BYsCIfbvYHavybKoKsOJw1T1W6y8Fygd3mR7lXBP12Xifa8aV
KAknYg+faPVQIuY2WL/uvd7w2VzP27Gy83s+pM4L8jbKJtWml00rRkHmSlpWwYkwaMytpgycaDEc
41F5DS6gHJZuXt1WkFjHpiW+rwmU+e51zac89HB/bNlLZjEkNHJqvYkExC2QNRN3pzhtJiduQezp
zucz4w8JviK2CHOPZrI+Lae6L0RcsySJIGEzgKXmOfpd6lHUTkvSts7RbEfnrXiQc/I6jkLdg7BO
usCzicjJvrvSsGJ7ywm8be+NIpyRt3zbrQhWJHvhS5CnTK6qlT2cJPuZfT/yv+CC49c76wzgRI/m
g5Gd8SUdnD92OD6U7tc9pyxd3qDCz86Il0wqY5e5XC2tN1nRqvR4sBr/7qdp/6fxv22z0b4bn2bh
817l7h/efICjeSHsUy2L1yDEWEIK+YcxBZ3T18G/OKj562Bpf7g8wLE6kRQxnjLG0onT4Vwl7Ih8
moG20iAKZR5hjaCtloXgSX26jQxrV/Ur23ljdJHMypwrYblPLXaVugp/kM+bxvye7z3aLqbHJd6l
aHqarj4eNSNb2FOn+UEjWf7abyUaMvJ5I/hQM00J4eaVTl8XuRl4Hp7Zg8Q6UVJEfufPcYHkkIkk
9ngC2T9n1ajPFB+vhrkGSUE4tBn2xDo5LhEkJHDvPS/9VjOXSQZikDijnpzVyqZuVXV9soPyyKFH
wx1M+pIRXrUb3MxhOayTMGvrvZel1aH0/S84EtLE8hd2hbRVu9TZwlNtrZ/XUBA+lOEAWUwr4eZo
I6jzbH7S7WoI/7asDUudBjZqvvp3JKuY/XU4ozlb1bkuPIoOkI/0JDlYYwy6Trg80CGNn2WW3mzC
CNCWLfXFqovuPNlGubMq95gPvvreeoyVN+1+splxnxndNkm/6GWH+XbdtYOu3z5SJhtCgjzpkmW8
yj5B+eChGOEqd3/ACWYLQw+dOOh6zpkS5wlnwSvKfnOdvuRibh8p/by5qltod91JGwO1tRrooREE
9elGogLF1C4Yh/rmuxl+ziUEDt414yO1j2hUOfxVF8bWQFAU2O3xYQ3rz62z5+M07Wdh2gxFyOEY
/PouR8b1LABwKJUQoIk6XKK+plRGQD0kgf4OWMF+23wsKU0ud5LoPDaDnXc0DLaFQ9qCQ3FfbEIT
jmCkzchUT4kE2rngVFXFS2oQ8ZhrNe+dwbDvFgUPHYYb7gqTyMHMvfVosS8TsJlIj+OpSCUaPkqw
uNSrOLQZ5xWZzSPq/mjwvO7YtswfOmsG47iAAfBM5Ez6p1u01pd1YM5L8wH/Du+186mqvwmUuS9u
k/kkHwzMXmG2amU6d3gJ4Ckar9/7lpRg7PPj5BG92XjZHlPjT4PItgfuHFOW6x2X7WUIANiYRv65
wm/1MJ9faWjJSx7SrIVtc8LAuNy32b5DenLPfUWWfbl1e+o16zoHfly3ZDEExrztKlw+R3IvCWRK
mQE2rumQEgEot4J1FDGiAsmXN2coLLdCaHGqOIIapzeTMSe7yWY+DYHK/jZsa3Ei/qxPiMkmuKet
uOZcBNuzuYnXwb15khUI63U6wdL9B1ZuF3ek/7FYUHrnGyszh6VewfO6zR4t4Yk0IFLkzPHkGZzJ
Vdd/xuy693t75TmpvpSSojLVTUMOh9p1Yvxj1uvXxhzJGliL+bj2JLuGDDjYnR4LMr5eAgbAGZL7
yyinL4039iATOL5kqYY9ddMBA+ahZHGyx6OYoegYbFI82+JRkHOGUqh/bbmbqYiGH8NoMaitIAJ1
dLc1vpvE7BfK9W31z+AOPysX4IhQpYiw5N8RViUsrvL/ptJ9aqz/p7YfwxERReQ/iRC73b+0/a05
O4GeM/eVjOH+ItU3FQBMqtR+W4cf7OKHmysAK8BHji2DLYJaWs6bzr/kDZabAeX4/y2GZqj6b6Eu
rhekh0xFbP6BkOr+ywXcyqrJFmGVL9uV/PI2WQd83/lYkkxuc6bCJ27hUlR/59aFNYnQZ5OmddAh
1oi00EcTmR5qT2+5ezWoOGPi9xGh/MX4n0xts9kXweqeuq77ClzhoVar5i1mSDm0+lgCYtqDFuNy
VaF6MxyKuZzmOof4dXAgsXuSXSsmeGapiulhgNdyJ3sJap8LXT/PoHUhTZWJu3FY66mPLAQCMrAI
VwQmAFaMgDVMICc3YHTm3sNZp4/GmIGmsjwg3/7hO8ZAYwJwxNcZ+1J5Drb5nV6zvZo5cd0DCpjF
hkhkuoro4aUt70wj+Z/05RKFLniY1vklGIfv8l4V++3/kXUey40z4ZJ9IkQABb+l9yLl1RuE1C3B
o+AK7unngP3P9I07G4ZoxFbTAFX5ZZ7Ep4bXIFzSTE5JkIVe5vjT3lApePkxH3FVxsdaNHzFMoyw
Yd+cQrixy6Fng+Ul3QZiRXQd6cHV+rZB6Zm7EItmXAo9+rS1EYNlUHcgaZqtMCpkYnS+uolTBEs0
x86LtnFq4CYEV2OIpj3buT0trT7kRayNicNa/5aWAWCE4MnPcrXDKmmwx23cdV9+U4+Gj9GiOdjy
Xv2INl2NtpC11pkX1iqY4JjynCpG6K0mvY0ok8e6MNcukipveP/OQuXHIeb4YINLYzzkbEAhoGkS
BNNZsHi9pCGvxyOtiIIQDjH0q80krf6xLE6dWv+bLF4CzJPJKLvnN/ac5SqIk99+6X7y+tQnWyZi
gwmKzjwRfDM3v9EeGGw9r2Xd25r5OahfQw2InKGHpE/svMChCBs4dCU4F+3NYWJSCYtqrYYFWvc1
eLzEXkQHKC5HgFrkGrOSCEffjWrNOcTlbYleNRmxsAidTWawdkkD+RyuC+kHbJQGY1M4v1qGzjcW
68zEhvRquPkWQH//bndKX6S1BKSqzdSqVVEk3aX6VYcVwJQQM74cLZZFTj+ROBvAMC9NmlEe4tD4
haQk1mHbv7OAbPZVivkrn2qOAUl6aD3B07602bPQZf9q2MzaA4ooY4PJZ4jOuMujlKljLM+tq+qX
rNFOTMYwleGDPVMRA9ghab98md9GWxugKwPEE0GgjoWwthnTsrkb6TLOEXnmeUFofMNh7Y8lutJi
MpgsWMXEhtXOjTezj+hZLHb2QIHgnDiIAnNXsL5emF7+qpsgDCeHCg59eO+Uy+ivfXHo9F67DWFo
CVd1CemExMS0lr64TGX0pavoORMnx4NCazF93vLO0OM2Mq1yEOeiHtMfX++DWU7tQZNsjLAn7BuR
/GZiRhknZcUg5hAmZ597aZ2pzHBWgsCtP4FeDAy+a9rEPikdDI5mf4w8Dc55Ss51LLGs5XOi2cxz
iiPdZGXMn65BNsz20hXWQ2tPcqLdOfGIm1RZz8wqnwsfJC4UuOmSs4GOAyM5mJxj+YiZxRIY12/h
99269a9jSyVmM2x0fWSN3lencNjqEV495WqA8el2MBTzEvbbl0STx4GaLj+ppiWr4n7leypZUDSu
YHw5D4yl+MbVzL3cPDh1hpOTfuvWqbDcBR3AxJhHNtsn3lJ/5YXNW9k72zxvN3lcPQF0INqiRtRI
AwS+NA+DPj0iEK4cx7RRuqa3tMOxjovRBvSeY+vsGP+3JtyhgtjGsh24w4l7h3Lq9julQ6n2un0n
8JIOLh6Pvu8Stqj2N2HzcFGWrAQ9NQ+CbQ/O5dj8zlVrMkflz4SZzHh/DL6HXExL6fUUFsfpJqhT
TMkJ9FamrNkq0Sk4M/OIKGjETr0ReIKt8GaL3j/oNEEhpBOXVViFR7S9D8Q/VlzmFvcG3dK298tJ
JIneCkRBCpDaRPmJ/PLNruwn12kpKuKfzmmKX4lwN9qcY6EEGavY1bX14HBGzGBZBwK1ukqL35X+
HmvQ/jD7BFpOL3I9ZSumo6AH0dx3gH2HZStR4giurNiHHbE7Hye682aLM3qGcndJjn2iMuS+nfzi
MedvSjyTj1BRq0uGdYkkQ2WsXCu+TW1Eo2Ovdk1/amJm477FeQOW4ye7eT5hSn4mDfk8Ghimx6bb
Db3xXLT5pSnkxaLbkmGMAkM1FdOqbLR+F7EtQ4XMFiT6bYgQuPNUEU5rnSljBTlowxpUbSe661Ru
VHhS6pwJsUrWbD5Wgz0ep7mhxJPN737gZY/49mHVDa+9hm+IHdGiRvSd7VXjzpVi7acsu0deKdEM
H+Wx1KtPD3PdFpXokrJFxgnrr60xgUEckdhIaps6pXWUZxKsGlsUMbobwvuUBzTMMF39yy1kCFor
iBB9gn0f5l+jDF6jMrtBavyCCU81eG1DKuU17SIzPBCADIDEsJuvYwEyFG2Z2kMF2NHVLr1WGxur
1wc0CDkdk7hO4Yl5n4XjJ6ewwD8+4PuqNf2xpfF1x4pHsTI7UHDFjBV3Xh3F1zhB8snT0VgVeYIt
t27Hpa28dR+XyF+UVazweoWL3KqutdGSfws/CAQFZDIYKsYuywj9IzJHuYX/vxQecTcn9dh82Ota
YvXuKlwRRWVr24pBIqzBVl9D4KKwHelh5g2cHPwUC9WmtObWYb8QDZDv2LX6k1vqio+o0yyLTtfR
Og1ysONFpAY9n6DPTSNMd1nJyJDFW6uVHzJi4G5TRY/f84h903wOO3GuKiamhAH2peHryzCi2DbJ
vH0a+jt6KuNl5XvvlqidU1WSJEV1RfKHw+06AdVqFM0CQ+vDhWO9JWV+UU6k73HTryVdvF2OE8Tz
Q3eXsZHFR3uihjw89mP5XvOB2k/MH3l7cHUUc8gggbgZKueH8Lm9ZeWyQS8vlnrRjZvJ8TZ+QO+Z
NbRPbMLw6mMuALiEwGGENEPZCC4jvqHHhsqh5cDBg52v/TKSal+Oqm0JpQYRimR5LcYct2N/kBai
pLDyatv03a9GTk9MF03U3NiAa/XtxOxhQ4OjVJGG+sIc22oxp2Xo+06XmaEh5DrhuhuFgyvAXkM8
jo51zQFKehNYlALDlx2aOJW7W6e1aLhexDk5AkiBzdtY9iyg2xjR2GiQ/JQ+bZzGJcBQ58w6dYWb
c+K7Wj63jgr2LsLrbgzKLYUL/jJA02bjPVxaX3H2axHYwvFItEXbdAK+Yk7ODKs2NUgieMVrhDbK
gF4PZ4sL1SmYtrAm3q2eEOZ/dylFRBNlBwQPLLzk+MxdRHcYW6iWMk1J2STIpzTHM4kTjLLpoGkT
H+O8P2LZqXEbTvMiSBsDpkpJvqbEvVg2IljW7B6WmmmPSyxU1wkz2APLMqhc72Zp4sArumyRUX+b
GwnN6N1cinE2deADpt6+GegbcAm4orVXQ5feCy6BdNOLIXkQNiXF9GAEWxJVm9lbttJUkK/NgU0u
zxmQ1LehX69qTpubpphdjKbO9Asw7sAi9twzqPNbvvp5xDIvxnoZVihfmrBfgRrvo6r7XaGk2N2U
XJM3kADRvqdPjoXJD+xZSk3YdPjdeMjLBi/o2JC6GjYyDvKHwZTFQ8GEe9+W3Ss7PWJ9XaGtG9lE
JzsOtpGC5mAl9g++leSK+FGC2MrfHa/czu7JFXoB8qooOL9NqubQbBWnSBf6KkeZX8Q5JtAuMbce
R08QjlTyMtXpj70T7iaI8itDjOUGdO2pBQXLQpFSNb1krT3prrvo0t0oNI0IysdAfBI/K2UIuWmj
a7ntkcw8QSy62eZTNIfuFqyuWufRU5rH42fUQr1xItKxeNpd3tv8OObVUw/fc0eDgZ301kNbZz1i
WIArfNKB3AJOqMvRXUVG8lBB5zpXc/1yDIx7rUN3DEqNcgKaVbQps0j5Zce7/7Dr3AFbWfvVEP+P
wy5+6VPKfTXBvqC1HlV0C2tYiwB48lsmP2Tp34KGIbExQhtymJKNzNxBcTLjyjpJMsKIxqVH+GTR
hH26jSxIVKH/lY9NuSkzQbQDMUvk5dfAYYI0n4laOtqcuSVDo6j4iDqT5j5q55dopkxL1Ygaj81X
cUCoyfWT+8uBogjGoxOh5k1Cl410sYNIHNmIZteydDYssKMLrWTkAyOLtYnhLFNMabiNEUpZa7Hf
aXdRMJHIA+5McqZ6EblZUmoffciEpcdEOdsqEgYway/7CWGmjdVMpvEC9oCGvuH8xeo2NdeGHvwJ
y4B/RPU/ukjbPTWfW5NI0yJkrQMh2UeBjUx2heWPNMx802HwctMgXfiqf+8a86N0woNg9ZmZhrVj
u66xVS/PZt8TL+QlcGchjHBGeYQ+Wy+9Efs4GsGwtrsUZHJg3ZqpDB7bwsyXxDuWE+n/TUgiByYp
8mAYbVIrAU1rRw8eshzHgOazq6xfbuSJZ72vthNKv8mGWiTyS3RheepRTtnQfjtt94TMRKUzEKKV
wxR1YYeTvx2hc7E4Mz8S2kExdINRbju35iXGaOYr/FyPVHb+1hmWLWod4psWiZ3wzX5XQEKkKMHC
AkL7yyDEYkK5YApzLHDf4CvF25LpB9f8hdcuPAcqwyjmEan0WDG9NRAnVhJxB9O/sw4ttEvs/FS9
2Kpmr33fabK+qBj4WcGjzKOJERnnV7ZalybxDlFiqZMtmFdyAl9GOk0BibBLFA3iS+lIdmw0vaXu
9OWD0KI1c78Ct+65sIsIqcLiY60o50aiGXsUm5TIKR/kMcQVq10DMfyZQxQbkD+QMQELyVDfKzc0
EGXcDwKW7X6K8O1O1aKvHP8p+PEKr9/16NsL3SCS2hhzYyrATwr65MIpqQnULehYNsIL9a1ypTnm
WdcyxmCt2Hmjpxb2MABlzwyeIcGnDFWTzhyxCQYgSNV8/q1YG/L9vkGGZ6sy4KNuJv9ZJtjoZYZJ
gtDtAgw29kc39FYichw6f8s3v6D1AU+yXFQDlOdYxl9wMsgUakcx6vV6UIo8h4jfUw7GVRQ5Kzu3
XpKarEirGEt0bpWfiwykiulUbxhfcUEo5IGgj5ytbTbBQs4dx3Y09bthk2AoXrSVEx0yiN7w6+An
9FqCvYZYpU1vNgf4padDrxT0PywMP0TosK6RwHxH1kNurEy+xZlF0oH1SztjpNxkqrexF+yHpnun
H6Rdmm1ZrZQIxNZJzZp135Ssu/dAhwPqorqsaBmw1z6mj3VemTtIy+lDWVkIuQ2rkopEVTWnooPh
u1TVLXLkkxCDTjeo2ABEGM6D9SuPxm7lY72cLPbTQzl7BtMZsVQUe/oRODpO0yEz5VLP6elB0wI8
1J9gNeYkdkGbN5P1jWdoxymxfMwt6Opagf5aiMhcas746Dm9uWsj83EUb305HAZbaeu69YoF3vhs
6Zcj7EU9P3oDpzxVacNSthzSqTsg6j+QTiqY67FmfLftSgPjMv2GJVBxJA3yTduUD4wTVmYUtFg6
SsBGTLGROCSGetwWeFE5wNFYHPjD0egzdcj+MgXmPrKQ5KdidD6w/E1Ee40cXT/EpTss6tLrD9HM
T8/15srIBnVOPqc+prZGq/VlW6OLN+5g4lXAcozIcYlUuKDKmhdQDMEREuCrg0UcFY9EjDIVVH2w
NIOSz1MgHsZUe8bRRAFUFOdrIYhylRMNmgPGl30alyGolGM9VPpmgOG0yuT72MGiaJknxOqxJtU/
6fFVmelzKzEDYo1HlcIOK0h4hpOzIrgT771ev2aetVWtr68jCdhjkslcykvNgs1izoSSsyxKQm2d
P3MueuwdfrijpsDBwGXqS9c3Hkcz7/e1DqogzhnCO1YOILcjHp02jrOcZpcy4h2HS4P+Iq/Ul5bE
g1BQMZB3I7wC9dK540MawJAK8mybEG3T4v5Mm3m5yvp173P2tCumASOk7CpiJq8ZYX0a6TezDM3a
ZQUUqbLV2GaG5QbxYNUnro/5kENw7403K7MetTiql/gi2GGi5xPvMH/6LE1vlT98wS7GkWG1i9h0
m+2E4fIFB6hXFxgcc3lwR1Q/X9LRE/nVh0MHy0oUgEisinJtDazwjuAp81zIDl3MDGyCAzS13342
8CEbSSdIiWqJCp5Iasvsc6lNjCB1YsyBCg5p31O+68fvRoupasrGaKGcnvq2fnD3Xc4HiT200rI5
iGK6SwPS1koY7nHKjdnFa51dJfBTJmQvjPZSSEM85I346WsGcYZf7Bj3cFgB572x4Luntu+y69NY
vRXtWpa5v4MRzGEySY5kXKxTp8Ca1khlc8JnMe9zVGl2B2yXx0pEjybCd150MdJ9Fh+hxoOVPzWR
EutcaRpvQn6JVfkjVAUcwwD8NAd4U8m3sPTh7+NjPVIp+F2Rqq6VEXFI6Zo134hybQdLm1BvAnBo
ixSMVxRpIc15Uwwbw4bGMt0jFhfR0kicwN6MaoaDMjDjdN8sOr+eNp0+7E24TbimbDAZHJPTnP9c
k/aXPlHPyPirOOtJ75CG5MQFqbR8Tkz6/yK0RzoHGF30hIk1f9Wq/Kcg7rrztISsLGcY/hOGd4h7
aCiBb7Ezc9QPhJ8NJq8Cc2tqU+pJcBsBpWmj+s3KrQRTpyMPU1A1+t8fUYjlwTmBy0sPWSjkIZkv
xDB6Gyd1E6WTwBuqpYcB/GBmc3pIZRVjveRXhTmDIX9cHNr54v6T1dUujZUalcy1QWyYzet8eb9P
t7FShG7r8Z2933q/4f7Y+0//nup/3P338fe7/sdT/X/P/e8vuD/Vv2f++8i/z/Lvrv/9T91//e9D
73f978f/z7/6/tiWhptNNuJDn18S0sz/vThBTkuyTErB4tpZ53Te47oc+ge39/oHaqQPcVdYR18v
BaxGTsLK7NPLv0dgNygpnPq838JQB7sAqCP/2LbZ/n4byay5X60YduE4+ucMM3BguN2zMvT+mRai
AtLZs5ses5iguAoRn6AUdw+Ob+3MlnLcZCLr60bSeSFpJxhD9oQ256ukPKodAxk61uerHNDYM3Qt
AV3YqS+OLfVtQmnHf/eqqNxOOIhADPNgcyDpkmMIXN8fjA1D3xgaoN+/946o2Qlq7OZ+tZhoEDOC
ogHzwDNblmWuM4V9/H6vNPB/GuDst0Gg88y6QRcBn93t/cH4k/2VNZMj7/8FWqw4xTRaCCqGPyMT
PoXlWdrs7r9rmU22AiVi0srAtgOnBglOHrfoXUbSZALTN9/RdhP8skes3dqTr9mrvzdHVnlOEGKI
IEwJ44Em3tkphMz7vYS1y5WWJSwW53vzxPmjqN25WLLsz34bXPRuQDzy2HTJUKuf1UhcyjN7e3m/
Ks3WuBS5d9WGsX42Vd08d9Sdhwk9I0mtvVp+4B0HH8e9JVO57FprIJrcE/QHx3NIfac4Nkn+u/Tt
9BG/e7DNu0FbZ6yo4CJBGsY2Vc3kMtsgZZ4Hi0nk9el+FUMK5m5Nu1mY8r1glM8yHBYcUttHlFX5
bOspB3URWIcsndu/0pBghxycE3Osy5jV1i2DkXUzRVBRToxl+H4b2Bvz5mI/2VShQ5fa/Lj7hczp
3WpTNOt/j8NH07NL1bP9/anud4jaf2i6TqcVIYmS5WQ9ToQ7rhDsRJu6B6FiPs6Bg5hh+bSxIIzV
6fF+cb8r7vT/rrZ6/jliA7EiETzE0xCv7aSKaL60GOXix34ljUZSterSX7R2fXS55i0gDrAYaGTL
mNwaN8q9sOokSv7/LkTaNJAa5utt0Px3T+CxmcQ+U26QQ+pL2P1R+PDOTWJ9DDXxNMD29nGKAwvQ
hlhF/oNO/RvhkHq6JohUNLwR3RubeuvKNryllQlYSSutq8z0S3E/9msWnV2Zc2A8EqxKApRLiA3T
TpE8yKzWvTl4lG+E4OReTGBN7rcZEgiCzSFn0URjcjMMdwuVdjrnvMBDj8swdwuNKlUuaiustpob
zkQKiuZd+F+bIVGMYtJklhLnOeXfH6UknFp2XbpuFTgphSfxdP/p/hjPptSU1mkW6hGMeqM8jzDL
H1j46tf7LYr558ILI3d7v3q/o/bpM0gD/ML32yzXgJ+RFlhF06K4DtbvwhPB5X7Fycbi6rQO6Ue7
L/C58oD7xT0Ja7ovaVKnD978qMJk8dY4z15qPSel9C44d2oqxXDL2GTTz1oT1i+kryiJozqZmH1V
LKgZlzd/JtY2hAvGRHPOns3+fanZ4Zkv3aOI/OCxBBuxQorWVtFEifhUDgXacR6frChGh4s59w/k
VgBLOLAFCUJ5bYKnevBuyvOHXafThhcw+vjotPS9rbT+Fo2kMZl+sCmLGE9gDB0PTK2p0E3GT6sP
yLxpOtt2tYwsvN4sjL8ZOlyTqqrxRxKU7WozfyoxP1JXrtvsa5Li6X7bGLfnTmA47Im1bbNUFjTE
V9NJHzWgWAWKWORvmFybV1VLucqZ0Ly6TU/2DL/Em+Mj17s9LhxP9GsXO9vpfqE33n8//bsNik++
S1r1VFQKI+P9js6eKQaOiXufRqUNXb0NI3/wuKPXNIvQBx/kukb2rhBQ/VQrlnaCdJ5irnuZRi1h
aFmau9DS7FuQabAYw+nQYZoEudD6cg2hnVZTlbzAuqGzlfZwUQ/Djz22n6ajCDGG/ozUz+JdTqJ9
QwCGfeID4RrsbG4i9lbbDrtxxKAv0ZGWcOiMM2T84DA2/tGYxEnTp3hpeeVTrFtrnGY+1jnnl9WZ
2ckG04nG1RhHkBnFedDCaN13/fSmtQ/oy1vOJAJPemH6V2Bu9uBc7z9n8w2VbVylNjjH+03EW3hM
AivK8x1r+++2sXbLdUhbKQ4pfut+h5FMOk17iEn/bnPHugTYlH6UOumaUo/dlyDLvrOY0LntUwMm
VfNbM4jE9ygjjyruxu1AmIJVahE+zHSXpQXPJtKK4qMwoz+lz9a+y9Lh6mXu9+gZMLCUMTO2un5v
1V0G5aTlcAY/ZNK74rF1beu5VugdbIdf3Q7EdsuyYkE+RXu1+7iC+EYt9P3eIqgJok6V2GIEyc6i
GqBFmZwCsAx0TncwQOdfM9UHz5NsCZfG9nBix+Xtoh6enGdxuh+YJjwMsUq3OnsVWKe+s5/cMNu3
Q7Mz+kZuWc3nCAQzOWU2ZGNxO1RFp97SrGYbmlv9Xi9ydvM9h8f7I9BmqU4G0ayT0QJD1Y672CjD
Z2XbX5nvzJ0VHVOmOKQIkm6So2E3zq318DbrYRp/5U3/7Vu9+9h5enWIInta17pTfRblBuy6sTBa
C89sP55DvzfeDbswaOExCR5iHD4S8ysYUcbZyxTVQKlknX2XbH4xr6RfcLyxuaOZQ+6x8aQMyEtZ
K0+jQ31u2VEX6yAWLW2ASR9j5FwxAxAyyZ0zw/PkZ7KbL+lE4m1ilExa1RuviYDj5zYa/Ttje7GK
WO3IdZAZU0jcoWmoDwLFl85Oyp8OMkYtdf2qz8Zht8yfDL12vm3mI3SjGZ/S76tlZ1M6rztJstNt
t9qXMMDXqlRYvQI+qALjIBYe+h/jmlxja2BYS7JhP1WV+82S75z7Wf3Bexkje/vtg7Io3FMdzwYV
Pr9VtU2rU3aDtKg/txN/oR/H+mNfAas3RhqQhBwDTC7SY7Jp+UTE2REWuUSAaYl/4ke7lvzDRyLV
Ll0lTfVQpfa48eMWVlHg0E0R0K+I9kTLAjmvoy9T+rKjiA7FMv5xnIaMw6CdCk6QJzFiHzfLan+/
dr/9fsGkVTv9e5iKnE+SzR192P/3N/89LILIzvx44CTbuPZzzsa8mvL+sZivAUj6JJ0/nntb2c8y
EvXSxI64v1+lKAzaevk1Mb27SJK4164HXKsksMH71UxT5TUTWUVhpXHN50fcb7rfOc0E+oiB0Q4G
RXXtU8I+JHq7VQX7CfmDoH+Pg/mls54GlTQ/sSaWnJDy31X8YUiv3oxs+gkC2N2VvP0X/R349n3z
j8KD7ebtthwTm+38eKWnzz+E/cXGl0Zg1nmUM1wkD6yCNlXHLI7hEGjMoOZb//7IqQK6AumYzeQb
am+bsPbmRpRX4frlFgwApP75qj8U3Xpo0B4jgarlsqq44UTub16clovOsMf9v9uIpX+pwXUP0xj0
t/vtqRXdbDANGB84SS9RLXaZ15nn+53wGf8AY8m3kwcfsuub7jWjXeIwkKWi7U42lzJLXnogQw8q
GF8CQu4rL2p++YVP0b2fG6eEb9QMqef6/QJoMDeWs/c/Mv/cH3K/PfB4sN4qD0yBOle4go7M93HF
BRx7WdUMC1t0/QU+mPYYjM4D3+n8QyqGph2HQjQ2rvr4CwJWpdgUNCcnrOglw7if4vDxbhuO/G+Z
o5N08xxtsOurkZTNuQgN9wKq7dX0DP1Fr/3sQcn6mZKm8rmniIIY8jvylnGWNri3iMbpdTJ7mFUY
JbcgNR/LSjeO/XztfpGMGf8/rztAtoloANNYRkVz8rVEmKRUuD30Nma6hOghu1975dp848HoX+ti
jL+MEnRK6BbtQxGodxWbzmYs1MBnILPegMN1Cwjhx8COi3VVBQfLSocd2Hb/KG3b3WJ5ZUUK4w5q
w+wl9CCpd/kOqfoGf4OUT/Xc6TYT87Afth1j1d+Dx+Abt2z/5pgddQVTkWwd/p21boL0NAJLfVmF
86bVG1sEMgC0IQsO7U0N80dNny4NHg0HyEfPx/uR2pxhGfqlHpYszGGdnKwH2HfVhuPYuNY83Aku
atwDE9j6GMoAbTCu/PfJZBAgNoWMux+t69cF+0+8vfKT3gmf8lFgoFz0Q+wcOy3iQJRUUN1kdJ1a
kPbQ0nKiReYKAVJ8hE55dly/vTkWDJDWKNn1idJ9GxW96WlXf+IGMFfupOO4qgPzUSX5l7IfIyH0
7zinLsGyfuzsKQ69bZlm9s3AgQMsaCbYUDjF3JUZTJXku16m1rLN9ZNHecGmSzr0VISOnR2oTxfx
6FwlEIanYisNT1GYG74Qc/nMKPlcT2bNMqMNGK77XrTqzBJvpc5OdPAS8XsQH246hnybUz5ukRE9
6QzwxqS19vTVwyshT3oRIFZn84f7pnX8dlonwwYvdE0nO+MqbDurBrfGnwxYv+0V0JH6GitQFb1V
ddu9wEJd+3mn7eCHcxrBupvJBGkhyJmmsfJ+bWjN2bcdKS6bTC1BshI0YqnxrIbpHpJE2mffG3+F
nfzwbCN6HzKibYhlA4WogJ+wHLYLi3r4b5E90dhrw26VGlv8G6bN5Msydo1uaUc3zuMtuXK8FFNX
vjiIISvo6ByoBxMbQhuPu9xOzKchqt5ZBXifsBQwJI5j/UCUBp2viRHxx/wUyAtAVgQ0qm0f4yl2
DsVQc0r00MPp/zOIlmTeWafZ1hBvecqvBZVofoOmA+raP2Mz6x5DK+7XPpDkQ+GGTyzLmpMvGYcF
+NBvWs581yLqvrAIRR1cnVEyLZzTJVPNdgBh9i7DysKHwVcLnV9so2Sqnhm1rLQqIP0rG2ysqNkQ
E41glQ0jH8qkNBZ52monvzNXWcTgPQ8fNb+XuzAAdzalFunm2HzLZPU+ZfDP8ogBpqbiY+mxdI07
QW4mgHuQJNOXDEvnRPSQuIqM+Or0JgfT3LDWWukLVFaGeznT1MPgD9jwlT0d3GhYNMqPFjKt6zdf
xEedLpRF1ZLyEmSBLnlLrMO2/mjGmH1OyNGkDGjDRHZ9qnyODa0Vejc7CD5BufBeuvq0dHEv1uYg
1mQfWSHllGX3IeeqmjwLeHR4su1PPIPq7hcOLAUCJu0J6Q9pyh8vpjAwEGXmxpdGwHBWg16qMCxi
BfD3rvvq9F59vl9gi6W/Hh79MssqdTaECFfJNNmH+0VghhXYvKLvFiIs8D5n4o9m2dVvK/hMByag
QeHezExzb+VMux+15swpZT1Oc9QrRttwpAjWI21ui0xLocZT4M0svsTqxzZh4do+OK1J4divzbEA
WWhIzg5gt0Xm+B8M8r9IgixrFekvcdwAmWLTe+1dDJ2kTNY9PuVbAuxzDQi4AKVkmQfqUFakeQ4i
z660AluvsQ2hc8zA5yGTPme67j1BVoQgbQDpqCTI4NHuT2A5SD9NpMkFn8bXxFAcwRIPv7UfgfrS
yxfcY6uqg9XEzP9FBDhMUjSQRPb5oezqZi7EZbo7QxWVDu8hkAanp3qHJEbiW7TeI8iU18gA8+qE
1UPbwKKNXZwmaWBYrIpBXHWcfnCqSutKyYx5Ne3posl0ZQrfeO6zOmdYlIqLxX5o4aUs5ET6pgsg
I3SILHotza4wDuGu1y2fEZwHl2nySTe2ZL5qyiNXOHQxlXpZd6HI+MMwJ53FmLHQmk9d2cnRVv1/
F83Ema6EKWwu/LncupoQWcORSYnMsvDd0b3nPB3Kha3F3TI2jep6v+jDFPBmCi3cpRbikLFHW4PN
QRXo6uyUiuZ78AgRs3lytrWomudKGZ/qQdoMyRAYEljwgnkejnbqrUK9v9mpXx/NGOtUXlGRRqYl
OuZ+92RmdfJppLJZ4FwFgDUa+a6OZbaL8oYA51gWH2pgNeF46pHuNhJeOqK3hRBddqVzpTom3Zte
xXJRNH+Moa5/lSTH0CF3MsqySzVfqAQIkqrbp/w1Joq/7xI2HZjeYHJGD7ULrZVA/CntuurF6iq6
CXiHoUfncJ10wLX8HbhnBI7VPFrknfWnyzAnNwYC7Aygc4S8jIiwZ+qUOiharBLONrvPN2GkmzLJ
squJFqyPjM1bvLxitgHlKaNYDPCE62uDkJJraITp8nVKA+sV+UOuHbbNh9QlBYzTb+dS13b/hrMT
G9dhXrHQ4lt/1fzKWtMlu61KgB/oeNmtS9Yp+4Yj7ln7mIzi9yhAxpcZ8ChkKnHo/WnVZWqjCTWc
PFSASzl7qHz3HEKbWCYdvDENrxuMkuja/B+Szmw5TmSLol9EBJCMrzVTs0bLfiEkt8WUQDInfP1d
pfvQirbbbVtVReYZ9l5b8crm2o43xk8hCkcSwgqKnK4b4gsWk0ohL5ezE18WaX7lWR4yYbTRX5DT
EUgz3daClWpHnO1z0/NU8skgHmzGh5D1jR0V7mDuOCxDmedr4i1ZRodGcW26/uWHg0FZzNwPkfcY
IhTPxnhjth16gQqG4RQaDcr95nHBQZKDbjDsHWm+FvigdraXe2tHWv+l9ezv8YowwG0lOtN+uWtU
I5fUKfkYxR157T0FXpwlB3dGA7o87lz82azfKwD7dvuJC5qXDmPg3QsItChSfmc+QfooGKRtNRIH
giLDzy5VNt9yrG9GQ4i2MIJxJQYksQJJ+O8sh4rklAGkTSTuz2nX7wTp2m3h2u++S6WMozlemXFr
v48s3JABuYwBWuTFgYEE10JVs29FlmweEVsj4qDIh6u7s4A5/gLufSrikQCiQEVAX7+LjlSSOVzq
t37BNuTWPqQHR8JUSEk3Wir/Xymd8qUyJh2xkyW5vXHjreGD50Voqfwm/w2Pw4rmEFWtTIZzGHr+
c+nX8hmhEKMtjO1aD1fgmzNkWwQ+XQyuYpwxJTHG2BQGf7PK9s7LkIwH22a4y9OSPXe9xkAXtsRB
o8FbGSL33webC4LYO7A2FTI76lzv5IQ57QsQWFNW4RXHeHhNbcqhBxG0T1T4Byn8X5ZFZDbQljWD
dI8m9RETwuwcIrXFgge26KftsNouf0JLiI1OyXfh43yt+RgYEOgVCdzbWaNWSP32GvfkThs5MvbO
7nHQkP/HlSC35IcMeyRQ9JGEKFxrGd8Xj6KuCZ95yoqXEJaRFiGPElGDO4euw/YvDrJE2Rp/Sss2
3nCuhBFT/tUUo4fkdEb3jAp3g8FR7SeebuwR5Lr/fJkc52B5470nLeaQP5jmRUaKjHRnFdWL+1Jg
qLsxv/ozJ2534b6I8m5KDqhUik0TFDQOLFwvmuNqjRrvOIMEwgHrHTuF6QDlUXJIrQfMrtAIJR5S
ulYWz1mXm8d2/N2RRfaJ1JMxGTYOWpV50+UdHFplz1Qrw3YiuG7XBJ67Qz/WoFQS3yZj9+OIdImQ
Q/YNI3JFv2Z4TH5LdjJm1vPzkv0V3dycu9kApG9A9HWd57gR7T3rFcZJuHpx3cjTZBXeMa2xajez
fukXB8YB8twbznimzto8yUD2v7sCBhavb7UqELIi+//mfMNmZQ6/p0Z8DFUoI38I+zMznPaMpto8
KHO+/yx6dJaWe4VvQIymszZ0BdTZt6ZIScAPJkSnuFw+PdMvX+ogn3cQAKgZw6I9mhDKVtzyWYQX
AGE1MPqTMPPqTrauivyJ9tIP0UiifOoDtjWBOE2iDVdiwxWJlx//bdjBhEUEUc6glHWOsk1NWB6q
0Dop0cTnKSdKmFjBXR6Gvwlgha6KqGH7wzoyMORumhJW0mRDs7QLaGc/2zdsLzwRMszOKed0RtLI
q90GR7/1vH3fdOPRlx3i8Bn6JYqerW37cgdRH9pnk7lPeDb+86vBP1aPpdzPT5nC3w6pFNefn9Jm
qDkbHtXwRNxxN7jpH2VI6J7JMp3zuDRfuKnvvIvpn5mQR3J0MCSEvVf/whqFOw7SUtKnXyJt//a5
073bbCyozpP+knV9eESO4EE8RQIi0uQOA+aRvZoYdw8GFntoAzAsqnltpcWvzjHaFdPSSDnql59U
7q+pC1rQHqK6JYyHIiid9sEMpX3DpiwB4C3NB0Zcq6OSQuL3DRcG9mbv/TUemJTYF8ZLbNbkEpbp
dOiHZXwi8nF6SghkaFBpO4gF0d4mVw616cUU+aU0s+q3HGoMdZTAvMnyZgCQQXcTY12WqnoviQ5c
ydpA9TvunNaqzsVk6ci3MjtSxoj4C2AAuYPgeB5f6lD2h8Fnmb0RHnhndwLlNNb9LwFKH/Cb0MfG
RrOjUPhYZcM0faj/y2X8b2LJ+6tbSELxhrmEzgfja9Wp5Vskzn4Cavvi9J31nAOTLvRwbLrA5HzD
xUlDILonlwRb0bfOXbtOeivLx1p+jHdOiBB6cb3p0mMS2Xi1ZXirIPNi1Ghi/sgC85UMYKJAgWxq
NWWX2evTTV0LrOAgvHZD6LUrlwnMq9vliptJqKgpwSAi478IzXhfSzd5R85pbwHZFDAMY7U24wov
i+E0z5Al/3EjsYnVxUTEGhDJWHBdJUrX2zGx5AUXcrDRMKO3QV3lm2pym7PUQj+V0rg0LoPNOQv+
+kZ6MmclP/AYkAjXGXLfLAZQoUbPqEbr7K2lLTpbbIWAE/op+osSSm1I/xM81C600Nj9oR4mGf8q
q35XIyyFTGRxsyUsI0IMCFCmw4HD0yFVLJ3/LlOz7JJG5JhL2uWZrIBVVeqYoXpw0zExr0vBGaWy
bloergRcG30LZ4y9n0qs+ddERw2npFFPQCR2lteNHKJ4ORsBjjB3Fv1nQCGmYlf8TYIWWk0B7ynQ
pN0wYztXvQNpW4ZR2BjOkx8nSdQ83mMIE3B0c8JvLHfydtrs0m3lG99mk2Z7tPw+8Eg6PUB/E4xN
yLcIRuGG3LwyzInueh2MeF1OdvOnbO9ydJNbSftYGwhMMcIyjnJG5u9i5nmoGueY9UOFm8YBbP5Y
Ko7LVxV+DogsTmZZfiMz9V705LL2AhgANkTtTNteNktTh5FBqvEq4KRgj90HR6fu3+Wct9escT8c
ypi1Q7l/G4xSHXxXPMac6mLglTqGQRFeZoPWavSzP6mDA1RDsNk4Jj1pWJglgaW2se4Aem8Glx02
cEtGjivhD06EGsmIVCV/V6j6zyUZTLFKw/Ocoa5j0vkB3nnm6ujCXerA+MyzhCRauh33gdh0qz76
qdVnSXYyXOP0/vMlh0N/Chr9YO54zB2zmnslA83bW8MaPQhq5dRbhQQavuimS/ZMIBBMoHTZdm0n
1gCRxNYwURsgEwdPWzh4aG2XNbMO/N1CY0n5pJM3ePnr/8OvW7T47QRTQcSOOKnsPLP6PrusMyI0
EpqRa70ccoGlTNj0/Y5tMxmmOD/58WDtCCWjDp2zbZWOwXNSpvDNpuXsTpTHtX1aZt+m8kVaL3Ct
7uVSE/3Xd93zqNCf6dTTp6LPjkUHUM4fGW8vGLshmWKFjY0jWmL/bdlCo94IbJu/wtiM0omGqu3o
sRy0cr+UJOslCVH/+fqY27lxDPmYrnngbtoLMOUgnVhJucSnDJbKCnTFA/8cLFGMvHlVbIolcbFk
NnozdL13xLp6GQ13+sUKHm66sy4LM7xVMLBekfRjVbJD7IadOPcA+t/095BN1d++LyAJIjsFdoI0
v7SIZcukB5WBj2+ZPy1pLqKF4Lw112dzGLtpL8P3pLURlaYL0k5G7O8WEReJtKdjbOTlmcFtcX5Q
iRZ1wVA8RyQoBYfJ1eJUOhAOGqfcEOmuPt3OjmwNsnMYB5ZCff23c8r6v7Gqd6lVVlRsWXFLhibe
Mwl/AEYTiFG1nVxCSGhKOt57XZcVm7lHm1gunMGyf5+s8jzrwmQWBmYMPTEGXg5025+hcAT6tRfZ
P8RzGvX6w3bt/Bf7YfveBeH7MILdUYPYlS3JAHX8XTR0Il6bvpdxcWvlqDbTqIkoiAtvn5u+swXP
d2jcJaQTXra4jPzIRh98AEQkdqOy5ckBCib7v4PEVi59EYGTJQXC8j8reww/cIeCKMLUXc2BvLSz
cJ7Cyf8vZoYsbVB77ZgMWy/AHsU8VZ4bb+zXXlw0G6PNl7MV4xDBRrE2R6O8pJ70o8b7szBCOlFK
EmpUp8Wnj/YGFroFBAn371TXyV3L8thO2e88cMmBBZmyHoIEeF7JUQPkiEo/CPP/tGXv2aKpAxD/
FrN55NYe1A2PG8Bvy4GTdaEAVfm1nzzvPMjv/LHNwMap1mgm0Ntjebyk7cfcWLANOoZpven0u2Ww
iecM5D5B7fVUjGp4Bt7E4sqs37VRQJnMwm4rnPDdJpDzvREyOC04o2UTN2/z6H5YnmdfmardoQcp
lsSk0yOqZ7c9qvnUpYhH1Hm2qRWTbkkjM/eLN9UUwyrOrKe5KcjD6Rz/o5L4sxJjeZ7ZZewr6bvH
Agv3CgwxmOLGMa46Ht8UsGqyvDrxrudwpp3t5rPwHsJD5UI1EEu3jj0v3xXiEYlke2QDBOZ6+eCV
LCJjNsbXIgWJh3z4yZz49PucZSeasGafeqB1MM+c877Qm8lRkPgmmMHz4rj3ahEfwQNL3dfKPKGR
chM3ftXYNQhi6HcB8J9jN6ruvmimzksX4merrKMnY+sjB0aJ5uKOjIuYlfzueL36THJc1mPCiiXG
lXVtlhlPOpJh5EBEILmh5HMA2KNLjICquDg0E/BlHwfxlIA3YEW0LXLbjPyOLU/a4BFo/fAd8y2O
UdM8Za5Li1yRH2/AADooKT9z0pbORF5vAb6i2uOT9j7mOOaboEHTb2cQukZ11YwgiiINnqvKU3sq
GGejveLJLz33CX+vj8fAy09xo9I3rydz0X6ngDOfDL9jADmA3qtascvjQt8yi6kPYUDbtjBJYMR7
ep2pC1dM0/oL7jsaE4R6fZGy5Uj9Td04r35iDAcr7QUx1O5XM31LXVysNMX/o8AmWDnS7sAnkmXg
iL7noEV3KtYkmXuw1LwxpJN8VJ9L6Zqgq/gSWkCpwlbtRyPGUEqK0YuLRh7F90wuaBJ/x7Bkjj2x
ek9Dp1FNlT24PYQkpCHn/ypStsiZHUAAmoWC9mRMzB5BKa2GvFfnWOaMwyTDnszpQGEbxK/tE7s9
tLnXM2el6VwbF9NTDBg0aZbeZPnbdA6TWyrbaVUPGFonq/tnGsUXgKlXg1y4T/feMH5GRLDUL2FO
YlzY4xmZly1IDQK3Fzwb3hFDmHl3qKqfFsawGFjWOFb6/4rx/jCwe1Cnv1sSAsah3zGaTH/9kL+k
g8WpBXlwQ8GwRTUkPpPQS64h/UDdMgUUVrXzhVNEozvNR0Nly3GGwxQ1unnxEjvb15nlRQ+lZ5S4
jJmYq/qreTIaSK5W92fqm5dRM+To0Lvsdd5Z11SADetQi9Fh+k9g+dqjm8h/blccx1IO76GIHq7Z
VZ4p84lD3gPZIdmEhK+jG+dfIanKhgNd186D/nWUDLPiZLz4fuVETY4ojkd0V/WyPv18mQvH3hdG
d2PMW10aWxt7TGN8xFTm/EFQ+y8X4ZfK4X1ZZWnfE25gUz0DyxNvqudcilvMeLELdkyH5TMZ6OVz
bzsQq1nbOQw0VxlZXE8GIbMkUGcn/txmL435K7MyzI2PL43rywv7JyYK7QfYq52bjt4ZF09BuPaV
U5JozB4UZA6hZMzpV2pTfrUM+k62HOF74Jv+3WZNsGvGFp4yDIZb1yf/oarHP56z6WlD1lbQDeRR
z9NAEHvNBNDK8YdxWCEXy45ZZz9XAspkQ7zN6eeLYCJYY08AZhqRZ1hDFMOLQAw6pVhoIYYN503Z
VcN6GOSHeAjxBt+oX0RunBEnLc+cT7AGUyyEi673GU7yO7xRbC4V2yBs4i801upFd1ayoYeN2YfF
fzUZmc+dmWOHDec1Y6IQs0Y3nZLePQezVz9X3szwgajRhS3cTkg733dDDw40Dm++7bEYWRbJmLXP
D3ELlaOwNJ7DIqz9k1wgRRpJi/15xNxqWNlvbxwOZTG613jB5+zSn62SmIIGVfvR6Yz+FASQ8kK2
GbBnS+OM267BNtZiNoC+IDB85QM8B9Dbixdvq5hRPkO7fi/lA7BqlVxJbfprHAFvzYO7TyXBsg2f
9V1ioy33csMiKTNjCqbZi2aCBJipXLuIW5weUKnLLHotM81QDxMOXMhuQ0Johk697h9tOsQi8iPW
gyRC0jHj4mBnzsuIJvDMELmF044neFy8LCLh/A/20eqN8QmtXmqoiDl4uCrDlvbJyJtDRoAeQWHS
OVot7pecDUA1/iM1pX9K49rdLDE51f0knlSv6rOwH4nVAtcKu/DiztL6XvM7sFBwkbpR2qLQiMU6
dEq5dYI0vJbawzQkWk2oGOsB12qrTZyE/i3dD/zWV0Ci6dWelu008ISw/v0u08omFSo1T3HYLPB2
FxYR2kSdpW+WmXpHyH7JcVT9G46t9mb0fKH/OzcUdCfDJPJikM+dG4p7wQeT/IPmNC2jPo7M7KEu
Y4vv5vaAelG/ULVjI/IYPPREtJ0qI5WIJTl3zW64sn3hxC/08jrYzcmscBLN5Rt1VPPESf0tSnll
xYEslsy1g+PAZPV9nNqFc3Vi3z0QlPwY1FvLUw8MzmF8g3LNHrdtM03PsYChyqMcmUnzWOE29i5P
erUZ1QR4U4z/MuexbAlOHpqxVdNgd/8hmxlCeUczZ3dZ44dFrOq8teUjmSpvOI4TW41boxwUAJCC
a8AvbmLGsmwq/9JxYJMfPo3nDpEIVXp2MeL+ZqFhurrz4FzLLDZ2jKXn1c8PAQFiVhbVss8p056K
SaNslHMCqmdAjVoyFh6Uupf8FA9kDHn78cPCWsJbXJxF7TB6qFvWlvHU7dukRWyZTckZxcqnL8Lh
jPglfh6H3zPYryfyCSntHuw9+gUd0e47SHDsfttBLHlgQz7jwD4aI63+g1Rf4zXaFk5mM+SqIwbn
8XmZSJWyq7FD4o/CtmzVqejKV1qj7G5b43gAXUrbJ/DBp2SIHxhK4Gaywhe2Yc0uYNiGuLvsLrgP
2qOFy0Qs6K0AJrO6N7gW6kDMu7Iy6w1/X1ixFoGnO/J45sjQME/qeSDulMKQS7ds1yG6xYlMO6rZ
7RyL363hh7teV2+UlH9RatT70gBxYQIPkUz1Vw65ZMQ8Hpom4S9DY70PLXcvA6++tT0xEAazj03l
Fh/u2Mh7itVg4zSEEscsObDbusdBWuYlzkT9VLWSbPZa7Mxaf0thylPIfKx1lvTZLmV7gDN2DnL/
X4Hd+90kyMSmqNmyDcdBannQuRpxeTyKK9p+6hOjRZxW+0BMqHDcoUeMtcw7/Ahs35XHAAlHzUX0
o33MXFb+sCwQlGSs3FJwQdrGtwNblJRL5WzLCp2/iVxOZfFrAO4TCBZVO1hjccT8+dl1jKa8qSnu
oYfB1R/DcytishZJkAMYQG0Y8LFbqyGdji1hs7IendVi6u5MqDhu1Yf2LAy0G7Fg29mSpCDZoLsx
jGx5ttvZjoD9w7GcymHbLRb++aUpXvN43AjaEJvm9gPO5xFV/cXr2vIUKnbAlt+L7TyoDqmqFzVp
CIJDtfYLwevPXuDj1sfBtObVUKvKIIWJgIyrEYKWG1LgeaTHqA2yqSqayVVAl8Wv7V1gP5NkXMwG
DdhDjr+ozshV7S3NekdTuyS4C6MfGaPtl5EnqfNkiQdPx9NRPL7MQ2BhuBfDeqkNef7pKt0Mr1Df
+TMkcaqPueounlUdavA3dkYoURK7ZmRKYqtZeORs5vx9UQ5QZUn8gyHqrTD/Em5WdgnBhyxdet9h
kgocHsWaduwTuxZKK/4zqPQmPNlF/llabXxyPONX/uB2ToK9gNHY1gH8VcDTzBy8s6av0WGAD/YW
Y0Lx7fYwSlWnrk1jAsDOFfP4sDrX0kr3rWe+/PxRY+8fZsvIaJKplA0A0vSGsl2Bmlo2ZAG9BoDt
95lCwJ27KZJpD/9Q4XjXaT2D9CLydGfC42BqiudPCBd2gNltFOPpG685E8tFBKskqJ6xMqyswMG2
rlymaKhluZx59nR8t3XRn7yMBpS6gekN9xwoA+eG1v08Gf1yLIfYh/jFHHHOaAjSpPuUI/FsVYr+
qjHqfde0UJaT5KQTin7s5UB9quYSs39fw/reMkLLNo5e3o2Buz7xWvlk9EPU5gPnbkyt45o+mR4p
TAs/ztg0P0jmY16S61v7CQ7JilQ/FifLgBMf+Q+XdJv7K2HO5paZnF+l4iNG0IKx/7PqE5oqnwDV
ZXLwzHDQZ4t9GYg8XGcjsa+97XFVCvNWTSG1egKcMehMcTGE90W8nLNuHRQdcYC2kSEDepnJBT3k
Gus4B1Pcu+kQUQoyAWm9Nxa/L6ilqc6T7q23npoZfN9Il7VJGs3KIR/iXRo42T5v6nadg1gzafC4
36b8mMBX4UX5pW2mCd1EXEk1QhxMfVzKbhiTxR7CEION8wX32mWM13Qn08L83yYIdhzmT4RSmE+y
j+1qVQpiO1hIkJYApGBDbClPWUsyJBmdFamDI1WzW6PseNyBrBEvfueCU8uQ9zSFepRlIAt7JemU
Q8/YpT1lVyh4oUTgsyTQ8B3hIuJ6IX3iNJZBty3cDunRfJZkut3ctpi3E2Kmdbg48YneW6/KjhoI
3W/NkDOoT/lArJCNkW9rT8IlzoiN/dB6l74wCaTOw/qYpPYbfk93U8UkpXUJcx2PCZDbUO8pjLZI
5NqIAc9GLsyllB859pjvHD9mCEjXqrkb5ER+JnaPYq29x7A6a64eH4Uo1Mu40i6J2HON3dnQPYw6
g7gvYmDhq8RJva/xAATcJUthygNtt7WLLVZ3zWBXe09DRYL3Du0yK5jcLZhg0z43dv1S5isXPDNY
SnYbBGTg1bxwSZtoFoA/NQmiWdm7bzpNWHZlKC+8ZYlAARYb8jGfiYtl9+3ov8SkQJdw5H7hHj6n
pOlSDazTnDSBaoEx5lQ1tIpsIUcCt00ejE9gNfcBlXzQDM7FxcgNAcl6WYggSMxXPA4Z07TsEbhm
qxPLjDPWmyUiurbbIPqqdgXr1zlmJkIGyybH9EFGCAlapj5lkw13xCyw26+No2em5iE0xFXFRfIe
kqRJkLk/OupcZ8ufPC+tmxMwA2PfcHRdDXLAfGDnzB9lJiAiA3fUpcyCyA+cT8r0IALMYG8MB+KW
EQb/eUC/TkGuWBip9Mmz2v3gHRNH7wTheCwHTHcbcxBtqr5GqtMgO6u6/k3xD2USpIfQ/u3MHpFc
CDlOWfm7ZOFDVD0SQ69I9jZxqIewnvtdB682SeGRk42+iVXW7Oh7v4ZBTSd2hRCkvRSEEMS6YTaR
k5a8yz0X78STdHSS9isnqvs6dnzCAzS0YOYgUS+BdRTWiDBu9AjmS9mWAfknLjnGwn3MLeNUObl1
ycaceC5uq3mu0v2SNt9aZ3/LgpCpSvOXjG0nPObCvAdYw64Qs0gEUAzqKtUW59xdznix4wPVQhqx
5bZQ17bpfuI7IxqOrTPcNYbzrWw2FViX0zh2z0Kp9jQjeHyYvey1tEjO430D7Z41xp2huSsckp2C
z6kg8mCmpNjTSsWHpWDAo8ukvo1/J5GlkRKsw+f6Ejwk4AVN9gNGYILVowIfWlvvdOqLbYiWA5s7
ZHHK7WYfKvWrbfq/aSbTq+PbH4wuSCWGbr/XXLdIwdR0lROcRSv5TX7kvBm9prxVJqnh9WidWHzW
u0KjMsnGAsJpQaCN++j75kq/wTRP4P5V8SFNRTQbHoAtNZl705tfuCLUvfqVGOQ2Cf0WT7XCCeJX
u74X4yp8fA9dA3V90ZY4lBPWR8MN//jTvrAX8zyYE9LnSY1r7QjnIivf2ncl1ZaDJ+TqotSFA7LR
j/rBToL82nWxsRVDMN3hRqK8CViDzAN7wLTnIPBYUTgs3rELQRD7XiRxjzp1I/XQZjJ0bKNlCv6K
FEq2dMGf4qPJTwIH/mEU6VV+Mvoc4aew63eqAc7yWBJyYelik1akP9r1JkVulKKrPZh9++Cpd9BG
RPFCALN/CgBAOVk7nyjgXwcNHTiBGZt77yPv0qGuyi/rccpUeXhjIrKCTOkfC9efdgtAvRVxuuOl
bBTtO3F+aO7ZP+m96xWkfuX9R+2a6THIEHXIgdVcmcJhyyxp7AeaYZHW11Tr8ZyyZMMjsG965SDE
cJaT4+onFwfhJV5WFrfXsRF/Ksy5IJKXlxjmO2N/yYvj+JUVNZN7GEGg3HtCj5FqUJ5Cnz7Z1nzL
w9nZOwtNDF5jDZx+U3q0R3Mx/QtKF/RDE3Sw2NOtDpCBIQTlm4kBK3rGJPdBYfA/yixn8AGNwnOw
lywMEGZ7AJPvfYwtipcGQ3fmAXNQdplsWsq3CNw4c+Vk/CQeAj6EWRig06sX6iV2txPZyKDyxJZC
RRxw4pxMU/3zgyxB79RSzrQg2nxzjAJneEW3B9DZL2/tQFqrWn6lBvcbTMSTLNxIG6GLjKVkltfN
/ilt+4hchv4MggN9gt6NNS/cqOgGPC6xLZI4xFtxUnE5osczJVJ9Hn6GHAOT6nnKvukL2K4nBZEK
FlJqd9mLx/vE7FHt5k07xIqWJv3jkiFxxWmwNhMvida6YBLQp17keIp9oCFICYJyO4MCZg2/CftW
rxeSDODh824OGCIAUEOcs2T+4nhdcAh9iDmpJ+TNHKF72ZCgeqX5I+eCaRNDTd/q+5NrzajXpgbU
1EKK/DK0jKcm5smAogfAUhgF6Pdl6EBKk93eHYsBcd4DGWMnydOQxv+lTuvzEDYQ3Pqq4AqtH6x0
jxohI5wVouy4bsIw3JJc8OI3YIEKdyl2uc1QbwbYSfg1CsK8ebaa+oGCDT/8Vg4Xm/yjVWh3z2WO
EK9m4LUuJabIIg3r60RcWaCQGTePsyFv98VcZZHp2mEULEZ16BOd3qwaMC/uXDgEfOoAMRO318Fr
5WJ5qYTAHGTjBMpdkiHbnL0BgNiJMtmc+EaxQKS5C2whGIjzjcdXaHbeYWDMUbEl2jHx534uc857
j3zVxf7OC9yV+AkDOeWR4aXjYczlF0w/zyPcDuUj6jmigD2bbMEsKbZu/REUporgGzSXhGxHnPwp
cjh2i1bN+hWz/o78lXPflP9mK1G3Nnf3zSTz18o/GMW5zEr3Sq9OCAFC7AOIi4czN5t2bJEBVwOt
ArNNu6mzfcATts7c7lqalnmawITJFNMJCWSADDvBRC+Pm3WDB2YNWNYSWMdAdEErQ1C1Rm64UKs1
4XnUpFsaYRVVSe6t8mJ+Coe7j+JxLZqerLhA7YrE9iMUNAXrhL8L61TWn7iajaSvCMAyph1oO6av
s7UbTDMltt4kD2fWB1ejeZ2RfG5YEfGYtO0xVtM3LoXmXgrcAq3VnsEMVW+wnxg7T29JReiSroEI
OB5BGsSso7jR6csUFmysmfGxuRWvCLDJ3wyY7gMPPBlGAjoPjvLcFmE05EZUjovadAQsHON+GHdE
mJmPyrN202wzkeFuYWA4O1kgtqmy9vTvip0z+Ex+FYzGmXAaF4i3pj/eECzr7lIbJHxSVjf0TM0m
K6CgJlBoMLNvMpFhwW3JTcH96eCYsBSKbZb8PrL8eoDxWsRwbmp7OKVCvJoLExxvIVyIUideFR6h
Wwl/IoRmRiGYpJyrNAx6ubA8tU79lMXwtEhSIkNlGYE5xOMR9332bALOQQ+h161NJhnpjzNzACAB
rTcFBHRUChDcsgPfqmmjbWM7pRaKuql9c+HVUC+mz2FbOYfEshh3Wcyq8VkRb8sonvi25crbhkjR
ZOjBDQvflzSnCsyhOaYXvBvYU6mPMneOqsZ/Crig1Zy92woeRmHWMzUdQCXHdeetnKnYePWsrbLs
OQr/CvSEa+X33gF46SaZFutsNcZXzeun7GG5Bo6TrYN2xk8km7c4LpgzGOOyHWihryVrJSocrp+0
9WFHC/RwBLZku5kt2K5NyZyYiYnjSNQCi3zKh98j5Sj1Si6BRZ6F3zC7SEDRzjipkOi6/aFwi3+p
sxmEaV66tHTXrJh5ixOpoln3bzUHbTJ/0devDQpfXp0iPHKRHQgwFHe40dGjUV+nmTHdLwNhh6gg
cPp6WY9j1Lgor/P+QuZCX4+EfK6PLI7eu3rSFzswX0rLvWcx/rthlOYpjQ+yn+3jT6yyMX3YPsnh
dmHMNO/Mv1iHy/sYO+9BNsXHoXjpS9eK4rH+GkI1nAaVfhTS7s6l/Ri6LYcWJjj6nRlSi0tfNc/q
l9vVmLgRQ/lgZpeUtryxwTo25tVQ1rQZkVNu+MXhrg2M1xIF7QoAdPLs46zZPnzBG25VaiYI/5YD
txWtyCMJs5h3jJwCOOIwTsLFXMtJFdvQIDvT75hxkgfEaVx6E2L7TB+HyUn3aZ1+TK3/n9PHVQQ4
ASK583C2tmAQ5bz8lxlhfRoEjoCkE/aWTgWcWpoMx7CuPYSuOGxTbJuQ6O11qTTT09R6Jp3RvaW9
SyxPD0HA5dSeXGehBR30gVTmTaVd/+YHw0s+eYcxIzZhHBa9Zd3w7AaDj79O8zYHFESQZv3Dgsxo
xTqF2K8++K36APGv27BtnNEU5fnXbLntOSmN7Gh54cGjb1mz+Sv+x96Z7biNbdn2VxJ+vjzFzZ6F
ygNcSVQbfYSj8Qthh8Ps+55ff8dmZKbsqDyFU+8XMASRohQyKZJ7rzXnHCfVL1/DfCLUqim+xWVL
DiCjdCgRnbIm+Z9QkB4YHQRRnVFRAIibXD+NCsKFA40PkVnxHBswBsPOnN7nL0qq5rtRTR+Kobzn
99hTwuY+ZDSbrpz9L06rgWNkfDg29kuujN9rh7RuNyMSgTK0Qauv+9zUoUwCSFFKuU70su9NQg8Y
SAfsGN+gq+zSIxgVgeRD3EekY9GrR2WdYIne9IrzNRLUmE1FD9c4ZopLLg5vwSAOvUp9UEdsTwro
QKCsShuLUKZAsZ4pHZCDVwb9IUnH+8EHgGBHnAYMu/tTlypISjqCsjgIFIkyc5RRLlDadO22dwxn
pZLeCpK+xSYDu/1k5Vy5J/IrEGcGh07Ndk09bppwUB50MzwptpVcDBrZJCRteBieKO4neoUVE9UN
DR+iDAoDSF7nmMflwW2YcphovRFCjAjZFyzibHxmZBMeM0B31Pnces3d6DqoDfVWcQiRiltwsdyX
KCGN9xYxKqsOlbE3K84zKoSnovw2qYzV1ZxfEHElTDxAvxJoUoVeOyGsHlXt0ZwIHrNT9bq0ycDl
vB1xl7nzaJwqUiI3MKhShpQY1WjGrtTCMvZ2OQ0whmoArjjLN11qXIb8eFcZcUa7GibiKokQBlCN
o1/SV5fMJVD5+sktMZN0iJv+ipquu3IHBynSkLPRrNb3hl2/4G14INMdd4SegBIV0OabsjmOM0Hi
gY85iewXmE5Vq1LA42rQZC5dazc8WEYXelVhNFsSYvB0VKbpVZJlC4+Qn8CIph5JDEODbLrt5UMc
UTBO6lerbJLrhOrAipAJZ63HCAr7ZDw1jJ0I6SRqVO97AoOz4bEoP5uu4nDNmRLqs0W+YxrRYEqA
EVFl6sa1rRSKBYkLteNcpimzKnBGU1w5Owya9r5OCNoGPY+ytpNDB78+1UN2Q/4tI0WzZzzdlcam
1Yd+52iBv/Edgkzi2tlNBkmjPVr0tT/W2Y3t7wkeQteiO/FKs8UNUUnlVS4apD1IqfeJcV1AeoBr
J96ItBh2MUV4q3Ynej1dQi/PRSCCBS6zyeooXAJRwjsCLYLPDKcOIUE1fqdFL8MmDdSvBukstzbO
aE1Onowm9pQwv8+R4e0HhMMXeFe3lLfG21ZFS5nqHKsqbHaJObh3hc6u1yZuepgT4k1XYFR22yIk
hEEt1pEaThsBzumyqtFkNzFg04IjL7Sg8nJtmlckrNVHe7AebFpqGxeLzdathKeStOxyS++68WgO
2g+tiesj/cEVwoiG4dV8W+uEVLpksdKaB6maGsxzHGwcILUYZIDr4gI0K5eCq+/epK6glSlOdbd5
jK3pTQQO0JAUZd0wzyi7XcoNVWN9D52gvqyi8DGB0rIObJ+gCh1TAGD0hkyaSdlPTv9coW5ZG3ol
haDmsw+K+36CidXjFMRQETZM9SJcO1sQijVemQwzgF+gBeuZ3xsyr5P+W+l0jO6DYrjgJn5Lx0bZ
uYVF29O1wAnSObjuouSxGGSFhfb21jJwiI0Vc/nApcCkNwryDKvIdhUexttx69TNcJ1Tn9SRe0Qa
3t26N/u1Luzw0JMi9NIU05U0bjpOjRYiKadNqFpMkLqv1pD/sEBn3uaYciyVSo4du7fkP097clvt
k1ZC7hmonGeMVWhA7U2I0RQAlO5WJMkjE353hYqAHmpuu0ytCPvXQBGfhMkQ1fX9I6WzG1MTd4pv
hpdKMb12cQx72nbvIADOHsjYR9saqPD76sZqmfDo43LpJCZEBGDpmbPz6n3kq5MX+1G7M1QSYzsf
dAcK8NOQKUg6jZjkN/1zm9uYqUu0x9hS4k3YhlSUhuI4aglDAkfbZlxQ2m7Y+TGJrbS67Z1eN88+
8d6Vj+THckS2Lgb3q+4zTxQMJ9duRZJUoKoHbvteqEXmJW1vj4ySeddMwVvYzv2u6qcvNFDnIy8/
BqIodiHyGFXDP9NWiC54Pzdmi7gomMAXIYCZVe5auEH08ZKRngwgiIBskrFN7pNBbrlLBD2BEEwe
TVKKNZE+cdXCThq3KyxCCDrnjTEZ6WWRDNZqopI0tEXzjeO6sSpf3kbamDLIRBVpg/XNP1UYgz0/
m9B/GIq1Jc+N9r7Pj3ykIL3REwmLCF2kkc5E6EzbTvDL4vCSk+ILemF+tyER9aKvkIcxeYevHim7
dhw+m4ylTxF45qiD61dE4xfE289D3KanElthCuD5YMSq5sXQXNtWM68NowRqoIrnrqjehOKqO+bh
cJIJPKd1w04H8dXLLtd0xXHD8bhufAmnU4gpAPHJyxOeCOzER+68Ml9M2xlane67TrubRsi7sQDm
K6o03ofYOQ6VYz/FQzVel/o31bHKkzkbXBZqgm5N9GtNXWMBrLrhyKCZymmizhuypTWPqq3iRaIt
qVniDzO0pqLOjqk9jXu6K2q8m4eo29VRm23aKeVm1d8jOK+PE+H/TGhNmhJWjeLABWQR2TppY5k5
IMLpuvXYVtuGIvtdTntqrQIay8wQ44NsWvk9sWNTYB9rd9wFwrmg3JQNvcN9JIrXJZopsHzKqvAh
WZfkr2wVgRhblm/QpeTgSIgjHToHqiKi9ra/HS33usZNhrC/2KptFlLatsT1QKY2vpFNI0oJG7a/
IAygmECOUTUTzmJE1nDDDaT5QVH4u6WH5AcxO1wFlq+vkoFigRUGx65E/AU2jXFAZ2GY8DU4BbP7
XczG9RSBIGPcgivYaZiiAZb3JrNB7lcEu3T0jwrnC5lTG3Qw1iYZW8cr0H1baWtfo12GvWZRGMis
5qYch/HoFECvbHCDQEtwF+BJJpr6GlMIAn6VOo6hm3u1L9QjQEblWtDopJpxEQtCwLmhvqiEUxmQ
PdaaScxZXQ/pEXoBkOIMB8KYNWAdGXP6ZkdeoT8RYTuUeyZ+KO1wDZ4QGTleTmuaQOWufrZOtUOO
3ExM0y4p20uK5bFHBs8IpclwDj347JwTdap1YlWGkT9ehoeYuAqKVbmJGMqyDHTzF6TD2xdmCA+1
0ZTvJDCLG0VpdjSPH5HW5rdMLRym2ug8Ix16aRhI+KwZHtK82Pmcb8xLCFHCA3ZcHuIiZbi0PLVR
oiAG5eH88rLuvLg8oz+RH0ffnjxI418mnTY5ImU+sGAO+8tT8oMyzB4RMbCzSQLssrxsujxb1inE
wePl9/O63WluVB5dZJ4HxL8PmHMBbv31fSIkyet6wo7X4iEoRuVkaCLYBQTPHYdpzomodfKjNZvf
CyHLlU1orlwzgBupYYRfHnBUkSt0Xo4bqz0atJUPA34FtcLYZ9Yq6WNNiBli+dBh1uLmWciPJkOJ
vC/aQfmxFGiW5LSkjyuvNsKu2DOS2ZOZi3ioILVvbc45AdUW3ax57csdtuzYZdctz5aH943wunAI
3p8vq5ftz5s2cWztR+7dBUDNbI9ZNkdzamaZRC2z19EMtvfLXh06WxclwBl2O/VODEarXK9uJvQt
EfnlH3b/cjCXde+H6Pzy+ZXzuuXZ+WE5LufFD9vB8uaYUzn2kYl1uFcygtg4wOfNuHexxbLc4d2C
GSu/dJqhs6SaTIWMHFQmt3Ll+eH801nWBV1HZMD55WXPnBeXZx/e8mHxp//4+X2il0HGcMigISbj
Q2zozuwtv4DW1ujl9OpsUHRVo+rYmmPqLYcrdPT8eD7Q58Vl3fmInhcVhV7q6nzAl1c+vs913A1R
GPEqktHMTMZLlXCslrGJfKhJV+L3nCkNLWm5wg3M9o+nRmY6xJEHDwx7Cm0sjmZU8g6C1/hxyqfL
g08c9M/LWVTfp12bbd+Pz3l3/XSavz9937uoHzzGa55NXAHD46YPpMKfB5hgnJHy7/zd4t+tW96x
vLC87by4rKv++mR1INZLVYYffeJevJ+pyzm5PHTyQrA8Y37DCbgsLyfy323zd+tiosT46cqzfHn4
+BeWlcvHvv8FqTaMiNZHmVpPOFD4b5+P6XISLwf2w7rz4vLsw9v+bt2//Kjzx394W+jajD6MgLmB
vEZGKsEafzyVy738wSzXzJ9ewf+DLnB5aaLF+sf2y/L7hyyf9NfbJ4Ly8N78tXJ5pvUVo1zUgcuH
V13YwWP0Furrf7yO/xm8FaTdTkGRN//8L5ZfCwQdEWiuD4v/fCgy/v2XfM9f2/z6jn9eRq9UqYof
7f+41e6tuPqavTUfN/rlk/nrf3y7zdf26y8LaACidrrt3urp7o3/WLt8C/4fcst/98Xf3pZPeZjK
t98/ff2eRfkGL3Udvbaf/njp8P33T0K1odv+x89/4I9X5f/g90//N/32Vrdf//tb3r427e+fFKG6
/6DRZTuWjuDFpPf66bfh7f0lDa4uYrA2/P2Tpf5DVVXdVlXNtHTDtvijTUGr7/dPhsMH2LqFzdM1
XE04zqc/v80vh+18GH/LO4oVeLQbvr/jmp9+BQo7lq3ZqqMbljAYcPF5v5WvX+8ihkZs/39CYkew
4gXa9RxrdGyX+8L5BvR+R1guNv/t6XJ1ipabwPI0IN+S1EZcQ3+Obpa71HJadEIK4nuD/koQcB4s
V790ho9+Wq4vyzKCpkam5v51daywi3aorn+9uP/tlVre48/n6LLJh+3Op+fyQhy4gGrtSX0fH3y4
BHx4r58p6mFQj+9f3spfp1ItDgwWses7PtFa8zBftxqTfqLaUJqQl51/0So1Wek1p7kpH5ZnzN9M
kr6Fgz2Kb5wvNyEsFVwrBfON47J2UD1DzRWtJ7oKJPIFXbIQkI31hAy/gYXBUtCE6go1DBkkc3FL
GqlAqBYSn9FI5UFlUangMMw7DbruVrEJiFnCpHobrdtQvcAEsqjrY70SatlezGkFf7iPPF8rm2eo
RuGOoWS/h51ufY597ZKr2G3pkxnQAfe8NoYat2SUEJMQWkxv3OEwGXR73SSqn8vCUlZDUtorDI5X
2aCWN7iTKyK9uhsoy+VNE8/RocFltQ58t9t2g1IjewD/aegYvOyh+D7PWv8tw0dpGklJOEFdm1eT
TpFl7BM083kOIGURKaRhVO0JW7zViBxBB5emt1pckDrpNwCmZWBlotnsIl8bTiTYjadKPpwXdeRO
pNAOn+12aHBCJuy/KZi2OkQysi/lymTCQDuxq7aLSH15sNC6rnwjJeOBRD47C9z7zizEIdJQ7gXt
Uc2a23iynCdgQNauQ47gMUjcTxkpdZbZstMLQDj0a3Zz7tORbPyCKF7E7KQDXmYDioNl1fIQIquE
UN7F68nEC5kiUccdhucG9ti16TqOF6gDCaZyXd9iRmoEmEqm+fZqNorwodXJVZotNbvynZhamEDT
aedOtrVbUoFQcutfZf5vUAE9Sfsk2rVOgFlGaG95QcpcigG3JzH8KLWATlJxmZtsj/KRzBF1vogK
vEEmCLwjOLlFa1P7zyrkTM2N0WAVxg+/RuHe9OY3ej4/ihmZSNyouGvJVQfYEj8mBA2g4YD6ZciH
HrLbiZ7MFnupcwGoy7hpuJhKyBK2cK0wbpSChi1DC7hnqc+lZugv86Eh47WjwGcSjYAGSDEe+F+8
5U6MJ8/N1UNq9ukTVYONCXXpCznt4yqHjo7bYG7xtpb9s5prd2HE7DPRZJJgZ14tD6oRUyANIEQt
i2ZDAL+TK35XHlHrMOP90hVQOvU8p7yTk5m1MpzxSJIS0JJlOrdMPUyD0/u8rMiVRDn/uTLpEotz
IbeRFsoB2zJGtDAtM/GFRdTLMdUoHzo5KlqeLev+5eLygibnTMuzv9sunvqvmgCVuPzJUg5Ql2e0
itYQzxC9+Z8RcBL2mY3MIeUDaQDZ0U9K5pjn5fPLy7PWyqjQWcS0LYvlMiMF7PKNLF6Eg79+1nnx
fWNAGFTvnI0q/9DycIaFnBeXZ4EtWSYfn/60uXiqJ7M6LGuW/39VNRTcy2G/7P3zA639HA40RyQK
KjnyJBCTi2jSjLdakiTv32P5QwsuxbWsJtsvH0sCUsd89C8Ay7LR++vLpgOpB/VpeZ2c8gBWm0k0
G+GIyJVX5P9AipawGA1qTA49xpUYmVACZVDPOEfy68XKlriZTIJnGgg0NiQalHEXiEmzdTslj/TU
8k1657ThvHciIDaWA96MYJZN4NYPatldJfOMdqMEfRPCwNEkDAcHOBlYE7csYTcSuXtdKZQrEfOb
SM1oQ1T1oZZ4HcvxW8JCSoh56UBLBaV3wu/agMqDfBwQIvRXieshwS6kNg6wlr5GKJE+TCLvYgn5
mejdrEK4P1kd412GBFRABEo70EB1SJ6JNpgkSOwFDviTryTRVU20SaUqtz18IcIS+iOT03Ul0UO6
hBCRCbSxNbBE+Mfj00yYAiord4+v1KO6DpAWbzJCYOqnggQl8G140iMt3wcNLuBp/pEV4JBo2lyF
cX9JcD1tXYlMmmAnwWw4qRKmRIorBuKE5NmpJ9UsU+V0DX9+XEcevxMSgfIY3qcbPccDqCZU4UTr
oWYuJMbJMS+nWEp4EQ44tboaUjJudGrIU/vmzlRiHYmEwhhebCQ5iKntXpfYKFoeAt4RKCmScl7I
l8EzOLXNqliAU4Q2IYGYJIgq1O1mh86VShUX7NIdv1GITW4z+FWkw1E/kUgrX8KtitK6M3A6qRbB
HL0EYNmQsHqJxCpgY8FzKMgdAZc1ws3yJUCrDIG6IJtX4F1mn0eJ2aKI70js1myPl1FkX7oZ1joJ
5urs6Ro02WdO6+kS9bQuEV5APblc5eWqUnTsMUqMNUciv0YJ/zJJOITODBCskmiwkc4digjjri/o
RkUxl1iU0vs8F7B9ey6NGZQxTeLGAhPwGBF3nDQzMLKAFNZW4skSOGU2vDK/a6KDMZsbQRsfe+wz
g3DQZhJy1urJwwT1TLHQRSr1XTPcjD36+aR4HsxQ3eAaVrdmBLyZHItBgtRIlOFoYPdERABmrTAA
ro2J8gBQ4doeu+KBiL/LpAPOZseMQiYiiLvcfkwjm5zTpKQbCtPNknC3iK5RLXFvjQS/1RIBlwy5
uxnUh7JJqdZKTFwAL44IQsBxEiEXLDA5qHK+xMuZcOYiCZwTrhvsZPChKmF00KdOQQeezmC/TXMp
VgWen1pDYVCD76VpSJOEe+Cmg3MHU4ZaQu5X/KzFa6qPCuq14jmz+CLGSOGX9LE1k04kHRKi545J
tQrh6qEBoqUtzJS7D/dJgYraC+yJlsxTE+p3tH70PY6RO3Ty+tqX6D7Svvn1SZwf59++hu9HML2z
FjYjHV3C/+CD4nlXvETK/yQeMIATOElg4JzoB4QgCj9pbMgOEZSpxAsOxhcdggQ6fm0rJIAwsIr7
AiJhnPVvdgWiUFGBFQqohfjyDzpd0uu00veOBBuGHSkbvZ5w9+YSeBk/EoEB3NGe65Vf6xr4F9Iw
NAlLTK3xOWqCY87VekfjJl0TY7QOJWJRl6xFCV0MaPt6ZmzcALujo0IRMyGjZK0MxDwIjIH26BIb
JDGO8BwTCXZsKhCP0QJ79ERZD3sDR9ARMJJPex0wpCsRkaOERWpW9ZRJfGRnA5IcIR5RNCR2EWQY
EVbgJmO4k6oWPQsq0lzY0L1USNq5mK5CWJXlCLTSLZHEQEOwNiJqnkjlgHnWZeSeQi1mhwK+zOm6
IjQO946lPGBdpio+0rwmP+aW6YTYlVxnXYnSLCRUs4euiav6bZS4Tb6+4zWp2a0iWJyzhHL60DlJ
Z+U3aFKrnyF3Tr0GjC3ga6gS62lJwOcM6bNfkJ+9Ouyz70bQufdUbYjFoaFfWc2hhhbaSmxoHqgH
qDHNfQdRNKBZvsX5/X2GNSokdDQuwY+OEkSad/rOhkwKtIY4ewkrNfJL7MD5pYBiOltDCSeZ6M0J
wCm9R3lfoCIrqO56KLlU4sHIpOQ2coG77FiiqxlDt1kPKoXMTDgEu9cXIy6hlUH/bHSKGjkWiQSK
Dn51gsOaSyBrLdGs2RPaGaQMAFtdyK2qRLha+hd/Qbq69daOHC+OzBKLL78PKcoFWUmrYZNJLKyQ
gFgfUmwlkbGzhMdy5F4NrtgkRcawZZseyCw1mkjmEsPoS8WLpei2/Bh3V40EQjZFAqgWn986Ktt7
/HpvRp96ginNBdTrb6bE3CItmqHeWqGjPdSm+BJmFckumNRHCLkx/jIctoAXi/geRIykYSoo/VuE
yR3iO2cS/l0a2LeuWsDclBheewLIG1mgeXMJ6V0G7gWm+5j5KoEn1WWsZ8pqnJkV+MgiyMaiEmm+
jM6E1lXW9OEBlxIMnEEITjqDsj31Mf4jqAqSHkughjVDAyzs5vOPUKKGyyZ8q7qKeAAzWMkMqa0x
KasKiSw1UkZPklisCZqAJhDjHKv0KoVrLDIAx3QWP88SeRzIxEYDpd2euGkTPQJBrDGZddhP13hT
jLWvaSc3AKPMTZO7400u8cp0xqNLkuZXk0QvNxpu5lxQbaxcwMy+gkladUkMADK2mtgFAcGR6AX0
bmOG+UsjEc+uhD03mr4aOnpj2Zx9Czl4xQKGlojoGlZ0ADM6wYS2g0IyI2V0xzXZHhh0y8bZTBSp
PRvutDYBoO6IF1gPZE2X1rNitNltEGcdIuybsbmLkR1Re7BxLFURUW1c0XU4150EXucDUJIUBjZB
TQai5uDA9WJaz3CyQwnMBmgW40wEoo0L77qSWO0pkIDtWbspqsT2SFoaVsTaGdddcwe/Kt2P8Lmr
PjvZEtiNVhYwgIR4xxk47zS8H8FvRBLzbUrgdwj5u0/qg2GDAgdPtItcTNGuYaVUQl6YdgRgHYCI
0GIhvUVe+CXdWcPOlan2hUrkKZcXAOQBfCHCO4ZTViPtoCtHyKtZ6cTUVc9+CaY5UIGZjzE4BoTs
5HRrILIS9M/rCqsfrMd6FyK6DrKhpHU9gkj37R9Bxy3PgJ5OITO80CRQfcDKuWrK/jGTsPVhwa5L
AHsBiV1IJDtlGOT4hJKGFbj2PPECquEWEHd3AOcePRkS7l5CeQ+gvXNPJLlLfxxq0Xpx05EMiyHL
kYj4Hlb84AKNb6HH44UEOiyB8lVP395ogMwnvsTNr+JOVB5w0MxLJZB+hExPPIFPPh3D9F5i63P4
9fS3Qdk3usLvF7q9OqHl09X2SVONq/yy7NWaeyEMO9PBRpbiu0CGO9K/HZ/JgCCsZ7xu3fjG10mN
qnpsmrXmE20OLypHwelPhDvK8d2qrOdgg5gDXwb1mm1L3uJqDBhjlsjPiIh+ldE9Hjmv085iLuFx
73epM0yGdB2gW2Ywx3XldXSh3vQCDlpPoPK6qf1xQ6DQag5qBcWG/5gbNt5btQIAZqXbgZzfnRNM
p8rAnNu53WWdjldKG7YrRTHctZXVu7yt6n1Zku7RaA9GbXXbZkBrQhnkedKK5KmzgBKp4HYbLvPb
Hgnj3FpiDR7Z9HQnSzYU8Syo1bcgHcp9kLccW8IQ6QszIHBNKzhNluF1E2oxlfxyLxHKV9/2gbeb
DiRyYhOyJFBXippkDCrDEjQPhBAuSwSakFFXcIyH/oswsmrHSC/iYjggIceYUuY3oiYD2ALnTWwn
Cdutb34eQEts62qICFcbpzvSm9pdIQLgDTp2RqvT+93AdKQ3RkKfcV1ScNrOeT9t+Q8xtiBYIm8K
koFb60dkp6hFpdJocBkcMvrbVvz1Qz+Vz5FSBtAZFXK8fSw+AWrWDoUChJlNm/RyijYfojIDNfMk
9BAddWkHV5blt7uEuKSNj4OwLJG56FptwXZ0nm1QEWuqq3udtLRDUTRrNzTVdVyH2aGsCk/ptEuT
Hwx5lya4RbJijTK4bJTyxdaxgSTk+guGv6oTtxuRiOt+HK7g3nrYLbl/K4y4rRK9Umgbw4VoSsaf
dTAQp5HgCBoIXsbcql9QqEFGneKrrWbVq+aRPl1lMguouMtUxdRc2rM3aaq7E07TMSSIiZ+fit38
Etr4lRxTABMNULIGwUslWjI1teYGLwH3aYuCTx+VuEE7x0trVDjYQKgxJZPAaow+gZzImzLGHCTw
KWoZdNem24GMw3DRzepdm66oYcHTtnDKh6YDjKigFTsq00kHcrTqlVpsHc1W0IxEHRkL5qaKNGjQ
PXSoptL9TRdSYjMc3FRxbd5h1yDFuxbfWuQH0xw8BWrxzSFQ1p58BJh5wXBMRXZbp+socltPgCa1
1DpYp+CdDlDoSxfZSYi9VSeFbZ1DvYnjqrsABXnFBVDsOAm/FifRjC8RsV5hSo5CngnP1MnCq+KG
jJNuImRWGV7sNrhhDAg2eCSBm/nqK6kf+MxaoEo9WnkbELlGFPCqRUyKAhMPa56xbyatQ8WUnNo8
4KioY7xtRzj2elvh8un924IAHOYU+YxYoyOEBGHcps4LoBLZlSjnh5q0bFOdSWRGIsu86avSknkw
kVhsmiXUbdOdd+1wYUcDFC6KsLoR3PpzgqRvIuGxx+t9RR2IyDZ2aQPE/K7EBhNl5FQ5HV6bCptp
Tyw2Oygkx2048V03TWHgHrbEiLFzZsrSMvToiQbeuEpmoiRfh0qQcVt9LpP81SW6wtNTPLnpKMiN
QaYE5A6/mgmTTAR78vDRlcZYkxAL3xqVeS+K5imAYLAOFL7UOG4jpUY+SDg2RltSKEp9R1CpN/aF
eOl0PMKDFmznlN1ucME9tkZ0a6lowxsVp6hdxHcK0SF8VQwnyRjhw6y5SuGj3ubyFj1k/Gl98t/q
KHKI9SP2jTa0fgqn5tUyycCmHWF5VZnhDDPJ2QD2/laMaKIHuxu4i1O9r5z+EKdoDMz2zYxkdvbI
WCuL7GGNMJ+5YV+S8Fdl8UYzeaFhorPJsvGJBph5SiuDifF8F4DnsFThQK7qpl1QzjjIKsa27Ta1
CD9oOtIwO3dDAtQABglj2cqR0nsnYGg6kqOR+8qFLJGs6mx0yBO0ritN7TxCX3Ee1gwCQqwj6zbh
3jtVJyMTKVE0gFtJaVglHXGBc0gO/bDrBmzkjDFXibxtoSIzCV9zydKxi/HVbNjfWlgySPHJEkgJ
N6ockr8zjvJ6nJKHDn/PgxlNT2oxt3vubMZBIhaLRt3jDfS5cFLO6fUs20xZam7GUsB9xammZol/
qX+PR2GQRDVytRMW6oAYdntnxDfDmFmbwsAXBzvAnyZ+BTOAX0b/azUMX43eP/iFUXFfp1RmCRNA
GPNpFOireiIlJQwmLnJYZHZRiiCMFBOnUO57jbAGXIWNlHVO1ncjxFFlNUinCc8pPd36TA63tuWk
fA5nq/LUKnmO5+Rx7nSTWaV0hZBpYYzTjdLme20Iqcpm4onGWE82Rk2OTeqqTArNAWP39AbpJvKT
YYOI4Srp0oThq7HzTdGdkoDrcIU9lZRioIJx+43jyxnWufVlLtoQfJpy0SCp/jxGxWUakrWnjNhy
ZKmCYpnAWlNGZE8UA7yhh5jNciZdqsUBmoH5JaRlakTKH8jSeKZ/Q5gy+s84D9JriJR6MJDPn8+n
QCWNr9bHekUwTr0rv8S2QRl1kymtw9W2iHZEPhARajfDMwalHSOwm8EfcxTvUXybWV8iqxJbZDT+
mlaHD9o3lSQS09jizyOGZQgfNSL2eNLws1Sp3szcspoomFZ2SIzIgFZ61X0zG8oD3DKCten3W35J
8GAkLnpEZakEuUc1d94SVTetff+z2erZpe0QfBzJX1dTIqXX/LdJo52Gll9swWfUnBbG16wLXknO
poGSiKfSmrmRaWHMIKN7HVo6bfaboZICIdQbLEP2th+oT9CQ04gT6OM7y96mgcJsx0SNmmohoSEh
Lhm3+OE4w7PuDw6+fgMaa3pHiJiEmBvk8bouudBdh36PyAs/yzwnnFJKn87jFCpYF0N9E1jfS4j2
HoNaUmZ6v92r032CEnMVj91TWwvssgNOh1aFCmTqUXvJRRiugGiuOifcGXaH0ruJkj3+Etj2Fa5/
9P8DmXAbYenkJGbJ1zpvyHjLMhSbA7t4hAXnQ2q6aR1CNYbBeFEMzjWFOKc+FWTr6Nw3QBMwMorA
onQJ6dHMp4Wh2xsrbGTqCiP1ySZjp0Iz6bSttc70b42qsnOrmP7SxDACOlB8NRuk8wxa23gUKoU3
h/aLP4b5hZJ3T8TgHx2rDy5SCt9T4zSruE+vS2Tu1ynjM3vo/evQuNIxK4M2P5BcR0SSxmClsCm8
gMP2xrSjnkJjdTeOOdgd8uOg2/u36dzJvhRlnbA2+OmTxc04C6qFFjtXQdr5uyAoVz47c5PXTn1n
OOTukPXmbOucu2lDOa5Peua9OllnRUEs3GQchJptddL5bhyn/OZ3jKAN+tOrtjPHqzlm8EaRYN85
1Gjoj9ORtqjYQF3fkFf7I0YjjJaMqR0lCibVcVGuh7DLPeWoqEzIF43BIiFbZHVnweKHdWeV2Xm7
v1tHE+VPhduy4flj/u4vLZssKobzpy7P3tVo55Uf/tSHT122O6/rhRZzbfmc6kRbLbKId2Xex6fL
N/pp5bsq9OPaZYOftlqenjeiF479cVkeFv3fT39rWfvxUwuqYoeeqdhfgjZTombPi5h50S3Jh2Xd
srg8+3e3W967vC3BPP7/JUj/jgRJJ94Ujc6/1iC9dOQk//bwViNjL+rpZy3SH+/9U4ykGciMSGyQ
8CxVmNZPYiRDnMVI7j8sAw2SbVtC05nZun+JkSz1fyM+kiqm8l1aJrVUyMg1R3Md23AcXaCkdBBA
/Sw9cmh9QlpR9RffaIt7W+9I8mpo448Uuu5jtTTumuJmikhvmqeCboVZFYKQQZ9cCxUQhIFcvyQt
Myb460bKNtQcvSXhfMM2lFc6EQf93u99xu1JohooNlyyXmZyOiCzpJcxs6ut41v4Rfn/4xSZiTJi
Dht2wrqoQuNNJ+PiNPnYmaO6xgpeQ2Z2re5G0MW6wTT5zY3R0y+r8grbUI6C52i1zHNC1XlOc0Fv
LY5bT21pq1ru+JgHITQAB8sgu4Yh3lQH19ygJ08by2BfMzyrArs8kF84ro2+STy1o6eYxcV8DRuc
EYKbTZD+WOSbzdeVv/7pd/KHOuxnNZhBBsOvh8TW6ZBKQRgjS0d3XGH/ekgIEgDYlOjDU1yZLcbI
mJQZ9VsRWT/Qva/Rv+qEk1IIdp0XpWbon0cES0Aw8OvqwcwVe606/X03NMkmiMWW2R/miCz8UpvJ
NfcNY20o5VffzNpVNuLu0AI4Ni7e+am4S1vZMghAgaY5gDfuu9TZCKYw9BxtEuAh5id4Y0xC56hi
r0WFx8JCyeLZbZESMr6p08u06PRNG+MrZUZAl4r6BKGPxGFR8dkYDYxOuybes07uA6ctt7kNFILI
FiwLKZVyy61U7vn0tYXp/Mj4QRDy01B3hNy5KoIG/lsNIFTYIFVip3xpfYFUIO66Y4BVJdGCm8G8
VwANe/xX4K3n/Z2NKc4DmQU5OmwIwsqjte6IVzefCO1oVC+jyrTtIBbKxu1qrmx/M478p3N+MRFJ
9ysnpl1JOnOytknaDJkDb0Dl+OsZMnvT4+qLKPUQSXc0IGRVjX0gj6ff4hQjcAi8zFWTYzgm1QiR
m6PvTWRMsZs7x+K1KkjNDnzIs25hrDQUX7YWPZDnSHB0F9+3fX9rYT5dqeL/cXReu40jWxT9IgJM
xfBKKku2LMe2XwhHZhZjMXz9LM5L46LvoGFLZNUJe6/twOlFyLDgqwr6hc9PjdHNaYk4wCC8a9aU
b6b1u76gLvZtLCGYZIIytj811z6kbspmCzkWnE1nq8uONLykP49k0QPBHy4uRqqjb3potnBN7ZDC
+BsVQclIhpAQIuNcEo3DzlA/2HWuHyxzeAFkae6FHBsWri4Obub3guHv7LIvHeeUgBSpb6Vuesih
tZOHi3MzlZSubOFrvJ2hapP54Lb/9OGzlZM4a2A1aqO1jppXN2FGcNRu4lQKdGcgbNyfg1RPDWrw
jPa1/yoLPg/UcyVUQh4cKtrvJfNPIMa2eQoU3beNhymjWYD0NBBeLH+JrkUx0xkwGP1j07I1TgzH
gF4Uf0ob/lyNRDwrwp4khpBHGYhZ5pbnHuoZgpAlJaQrqhc8/JCnB4lGj2DFfpO5J3ByzSW5zgOD
Haur36EY8JhafKO0LD+83hvqsqtBsl/qx8x+4uWBzLBP/+ZmACeSkSdkkeQIQ54IRWVOmx5a6ozL
dQfE5+gmABUcEwIXPcVFWrO3i8Efpw/rTbFfVs7fSvEoRU1AItgdsA/JmyuK21R0TyXZceyhk3Cq
h5/Rfs19wl7Rt0wBTFCPrI7W0P6P/FGbourYQKekmgLA2WDHZdysAZqZxWcbg52rU3qrqlq2WVNf
OBPhbEKT4T1MQzAXlzgfPrSsv7WjhRAudgNiPjsWu1sHwcohZePnRS3DSTveuiUmNl2W5rnz4lXL
Mp28wtvbNQvUMhbPbav/S/JVIRn793SJxl01gfHAuNHn9XfBUYb6BnhfyxKBUfUwBbUPTbItOqpw
4uNWwASzUE+MgePmvP8znEF7uYLh+0FNuc8Ntwl11zWwxdSnvgT0IltChT1l7vVUOxKjw1u0YFHt
fOehgoIf6Ilvb1LW0EBlipMoahQBysgOhDlv6pr/AKnYtE26emO7OZjGhWAKKRkHos0jd7Kk61d6
lG4JFus8Ag6hG8dhwtAJRTjo4EyPX0utmA66hhZk3eLrpMNvhQfUmW3nvmYkgnVxTfgUTGSZWbdH
ja1PLhJe59E/ViO5YHHyFjfNHXZSeAXCfK4z917pmhfCBf6NMrY6w6QSYIiv/QyQNTfUQ2uk7q53
zGdNTaDNAJRjex8eUy/16J6QR9Ee6ltt6eDEIlqBbr4dCWradW5RbhJmJSRLvTFwEltJyl1AKgHO
fxEudoXAMjLu4mJiiGEmrLOF9lTG7L9UyuTctGDaGsN9nJCMZoldz224jaxMBDZa1IAHyjgtnf0V
QYYKe0ZkXOVbY4LXCTe/2mWgIl1j7oLeY1rftN1bYZUXlCl8/r1vYSDkwGTviclPfmcNgPCGfVIw
e3gi21XWUOPRJAbg2A9olGKJetBGLmJM5PY5q9qDEO+N3tq/TTGfnIjfzMuZQSWsyJEqJkEfeXo4
tg6UwQIai6eMMqjy6oOUwdXkM1yAwXp7R5KpksQubBsIblaZ/bq+SzhFx69Jsjo4P2ZpmzFpRdD6
PjvHXj9G0LxAIz1BHexC20gfG2ypQVOySKind5RY+YYIMsnfVBmzfeMhRf+7SeJ0pZ8NfWjqnLBR
Jw5TP7Tw9nozSIGwuZAZJnvQLzA7Kmi/Rk7ALhnRIPfzjeyuBdXVzl/Gfdpnb/TdoRHNGGF70nhp
yBsYK6DVQNbW9gnlBNdiwvUiBLIvG75PL5f3RrIO0vC70KGjZmCd40NCRSL9ZZKmEGiKuqy1Walb
/VdsRcwwE0KoIsc/dTbc2yT1YBPr23aR9c0dyosNlps3N1+Lrfyt8D1x1SxicIcNo66UNFRSd+JM
DRvQ8jT3Aam9r2L98CqdIZBvjickaonC9cfWDJ90Sbpk7Hjb0ulBdfsClYN/1wkD8PYCThtSWFiU
Vg/s1rg4K1Gb04J0KxcySz6LA/7qRzuafku1TuwyUIjpRaQF81EMxRBvwcYNVf4gqZhPXG6HheC0
reERFQiDZqfc4nWMCN9zun/jImDrVqtKT25LXeY7tDpbWysngrqFCfmu/qvm+q4aKrIJanBcDrnv
rc/XZjO0gSlEaVfFZAElz04OztqtWMGu0bljs5u7CVlEPZTBwGiklcZPMcs+bNHksQBxqV38ZJ26
kqeR6VdGEfctMIipGV/9xf+rbGaLRnRg68AKh1qbEIz8YbL7+6Kf/mm6a7wglnTL6V/UwB1VwmgP
RYfOdOze+WAgdtTZrUXBhrd/TxgtZMCs/nIFyC5fi6CRMSpc4zWJVcWnqT+pKmdiu6Yt6sLdJITd
xCwSgkEn5G5K7uCPfNbrbKqUDE4cTz0ugBxPUyVuZhWnW/9GxDrHi43oOe/uoHt9Qgf561rnlVmI
8osXtFqvjeQyTmwtMEfoM7o9nJsk2xNw9KUatSUF9heo8dMUeSuXrw70P1Na73an1u0G7DU/IQHC
zJwz/nKWk2oiLcwwA0a4p6qdPs2Z4LFxxBdPWYXQxtFZDbsBamrwxYwdwSJXbPFzh5XBsJFZgrH5
fm67B5IlmC9a8znOCM+KGl0BxYW9Wm41KB3b2iSaoMz8t8XKnnuVvqqugTHpM5xOJrZshXroLPSR
C8GKeY5ojnBFZ0PKAyroDz8tX+Nq+IwM61u12W6KF3N95pjPV0TcYosdmtfRcYCYim/wXdmGWM6D
Uus0zaJwNwyk84n+z57u0KGhHTT5WZMi+RKz2Jg4H5hM8RX3T0tpnfXJ5LrSfufKWCFMDWy4xD+0
Xf0NLeEBGAaj6kX8iSnG/u6jWpk8wuwmtYtEDAX+7Nvu1zL3zaqzvEUVCBJ92SNrQx6kUdfZdfpk
Jtau6CRZFHBq02gsGb5XN9BBAVKkCKUU+OHWHW9+bV1iLaGE0dmKFyJ5jpoJ0xUR2l2bH0aV/jIS
RPF5iM2S4AKZ8qSigitGeNJ8USjOSFciN5e7uQtRUqo730F013Vi58rhhd4XRpSxEl2SAeE4y9RK
+t+p7f/VTcKAr/O/i1ScQboBLBxnvmtYnS1z3tAbQXBZ8s0qFuznylmvlwJoJbJKcr6zcI9CBwT6
TPp2JKc9Dwqj6RzmJXE0XlN2J/NYcAOD3EjcbcqyXShkCfXE9tDq/DOkhxfQ+F4YAzGw+hJNgDfW
AXiOTsRsBuroONvQYxac3/nEoFsvUa4SnwJ8uSK5skgfcmemgYlflxJXkL1kn9GYoM7pkGAYZ3JM
9n3f7Yp101NlHQzKqSMcs4cJ1EBW8M82e0Ji50i2GUX6argZH2BTf+uE8GGP4TBkGPnpmgBb+kH7
h1jqrZmp0nO4rdSv9JQZaUWoJ+Bs6HdzBVNEYV8PJnhtZULb10ohD3m/4jnT5amIyzJgV1ZvW/gc
IVELW2RadP45C1D8feT1oqia4A+oEfS83euoG6zASDwHKcw6eIiNJ6Kr3q2Vr5S5KYT75m1goNoV
Ocw+Wtmt63VPWsLna2lf7G4+rQhEUYZQuCmWFL1y8e4WaRq4kgam24q2WjUTsHMl+8kIrCklUYbz
M9lqRPakpv0PWnexidHgZK714kZhtZozlMMDMdZCZ3GevDi+C0rPJ3OGo6Ow+P8bgHyr3vaxIEaW
GmBqAt8X5wajAxkAyabg6QxNfnKuYqwpcs1wnVuHjmJLWIDOI2AjCIsYkdsT418H2EWkw0TKDlMH
sL0dKxZSrxBSkFK601s5OK+L2/yCSL7HC761qnVp1H+oBAg4qQQ/LKVdQwcwX+5Qo1+W3H7RPZSI
aIkRSKbPrsHSkP1pG2rM1ClaWf82HUlGqyqMoFcwNRaA6rOejg8pAobIZ3SfKxTDXKIvfrKkQT8V
rAwb1Ih9v+yXIJ3YIdvjhApkYBO8ZgVg7HkxbIXotKUayZT2j5TELDdD7CojWD37OXWyt2TS3kg6
f8qARUcl+sC2fXCH6mEi+sYskrssVz+NcTZk1aM8HP5mP91XHeXDbJJjksZ0MiXfI8RAh7i6SvdD
huxlWMYdsCZhbtt2QtfkXmrSLXcuOMiGAMKsVVuMFwQTCYvNW+3SAdUg8UC7dSylzQQhT6uzsqY6
cIKem15SKLfVhGUN8MvUL+dI+ijOUwTbennxBvS8MAj/GU7zMVPZZUoSSu5zw8V46gnDPRH9tTfA
b9cuHWTm6R7/7MIIiz1Kz4QJjslHYk1lkMz6haSbt0nIe8zKiDPl3k28/EAKbwxbCJyhUfvxR8J/
mw6jC+QkwltQcOpamvvcV0/Q9jrW9MObw3KyXbgJjPyThv/BUAXtJ6lrsrLPfQ+sJzNAKY2LBL5d
ATPO0Jb2oEBYD9aCTRzvPbBcE0PBgmjN6dvjILXXDKriHNsB24khgIpJHHdRnB01zUFVy6ccy0/Q
G6LjbRdgfbWnLkUzFVn+X68Bi+KL2BJI/Ogtza0nSE6oAQUeP8fCE8GNijFK7RqHbaajNB099or+
sLfxTJSq6ZZ3W0Z6jAgmD51/CcVWLs4J5txzwzCWnUxDVyuGkJwvgZqzuEHB9ALnqczHR9DvSK9d
0pdN5yS4dUJnSDa83FCJLPMZJvObZk5umIKDt3PkB6UDygS3X7AqeAJH1u2GcMRLTxsSD2rf6QYH
WaQR9DEiJehj1nkd8XTSrVi8HQaUQRtuIlhNVnKINZNKoORateOOwo1Se5LDb9oOHEmIbvr8gwUw
eWDTB9lHxwJBlgKbtxQwxrpydHHGnWFqu6E1gD2SPUogPS4/NC9BNTZjOEP2ainJa2Dz1dCRmSPp
RyLzkHwxzoUz9AFkZW/miJIe2KgxQNMYB7dVdbWxjQcspNINCW+3KJKb3oxfLVjT05oem1a0qZNz
852ebS+kPVqr52L6G/UWSSO/UNkju+Ju9UJ+qIqMhnBa8h9tBX/q84tvlg3fC1K+yKt5SIeTYhpG
ivHZ1PSNXkCgSsiM9etvzq+baU9TaIwRO3z3qXXGY536j4ZmfGc62VSu9xWzXEXXG/9UBumUXn5M
i5VjmWkDnNKdyKu3XBRnOQg0VrQB0MX+SUBTjoulz6VLa80mrCCxwliU+bliiNWqrthYefmXrDHB
Uh3qZvrDVeXszZ+yNfs90WXfZtQ9N8BDwowcrEC49Z03kZkz9s80TQcayI1s1Ql9Dgw+81wkDIK8
D78BijX5X1ANeSDJoqhV8U3ACQwjgGbkxt1Vor7XW+Ml7adVO3k00GfHu+Ye2dENAM6hG2H9kwT5
OivmuW2+s9HIIONkdQWabPCXradhZHH0U0eeAWOrBMDtguEyq6e9gbskrGeyKe38BJHpjqiZTZbY
q1ft5mRASRPP+CXGsBvdt8jmARSE3lTaBikXqApDHe3GetI12CG6LfaOINKqKb7mGvGO0ZKdYzj9
hQxrtVtcZC49iNmxpi7LBPtZTW6ZyiMWy4GLggJH9+gI9mNiC9+d2WeOyNfLMUQBU2PeYtlbufgs
+Jv2Cu5XF/gDKGlB56s/yzGZhHjpyfbFOrqczpqBorBHPMBxpn5zUnE2Zi/+Iiv5c7yWLKvFe2zd
+lRlY6hl9VmD71p1y0+iZ7/YTFC8tM7eRaZ5qK3pvTPn21x7Be9y8r6gq/cmtU+xBuVL9jIL7wps
/s5C9lvE0XNU/VrpQvfalr9NZ/JryYmZI+F5HvLMvsEAkpr+oZir59TUKJDaFz8qWWwOzlsOgSXw
iuZZevO+0ONDBgiP8Ip31ao3lEKvkogsTG2PRYstzUkytBPx/xTHc9JSL7aOfb9ICk7H0s752O99
TxGiOPJ25NX9OpbuySlCE18a/mPWtteRJD1T6lUgwfc0nGgSxGOYp/kNfVyIo/67mVcVDhDGqvvO
HfOL8LL3upQHmwUO2a0xCMnkPWtz7DCgMP0OVZ1HgCS4UuhmhUXsQh/HCCt0982pXxyeV3J0KHtW
UivJ9n3Q+JzbbZ0cRomuwTPNu0h+1834NUfLkxG/MPmktJIPqnM+LX+6RWbDQIvHBaAOzVfEPC0d
shdWVAzeWLxzfMVT/wYd/iw51MnMEsT5TCdNG67ZkKL1tl7wUzxj/znb1UyQR/upIhxVnf1uRcXD
MqNe1/uYy777qXMiyBgj1SkGazFN4HnX+EUbT0OEftLOeLcw3VBdaQJmMU9WasyfbeSjruoepKnf
3BraN8ypL9ucdw6TAOOaZsW9XgEStAhtS7KVahwBJdvrLgNHo4g5G6b6MI4VEmiDq0T3p2tWRWdf
fGOtAr/OvHGt7vNDXJQEYDGornTEUhqrTDob94AVD9FlBrCq0L7NJrtGSdMG9IosZOYruTYkV+JC
Zg/kkk4vyIEEAle4RP3asngDXHA1djFeq6H2b6WlEAfD3mkKjWUF4Q+B8vILI5JNTDZyURr3z2Nr
Plu9+a8W0W3hyIMvZ2xhMuKF5ECvCRhFPNZ+TOh8NgMpEsBncwrn12V08y1Mxpnmkr/tZwHFqn/R
GezO3XnQyAysuSrRZIC6opa1STBC4NRJ9dfl8nUppn8uumVsxUUwVeWjq8gyWENjlONRKGXRT2Tg
Ni9bhI4EtrkWGseuemZKg1yzB9AzzgwVc7x2puPv+BHTA3HLToalLZ1+I42uyV1eXF8DK5rWl5qK
n6b5UelAWMFQmmp46vuM8S9PvGfjLRVy4J8xXucKEDoNYgXdMT+QexEf+7H/m10+jkhNNyd3NvGA
8UkOyXdt+k88Xz+Cp8C2WkyzZb4v6yGoy/INGf9ZROaH1VguZOP3xR9ejNQgqZwolbkwelZ33Lpz
Nr2QvRBWvA3IW6+1Sl9iWgme1AvzXkib48vg5ucGFSpLYRrgyflkcnQ1VfxQxsldpTE2iLt/sOLa
YHG5aLQiDWrgfyIq2HfFrMAwb6CIngICIexuPHpAbRh8dpgrZXaXk7Za92t0oXsyhurDi5uDz1AC
I8q5NK2tSZ8yD/3VqewWgZ36mHrxZKbfU0rSTkbihyroCk2ibeF1qLBamXINlYLVaKFnYepchCSp
y+CwGPUza8U61HvXCj33KhzY+1qMiKnFA28iEnJZNISgumc2SlgCLUftpiy6eEjzgBkOuDU8mwsR
nUzCnaNP8V4vC3xNgEi9+L1W3m9ZLexPmVHSpASex3VYJgOzdfOceNpV1v0j88XnyrJJheKJyIz3
ucQdNvrai8WZnyKbYoOx2l1Cs+Vxy5ya+qYeCf1uTh6L1o2eN1eU6CxhO6qixXaeJt9+sWP3ErtM
sdJxq9VX3e/uebMIEUnlt5vhw679bdu196nP3IJwwE9H6UdWsANLRxwcOAmeUjoYTgdGjTkR7rNl
nBcjvk5SDft+MC6mxiQD+96HKaOLxdi20pMLAWZQLNKXIZ1fc6Pp4LZeSKlwefeILSX63fLVlTnH
1qvku8FNN6Zw6Gr92Wqtv7GYd3Aqtp0tOJSrF3QPMZnGebwZkGEDMqwDOuhN5zl+mCSIzW2zIHZm
/pfyzQXG0pz9Mj8z1sDbZz0Ix706s/Ue5/kXO/AtU4Kdu6iZMVH561bifrDGB8kcXhX4YPvkeyLa
j1Vl2e5i68g5iR0qMoegZB5hwlfgf6TZwTPBb/g8wL33CKlvnyO+bN2CPuxeJHh+rOZRzyWtk3ol
d+iPA3viWcD/bEAdmYaRsR0Oi3mFXOUG1SytdcX6KUEGZnsiKDIqhMRrWJgxtYyj6Nlk/tNaPxzx
oC9G3BBK/4ED8FkRlSTK4pITLRAp62vOLKanK+1juNAKrLtwlzSXmLOnb5KTryrMyeZaEDkje0ZW
BB1wbwy57Zn2QgUosuONNQxExrAKKTPrq3bcj0wZG3xlf1y0c2ofK5PCTk+KR2Jgjy4TkcH50Rxs
ap33oR+TdrykupiC0dPbsC3pPLiGGQCwkzIl7rFE+8grDo0uJ5G9t++9n8YzvxqLimiq8W9QtvS8
UjerNiz0BuoKrssKOoDvYCr5dFIAslU8o3PjdMMyfMRBd4bgsBXYbmAH7ViaP7LserDowA1W951D
CSYqXIObJGq+OzLD2G19RkV6N5TxqRTmfW22+KoIMS80gXHZ3/cdLWJtT5KNyvDsKzXSnhEbZsZ1
6KqahWKSOSvt99Kbjg1PY1NQchNNYXxI2wUoUzIRznEtUQzYTCME0kybviPDqabYvRWD9RIhotSL
mvyEWkfgb5B1bEM9AYVOuzsnFANJU1qQ84c7r8LoXTQjg3InujrpulCt/0Sb3dBQg8OsMm5Gy3zo
3fbTeCI+xNz4CxE31Ljg38k82JJLCj8ZOiMdtofCe1k2qmMn2+erKfbKFXMauvK4thNOOzyKYfrn
2M21m4x9OfgPsZW/DLn2MUvtlK5pDjXfoGfYLWf2tWtpv70VEZiQUrrLy/bJ8Ln3lNPLUPTKQhqC
qtticQ+sErB/e3H07N2cjA+h0M/Y6ktfPIr0+Cuyui+PPUfQU0q5v97ErDBaExoU2azGMBLLwitg
lv5PljOgKL3sy6z/pr57NiL7L5PiUsfVrbWkG1QQfJV9qelLXa4OJ2nIPlDm2zhSU1a/xsi/uO6r
qgGJR+Xd963/NZCLu2Gk/iI7wU4i/521BeUClrxg/SGy0XIPFC1PRK+BpsVQYZtccjHYaO2u7Lt9
bz0bWLisGNZhpT/4jMQi7X2YNTy/b7a+6mesZx+JOeMbGiW35/sgI6pVy4RvSU8paBh2tTxtQzQW
oRsTY+X3dwiVoSzsJ4tmO89YLcj4keQncsChCJnWQ9wxTmoS/Tbw7zW/zdw8kR7+yVkPEoF4Qdpt
48mWtEfr9W7bydkoMcPFZKuIgWm88+5Wtb6n/w5ZZ1iBw3CBwvpQNeqHLQPb9GThL/zxESjNxY/y
X8YfJDKS8bUdtB/fWFIcV7UikodNaZ4AJYho0WT2mk7Znz/nG016CWu34rc3M7aZpokiI72YjfVR
63UUmM10is3ivZCMSaqU29Izv9cnO5vYd5TRLakLEHpRRQR8zrmboWepNcFlrpMwxQym89J9goQv
wC5wHab5N884rWgJJm6LKD0QQLnX1fhem+rTmIgIm+kYnC6vCDsm7yhm9m9a09vipQcrZ/7rtkkO
k5iAT50UMZkpOxxLD16HiHdd6tLnenJDQhcxGLN5Ez4lrZMZxQaljIu23nuLLLNBDzcgt+E3DTkT
8Muy24Y42lrnViT80ejWuajjT9L8osM0jqRpzW4amDg8jxmWf0nTwNVX/qQgLRg+C+TSeQY9mX3T
xWjNBywGLyqf/9hEjOTl8JFrdFc7P8lWTY1JcsCStpiKTGjMOvv7OhHVtgNjh0Zl/GGZrx8HCAan
ikUUu5EBkgiVrTbU1ZMshvJkxqYKasksuzJj+1Up99HERnryB3+6L8GMBPQXKdAm959fC6CGpaDL
aMBo9AtTd2gdMdOv6VlD/oxGjyqCF1Owpkq5yA0MAs1MiQnpjcJZHBe7jNAFsWIgDoVo1wzKZaK8
7JBVbMZFmyokgZXY+2iHy6z2TssassZcc9gB1LU3JlO6O52gq8Iam6tMi/jRHZgs64K84TjGYTqr
96r0BC0N0HPNwNG/yLceO4xZt6/e0SR3aD/UxEtU7imuRvvMODq7/P/HmhnfGVgbDRe2h0tng6Dx
EkWRFjInQ52e+MXZnDW0Bx7MB23yFt52Y7mfcLSfDSNqtoNTrCzo+aMfm+lgjqgGjIR4A7vyLWRt
rX8dpH6oaoeLhxFunCfNiSqatCs5jkHe1u6eSTIinLYHzTqh1NKKZaelbBm9WXpETM6HOSbbI0FO
ERVV+tQqUQQFibcO5tItdPUOYLbtIWhDW4H5ntjcues3qhxtVBBdg5iLDr9FxUlyASItZPW/ooAv
3Co0XzGETIwPRD0kutzTrZLXOYrojKnr37QKZRDMHRN7/ATwJP/Vy/izRATHtAncBmdN/7bIuMbe
1tmbgkMgWUaYCvyEdE+9/iDaZjOkfI1MQR1g/JI1izx2+HCKejotPsjOtffohJJ3mp3PD8TT/Q1Q
g/YVqzeqaWdaLrMDNr6M2IDKNp7vREepFecIA4uRyquN++Vi6+ZyaVL5xh1oEN2cgebOUAFULSEj
c6k7R4jJj3D+19yj6myvwykkQ4LafTlL14yfUUkEZQRnAFr6R0ay92Ye34Uff2YxRj2FJaWeXpcY
A02diUNaMXhPbNbaWJpO3Jh/ac0RVuET3KTq5iLpDJ28uxByRf3VffYRSQpk53yQ9BCFjTXcIdVA
ob4sLVTEYlND2y5J9ugsdnt4t5aEGkGHjQExht+R201mGFTYiV7tjM2f5+3Uot8NyjhlkCQD9EF9
iglizjVY7mQYbrQhvRcTLYuZZS8Rcqc90LBnyarknCRFc1sKNDxu+y4tsK6JC1OaPaXj0u/IVu92
+ZgeNamJbaF17xpDrKORtU9Wg61TW2VoSWtQSeZrQhuWJ+a9/pbWlkFSTcjRQKCkZlgGFUL0hvpv
CeSUbR043mHGAb9N/OyY4dnEOc2wViSbZKoZHNOTeHX8aovnAZmujzt/FPaXycfoQGizNA5WvVL3
9Eqf85iPYYVZ3TMq+vcUHn40EarakYimJXoYc1ppGHs3VkOeIkwMOOknp7SKm0x9LFq8tNitU/xK
UcftO0Y8MLidbBQXgZDvTkHi5zCgJ150Vo8ipe0c7xXdd29r3nHIVinf8DSxXNQrN79HIHg/yQj1
qJ47ga6+DEqrdW+Dyosdgr8gcYxWdKBZfsaF9oHg89fjIg/GqkRjkJZHpjhkvDXuJ3y3G/CX9faL
nzKULoHagDe7Rr18bQduJBiVd2UB1DDVr3Jm0uUx4OLrnu64A7pzXifqmk50TQUWmj5q+IabP90R
Zjj01buez4e6cgh1T25TD3usM2H5MdTwearG4aXQULPqKG/ZglaMWz8QVL7MvttubT3+5Vg6ov9M
QktX/5SdgjMwX0RrNAdsP9uhKMcDeyNsERiPWWz6Bb76Sdaf40BFasf231x4j+baqpSo3ELfuZE8
j6WwNgTxTZLCn2+BkBzy3fLcu42Guky1j/BS9KHsVlEwoclzE90pr8CMh9iXVsvhPEm1E1beVzUM
9wy3LKPHnKYKJ/TIqADqwfmDvSgc4A1uncSHn4TMHe0anx0MgJj5jDGwkEwzNyjmR9qTeEtUtIYW
5W5ummNSeszUlDbvbOzCpbxOTIt3BtlbpOPmbwjqzV2mVr30CHjB6G+4gPxQz5Iy8Oc5Chxlbwky
CebZSVnmxl8QyRgvefnWKLCWDt3SrUJ3LJUa8R5IZJEi7WuIxCyrGXEDVGJkXaNbHijCQNyEUXOR
aw77vEZfgHo/ZfT6p3Q5tobkd22Ya0bdxR2cmAD74qG08/tl4dQk2HlH0ooPLYDsZFHN6+nrgklq
77NkBysVUlBT/Q5LcpXJKy7xB6nXO818ADhxq/HIhZLwKJb11m8niPsUWrIXbYSPns1qnDHEUJOx
sYEdlvPwa7oI8uJSPPS4YBnv1ZuaioGhoj2XlwFRF5CV7kwDb2OTLdbQ62ofucu9wMIetB7pSIb2
QnyHG8JuIH7HxwKdjM84goeG931VdJucV3UGiCb6jbFmBJ4monBU82uUYHAW5WvxAO1chkMm1lly
9ebE9NRIJWf2xoEF0cvwoEpW5Ld14xpzHSNQ0Wc0Z7OefaGJaCicxCtZWD6IN+tbK5hE+j05Q6XR
/9hl52xFvwf28rv4fDpxY0RbKdYQBE+UeIap6pduxDGvOrasnodKD1la1pOQULF6oTUH49JMGkjl
sj5aVvXsMfnNal57i9I1JHbkAEkB0kaaapDikGyk0v50uGv6Jv6iySM6xka+pCmq2uJ5Ivh9XZ99
W1pzmSNxt4jmPdfFv1ZOhyF1iHjuGhmWro4G2M52wDqc2+xEPFree5K751oRyldlTGGVCQ+xr/hs
EzgGOm982KTOhxsxN/Azvbn0Ma1PlOhPqa2ecJXGAKucj7Idn5jXsCx05q10tYO7sDxPER7SXjYP
yqzvS6OOt7Zk1VnZ3D2Jwkxo9FcGexvS53ddb/FPYheU2b7n6YJEZwwP//+B0ONbq+qD3zi3KqG0
GDjWut4jHXbGSC6TD7rXbzOVD37DoNsvul2WOGditDTKXgBWi4uMQCYzz2edkCoz5KFuIo8XJbmT
mJ8h/iwXJDeQxEobm59m/g22VewkAy3wBsoh26ZIr3lBh5lOHhZA7Uc1bwTWVqFtT3S0jo4pj4si
Y3q+G5LeRJXLopRN/3PTgHuzlu5oDoJDbSQn22qRjnrYCP24/c2587kHiWTYeou59tapvS/ET6es
5jhH9gOWZXs7OtHjggCBem/Nxm1beuyZYblbVLcinz7jibTsxuy/eMuq9SvBu7glw4k3jflrIwjG
IRObYRV4V408obNPUS9S503rYaG388wqjWnKzlz12p09XMdo/raL4i1mHz0tCbgf4r0S1iGL7bZH
Fis/RU4pG5XjRzIPB0Mx/3cRSOSIfHRlXy2vu+tXCXc/XckGTDY2rVDYIsg1wCBvpWreC+4xTk9g
Mk78nc2IlxyBfrUl+6LIuvwiRuvejOJrIuVK+hBPfST3zD1AZ47/EXdmy40yWbu+ImJDMp9as2TJ
8jycEK76qphnSIar/x9w/Z/c7qre3bsPdoSDSBJIsIRg5VrvMKXTkf7o4vDVMJpu4Q1jtx9hGAxI
FeTpCXcWMLExZtFQJAgLMwd0j23uC35RS72y35CtrTb1GknuGvxTC3IBiitZNkejqtnmMMDNaFii
8nS23ARGakLSEI+YVWC73w1AB+vORxlAK+DAUlLA6WifQ1BAgkb7WVbVda2U38C2C6b3UnsQiv2j
9UrAxtVWNxS5RJcjgKigqIcmUICtUftr2ixdy+axbrIWy0ECA8NLTwWW34PeeFepPk6l4UHZE7P2
k3IJvHXVH0D94CZltwIaKsxkXxsJW5nmT67qhe3douC5BaPAk8W2DlaE5yp24ABi/BrQxYBvYumL
/RgQYTQDaYAxUTfQs0AfK/FNjqVokTftasgysXCc4CxU0gpxJ3hFtRRnS4Awrl6cStWq1qRGd041
aUjihoJHjIacga/s6q58pVZYAkzVr/k5JlvE8DZDjioFjljjldMgjxW26qZRM5x2aoQsZE6J2J4E
KGvCQRkLFddtnqKuwDvO618zbkaSDuYmINaLBBjSWDo1ogEp1ImWZEw/pB110zpZxYoDxV6Dyz10
2jf0F/Gy572LKhv3zghS2xtphQYATklyq66Fuwri8A4rbPB9okVCqOB37WPhtpSDe6YeHC5NVV4l
KXnA0iifdGKvZWtqi8RO7pBKIbd/sq3+RoutN7yDkpXeiqfOr+ytOTJVHcmjGdwXrv1gx1RRJPJ8
CZ/9FX4gDtPjcRuTL0aIEkaUga9e8Qb4IblC29lBzFG+6Upnr9QUxjqEDNe8Jk/2ggq6Cdb1iBhj
t036a1W1XvuQ5JqZkVzxNLta97FzY+Q1FjwO/rWB0+zI2VINUCBUmJyZp4kkl8qrSPfwuXaYheHN
ezQaIK2GIa4xnPcpxDF1BAqGjWNpWOvAam9caCQwlap0DbB6GJ/50Vi7VBteOyW09lGUwKMCxYGR
ObbHeQB+NnZPsJ7DA96vlA0rNUequLpWdcjuULxhKXspJo7lU5Jl5wDDoGmCyeUB5mg776jWAKwE
rq9Li8oyhs4MEYllSoYcP+8ovbH9gxBYGVUy3gB5PSoh9ZUOcWJ86ftDRNGo6Ow3hQrnmrhrCqwo
R/ltuEl69z4DlLSLDbGrgH+uLSV7RuqkWRqWDS89bsSmThUKJrazU9HHYgKZrIteC67IOYTbGn1u
jJOzzWiJn45BkqJDb9UvSAP25biF5E+gRGVj4WhHd2yDRRwP/cpskffQC3+R2biHpiN3tptRjwv8
mpueUL3oXbTSOImE+bVUwn4PMvIqCMLncGgpjyF11qXWD5Sm7rOkQnQs5kmMnENPPlg9tAY8nTSF
DgLP0fXQZk2aFe+wGvAIj1EcquB5bFFXSveVxiy4SJaeZvw1Itvhq9SGIwusn89jlrn8MW+6CgGQ
kAd7Wd9mRSvWtUXmvjACbKVU0lxKGQFOTK1D48eIOaXY0gKUxdejw5u5QBnFNjAtnVLcfifhN6WY
r0uYVbtAWGdnSkX5T8VURcQ0tMtCDY0UpaMyR5FdI0eTAO/fiaZ4QZp8xKQJzCQPu7vYAPDCW6XY
DKHCbDQfIAHYwcqss2ot6jcnGQHqdnpzZeu8HIXyZEdoFooQSpdlm7u6xBUSNdNXVKucRZMIc4Wa
OMhhoZ1LxYi2BcDUyGQl8J8Ca1zjV0S1m6RPDpOKkixMWCxCQJJ3aLnqaxEaBsW49KcriUfCUDaA
/+pvdkGK1wOI0iZOw40jCHy1iXVp7KBiSMRPMpBz6smwNH/p87RZV+iG41Xov5H2EA1afIUFPFCm
7qkSOLAL2cAggiinOqW6BOv3F9KEP20gE3kvHjLZ3noKxoxatDAFkgidTtIHjDo3ncs9WIdMG0MQ
Rf42BSq+N1Ple+SUd1HU3Rndo27cUD28NizEP/uGFGqN0wJxE1m+MUVHowcSFzjQeUzyd0tkTbfI
E0So0N0i6VbmE6RyJC1v8++X5DIjfxVgLwG1EShh0lFAcxFxurJ5zBpNzWvCBrc8UmOlIngPDHqT
CVvsO88E/5qjcWj0t7pGyVVa6QFq7xb+mwNjBT1bVIvIouvyRQeWf8gs/8b3QdZojsENqMKeMuSN
BrZ9rTdQUFTXfFfRCt7H6jtzRUyyJ8s6VQzATyaDjyStt0noalDY4KiJMnSBu+nE8yaf8Mh8mevc
JXWG3AkFeQfPJUdX2x1OrAs0sGocoxpUudUO0dgCXWsTf7/J7om5C/pQHkTcBrzVnlHVlMlb6VnK
0qnylOlHrqpMi5aNLt0dqTzINpMkwNyaF93UF9sms4HL5mi65o/OL7vPW770XY5jjtKtGokgSRDr
+8bS9ZVtuO8W6X/Q2JNOeeDGoCfmZiXBTGJbbaFePu8wN+dNEL9Q+vloNuT+VnOzI5XSHOZmG4v/
HQYTHri4c+/nwaeT5fOxH72fTvHpcor5GpTRcnaI6nrALPaKqeJpVhZHHBiqrQsF3CU5gOYLDuey
3FZFQ/IaD0DDJRtjl/2yjp3mhFDmvnRKAzn8Nx5exTq1Rm5LQ9xnJpFUSTiJjjNPLxFQKSqtVeqC
vTKZOFpFVG77IToVviUBKYMzrXhEFilcUAW/QEho35xa36LL3hKgEdeqifkmh/a1dOO3joIA3HVy
QqBaH5w6wUG4B89dEvw7xRjvwNgTRFT2N5HZxgJRW+Q+FW8jkfSD0opFc0MMWgbmGbDBvsD1Acit
QwCtOVtmB7gjkrBSUl/ZIA7Pjav750Zpr6M+3hHnvUdtQADR8iwAwgm51YOe5JfDLuzlKcrtDdDF
l8pS5BYtPsrM5No9BRgc/CFUNQ4qH/9V53cQh5SEpAzJPRN3Nz13X8Gyo3cELWBldO29MJ0drB7E
t3P12Q7R47B50QgTk7jYBgqrWObB7sB5o22xMbqEQTNz52iUJ2MboqVon9VheHWHfliNiQfHU+XX
3VtMQNqUmrXf3AkVotFIHtTJerIrpRkuap9YpiUxcVX/xGH7yQD/tzat7liPAzhwcJdJwXebHyPV
mDxu0Uim/nclsqzHmjPblkruPRkABapMx4fAIomAa4PWWbexjI9uuVFqaSyLVuMNPTENWx0suuKs
c3OCgKVYt47S/F6bxLRFqjMFlR3BEqSxmqQM0dFPZpKPhh1QPbUp5VaN+20AH4oWEdOSJu0byKVU
k39UIeqrFjrrkLPFnWPLcJEVSMdQIwuYSCOWp/uQ9oR8ML3YWGkU7sJcPelaTqGv5zbmSXmWXiKW
+HkzcpE81TrfmewcphQQ0i8LCT6HbNDUyWyn+9WEW4sYrJ0TJivl8HPe7AjmVQij7hXUiTPC8Z6P
o+E20zSmXF6NoQXBYUoViHXmpL86v6zOO9ajJDs2N+cFedhfe8+rvEig8EXmi9d0TEh0GOo4liBS
brV4bX00Z+eW/9u63nPTeUHBz9nJ5ZLUNsAVBeBwzAx7qZlQbeCPqtfSqZpd39e7eS2N4Sm4ZqIs
vKiQh9LQ+x0JCP0GP+yok8adqbfBfaFNnNnCqVayLG4wBToQNNpHG8tOsMrWZl5z4DLByyALKKse
PXd0LBcubyOqEm6z9AyvJQOC1OworSOPJ3vv+fm1HtaHkQkpWVRbbBq7AGHGe1ohrnFJj+znNSnM
Er1GZtohtZk7LKcPY+dqx3mtoga/rh3ccjJtFccAea4CXe8O4K9/kBdWULv7K/C402pBLilChGyJ
0al7laOquAqBbB0RdK2PVFlhZ+ZMM3uUwCa/73LPzH2ahGSn1k3atW8ZgLISclntCATLxkbjKkJD
AcFioOHI8YcH/CdvuWPyY0dm7VAbWEh6BiWpDhTF1kc4fbQRnLVr+RDVvnwIqhzh0wbl+B7S6uAO
+pKPc8LsxDozjLbCJs81/8KNN57Ep0YsYQuhr80cp2g76/DKLOyAN3+aGlehkfW7KHeI8Mw1rr3t
CUA81phdoRUrEhX9QuefODm93Zz8iog9CsiGyHCsTrZeRwvNyOzVvIqsYnWaW6qeVyeyRpT7a+ku
+c4g7w7ufeWM6s3gip1Wpe59onjuvadmT1E6IEhdo3TR2kp+DwJ63MSqi1jCtIq9KhSQHHfLzJH5
GXgc6ijorlN/G4t1zAxWIlJFto8yNWai9k9yTBo2C6derQ9tm0Mv0aZwfRjCfi2xF+qRJcQTyvCP
qRYGR7eP2n0T+WuBvzVUqY7yjG9ZxHykI5aV5YZnIeE2eqGmrZg/9RlQOjxlFfeWqjT1eHXEVDOv
UlSzMiQ9KBMXT2o55WMa2PWGrdm7xh6cO0TINibzy5sEJZBrs2pfK14ba1Piwu7HmvYAC6xAVjkn
ioK99FAGTn2jd+EpxwThQdpKt9aKPiCFSmyh9sh0zS3RkEetMIBBOrZcApvQH+oJpBrpLprhKfF0
3PeS2hFxuwTRsy0QSb1zfLm3FTuAHeUlaz7Y6t5CYmJjkVjq3AJDB7OydiPKxXeaF/gnELHXlV18
KzzirIlKD49d7141N6fwNpEBK+zuD3jLuugNCCwJeQkoIW6XIAgQ/URdzffKLTBn5WkCLksF+TfC
B7KICflY0yiiI+K+K5uw4rqpeXh7XSaWeqC718hgABIg5a/0Hph9+yFXksG8KhX3lEm+SrUG+Ikc
ZUQdKkvxeGp643qYO1tLcVYuKf8rs4O4h3yHGgOJ9cjgOSWKHXoc7mPYyuiSkAmsx6Y6asiEHsdp
MbfmBc6vwZVt9zaS/rV/DTjV2fuGAz59bsJYPzYR+DhYeCJa5syQEV/vH2wIzBsyQMZBsVPjYJhl
sNG94WnuQnGQrlB7LFG/WUND7Xwo7xb6bZGzr6FrYy6c+Me2gkdIIiQE0A+f82ruHEURbXCYbpch
XM19NBnxzK3frf43fV9G/tdDBX+6jGT2Tr1c4L8eJp5dGn+3zx+vBpFLubaG4Twf9XG6j2Fyiktw
a6ZP6Z+2/W64r5f6eaxP2+ZDP87wqXc+w8cZC6OCPfLfnvfz2eex5vPWiNR/Hvuy5ev5vq5/XPG/
/3//0/nTycDp6xf0af3Th/GpOV/G79fJXyMoQ8lhga1Ahl4Ai7nVmRgufVn93S7zfvH0/c6tPx57
2eWy35fh/zjUv3Hsl6EuV3o52x+H/3Lsv3G2/3yoP34u+B7dmihlreer+OPVXjb811erqJMI4n8+
zB8/U9WajLf+3c/kMszlM/ndsf+Pn8cfh/rj2X77eVyu8vLJ/3HoP+5y2fDl474MNWWswhg0W4Qc
ao1ujV3lpwF1l4XZ1e4qLjzIx+rUCaoBrmyr+NSpqY/PO859l614X5OpnbZeNnyMoONEt4ix+vzY
UiTi14Dzjj6SewuEWTBfQAiWaK5alkxLiOaznretTwK7s4dXp3TWTRaKR1eG6VXvqfqNnBZuaDnX
EWKtc9e8CClT3hQe2nSZT4wWixoBhXmLT10bgkyrfew97zhviD3/kURsQVaKMed+S+n8Gx1j96nn
0u3qYJKUxNLXKM37T3WtWUiFjshpgG17GiNy+MB2LdIJJXxyZ/iO4Ux+mteySL0jIDRu5jUhKImp
sr6d1wr8JIaoCe/nUf3kXu3A2uc6oX+B5r65ik172H9qGqTIEETp4/FXr7w0531jtQEBr0ZDtQEt
B7i9M5F5CADKO5anbLwXHymCJ5SB27MxFvcER/5zT/GE+RaiBZgSkfxF1HkNY7pZz1vropeLMFa0
/bwVXMxjX+fp2fIsRKeh0jO7NmF2BOR2C1O+Y9bzXVE67Q5OYAKsCoJzwgzk3c7If5tZuJnVAv/P
f+IB/O8Z/GITzN9Xe99/8A3+40DT5Xz/ZEH86/Ima9//XybAQtU0pCr/rMB5fM+Q3vz2DzbAvw76
Jb3pTC6+moAZouFLZU8uvn/7AKsCVU4hdJNq26TGiETjP9gCC8tWBfB6oLjG30qcsy2ww0DC0lja
5n8izCnQ//xHHUh4Iq6pW66mu5ZhC0f/ogMJJY0HVaFb12YusfuoQM+RsMBivRE8/xGOJflhu0i7
EOIbk7v1FI8mU8QyL7KpNRaetwr95OnSb5QHGdjqbt49C86um3S7ZIoo+ikGgY/f7Oz0UR3fZXDd
VzeAPoxllK1lYeBuqqerTAHcT9V+j6QgrGrYyw3ZNz8pt4aP24LmMHeoyLFYk14j2GgUaDCboTwA
kQgslHjRhRJm25F6yx5qIrnsPPlLLSp9FTL1ImPSOLsRCfA6lr4Gw5/So9MEMFCS9kotU3vyAVX2
QZbfMW/3Nz6lL7A5BeoCA+XqyyKsi1+rotB0ZLoGuNUyspyF1J7RFUhSvPWqniy6hjyOQEsaCMiu
b1u556RyP7eotcu90tqwVpqGyZVQ5RsORMFhSCwWp0DqqMIBDmcG2BrFnvJqAQIYmm/ZJtqWxRbJ
KL6SaTG38inm+7I698XT9ze35sXvDovMHIWHBq/SbOwqygwsQCun6gJESX6V1hWJjNjD3qJsxvcq
VccVYPpfO8Y5xYXLqgHXazAxXft7JDIGuUqlohl3QXubkhHaAxhhit42pOnNAWHieX1uXRZjiV4h
ZcBbqPAUsf9eIMPf/Hm14XoD6UWTRUa+n092WcynuayOtRFcZTmTwnnnONFLdDun65sXxnx9l/V5
p/n6yPGUm1I198boJHhL4kPgJ8yOhRmXO68AKFKpSIcafNtz67KY+5q2e9TSJlwrOSmIJpyqFaE9
lT5Uh7rNR8e8DfXMYl+n4BAauCrLbuTNBXV+3EsZ3uoAlQGfPIsIxBZaSWBxcvsxUbO7BqDbEEXq
ORjLBj8Bmwx8WwpgaCI+eTY5StdWBlBJgXgsZYzfYhS95kWRbiECVgC+Ymg/aue/Wqb+7Me+vFUa
vzwPbvzTRhngJcw2Qh9ahAzMYRtjcvBS2e0GW1BvYZRavg2EJk+QhSZWiT68aH6ZEuiMoEKMeHzx
G51CSKg9+GQvTnpaIWVoyae8i7PbKInzVVY2xnaYvHsVXWyz1PPuY5z5blACTIAWxN1LZprmCofB
eJ3j8AMWoUJAzMbjK5B3FibBZ3+YIQrVS4pewwaMMVL5TVG/RGry3Wwyb91rSrRwPagKvlTQWsXW
rOoMKrUaufl8ZFRH140XQ0Q/UMPKz3luBXdqa91FntqsmkBq296p3HWime46DBOBGEZz76Pmc5t1
wXjGeeQbODB4gKWebvj0uk2QoJOajCAzgb2Jk2rFz9XQH3Gpq6/J1jbPRn4Czt29jFGMzUdjI1GB
W8MLpcMG2UEAVICPLTn2z8dYDs2L2Tn2wWnCepFOq3VhhUuDp+4+ATfwQnLsqnRC98RFvPWVJY+6
QKDSom7xUvFZg0lJnU1i/NWR83zuW/UJQE95DprY2APRmNjs4shTp9qntQZrBU3E6VHnQS2cEDZ+
VKybViZcRbuNAs//HjrQLBzNVM88gsd9BclPgaSp4Av6puWI4cnc+YZHmCQt3omTM8IFQvq5WQJD
RbBrXUItPoAY9pYFCpzUuiJ5rQkBvALsxaKJeuNbqporga8zN1r50Ni9WCemHeyK2rRO9mDfpLZ4
gn6Xfhs7dAdwglDOsLMAPIHLX5rTBsXZqLpbvccGnFa3UgTAROPc6BqctcpFZgna+zdlQMdAbZzi
rqkCfS/S6Np0M7loqrY+GYMsUI129kDVy/cjUQCSSWFTX0Mb6W+VSZEfut6IcIBE/grT0asWj5Jb
6CTRwTeNZNUkZfgtPMUadFcvKYpbC6Afbi8mkik5LlrCuFOD4bHu/e5NRaxk6YJXx3Mt7BdpjnFY
EpFydEwdXxhXfx7BGvkBDDvRPNluVdw0vptv1R6bMwOtYC3lNQKD6qlAPySqB/W9Kgh261BmsGFw
Q0ALqFyOKpX9ENkJ6aa3utDat6QGb6RHEmJtlNX4Fyg/erxldq0fBjy2iubd2gRAjt5LJ3JXhV6r
G3ygV0ZQ2w9DnpxlG8l3tbPaBcYnxtGCK3RT6xZ+edZLpWnikHbwOARmXUXrmE98frDxOhUEes0E
hPqk8dZwz4jRU547Mx+3kalX6zIu432nxeVKNvsBoam3QB3HtckjbxjLGHCCpT/BQdrM302j9RMt
M3UOjtmHd3lj/5z71QR5F5Pq+dFyYKW3ZngKUjdbYMYChdnSn4ko8nsPy/BDPaIr6mlD8g75ZY3u
d/w8Krm5AGHOJCsu+3U0dlgRfZ8Ak29hllhr3hIEIWntv1iqv8R9K3jPXaNYBWUE0RPfH6AYInjU
wS3UauW9kd3Olobw7YPlt+Zdbfc7fCn4vu3iu4Eswui9wtu1zgGgzSVaWOkKL+ufGp4qbz0EngUl
TP1a6S1xZ3bhMx7l1ZuVIZVsO6GYEsn90ZD2E2UBRMWN4q0eJzveGAdRJQVLKcumRbOTp1Npmj/y
6Znf1hW4tsCxty2V7SFOU+TyikfLP/odzx7VmayH0uLsSaXepgRgWqulD3GRHHsITK+Fhf2J0WTV
bqLvv9jmdy8aszOST5AuKqB+rlIBu7Kk89qDdqgUtX9SR9RZXTClS1MEzquIgresVO3bFnItzk29
vtSHEi0PBJ3eqLOCRh6au8wsw2vwZfESO+56p6gdlmaZ9qYa7cQ46MW5RavVx4rOHMoXU+mG1YS3
v8KQNVumDg/3IHhX1Kh6qx24vnwQYjOvCqIZWW8DlyMqh6x25OEhCsoqWUnZvDS4qNyOvoQ+15q3
ib/pU7U/AVZGrXH6VnRsZ7FRr6ubwSo1CtedC92WH3uHsNwqMpGo1ie118wN3EOMIs0TUOBlBf/j
lUgK7nCmQ6lwoOvPX1iMYXSgnsN2dJ/KpHF3BjfmKrP77I2vAktTv3uQbbCSWuzuoKnxlNDS4rUO
7KlmxYNo9Bv3vlS0w9xPeK6TJsfNqZjOGKFeDGw9eVR4RgLsUYuPwysxvR7VITi2WOc95IO/S3Qj
fw0iJ9oUneV/HJ4gvYBpVfugw5M4jtUkrjGdXYoaqJc3dNddrBaPKW/8+XB+Md0GjVr1Y9Xtq+tG
M417U1b6sUZ89Gq+KkGxf8FzzKda2vlPosdbdRo2nT4fzw4BUEyrJPJv0jaJ7h1oPaf5c5v7tbZC
6zCR8jCUPBBUcOjzVVX4bW6BGHqreTfQW/exXrR3URk5p1QFfzhfpJHy82lbVUGyMpLPPTCM+ap4
2xlbI4nG1bxbwc8t0LgFQqNub4DvEChPVwX7tVnWCu9hWCPZS1NSH6O7E3G602ywVPNqldbvLoqN
xMN1cPZbAGsfF1UBP6wBLu9TT1Ve4BbPJ9Oloe6w06LE3Ji8oEXFV++npZwcJK3reb2NvvXMR1Id
DVAb1jUCEujYnpjQouRiohZVjhTmA3Miv3lyOCdeqmz51XHdc9l27qxabJ7QkUHQnjlPgig2UV95
UKdFlLrMcuamwvcYIf+/jzs7O7pTzVXt/VOnKglTHWIrYi42hHYabmyfC+h1yN6Vx2IsDOdmXlSe
CHa+OwRXZRmPwGGxMb5JwDMyk+qzdYqwLTIr35TRse7bErNezzASIurOurcqp9o2ea8u5q2xJrCS
A9k7b0TmazwgIxxcFf3kAGV59tofQJ0veg8kmNTtkdtAjrdqmnkniIBL28Ti0XQKgZmzW58DF6fY
ugXZSqETYTFVTC6dXrmWqYVRaAXlF5qCZi0LveqWnUDzV9Q5QDyMLW8NReu2M1fQmriCuQ9MJYpq
CHzT6mWDK7riyrRKnCBHq7iumK4ny7ADlwXnPF5HmY2XglbDlHH8iGCqUd39vADcAecW7l1GkEKn
XcLBnVuegz8qnFUUO0YwkTzNTz6vdG4EVU+RZ8y/pZTNmQFsogHcI4z57EaVWnpT6cxLkwTQzbTm
dC3atdKWP0ELie28m2k7GhROavZ+6Zc3lYMuQVMVyhowFqZ4c2en+Q3keNvDmrkTKyYPyAUSN94U
pt/c8AjvFyIcEHAPRH1jTIu5FbrIx4DZUz42IKCP3ItzhBkXn+aF2pV4E3b5dYf24keXo2q/NoZ6
u3EgSfHPlptOaaNr1WsRa52bl4VfqK8uNsa31LeOARLHC1Hhcr8QvtpuVVvIQwEuDvkyH5U/Spuw
fdCnNHT+mTCwE+BfSpXu+Odeykp3TrZUtKUKNWltexHaazgoANOXIeEw0i95w+MMuJDx1ICJRD42
tQJutNa1vauq1K81GRXXgWXzioqan6IwOzQ8WnWl+1p/hwy7RoU5QRsuncS9Rl4mvGCGsYLUYiIB
6+eK+pyNmKD76WvXlfJnZt0lg+H/ACuyDp3hIVIF8WzSJDtpoFPkAiR5LDTeE727RE1df0/cca0i
sOwz73SuMt2hxpwwkWoTpIfqwFpJ3VNP8yJOhp0q228VAVu+wlGzIAz7UbYi9TFlxpWeqViwx69c
rqQAgQeQoQL2jRiQBAn13W1PSVAiFgKS5NYfgcoSDZgPWortJfo275qKP4qaw62DdlBupYK2i1Nl
UAZMXkpBY94kNSAzCRj/LzcGraV0xh2g+2ShNMa1aUfWGxkpf9EKP70PDLSGKxwnO16rW5c509PQ
I5Ss6Ka+yiPfv3J9q7lLkWZAPda5TSxs9/qwqr4Bbs8cB3XBuH2PBr26TqZFbSFOanVi0iBpmfTo
6rosVe0aKYtHBVjsGc2ueB14ebzz0hziROydS8d7DDo3ujH1IkYJTZng1DxTtbx9xesd4AePFRG0
8SbS3BRhGw+FeOKLSI26c1ZgedHZVrONXOGuJdrHQW4M35wU3iLE+2SlKiYxa6jEd7FaP8XK6J6M
KqygGnnumscMGDS9U540FBZgI8h43+IwDO8uS7aNA71KiU39rHmF3MCGs/Zl6yDRXg0bOKL2sR58
5xiHQ36IMmOlhk2DkkHZtriM990h1ECWJiLOzq1hIn/r6ZjdNyaz+ly6G0HdACDEYwAY5NHF37ZO
BvV2lMhHNIlvrGEFtni3Au9Fj+i2lK6xK6E62e3oEagVDhA3U1l7JD+Oc19QofHi1vlt2EoDCbzn
qALz4ZM+P9cjWBCAtO8qbn9ro6aWovAtIeyR46raF0Zz1CIgcSWikYi4KjdDOg77KroPFSZFV0gb
YFY9LYKoaD9aRmbit90MKfKgXn7M/QEV1bwpdpXVIhJ15Xp+c9s2lTihgQMXNEGE0EXSY3RG5RbO
c7gfFC1Y5F0Np1iF82sg1rpIkAtY4lPovCUGKse1WX5P+i7jHVy2BxUqNeUY7ViYuXbsEihbcJb/
QksTnHIHRDJJTPc662QFywZ2jZPVTHoG3D9rzLERyB3B4d9FMayCsoAUg7Rd+lT1jSTH4CUbLUI2
l+QudJ2oY/6iZ4iE5TjH40RO5irUxamBmA5wvK63g5E7r5XKoyWSr3ZjWNiWojqnTeIWSLZGT446
wfBhhYImZ9UTqIviUt9cxZkI7vUgu8UGevhR9C0lKFVDA0umQYVRk9kNm85GZl/To22jxNpfkZ58
5wzlY2TYEq4uGt1o4u4QusKFAyWNl7gbj71B1qJLtYOp5eHZirEJ6DTFW2WmfY1nPR7PvYjOal9F
56QP9JVr6aiKe+KmVZv4W6Xbd6JDZlV4nb3NcUbA/TMYNpWihQjCJKZxpKbE69pMu++U61YeUgXQ
JtBxX7VTxrlkw1EdGjDnZTQe7O45wb79fizs9pzGZzl2qX/V1W9ZGrc/tHJSpUEVca0MLjKtoRhv
bMdXbwDFYlyuT97zfLZxYylAwdv8el4ALMePp58EO6aMOlHgJOc0TjiLfsrYzgv5d+v32z/2/9gm
TfhTPB9JCP+LET8f8eezzSefh/o06tz5+fj5NP/UO3fMm+YB/sX2z/8Tv1D+88v/ezn2MtTXfX7/
f1+OnE89D/lx5Lzl3/xs/tX//Wnbp9E+9f7T//z7bb//fz4+4d9v+xjnY4/L//n5iK//48cRvQ+B
U5T2Vkx4Ny1Ri720iwSj+Gm9jOzfNH3m9ThlGy7CWYSvSzft070Seuk+77Rfi7lPhipIhI+mF6B3
8bXXd8luQwHl0FFHlvZzcx7Lc6Yd5uanwVIqqhh7Tif71Psx2DDVlOZNWhMjd9AXtw5MIbDdUVJr
MAEHmI/T4qNXBw2SoO46LYWHbochA9jtrory/oz+m9kFcyuafv4pFe+84YULBYcSGFaYlFAu6x9N
w1dqqjPld9TDKJ9NC6ymf7XmVUdxgC/NTd8nbUPymp0+enlpZnt3hhp/ORRAHCW4eaiPJo80gdox
DHRPMqXblvOVzNyMj46wU86u4TUoQU2g5eki5kWdrRXqazjaAHzF7+1vWFDlK9T65vV0xoldNs24
mcvq3JqhTl/6LvvNuKR566XvsvPcN+/y6aTDjDWZNxWXS/nYwU7LlEq9vCd/l2OiNZVIppY3FUu8
cSKLzOu/2/ylz67JzMPBnUorH2N8OVyb6y3T6B+7Xs427/7pyK+Hf7oax68bgJZzLWca6uuu8/rl
TPPqfKKPcwL2QHWLBLDtyLWs2uIQK1iRl84SOSUHL/bevct9BCuixha7QWfi4aiJvo5HJwXfoQ3X
DfH7yq2z+En3X7D/Q4AgVNQ7ZuAo4dmGfQ0qIb4XFRjUsljrwBm+t1jtNTWKT1HiHYuJkclPTL1X
4Z8X+j2BfL4TYdI/DLV+FXtZfxdGXv/QYvZ3ZaJusPNQ4Qi1xjg2WD2uxjT6iXLUddq/YUYZnFqr
TG/GaSrZBpQnyAJkSz6eJ3UaUveqYG85Ocqd4eQD1JhBfyfzsULN56Hqi+zRzEbrOu/AhdbtQIEp
DsZt6HfL0izt71Y6IrQTp9YtJS28srByC8bE3w5K2N2GI2JBpuvW3yLPW5DqEm+OFp2AyTC3TMe3
ajKQU5uw3RWlV2HOXGqbqEmqTVJMGWWbaZtjJ391VfMCJjl77Ci7bZS26AAw+/ljKjHZgZuwq1E7
uBKqb9zDOTfuHQXiM7o8tzLJ7du40chq/e+NcLmlPCIVtML+vqEvN8Jl77lF9uPXXfTbu/Jy3G9H
/PQTUS0JpaWX7wOppr3IcP2YW5cFVSUJt2vaPC9QUIKZZus/tP9h7jyWXGey7fwqN3osdMAk3KA1
IEFf3p6qCeKYKngggYR/en1Atfr894SuOiRNNGGwaIokTGLnzrW+VUbtuZgsdbaWe7//1EmE3yYw
x7Y1XRLYV8mcb9YXrn+v9zwbprxRuMdB5ZBT1jevN+tLGpr2/3zw91swTvPK339LdM6b0fb8QGDR
QuHbQ0he7uVJkV9mnG1jg/m8wmaCIKk9dLatjqWl4st6A4yEojBsT00WYcEdpvECCuNhsEdCtBwy
1P9144ZJ9/VnPxsWdeV0uz75+/E/XmvnHgqr9em6ZaCuxlk75cVQHf2xVrhgWA5fbzI/VqwSsZa+
/unhWjtWnr/94/H1FbmI2A9/vK3UorvAlT6Af0sviRJorSDGoZJv/EVIQDvZZ98tSgJ7Gu8wFBj7
3IOo8PUY860eoQbu4mXFan1Z39jeHlAUQU61NwY1po/XToonvWyNQIsgJ6yHXmdl9bxNFg0F8SBe
+22MEu3oxGSa+DUIAoemXivb/Ngvy/jrjasmSoj1Lq19yXC6/J3kMbdqeeD3S79e5EXRQfMReIxN
Kc6EpjXIfMW+iZ3hbAocx72TKtaUEEOkE+jYpXN8FssTYUwUWJ5n6XZ98XrjGSpFvb+8WZXgACZH
98lol/qVa/kLPtLbmA1WxmYRtKw3rFcoTITL33bXNDPtIJ4Xy83vV3JQccZqaOj3aYNYHUyCj61W
ktRa91y8J1bilpv1z//yMZBT2yYcteMo/FAdwTGNRGfTGevaa2zECOTl1e+rZOsZNL/XCyaGHrM4
rpfSv1yl7XB4d6epOQkrVjvW9PC6/etrr/fKRcLwv3pMrb9nfaaNGi6N6+9fX04oyGPcYaub4Bzt
gdMku2g5AKzFBrUeFeufA6l27Nflma+766Pr8+srQTfzfKOmFPO7/dCy1rYxyJ3d2SLeh2Tpgo3E
gyox4iOEsSb5tP4NcyooRCOO6xMxYT0LfF/HAaRNwLOXv9vUYTHo692mssHY2TELot3/fJ5pOays
VGGB83XSWKwBY0JLNJXFTzW3YlFNWNUi5OsXFYXl+8kxSpPD+gQe+K1bzPZxfW59aL2HWXPmoOAG
3s2rQ+zQoZSlt030NNmHetOd7WX4+H3zx2P0BEDo9VS+uLAgKK4vXMeTP17oh1yOHG3ODrZHaqM1
aU/r9vzayL+37x/7ZH3N+th687Vf1rO3y5N6T5T8Q9Ll9RnF10bT50dTLsTnslaUwctdP/cAK3hh
ul3/FMtj6731BgonFfXvv3+/RhEZu6uEZx1iWwN1OuT3czKGBpqM/3ShoX9GTuc4+c3563lAnvN+
9Adji3JmhPPZXwREhWJTWwQj4s3j7qCJB8euh/362HrT9N0EOpuX/L5ZH9M7l4a5FubxCSJrsh9R
X2leal6Z0AUVTX1Qwf22KPRY20UlVI3GGZNA50w89yS1ULDH72Zckvbkkkm5F/lhztKbNX7dW/Vw
MFgp05cb1Rsac5u1gl+fyivAWl/aOdtQyXlmVUIEbaNVx9XWPSyT96K3CPeaDVIN0PZRcy/TGTxd
ZiCFIKhqmccYfcMzf95dXymysgoQzHQOeXBZdYRRtTQIWPTOU8JarWViYiw3ypweUq1dIo2TPerS
9pT2j/WcOIdcib1VuuSONEtvAL0bGLy5JcSl/RE20FOtuja3f/kO6wcXczUHjLkoBJZZw3oDLrw8
r/8kBvFCr2F5BkbiQ1GFAWfEcW7iAjoX87w/t+DX38uUZ723bkUdzNEG/jv+9n9tZNFVU1CRXLZB
P8FUabnh1Dv3onid+oAAqRH4OtvMLp3kOJr9TgNLQDTRMvH5uou/lfcImAm79X/85e4cSlbM65B+
KaRWQXBSsL4aeHwJ9nKZoa1/txihWJ8Ij+umWD/va++td9Xys9d7zaKgBOC/uG55bN00CuQA+DGc
tvYySi4Vsz/VGf1KxCCENMDrNVnm6paDwyraR1ukxZ5MGz67GzB8cWF7H9YZ9bpVJnrgu6wz3Xxb
m5ODIohgLvgisBsGxzusv/Cfm6r7TobzSJnQR/N23XLrZuZbnYmFA4Rh9H53+L391zyH1Eyz3e/H
vuSfSC+iQGugFq7/AW3ZLxa9611eT8OppKpffu16NGj+NB99YyBGrpiKYyQ181A79WF9n0N3i1UR
jbb777Nmvft1A1owX5oSxXLELDnqu7qAREv2YLLMurVGP1iGYxxA6/j0x31WnJYj0HaLHIA4+Kuv
A3D5Mus9EyMrsMz12Fz3xdeXWp/7OmiMDOniend9cL1ZX7nes/qBedyH1xbuveyqILTLt2gk6HQ9
DDwsnttI1+RANMIy2V4fDZeuhtvhTVau7ExSv0gcWr5luja01jFA1KFXHNe7bECbAKBl53/dBYsS
nYFPtiFy2WShL4wLc8FN3RFGDwn22fLY7yemltBfqKGsmRqM5zXxjlE+0dMuYKMa0VOsf4r4adSt
7jj9X6jC/1/03n+Ve//3w0d18734UH9Kx/9/FIVbuosc+78Whd98DP+xaTqI4MnP7G//8QEoup1O
v/7xN/Prnf9UhjvW311qFCTeloWogWjKfynDHf/vum2yfm8QiA5VfpF//1MZjvybGFTX1h2YoMi2
BXpuVXVt/I+/CfF323EcGx67roPftYz/I2n4IvyuSBGryuW78m7f4IM8C56+IVx7Ea7Ln98fEiDB
//ib8d9C3SAv2/DUUWTRc6rOXVp/5jN9iNglQpxo9os9le+Tnb0nhnvJJtLkNKvVCR2Wb7VHhVHI
jDN/YAVAyzO5myIHHaaEApcCunagFFucCJuyZCxTsGYtd9T3hkdnkmJo/5cdcPf1rf8Do/tdBfBx
+XpssD9+jGUYnsOCrC2o8c3l+b/8mMKjHy/iFC1nZ35Gwu0gVyw17Qgy0fashDYIVIiWcoEJPysb
PszKEcCkPnTXsUlOdRX323/znf7cwOwlzzYcj5YLJBjDMv/4Tgbthpze3lGhro9A8J9UP722unRI
CccU5NSvVroVJoBg5Ar7YgzVqe6aX8KRjFrKIsiHrPKN7oQ/1Wg9/5tvZ/2xxbAx4DDwhcnX8237
zy1m0uHpiibMjgYLIYGqycdgVVQVs36J65IV2xA5uGpw0YzIjUbbSgNVjP2OvvIpNrAB/5vv8599
CrZlsupu2a7peI4Ozdv9Y2vB77ba2pYaZm+PgMOyOM5QYbeampOgAZstBAE6w88SAhVGY3h81TS/
/O+/A26I5aD/y0lhG6bgs32XbeN5JMdi2fjrcSQl1CfOmxToNz2sCOBLmCpJURWQXYlbMlT9FrlB
e0gmFiCjNn1saWQQv5vMF6sBlcdV7C0Zk309Iq/uvBEAQY4KxiOVfuFJlmGbgebzTlxWvEMW6y8C
jk3gWdXT0CD3NyKhB3FTwHZ14+vEtw4qHb2gF6gQB7v91ZMtf0TQfKj9KEJd1hw1lik3U+9e02na
In+8DzM+B40bOXbJBxxoSYBgOu0G/l+UDJis5ABvzOiZXfXAQ7uq+mnJMTl0+WfFMmNu+OG1mPzj
4FYfMb6vQ9nb9KNzQKdxGHaU9/uSnJxTA1pij78GnSxZCR5RXWSP3/tUEoMPl0+QRmDmn62WinNU
AacoSvMs0vRqErNCLICUQHjlG7JfDrF6ooJBDhbHtX+FnnpLe63e+gCXR40gW89oYxJWygZZHshE
RxiX0ZOElwCjPqDfski00b5ljrub62oCiV8PRweyy+zG35RL0HltEMPStqd6Qm0EpvrSNAA0deA6
mzmHXBCSSbV3F4RbU3PaZTVBCHbQ6SKmorPoJnTxk1+auzmDVtP1Omu9Eh0JSKrd5IiPuPSYci6b
tGhScUIUDJ1Hj7/LPDSPLhAvq61udRq2TVKIs5ITRb7RvXSy+NRU6dw2LRicRJz7b0kXRSx4F+ey
Q3uTo2sOjFGPtvpCRFRpGm4y8h6Ba2gPEKYgA3sky80hkVZ6dNfl5B9OZvvoqiUgw/YunHBgAki0
DEasJTma3kNkYg+YVfspKmxyEoXdHHXXiZlEr8Q2b3PNufMr0JF5Cf2qWTZwXNxHTaiCps99ggG1
F07mj1roSM0RxYBtSBJVg4KbWURpinc/TxyayMmvtmVkQ44A938soNsSGwBf6Gbd42njPTB2biBS
kEfrEEY2m94VUTYL92SLzLshw2MGpMJQjhSLfLOl2iqdBXtqunuBopKJn7mXJkvumWkflWhRN6QQ
iwj2LlHa7ZFaaNvK25P+Ym9jWg4nO7zGyxUxne/IEZAGJC8yLdq5uPchZG8HmNEnr7h2nSE5yGbc
E4j8nvpOAauoafeRxAKRuZz70MIeyXPaKjHFxyyePNx55l1kTJeht78R/ZQcsEuoje61vzyFKH49
AY2WIzaz4nuLNeK9mtmXmqs/zDlUYwPM5Bb1VcU0kd4eWVLTLkVgwJTbIEK3vM7SBGBbRSc9UtCb
i+XggKjeYolwagYImTzLCv2ziBtiVHOTzeh+hwMWNCB5QbjjOahle0WGEGzooXkKXf9bbsIkzvqB
yChqbTdmtLWIfNgAJJHoDiVRAqH7tv6Arvd/2ooQjLq6EX6BdIiBgVQbHS5pO0BgtbLDOIOwJsn3
MFswkwQUJmQTNzIjVd6I4kuTKng15DGCAxOnXLgHB/QaHytxFqDmJnr5uRTtlqiwz1HjwTGCs13J
bj7r1vzdArov4RdfNXych55toZgR1OCx1J76bI7WSO5R7TzbznxwR2JuYz7Ej64rLre4T9ioQZ0Z
O2ydcRAhJ9vZXcvgPdmXFKuFnbCZENtY5zAFHdgPj5T86R32LppzcNR2jWmGN0tYpwd3OMg0ulFC
MKEsZ1wWbcWeQ3aVbr0400g0N6ytdMonmjzrqGAbswMikWza0OdoqJesjTy8rEM7I13K2fkJRfHO
qUPmfTpHTGaRWjuwThO7DOD4tJum2pcslECR19IgSkmf9CKN+OTqvnZyKP3CuVkH4rnHC6FF7n49
MCePCekkiOJZxipMxt+6vs4DVp8CQq6dwyCmQxYqcp40RgJdv+YcwrHhVNdoHWGwag1Yl7kgtLLs
dvA83rSkP0yq+8FeBCoZ8ppGAdhMHPPaAoy6MUbKvSFHFRfpqbZtmc8NPXHavS3vmyIqtt1UszZB
4FrRXdlFfw/zgcNXcvBVVk64lH4qwe+k6MrwG7E5CKOpgo7gAFu+esQQbNcvFhsw//HdAQGDCJRq
15BuGK44nzch80Os2cD0jfFSZBumnAQyJ4KU4lnjwkSWRYmEsbZfCfErtusfpgSpp2T7ms/iQPN9
oMek3qGL2+THz4/Ecmdb0mz1YDagoLUpEfdteYWo0kB1FZ+9Qp9YGi7ngDUfrMKZFWiaPLkuIRFV
Nn/PzQ6IDjlCe0N1IQr6AIDba2sa/Aa8GEEUlSe/dl76FBWUm0grsDuCMT3UZ7tx+RCdTxPCfRCc
zVuRRzaa7tvMbA22QVXv5ACPJ7obbNLr9Kypb1QYAJ8aN9TzsMAq2D5ogRgvsMdsC1S1G9du3xP8
VcHt6AAkU8JXJ2AsjNnveW3sXV88FnitiBm6ihD4wvfifFdpfSNUfYccCQ1/cxs30+KsJM6JVOAX
JDk/DZ/gROC2oI0wXfp29Wr3TtDGRnowlHNdetVz1C4M/Xqswe+KJZj2rnR6EoGrlJ8uwap3oJhl
dnRTn2LdzBFH1koDrxOfVEd4NhnY28EaXY6ZFFo6Fc1OwndTEWwy0NPXjUkxkUviSTjd84AVPeB1
u9z+2cVdCvAYjT74blg6FWchoy1HpImTCS/NJp4uzZzF9+0S+dZU3sloU9ZQoadWpqHv45l4MGSF
r7lRnpjwbSqhPa//0DMJL69ld2smS+duQHWEa7QPnNKcA4Kab6GbPmSENjS5uM+ZLQY44OlT+uFP
YGD2pnSKBlhwP+zmxCL9lw/rI9N6nroG073YyD52vk24cLFXye4MU/lsayjE+9TrDzYpE7vZgFNe
wEe9GRoCff14qPa+KFlI0awsJnIkR4Co0Fc4qVzKQI6iKDzmpvekJVxVtFj5dPIulWc/eMxW7JYz
tcF4fmh9ktAiNgGueUoBN8EZksXojrgcm9BIA4vioxb00t0JhH6bPnEGaxONwVpHOzpY9FNM9Pnh
RGHFAFLALKvmfdyfrNL2d2aLKLclumfoSuxwkf5oaF0feAW11KzNYOAkF50i/ja5sHzXcqVlaZet
Mt5l2Or2jU4Oh/B978nMCf+uZ1wEUaTwnhoVV8GxERu9VFeRZc7XtIrgixdYCujpcIR2dxx+N7lk
bSO7NUH8Q7btoT89jlxBt3VJ2MzQDkHq6CTbLlBCGqSbRiIQqyoGmxyVnl/le9Lj/W2RoDXpPWT3
JuzGoOhgX5GosB8dIgYoP52NNTF5jjvKoc6x7mvL0nZqMmCu2fiyVBGSB21JaiWNG6wsmx6+Mup5
8npa8741IKAi18w5dRAU8gh4tAQyP+sN8Zhj0F0K2l5dxXieoO8mnwYJEltnD8uAZZICsTpGZGtr
XBhncIDTT9tCGUMQrMtDwhRkYw/l90ESolPOdw0UtSBz/Iews0DRQnNiAAU7UNXOTcmotHmIO8BN
VnrfkeEVrJ89j+oxSW2Mxen84ipF5LWKf0bSO7gEAG3ROd4id8ZdM7NBsoq3ibIFEwf5VKnUP1iR
fdFo7SZN+VSwe3exaZP1w03nSuYBdnMyAJmHUlEvTD8hwu9FHbEflwJz3azrXlENKkySJ+thx0C/
VKC5yKkjkWhvlEcGlVguaUkMznAWyXWsi35PTB3wX8I198YxLhfNhE09b+b2BwJeE2K5pBXZd8f1
SufY463Rud/xXtz7oY7dhAvrUrTIIbpmLQKBH82WwxjZXGOssiIFBEl/Tz4fVzs24ZK0s/RSTOg9
mju9mJIyp6vvE5wRWy49LG9X+0o3SWDS5NEgTtjSrB/6IlgdQqznKEauiejjd63l21IWm7FtEBtg
vlYgw8iPgQ8WLauQTpWahwKHr8fgiUzBPUAt5Vo98NFzLXejntrXlZO+GpDON2M6P3SOsM4RMdLj
Ee7bSxf1XmBpTFckxA7bYo2eA/XG6dJP1J7JQStHFoGrBbVZ4NzyvLvYc644Zzl7oio5FHb+iXey
vRq6ZF+61AkoI591/ulUx9kdVEqSmDK72nf2TAqFXnpYJ0bj3PYw34SwH0kv0LGhDpD8Qg6ENJfA
3FS0R67dB8qN06AB0g94YzOYPYJorJFU50O1bWpOztrM4ws5V1UwSFIiK4fk5pZE3ZOLETgQNVLx
QhrNwfIKjSA6ppGEaHEWRi3HPOxhrtXXZUHVHoJoplItcDozJyF5bNr1ko9SNovPTZ2822iDJ9am
biX+saR01XWXOzdpNL8sXHjJyXMRODl3viuYvtvX/aXT6xCKObkrbNZlDbMhbkimuE9K49voOBOi
1PKGSty7ZK7POT6Dh0mWATzqftVyAfzHNWHXdXHHsG/h1ORoep8BoWxbWsiB7LmxGc10SHVHbK7m
uY/CGYujYPVtdl6gqHuvfkQYSuscqzIpn7tBQc8n1l7ohEoXBF/mfkdzvkWKgXUTYVu3AecMyaYr
3sVs2MfIJTe+jMVtiB57mxrdUevLVzOaf1KAOxvK7ooAIfsGmC3dhrG1g+pFajQF6SxiY43lbaW0
s+exkpux2oVrWZ4LOZ1EFRvXeUPDUc37KqJmTiIWj7IueSTvgpiFpSa05DWDC5FG8q7YfGhzXN61
MiQ11CMTG+69ohRC+iCblqsY04x9YjAU0vO0NqMwL1yjZupEeYWX7QXMYhl0Sx/DHZbDhW6ArQZk
KHqPuJDTGf3crnItlyN1mO9Lj3AovaMZVjAsg5OkSKZfoTSNeihH56uzm8uyOZleXQQhKOpg0tRF
kD+GMPo1kYUKSAv9pnnzDQGl5q6BlB32jElyKf7XL4o9i75PGOJKaaoYCTpmfAdmLtK+O49QN0oa
0skjf36QNQ45fuazaJ1m4y4TzpEFTAiq/cnWp31v1R6vnpi1kOAryCDxS906aS4W2lhV22kRn62f
GTrIDY0J/1xXsOAkksOsUebXLN5uQg+/eZtrzJMJFmxa8h5V/yBNRmAyQUz/Gq32gMulO1muk5PO
5LsgTZ1h2+e0UxiliQLAYMFMldS2CRea2zOX8k6OFkeHYqGix+44EGGDxSq04h+0Oaq9KTBEt1NY
M0mZfonCv137ScJ/ZTkFVfjSIiAgJkKlpgNjn5c0J9c61wbzD8tZzLNFtBe6JOPWandFTRxaPrWP
ypZru5PWQWNdVXB5KkOPnyKCpJkr5o94qpw9kfBMUsoYVH9gtrTwijo8TKlBAogaD4QSVIQ8Uq/W
Tnz0+lbuZO3u42L84Uil4Oape70re3R701Nk4DHQaaPqwmUOYH4OlABnlT5O/QSj2Yr8K48KKtP6
l5a9jqOVrhqVK59pyy1Sh+sURELldAhrqpYaZI5JsdGn49iVTF2H+REKTEqcF4NihbPZ8DDVuCWp
bCmUinqYeZFkd5ijx6EGYnug92g0qCr0cdfoxBws15Jh5iTWyQZtreHnNHBhUaHQwdenZ5u5eT4n
h1FISbPMxh3OGVhlgtyXLjxpA4NdQydHLhcg6u43PxyASTrA70OO6lFlnxAF0BuNhDMlqvjREsJs
/+II+1xfIIzU21au/wN2O2Mrk+sqH8MtpHTmoBwNJB6V144cWbhu9B0w0595qR8dg7Fg0KcXQiPI
Eei/rcMQzWU7YE7/mgsmlXNHGysqg71VsGwZFrxjfdwv3g0xioNjcw0qEALQdZb7tB1uSUm50QQ/
r6Wk2zbT/Dnr/s0YOsAI7PSwPjWkSu2lwGdt9TvCW2oKvjLbqNp8wEmV76MOVVZq13CqlrrcZayc
bbHHOnykhnuYUPuSK8bXiyJ5mZg7FnSSZkQcN+aSyB2mzNFLo3pn+VEPyEOOD5XuH/2Cy6gD9xT4
1bDBnGA8qYL+RT44p8SrbvLW4K2zugxlrdFVY4JTl9OLn7BN5xTuxuBnzle/qHJZyMFvPuA6vZcu
Msoktl6IGRRnUw3u1qeRg1yKgtpX/sHvh5+pGohjocO2S5T+ISLlsSGvlPDCq6r0F3JPZuwbj65r
OkiHTHq6uG4et6+aCI8iKcX1esMYfCetSCw/n/B2hECWT/XSeSn7KqOmQBnH9L+iS5MWuOfnAsPS
5FfBcgxhnDrpRkRyFe0dO1sSejm6+PSr2nbOWKg1l1BakzkV9Q1lWaq92jmx1SS3j9i6LfIu5MwC
lP1iCp05mrCrXdenl8LG69bU47U+wNEfuE7VpIfv08SI955cxlMPzvsy72h1F3WlICPQMLZr30lR
7oq5+OEOOFYNtdettr0tsuzdiDv/mjJrb9Q//XbS3zK/39nRNJ8d24fr4HpXIDA+2eYB8B0mNyxk
87lyU5BPvtVDnQaaSWNrMs0jixKneo7mY+RHj37T5jR/JFb3lmZfKwFUVEvPJwuPtgIIPTHQ+L2+
sXziovU5u8yT89yFguDqb3bJY7E2HK0o/rANrdo4Zn8kK03tmmTEtVTTMs/iD8LBLj18GTt85GpZ
o6pOCQCbo900j9BZG5Yqsupd1RiZHT39AHb+M3lxBspc5tX3BfMAxoPA8IEYhCQljM1NnOTvlJ+X
DtfMpkHlKEmUM1wCkwMn6ZlZZwXupOR5YP4KiLujIiuAa/AdypjvwbloONF9wmRn6zGPaEq6h7OD
TNhEQVFElAdl9JHW9XvN5ZpAi6hrbjSvOMEBeZPePs/5ARJTtmM6dwkBgKLInooJTTEMISr+8mJ6
7AX6svcDaPUK4rqEL80l+2i39buTA9EtisvkVO9O2EGX1fj1DWBd71mT4zFM83sEF4QNJTmAWSdW
SIWWi5zD8NK690aFebu03iwdlH1JlknpPA+hvEkQG8ap/yylRh6OixncGc9T7WJJjygJx1TD5a8/
tgnXYX0oL0OdXRKfH8r3mmfez6+cx+KSDU+tpT1UYY2awn5O8Ylv4gaQnsUC7+jdt9J7zqPyMs1E
3xn8akqLoND1A+TtYAY0gvQOqvz8nVHv1nPHneGyiKonkbeNwvjDHWsDbYL7GhfuqfP5HpJd3Ye3
OV3SphhxG9qvIQJvBNPefQOLnqhILoc2cRaKztPkO8+xDSUgFfQSSD676itn20iU9J6jPY9ecSnc
5IPg45TrUHivW0lDfHH97AdM329aO/pwl+HNTcsL/vAL/TZ7qG9avknMJbUOB1gFt7CV0U1596YN
5QE3BCwhTBSdD6elDtp6SUTMaeTp4mAU2VWCJdSx5bcREnSb5R9VtaQiiX4JgWX4bIvL6KMU9Uv7
Xvnl+yC0X2LszhlJAb0Y0O+BJp84bMr0vVIlJnregZvyrGfV9/WBZcORe0Fq0HC97KfeK97jxfo/
FTR//ehN82gHjemH7SBO9et2AwWo3Ec+h5dMXhHjX6bQuafO+2Uk2i8mhhtZuiev58O8QTxHffpu
YpZOxHQXC3bX8mDpk6spdhmZDgiDONjGkvFUhr8QGS6k8GtDSizX1Hyczi3W1P5GTd4vJCqcusvP
0Pm3Wz8p1sNb1PmpKr3DcgpGWW8w0lDy5x5fBX7BOz68Patt7aayeGcxwaieiKermfQxpMtfhvYh
FfE9WkIBilgtkvfL2aY11XvYZN/bsQXqn9Mu6yfYM1VLdgSiRuBt86/oOIg35aDonHNODadzrrEz
Hpe3sjrUbJVy7pe5bTmpH3nW3tbpk0cK6AZXKseloGPzzc44ia3lpoJiwmmo70MjJh+b06Fkhyps
x6V402pGRp/+JkGzHu8t34AS0AGufE4Ii+IywtRA66NBs8d0tEqmb7ausxv8p9GeEDxrxQ/4dSwC
DxllxnCTWoyjfv5uTMKmN52QNVW9D2V557YOW91vb5k3fl9kQptSDiggPcTkUflOlvidl6CgBNAm
NyyYnAZQUGHi4prAhQpo4o6dNwSVyQVO72PiiYhbrKoBnDrzblXhsHedn7Xy9ws764R/4bkaETuW
Om0ULpEkicstbbN7g4knuv/e3YgsDdKW/sdUkfYY+48mlxekuyR4RPWTzsEfNBWdv0iVd7F+MueI
opkVga1jZ1eZTVRkYr+EaVzd9mXMJh4PZH3B8S+W4qY0mu2cvorMTp74hseehKyjTtII892R9aPa
x9edY2OMNcrPlksW0Rr9VrZ3dkHwZxGhvJ+N/LUTaMOddDrQzIXyIL5lsUFOD6CuTQnTx24Jtxqn
6eDl1pHQnifCuO4rLb5EYfYOhYvQz9ZgvbAiDA38GPzx6CMbdPaNuiCUxDIUAma3crkzJud7gyuV
VQduqs7ewqmnlJtqkPuknlfwb7Cp3uq+eaWn2Se1v88RV8COz09t7iqOofzTKfGAll6AxIB+nWZD
1qFRpVXNk62KOzM+SpkjdoRNoTrtaf2n9J3ljgK6qjFjzylMO751Zaafael7G9F7I3kkzAUJFLg0
GUtb2mwi6Uw/e0P7hbQCmbNyNn2Mdx5EUhYwMTirgg7hnPD+9aYorFMso9uwgqPD9GxDzAIBiPzy
0Y6ezPGmM9kBoZZ85s7S7OcUJpYAPbzB0dEvMW+9KqGzMj+r/YIwFH9Gm8kJkfRYOapW3Eaz/Wk0
4W5sDQwyxQklP8dJR6aTRy8I88CGRHais6PPLqZgEaZ9WBVFVA3vtqgB3NBCpctOy2zUNx6rHLk5
AIVbREfLiaarcz37T/qQvXuZ8+TkoQCVL4J1HyLpQfZAr60ZSI2J+UpSt9WGrPfPr+No8J7CuLhK
6LJLW50AdyqiBwlOIDusIvV5jlt5rSmYAZyJpffkVemnRXI8yU28ctKNNyXmu0UTxcr40/oV5fSz
Xsq+3Jqf6jIyWIkk/7fRAnxQ5zwur6RVvovGPcpe20HqzQLQ+YTrpM+61vdgueAjsOBUCwYOYg2T
rVXGr7BaOBGb+FSXZKKNx/XXjQ27ERdVQpctPnRcSCbO1S5jgKmau3D5yi5H31yznoEp3d9pbviz
TSmJ6WuS/mPUb+sQMoljGcHrqtynZkb2it1926Cr/dqT648KRw6D9d7yKhBmrIFTpZk23YY2fSdx
HFEHO7gb03fWQTmD7ewz9xlhevp00zyjUxizQHdDVgnyH11WEWRJz3U9Z4nK3OQ5MZDlkuGbOUA3
qowp0hxb9pYRjwEpee9r77UQukJF4PvIaY/rV9LD4m6MAKvIogP0lUXEYRXWIeusozD7t9TVY7Ji
+kOmjwOZYtl4hcsTPjPesWbTjTPDd5RE4Lhy/zIOnX8xZvOse4I8lVLHoRYV+9SSV+TCMbiWmUKl
i46lzxSBRT4ZySoz94VPLY4vDdX8dEOAKJNhB0RHNRYx0LShDwoUtYxrkCuAXcYXRSb94D0nqmXq
z3e0/R+WXIJVrdjaqnHvdvrAGkdPJNxldEi5LCjVmkKvHqNOHbtakSgx4vgoCjKZU8phlt2RQRRA
FhpIIXHi7buRJbKwB0hCMvprX9rzwTflvokiwpGyGmYxTDrdqTihdP9FZxk9Ib39GOfdK7lEtAEc
PQCdTPvVvlSV+ExCpW5UoOsjwnPmbywaDopwI/WoQ8wiXmLapKOcN3UdsZaYjSfwg8xEDPuHD2ht
bylWMzzwPlvC9YqtndzzG7uzZ+sP0pDVsTQkFxHtTrjZCe7hKREDFR8xshur836GRKylBL3krFhs
Is1lye/NsxsuBR7z7cK5HQc6ErGBSxDk5rYawXINtDF1eSHD8W0qol9YBCheuw97yUfPWRz2nezN
pxXW2mHQTWrbGLT8G6NudvlEsaW14MF6IgBbPIfbqKjHQ16V05W0uwewSumDjRPJSjOxj8YJkZNZ
HEqrdq7tsVGnqhPPozC8rZEQHJxmXLWHmHMuSWFCpWOyNVzYmkgK5K2puARI+Q0gjQCH1wSjC4Su
t7o3eoh6KHbUFHfYnq7/B3PnsSO5kmbpVxn0ngXSSBpJYKYXrlW4h8yIyA0Rqai1MuPTz8eo2+hb
WYW+aPSmN4nUGenuNPGfc76DrblfZ2Pjnj6/6ZvZPaFrf4uUN24/C+Bsr2I1DEg2oz/FANEsEKmf
3zAX/ON7tJR0f/o5NcLYNcqEZkQuKKu/Z4DSMTpYtr2bEjStgoKbFMLnQS+NSWopWfr8nrn8MEzR
tSMLp1vPyfGEtE/Krcg4lFAFTquOrb/Waaov+QK8gyJ15utwN2NnoB26MEDj7LVLhbM20WXOTHjd
pyi3HwozmxlxxOVGhwHNdI6cn3xiq6UW7j3i7bvDIwLkpT0L0JtSjurBbjL10KZICl1t3D5/9Pnz
YracU5xV37Wh9L5pQUhqr9APgNKvmSvmk/XQE0C4fn7j3RUh1eMuEklRiAplv2+vDJhhmtosSCUB
CSadtoGMKrlGhRBBrnUSDluGMO3aX344Vaa3szV5xSJrwUXGat8i5vSAskj9SLHyfeXsEs40FL4X
zVkyA01Lysjw5KpDKajpUa7JbdEWaq0xr64ZPJerFJrL0ZmKRyd493EWv5SG/knhfH9y6nUeGwdA
8ukNiSvc5YH3FpbYu2rXHV78KF/2bjRWHGzoIM58Jh7RX0OD1VF3jNuSyedmUYqVJzWjeVKFo7gU
zOoZsEV4aPzszbKooGVvP7oBnCl7NOk5KuJ4R9/YlWFG8qiFzYc7j7/UXveE58sG2bWxByqPDZQz
I3mou5yxMe1Hlu5TErPUkpFDkNjSjKJHM3KnTRD1OOTMJFm5keNSF2aNW8wlJVGH9hwLL0Mis974
2XuVMZQwejIThnGh+nbn1jGamRUwnloCBpMw11FevQC0a3fS7i9GHvoHsyzJxecJkKZ3UVGVCTTk
uRlLCFBFOt0NRRNwR7cJcox67w1tdi5s4nlTTeFzKqcXlTdyH4VLuj4Zv5pd9YRxo9jOMC0pcA3H
uwRek2SRxDmSG9ukrt8Lt6+Y+wwvUaiTczBhu/CNp6ENj6SU/VvMY7/lbuNtc49OrGb4mQ2UXRbJ
3GwHOLPPnb9rlt2/MsfgllVlvg64v9RcWxyZnNI4mO/BCp5lOn6nLzjZWpx+jhHXGkt6FKR/U16T
ABDAx1ao4f3Bi3PgSbXH+KukkEDsuNZFC2YbrSpWtHZPc/Agm0KeeqF/trpkE52WFyTxgRh69Nly
Mokbhjb6Bn5B7KZy7k5d76iNE1vtaloCOUXTTYTjBG9sS+8yLUg3bOt8wJMlBlvrpjuVtVM5T6zT
x6KSuIY+f/nzV1DnErGtu5Tf//kTf/8L/vRrn3+LKMwTM1y9l6A8CXAf6VFYGRxMmY6V1olnNV7p
uRcbqzbloUFrqC0OpZQvnKwYTJett1laNY9xKK/56BJA7wf/ZJTUeysYFS9GwCmYAW7plNl2ImkB
Lomx8hTxCmQB6qb0vkfpdOwX+LXSJKTkXJV7Lxye5iQptmbl0wvd2aeKftZzHfdYQ4f7WMbcf2Tf
7HuL5BG2mIdhLuy1FLVz9BuK+KJjHGXtyc45rejMYXuOWP+ZR4FNzoprGZvxY5XPJ0rOroZ2jgxP
+kPtuNhcnTak5Cx+Hgo8B8JDKR2tlyF/NrU9Mf+P2utQTT8dO9L7cW7SQ2OyHc2WuCYzaKK6zbY5
UhobJx1/hqGvHLBqvI7dS7L0bPXhL8Kv5bMZjh/lsh46HIN0FBbbWPIs1nV2lZ2NU4iOJfZVuGGh
+R5iIFn7xUDOxQvnk9v5X60Z/hRmKxqy01HvUDjnVdF4ERO1jM9V+yVzZLTRXvcTN9/AUGd+duts
l5VvTRU7HyEUa6y5uCVQUwv9GoEGWWFNTFaOrh4HAXHbS7xHW+WvVdnsZdK9Z8p6CYf+Z5knyXqI
PsxE//KxEqzg4g8IsNziecvMs0/XXuAmx64Z9qYc5o8meQdigoVELBxC3ouqN8gUkoFibotmlLpI
fYsxaoxqJgFVfzeNSMuFmeOWaaCUlszjLfyVG0MQ49nDv0VocsNf3VJt7jJZX6WwBe7HZe7DJzfx
7gbMOBsYlP3a1MamHOFV0irqcQAKv0IAtmGhacYn8AuATz5bWGnRE+6rxg4QEOr4PlQOvkkKzgK5
Sdo6f/M6dXRxU3J21vnemecX5p7JDc/KuE9Dgy2qDwi/RsHeH6MPWrXeK9OmzC0Mq0cYf99V6MGb
stqcGK1x/uaxQKy9zIPGUXGVxw5Qr+aAfmS4xnV3CMYuO2aZc538FEE3SGouyiDLa7qFD7FJlV6m
aBG1kdgTA8OWRQRzl8SBtZuXrk+AAjaDC0dRdcf3wqS3z20HoXFmtwoFfhiJXJH2ck2JO9KS6z73
qotXzuBdgxoTSh145zFHzQq4eXlhFTBx6J/HXkOncvmoks7a0QXeYoa3LklrTHfGVIL1K/OfJYWN
G2Eq/9JAts5bf2TX+SoWg0OrfLXNDefGSOuHhGiP4Jm/tAq3id1xO8ydTTncSori8Oalv0J/SHdm
at13Yp+oAaNjkpQsH9yLm9IEG81Xm8LWgKVDBbGuQxbc+cvQzsVuqKzbp3JltTjCojy9FTyu20lb
pwaqH4ZCtLiR2gEMXMOZ1Q7sdf3BjQWL+WLLiuuMCeVU7T8FiU/37xRU52Y+fv6DhcXvaRdPJmtc
sLec4YkTX4oRm7PIwEEEj6BnWyublZExDb/ZLXyJ7R9mf8/2NGbZ9xKVLOzjC7iafG27aHpYHev3
khGIdCe6E2P/KKR7nT4Vvk5fW4MPGBzw7Zjjnv202KQThjw/st6nwblrK/91Efv82FVYlRb7XZwf
RI8ze8TBuPn8E2HHUSPeYvZ/8jGibQLB+0MN+5RKuUosvB9GikJPeTZkEYgQ//afGa5/ESFy/kX0
Q7AaeB7OKcd2JMUgf45+NLafG5aVpweyKaseMvGaIRgbQUJHeLhPac/Z27jV1zZ+fRvZ6TOKEdWw
L9ppOvqItJ9amR2p73TwNuvIWRTU4ns/z+UuWMxillsfQaw3nORsyo6BC6QFK+PU2G/Li/P3V6IN
MQfP6d4Wz8Viwf984xMVnITMIoCacbGvh+IErxB/B26jSInkWga2IIdB9Nif6KWcXIXBGIjTOItL
ao9/lbYSLq/FbzEZm/uII4QJbf+z9OTPr1VLw2FHgURyGI06otnBjOkxfnCYwHjmUOw+0wpNk/+a
E3Od28XIMNj5EUIkeYy67jxDZYFXzZeNyXMvgvSXJcoABAyuOhNleZea5qPNKHDbyNTjRCp/KdHX
O+xc18SS9roYeDPoG7+QmWnXtCLC/e/vRhptN2OCWwiQMeYrk14Rc8L35Y0glqPSuFph+jbHxCkY
ZS9/jrN3KUraFeZu741Y6Xo/Rljw1cXqm4dIWcY6tSdun4V8CwXEY8OkaHwjJjiSskdO9Ar7LS6R
LjGRHEpFhRFc6aNsy+9GVbprI0LorIs6gImHAy/xPHaVNrd2UWydl9fHaLpfYxOJ9TLqm3zUbmTO
o2owo4reqTa55EWIdLUnIdhssKat0JOdozfy93KbHtY1WyTL3oTF0xTZ/ZyET2OGRjjMUtysPnwD
AknDcR3Yx3xIn3ijdmXItLSxYN47i32bQsXHhjs6EM3kl6iIoHJpXpVmE68RbsjYzPGvqL2LBkwY
rcWz2iXdK4uuqRFyPn+HyeiEYcaMEhAgAkjQ4O4CVRQKxdkZLnrApbH8NU6a3XiZ4794cq1/+Wkk
Syk571rCM39LMhYmOEODt+7wdz9I5p+mZJkkoUXXwSLA1hAP8A7jcQtzBlHjcNWt5oKBtX7kEBUx
GCY3Eh3/6xVFLCvGb08JaTJJ1NEktvlPYTLZ2qkf2QTXdZaTgWwShwEoaZFqMfkYiLurMpwWJniw
j5lQLLYmLojLq8kIyHjgTrfJMXngbEJjX9o35yoeuFUVhyqi/dJpivqvMotLyu63L9kNLEGMUhKC
+6dUoJH6zVDlPWaESK1DH5dDGDvHMA9/1gz1DnHEBbJyMoxBjXFuoDA7i6lxWkyuny/eH6VPf6zH
3b//3z+nhH/74b//T9LH/yuDxaRA//QRWpqv/kgPL9no//dv12r8+D9P32mg+fjHWPHnn/sjVuwG
fyPfRnLRxG5mm44M/jNWLP/mLMFgsjW0AfqBSXrxP2LF3t/EEk+G2M0eJx2fgOx/xIrtvznEqByy
xq5rwnUW/61Y8e9JXGH6OEuk6aDt85WI3x7GugrmlhGXtS+G6EQ3LGBZxEEOkBDF3eX0HEV32TRZ
R7xhF8srvoydU2zyfmJSG4xqa7t3GnmfQ77eDCjnV6ecnjM4qiQiLWc9F2Z457nhzjaqb7rI5//m
YmILgT/ExXNCEpTMdvBbAjSfDLNVhlL4SOf8AnZ7G8TpA+Ui2Il9fYeUd8e5lOlkjpnKNOt+y4pG
8btRcc7zcWFBkY/YhrAe/umz8McD8Q8ZZwpn/vHp5GtzOaKw7Tq8ssE/bbuugcE37sphb0jfJH5G
NECHlr31GrrTsxmKU2WiVTJBTYistnJjXHRC1i1OIpMKrTVLqLlrG0DAYaw0WQbugxyg17Ujpp2X
auaJ/dTx/+OG1buZuXKJwawGmxuKVoO76WprK+zCPVpWi5MxLC+tTqeN58KPUNkicFY5FH6v2+OG
mrHocFiPgSsvSPo0mZPrnFfm3k26XUU8NU5q+HZV/LSI/kLBg0hM+xAXPR6RojuXQ7PSeD8xKiL6
efZgb2fNjCzXGRvvTPgjig3Eaz+8uh7j7QIxbk3cfuIkGiEuWupDGUO5t+v4hx9V7aFN629WEsDe
yxCGZj3u+s6Mr6njH2E7aGp1TOw04UgWx2GT90R3ts3ozqYYAsw6R+NBsO/nBVqcbBgwhXAimRtx
PKDsL7+ouCS7Iepnzq20pdg1YCS4OSsjNe9kwGDbbaMjGpuidC3+GIdUgqDVuFyC/JWm7TmC7x5M
5jU0E/tY+D2nTDO7wCLnQjVNCOgOhV0uM+it3SpSJtCgdf/Q2M/lhJXIW0KLjsFl10hbd1XLsUE9
G8Qpkf49XL3oVPmKCTTlJlsxGA7AiuKnUzcVD5ws94E7ubvRMCOO1x6XWhzulzC1PtzBK25QjS7a
SruHzIhm3ikKKXBtFwfwPfNhAiPw0PDPrxrCS5A2y3OkvfoRs06/pgAEUIAs2MlazNKbz5hp1T/O
2QM8GjzB7WOns37t4Mvb0R218csqePBDkryUSvIhVv0+pyJt29bWsLVn8vt5XbSHSMWPkxU0Z9v+
Oc30NHDd5ECEk74duQvZTl6utdPYgHnbh7kPLkEAeKQa0SYCdyi3mZGkZwY+q3yE7JVT8dT27vvQ
zOa+0e7PeFF/ywkRpez5tDCrpJy6I7dlOZjC+oLe+JZBPW3qVUyTTTf4wbYKK3U/MN8co/4IXmfm
g1pEW6ihGNty8TGbaGCTQW4vQYPzfXc1DlIcE5KPHQUUfmP4l6mCtpKjQRdS/xRGpL5MXvg8oECF
s98d5uUSVnjA+5tqUnejwUcvHsZzkUpna5UBTpBwVpdcNQYTPOsXIke4Vnn0QzdmsputyaMCPiKu
w6LmISZlYc29cewswNEV3PmpV5Rpn1Kv9+7sDnZZRntcvjeKgUXOyO616kMKKOyA1qUBdSiEuqb7
dxfC3K2odg381p3OcK2SrV3Ca9ZGVh0tKkZ7I0wIJchKbopmp+Mw0ndh3kwlyiVofYDXF2zLsSu2
aYQp1CclUjfZnnNtC/zGg2ouu1MALHrNLPYlaE31mNU/Zi+78Gf6x3BkIt8adnJvcFqS0K3SQF+F
bBU2dsh9LBSuRm/H5yZEu43Yn+CT04nlM9WFtMBAl68T5YN6sH5KNLMS996P8VD6aX0e68WE55Uu
jytBNGqIqrPAQ7Ip42E/qLc6mrILsVwmHWWNxwU4ZJBYzlGmPNGzHc9PdsfT0cUYuGMxHPrEvOWQ
27eeNKmDbxC9Y4UabFRvsiqDu0ycB+GEZ641LfuP016iISov8tJ7rbcSgSg2QCgJEDNzAty37aRP
NKVpE3Lxcf0Ftt46RGUlMGFfSYtt62C2nzNp3JOuDq9KBK/M8vWRiEt6je2ewY0UdzIsIHjQMc8e
MXp3VuO/Y6ahvzEgTIg54WLmuVqrNuI/mKDHsU9hmgtYUWrDWWgFyVeWdegBRZNjQpSbyIuSZxAT
DONDK936ox2tZWcMGyFFu8l8ZOIxrKZtSdsBVjyK7PDfrict0m/jfKU7Dedum36YOUZVn7L3O1b3
fhfXkP1T2spitpuTDNp0l2ohcS2THZfxqSYItOsrSgF7aU2nNoTWN26rwmzOReFe7DSGO9QF6YNu
3PihOfZ+/92Au/hNK5elATgt/72o4wb9Yuk73RSHrpD2szDd4EF73wus6oNc/J2Lm1axxqK4j91z
nYzzo9E9LsFqaImv0aCWoFVr4aqJ7qbJk5eh7/pbUlHupN+nOsq+TmriImvgjxPU6pwJkieYOAyJ
ScNhq+mirTA8l01gDcW1fMwkPHfSGUtKXJzL1plu1ci5Y/S52CnrWo/YZl0/u/g1YcthjKNt43eY
qhvW3rrjF2dGvnMS69eJLNwqcKhTIxrSrNuZ9o9qNgnDmEP7QJRdr/ruOPjecOh09WUScNl9CC8n
hWlsrcGwbCKU1f38XtWLw7ZyxrNS1Ce4PLeDZxGQtaJjb/nzuBJp+izAT2xE6lVMfmyoYYXj7mgu
ep/9+sO1G3VfUgeaYFnejlnu4oP7iV33Umpw1Nq1v/K4Xqao0l8taYlNqwt3703jOcCdcAvdzsHh
Fhc3s+gdHCXjF6ygzaUqsulxHj6SjINNYiOTfzpwi2zcdbIMT+5I7w31GMVVy7K8Nj1cC61yjFJL
MEK05QW5ANNZEX0feueXWcf6nPR0KJaCDrYs/CiDUb7xQQ50EKz7Lv4RecF0AObwnBnBR+3n4dGb
yl9IBepl7hnOYGg6TPM4HpmcV0Gg7k3rJAL1WNu/yrYYPuDzgFjV/nBnLKUfpUlCMgwBd4s4v5cT
Xy5zP3kde9QzWbln0TU/jYDxuN02+wU0s25guCw8Mwur1HCc0IPufGWbD0wqMTdZbnMo088qq46f
UwI/hreblt620VN4vYGhXEeEyGvQ9FxWpawuMBi57gfhfdvS6mRVtD+aUxXvUQaqJz9o7jPOhGZH
d8IcFeKEfRbLRsqsNk5FTfCmEZeqmqcLqNF6W4Yc3Km++yiaKluHA61Zap6qixR5vg+y7EuSytdh
kBYNEOW+Z5vfQAq2yCLO/crsu70SXvcR2SEjiUJT4NQHzrZtBQnxgd3DaXxra4DkOag+Ke9DbfxS
niz2bUWa3Ar8V6e88QU1T5VaFjld2wcGc6zwUVBssD1eAK+V0NiAtsZhu6d9Ra0IhYtjH8QUjVnj
Oqv97IqSgJ/XjkxaK0eJZ82or0OQ9kc36zjplCZFPCKXqLeoUbkdt/dATNgAcJPLaLTWjl1sAqn9
2yQdFqmWctxCOnIdd99pMfXOXULam5oBuC6pSne4sfH3NPtu5hbeFT5Eo7K5eQP5ZBxqioreuAeN
E5AwFMz/E3HhdET3RYRVnRV4OE1t/14myS+7qYNLU5JoIfakYTEVARF3CadmKrx1MuPL64rheQzC
1zAaSCp0BSBnwx12fpImx2YUamUXlATG8xXjj8MKtAm1NdwPHGF1yeaZidTYDnXuH8TknslM0bWD
/EXak99MZ1Uf1Nld03YOY1+r6lCWX2jRO06ZrfbN1EYHF5f6SWQZ9UxY9Y8lL40I0W2sUYoX8IRH
jiSHoRuaAw52I656/KbdcBB+8KPzmBy6Fs1SZEp5egIZ7iEmzIdMwpEuR2otnNjRq3rS7UOLJ7zL
iyMt6fLihHmx0VVPiDzqz+Std74TwVRnXYxMEmWC6CqZHlSHorp5aHVcHAK1OHit6hw13TUOos+y
OP67PbthCix7dM1w7Xv4yjpaws4NLfL7wjHMnWdk36K2XdKZdB06JZqHF35pU1RG5TEqzvPvKc9l
Jk49vVGvhP+4TQZabWuTMy9IH/ZMUc77TFic5Ett3+ucTURnTYvKrYtNBPGVZAC3QozE5yDPd4Mf
izMg1vyaZXwBYbirXMS0fJDmC1OHb7XRd/ec6Pchl7zz7KU9EN7AXkdESE5Vw2WqsMC02DJLzhiD
sX7i04pgiZOcJdXtMdq1jRh3vaCvdmijYlP3yrmgPfYkQ7nwRH7Sc0RJOdqNgX1vYSAw48HZSnzJ
m8DK5fNMXnbt4h06iPS1wjpBmyUHCurYRq40OnIO+Oy7m4oxDxROR2x11phSI3ytYuK8Z6AxuO4j
LgDyF6Y/MWVgvY9nbwTjEbob/MXJpSM6euGsuBEhXJPKofWVeHf5hkdiLUcYGbW1lCI1BKOfAw1I
vSxrpA9NM+loKfcJwwtewkoHiO8ukYUUxOnYSDbO1tx1omNRCPNhZwN1odFtOo0znlkVpM5l6BhF
S+auFmM/bnkEoJQ2sgsYVh4m/9U3qvTB692P3qFrE6tzswYMi2bKxsj7WfNRZxvM/XslWKanJmcP
7KNt5T7waIFTFS4tqm54hX+bqO7O9uu7Yrx9LhijCGlSFeLeJvW4b2J9y7D07KfYh23VYQyYLLCu
QyD2teX98NzBv4t9MKDOcpBTXCLQHjDbyGg3u5F7GZ3s2HWVwpwatl/kfBO6ohdF12Q3hvR7bzcm
bW1twLVXdUdVTN6pcKHTt9E31S3+/8xVZIqqtx7K4kk2dQV4OMOP32iWpbSQuJZVe8gcDMEI4vGr
Cy5obQfUdOWDzhBYWSm6zOZEVPryxa9wf+emd7OM1t4VTmrdsUz5O0NP6S4HigQjytkYSAyX7k4I
DSWja05e6OPo8SvvZDRHM+zNWymseO9UOSYRsndpkEqWMXVseyx+rVMewVYz1e4bXnxv4C2GcsWx
Dk8s/G9CO15xJ1P13uD1YYTO9UmPPMuBvEtjuzthzTjbEDbWZYPzrqEP8Dx2VbGmpiuuCZlnY1Cf
4jmxTrFlE8T3PBYhk9N9X/6arewha2duLcxqYOWCscoJTSniPw+EZG5khoPt2KpwV46ac0W7T0f/
HLpu9TRA1tzJOWwO2cAHCvKFDatXfaFigAfW5gZrabKYzoT5qxTGW9ThXdKgs+qeJyacrH5Tlvab
atnRa3TWVydW93SIdXwohylh/UMpzVxQL5lhPVuDI7ABsd0kPfwg5iz3ZkOPGOmL5outcSZ2XnOq
ZQz3YRigB+bk30vHbO4CAClFCLln1sBVlDt2ex3i1DRkBBK651/XfbwD8VJ/DdVrkXfIGIRscWwC
0+kUZ4HPyQ61f+FN9nyM/Lx9qAA/7anvo3qy5HRmCeKvIvOoIqX8UzSiuqUeerWdzTZYvqK9MiaC
FNirbeS00V74ujnTMkJ6mlLH2AjYPIL8WwKn5sFAXd1k5jDdQQA+1BKrb1rN6RmeMwYP00XBnpu3
aZMsOclqSEp8S+mJ7uPqHFNKsp6q9rtuyvbgq/LRbHz7GHqNvq+K9t6I819Fk8LXKHidcP6wVvQP
idhIRqZnqsFY4+nZQ5mcxjt8s8GBrB1Yjl5CnBi/DXZVnR32hXxmbBkDOyETy9HHl1326M3cVnoF
xHUCbIETYQBeZKW7zp2jy+T0v7pxn9QOmurwNLbYGcm97HMfR2Awy+baCAtFOQDFKyj3Tfzx3Rbc
8DEJ9a9jLG6mf8h03QAk9u81nYlbOfYTNGLyh3brJx+RQWAHt9eDZstBUXvOcZu9dCT5CMxF8zEg
xsYs64uXTcOlkm2MT8nBhKqerEg9FLVhPg04cEbaGdd5UONRm5urNjm92BRobypraZjFbr01ZiqH
OfF9GVBzL11nPEyFf/TRMC8+dkASpu3B6/sHujdypgtOt55I9G/j3rKPkaQfN9KAKEQrL5/fRAPn
FnPZ1KCT+HhZ/fzURD75QduFhICxdOvAwOKNj+Z94vfuNkelhJsx4S9i6SfKskb9O+E4PUtMZBxC
uN59ymW+VvVWelyswyzvifV5j34So1e5VNANB9mOWxBd/RMn//vQlT+oqtqkzTztozLY+o37C5fY
ezKBJZqbx5lzzXVKS5jXEezEyk0pfrMqYAoeSCKiTbAkzG7tYfp4FphAGeG1vOFQaCmsWQtdBxhM
zk021u+wFivzAa/q/IVzPdCzqtp4eEwe6x6QxySZ27XEENKxwt2dgPOnzXrtk/c5dx3RxVD0mwAn
/s30tLMShHs0PttxoE3MgDZxoZSjWVcs4Ztx0fRDDo+zMbqcwKaQpEwebQYBd4B7IKQuCfElVzLC
XqjfSvAzlISH4KLDmaGskqc0i4KDpM7LwqJyYcRZfuFZ3DX+uO2m5jLjqNw0teut3RjHhNskBoSv
GZf+6MN0M7u42hch6IG8os66IE++aoO5OGSvA24jhYBoJRrIXT9lK49rzFlnYbpSiLwnHxLDw6Do
rqNJYUcNIK6y5ZuOWZPT9WcjhIw4T965Vx7ucCdzDkGDnpHAbpu94Fo23pMGzLPh/wMhe2SWz63k
td8U/MVHIhhA2iylePStt9DUqMFT0V+9fM4OvluDHUjlt6oIzJXD4vDq+ajFFicx3ft4G22r3P6F
8vDP1giXDIm0qHP33UCYiy7xJ7oqpz9hY3EN94APqJBTmdj2of7qpBN3hHTcjyaud5lZb8VyapDY
ImNv+OlT+vjaRLMBcVH594F8y429bqgXiTDB/5Vy+Zs2gl5Dtkl4gPyx0ArPW5TNP32NiZi6xMuF
zRNCYpnW23wfz19Cr1Jsf4X7XkguFUlZroxsj3cn6PsRxwBdggGbFnPgh794zX7jmS5fj29JHmuP
5QX19zcdzMlyIx5tW+xxPQjyDfzruNWHzoh2NoVOx3m0jrU7YoOsjP00mXf+7MrDf/1FcNf555eF
NTVAhHZNS9h8Tf/4skgKdiIwNM4+7uyHyOXQPZvGbQRNdIqa+Vs4Je0mtaZnpwsWUw6vhz+CGlHJ
9PiZk7fcMFyZ1f5TuGb4kFzCIXyRbvicR0l4tsOlZ3DQeFuL7hWnsnMqguaXUcc+Tl9W1EYq81qs
DmlmAlCy6YpNcpNBiUmAhBwBZl8ffnAQPjdGVt/3INZXLDlCWc7NaNXzPNLobTv9T2+5RTm+R5dJ
MrX7EKf01hFQxDKSHQd2GIaNVnJwWy5nzsSoraztUzDY5zqHjlKqcibJfWbdYiyfWOfIsVdFVzjb
wOzSjTGwRAbZQKHKNAv6lvqrDJ7zPPp78hsivbi540nGNhP/xP2Or9OmKJExCbrAoepYlEQcX1uP
uZohohNf7MzQjSAbLieqlZ8zT927OvY20QC4MpI+GTG3OhS2mWxJQ8xrI61erF6q+8nQzwEIJkCn
/kVyFoabSsvgYcja/n7OyFVTKEoZIaQm9lQgZ87zBCCUtxcYXKWdn5HiZ8sqNrFOz/1e+d6P2UKR
6KziJQdQwKy/EVsSvt4BjQDef2lbB7qDOeBQ8iFNuVV4kgIEPshUMZ9cUwdHKpA5dEFizd0SowtX
rQujSuYdIefnkBKeoWXeFub1yjY1NOFwOR4QLTtZTvdYzuSRSESTDAh9+1pZ8bZgtHIXB+58ATjt
rkKP6NY8BUcoqKfMywGiJ6BoPRM2Wh5ONq3FZDeQHIog6fbdZx6xNTfZlPpPsu+2RRB7h3LGbupk
P2gAKgGV9dU27AcmaZxctoZpOfj4rQlaiBjeK5odIcyXwdlvpgCGdTRtNbpgKtWzGMZsE+ezhOuw
ixd37PIBGjNtXceWVLrrREzaF7UNjc48RzKIDklaGWu3cZ07zYesbi2ydyRUbecBr2ADwEcfZC0j
4DvY7oSx9afmQFIIxpW2MYnG3JSMNDwxl38cCoUmMtBoQVzjavvQC9KUboOusTmtLPw0T4XhXUcs
aV0wlto6PgHuT7awo1wgP5N/FzBAS6vpUUci3KQtanqPALR3pMXi7JcjHbjBxuiRr5Icxq+33Hia
FYm5dLS8tbKF/1Kwt5uiLo9MHQDu5rF173bUfMa9uUkYcDw5Vfd20Dokdk8v90orLwcL4Eo8lNkt
TIqepu5FKLMooe7x8QFizCjFewsnh8s/Bz1m9ua95Zo8/SyTRyEabp4tf+5TySw5ZgDs0ces5sjk
oN6yTFZbUZkWOhNZCi80jjGBgrWKSTlCdANho0rnGBfsQAEhxklym7MVfJ5QRSQOXHwqjYGAE/Hx
5RImphUTxfGaPI3wGCkpC/af76oqUFMrcFetb954NDdewWO9xDoDtbx/jLDhrxFtKqL+IsQ8wnzk
n+QaYHLQ+P98ndmOnEq3rZ8IiS5obrPvM6txVXndIC+XTQ8BAQTw9Psj/yOdc/aW9k3Ja8l2lTMT
mDHmGN9ASn9uiYLM/QWiZjtVUbYddD+ze6AxFKlyk4AwOMXCr7bPd8UYIrpwXeNUzOy30pzC02VZ
Hflv87L7eX5pzPHInSY5DFa3JA44KtlRdTON4C35HpKOkXFM5lUkF4BLTFyJgMjNhsZpRGV47FM+
oUNdrUrdgRgDlLlfsHa1otcJ7aME0b7AlVrpbyq7+Gf0v70IVxkboT/NElxUJbTQKOddHiiT2gk6
WwcxR5iJB3sV66g8CxxwXmXZf1JH/gqDfl959W4iagtDMP+bCQKpZesAoUyTjSve3aFp9qAt+KxJ
LPzmyDnLAjDFeZEIxoJ/Gn/03WCsDQ7OQY/sIRAgNhPus3MmZLTsUw9zlR8bH5BTRXNt7NA+Tz/2
YwRNcXjqNAMS4Zs3jwRQAzI9Qf2eNn1yjUlBRIsmABLxEei02KFqFlzk+WHKlL0dJnW2+v7biptt
OLo8viXar0ckdjU4lGo4pnb3Yx7Qbq+C42IgOMNY5akUJ1AeP5+7SV8hymkbS3grPqhvbw/EHg+p
idY0uPHdXVgtgwlM0pF9CyT8W8V5j1O3+6kxt15lBI9pah2eQT4ExRQMhBkaQLQ8oFn1cJS9Wd9G
/FmM1Tg+Da844FLETCZjd+3blXuZWQNwYyc6QCSAixN7mxm8SScyzmTNbyjHLVpg/q9S4P1kAI0h
rjN0XEa8L2CvsJT6y+jQ/xU0C9I87h8FY9zWSNv0Wgew/ONZDp99Wfh7Kvj0FmnJfy+0WsdOEMHs
Jc+Y9RxkOtGf59R4N0rCyZhpOQB4oWI3yAyrbdCznpO7RyGtCqNbSoBJMvRi/LQ3xpoTBuEvPw5O
UwOLfYwa+dPrWLuWIn6N6gg0PJyiVRPNoJ7SWu/iiPfTRzoh3HDWGfUlKh4vWS/qK8fqTUObT9op
HuRhun7Cjp9rGMM3xF4YuJTCOAdfBiF24rcRLKIsWXhiuJmkX1ZCaG+LRkAKLlGUwBEX+ArFP2FF
67JLcuOu9Qv6XHk12NHGdeHeVSqOfQK6bHZmDPygYDdG5a5w/XVbHsbQbeGErs3sNuglNNQnE9cI
HySL1eLN8wDOqUG+ugJ0STYL42jk7gfCDYydcTA3JNy/WjeQvDjJDZoUZKpuV3gN51v8R5hKHAT1
kMQFfnz1OtoCs48xnyL3nFaAcrNSNQdfdH8LX+qdmVpfGEnlmvg+3aET7mFS2PvBENYOEyNFyGl2
4tZ2bwibMl8H8ZY4SbdQzZtdY423AoYPIwV2WpPOgZOBMLiT1WIV6YxdkgK/pF7rpQ/5zobuTyQQ
SEY62etQgcoOGlaPpoFDoZUK2CZQKX9xgLl+tDBJw3NPhNImbLvKOtW8zy31yy4p5A3rKezjJu1+
s8ffHntLqoNoRlVE7KfrchtVQpxnsZQt+XoGZMf9Ko2qeGfRLmDys73mQ0qoz9VXf+KNF5rlC4GB
jig/0ntlRfbOdM0HND7jYMT2h/dvWRvOntcl5pnIGGvL+fZUoAh7sXwrEcdlBZVg0sY3m8X8GKqE
YyVc55Nmh7gmJzTuzLr7YhsSX8wuY4mSzY8YD8oIi6DmXQ8NtoVz6n4zrbTvA+rkqgqrlwIVG2Cj
HC+5Raq+snCoxPK33aT4JOjYI3JOmxh7aviDYorWdHxqZhX3T4Db/ixSwMiQAPSuCvQ7UpF5qbAc
b+zcfiAlvtClgJbJOfkf3YKIiCVsoF7eIU84eG2yFaNkDqUo7Q6D33NfY6JZP08E7EOKPnYfDs5f
BEPDryfOBAsef8Gv1LNB/yL0omx4k36Aw4pLaW6a7tRXHMZNU8P0K1zyYUSf/EVUwe8ibnVucZrs
gWGJedhzBHDOiqMJA5e0L+GU8EnJeZphvr6HiMhq6QRVOt64vkz3vYNqGAVQ4FuetAwx49FJbIUD
pblij6n2OvfdrdO85AT8f1SDxh6ePSwF5CRREEGmyHk4vmHdXfJvqzH3v9Laak7OTGFjLLXedgqA
8bjE7rxSPJqu+nbYwG0tEVJTqPWFp5EMr3E8jd+1DV/TtSxY7bOxwZIwrauc9UxXEV1pR9tmUmmr
c986r5Q7Bhe3NfmLYPgceubCHjdkLB3zo3Mggpb2lRtxhB2KGMBzwfd88DdG9yBL5F5y1bD+qlkH
PodEx/K2EujuUUytv7Es+mGThePQChYsWeDvWAvjjaADMuHV56y2pMmj8GMGsLcKA8xjnacOhPg3
PBaHTbZMuBqu96lMds+7p+sNHBNDF/0IFpPbvtCrSgK3qfeptvauCahmwr2/nfC3c1FhiHCNiRYG
TAbrgZXa7yC7j0sGBQRhe+CJBstrZEbM3Us1flZuMW+qcmSM4Fh0LKq+e7WV+qvLioR+iiRJPp7p
4TVtCLYhSzxYUdt703I0dw/jd/9cmJJnXoFHXol+qB+lPXAplthn6OCoySFZE7uyBkDrlNLjaQ3x
1SSg3pnOz0L0n8mcGEc3o9CQQ5i3Zmcb7dPBBgTgERToR3Q4MoXc/YuquCnAT0keNvdBlhw0Ewjb
LeUdx7GYR1QhY/mTsEqG/NTm2FXsLsARUZIzwXbxGmt3vsG23czK7nm9wl9dQ7BS++nWS2f/aobp
JjNytczCFIewx4SRVpMCsQGyafcDhoO1m0xY/Dp09A4qPdKVFV4i4EGH0WjGDX6TiSfoMqqyyhyi
5K9T/QxdCEKOljeyBR926HhH9jL1rQR6jckNN2bAohgJM36PcvUF1MgkFOYCPewcRABD/JqSBI0v
y2LEreZFUIa6GMvarKv2JX2uu/jXczKGZxf6nnywPsIZMA6fhuVQL+oMgESzINtyFUEpM+qYsodx
vHZ1JjiCWvowq/SP3zJyxL3G0DbV8qCLRlDoRb05ckZCDAyuSp3106HtyH6M0uAFfZGLQGjgfs3d
8i/uvW8N2paKlOXzCnVfKKz2IsDgaFf1T13T3xYAWMGThJTZjGO8C20IZeCfgz3oStZW4PVnYbaM
zoY6KnS+oOjLm0FOpeWsDW+43KC5opxEpX7zA//hxTYJOJ1RaIKywD8u+0xSy99LeRJpzrFuCAOm
zOqLN3N8BGF2j4jX7qNeiAOBvWbjtMjKeR9thrLYcnB4bZEL95lpfUxIADDbIzDzpkfLke9Gu7lF
1vKMTO+eL7idRe5Lnpyqsg0vDu/p2RPBG6SA4RbAi76Of4DaOEDUA30yzPBiU5m5AZDtXWLt0/o0
xqu8MZrDFONv0jX/iXZfMHcVf5/DrJN3uNnQKdp6TaxjOBiVjYRbln99m40Qu8SrURA7c/WGgHFw
ql03Pteqf2+ByO/9SnIG07m3qj15qIP4JlwZfxKI7VaZ1PnVLu34BnAAJddGeu+VvXoqI4G5bExJ
PPUtGoUP0nO2rVPk/SH+PfEvI//6tIZKiFkVwI2+M9NDr217Vc2w9EIk9FUryzUw3+DSxeFtsGq5
4wr7TAW9l1kILIVc8VJDnIwXT7+bSTI9bPyZfmjCg23ND7biJ23IF1io1cERRbmfepZ5iKP7uHd2
EMm4uS5PtUJS3JKifW802eG9NcDij5O6IZKc6Hs0scXOmE42HcEd5usB6ciETesh4nY2xkQRUnlE
N0N9DtrPxgWgFo+LTmaKEcA7N/v2M+zJoxZUO21k7nKWjfnigf/d9731xwEJDVnV+T1WyXitjRHs
o6MxnAC52ZWARHYUTcFCXgYyc/bPBYTZzshfPLt5taaAJSzLhnWTAFOfw2ifmAGGm6JoNhOLUro9
C55o4Ul24VIWRnZqKtpDojBCqRJ3EOcZ2CBOO8i9Y9IMAvMcV45sD7aJ4KS9YhN/WI9oVoxATfrF
wk9teL4CuDaH5oNbguH508kefO9U9AFvSM5HpvVeLfFdsLZ61QGwmbE2z7JG2DeXAh9kGH0oA+uA
a4PgzOL2ZmHRjOZ46RtCoZ2vBMcR9uFTWdNGqs32wjn8brncpTvHL2CWAMXXU2ZTuhntoqZAIRoZ
MMHFfIwVDoIxh0XD0TtCC3ttEjWsWr/eeZBcr2R8iBvh5zyk2AzXRuQUj1y3xzCz+IYBmDwn6XCs
0SYlimEprenZPFnWPkyz5qRoiN319pxu5y4i4TfrF7SLjznlwV12MWk4yKt1XhMNDQq1NxJvuA1O
xfNi2SRScsXkGshj7Rf+dyfVF27Fa6JAQpGstr35JbOy+WXwTIWnP5aM6CG3pMx2dj0NqjrFKTgJ
7uRD6kEBHCtzVzquhM4eZvgpM+QnHv2wttN11hL260vkhKrZClyJGxpZnJ3nG/Injg8eiBhDVhFo
cEZ1N/qDhSylOejYOJwHHJpKN5HZzKenE7pN7AkVF4XJniZ0USuFKbg41brS1Guh/PTQ6O4EUCm5
eHAnV3XkOoeaEP8gl8KQjv6o6suYMcoq1sxgAZBknvbJvMudtRMV6q46zq3cTfO0/Xp+huy6++lN
nd6RVd56jfonrg0ggqO49izit34F+8UN2S69jU0S8+f7dYCj9dgvqy6WMdOjDDTj25yyKnS810x0
3sbK0uZQVIS4sxcbOJazaNejzdAXl8Y6n2z3rAvrhYUgln0NIDE21GESZbQug3XOSeajXlROrNiJ
XaRrbgvuYUwBHGrDwTzdAMlPMlz7jSqZplHosb04dHHlebc8gLYoYeRMsULto6qWinwYcGOiozx2
cVmuuGwx8UWqWMPypzFAxwmnTo4hVjwI8C2pD3sbrjysRIqTvIkKl0rrM47WfRPF76WPUpRo+9Z3
dHvbJXW55Btwc9HeLh11g3ihbmntG9sOnsUmkkkMM5YzeaVcG00d7pyHkb9eKNwTCFeEbqKbbcqr
niAk59dnlrOcmJ693SyVebEBJiVt0GxqMjTQ7YY/FApH20E28B1kHzD4R8zYGZNAMRE8cQ3UDbW4
ZUxUzL6K5S4quq92xv8cJ7D6cMZhL6U/qYR7Ybnch4ycNzDNHLo/RodmQku66zrliLMKcwrKoJhg
/9DeqmzRC+ty8X7iAh7JKNhUQe1K4vVrax7Kc+0Wu6Jy9JXPsHP0e/+1IbnHzTVoiT3BbKJE9KSm
BJTk6Bb/+WKXIdUw/ODP/+/q4f/8f6tGrDLjkokbraXV5dnSYtxFsTI5MRMmABPR/fJGne4Eq/+j
EZPW4F703U1VdozioVyFDYHhIOxLGjuG7GgmxT8Tv39VZWjatp1Nr6ITyRU8YVtad5FVwSuORWfj
UQK3S0aNay5fsFIRbVhe3KNqsppYTlB2qF0O5ByvMHjUe1JPEBvj/B40Pq1LIx4EkeGaCxcIRNkT
467ktHEtAgrT6IgdA8Jb1ofGaXILH8pQizXDTMpNmwXDRRvoAzxphkNL29Mqdu3hQbOK2I8Wmog5
zV91XMLyi5dYttH3Z1a64P76pl0/Rd2qm3cWdTmbrIBV0t4xY//AvTu+RqX7FfnTm2UPcqskA2JA
4eGRyJeJdpSaG5dD/5oTACwWXhYStJyu06pL4UWPHFY5j177EXaYChh4y7uKI7nxLBQpNdl7OJYf
mnlrHZr5deYiO1dG/fBF3twCLcod64hwN7MP4Kw4Gxz/WdjkoG0LQmfbrod+9nT75K27pfAcbwCz
cPyffGiqhbPDd5Wf3Lw9tv2ASj2b5Vr6SB9DVOZYj9ixam6fNPVln6CA3Tdl4bCnP0IcZdOHpx6F
GCqnSo7cFAbIlZzHmsCOwb6Bhmej1PZ2ekw0rJ40RQ5k4vf2pVG124nEbvvheMX83oa92NOVoddu
AuTLqiFVG+afaVLxhgg7Am2c0XtgtytAneZeS/sK69Q55eVETl9I7+CF3PlrBCVmGeDkUxacuXNv
lxWPAEJPFwROPKpl2A3O/d/Qq/xbVAUCcSxAxp855nRW0/F4l+W2BoV2qDNWFEMTyis++Oq+fDRY
K6rk38SYb7VM7B8jk9xBjnIz1Qtv1uxgky9fbEFej33wKZ4hoqYyxxkLWWmhPPYXbnw2wL0lRCHo
tYo99Zp2tvGWjgZteYWrjs//dIVe59gTT6jA7aXJ7V80JCT7xsECmfsL00hO0w32O8bQeNeMEaYx
KHSbzKdcmZuF/VL17Prb8kyeu2vWVZRX+zYBqQpkQhyiJFUPC6vXIfURJjLSlTu7wE4iiN+8iMxu
71bZ7uPZfU0CU4MaSvvtgGJIb5BvbVpwhTizEOSdmpGeZSmAbwOYSqVwrJtmdK59OZ8MQ7wlQ/Pd
UyVC/KaUO6TseC3z4K8S6Aj+SSnSiyjTiWhYRExvMdixo+J6BsaHBSmmswBnR4U/38y/vKnchUFS
bxuQaDyhs/2sk2ItKvFj9Fyo1853UFKIbvrs0ViwsRKc96qYpsd/PvJxwyteSTMBbGNEF2XOZyuF
1JVO3iGhz27tzDQvBiUVG1pykzOcvvpheuarVTKPE/sr7mGGc2XM8N2x/DsTkx/PsdNUnNqIUpjB
lLP3G3tvF1gclNIZcmqI8rgxKNe+zroPjmniHfBLZ5d0+YJhH2Zra1/mIfqRitF/n6GxUFEeFWdn
DCBG+0W77VoJAdWBixogxl0Nx9mzsy0fWG5ZY1CPtikS7GeBWY57cNzZZRTupx2Zzp0qZ5OrN3Z3
HFQ2adxIqomwyeVzV69NyqlwwubGJZ92UUtMnyrN+jWSoLpnjsOHevLDg3CTa30peHkOZTtYt7aN
yT161kfjUTljhijSCYTVp6u3md07qx/9wHLkJgCsKr9/4eIJqRQTMLqTfto9ZTgHnuLF176xaZNR
bTOS41fqGN6NnmCUEs6+BUWDb9O9FR7w0oliwh0Lroais+jGDsC4Rs24m6R2jz314JdaQrJMzXna
plkSQz3lHDNoD7CHCefBIEjro4h35AzXs2d2Kzuih1B6PIxNFLg1fUmcMdoWamam5d6nQYznNVvg
oSonyhA5fvJaCyZS7Z4aX12JHpP0ExbUqEh9RtngvFjqLPqtyPLm8vxC84m8ZNx+oflpjp9TRueh
/6fRQ/XWWswHAmzCwjB1DbL41bIagtPxYUhmr2ia74Wu4kuoOZQUKfmDIgJ638TuH64GtdU6hGTs
SVb0rbpS84nzUrOC9fPZPGYDHgCKoM6mH7BKCLjjR9dyJDszdac8BREviW3K+NCHGAvSvKfDQRJv
xabrmInB8RFwculuiFoyUVc5sYN44rCW611d2f1unNNr5YZvriPki5vTb7P42Nwm3nuSXRG4d/sO
3cHnL5qA4Vdlc2i4ix2dVrPaCitvK8bahl0J6Adw8Hzuk05cQ1t+RJ0/baIaI42JEKagBu1YSKKb
egiKQdpzQqHRFodrwSZIzcFZGfYf2nLshzsHh3hocci1rOc8d+LgRXCIhTqdZNFSTyYnBFxdA9yK
ShYJlT1kq86n6MwPzGFvWdo8wi0+MbX2p6bJInxRs/iim52sA9GlXDo/8nwwdxUoHpJg0ZZ6n1NH
crwGEMfT+Z8Qo/PFc+mezDsLhE3i0JaL42vfq6nfONWI8iZXVsm7LVy0u+dGKqaUAzV0r2TdnGag
WgNki/tcpsYW/pX3GBorB3FoQcxOhwf0NflhNmgbqeGnx8oMw9d8CthXxFn5e/kdbErJvuI8OOEh
417vkWB42kANCIqVkygenUTCipz7w8RmmfX5qTO6+k1xTkT1eIaXorob9gm8EmIj5NRw4w+7IGPm
9pOFDSJU+yL7CLFvOWv03uZ5MzJE/YMrgo4rJay94NoiokdFiEtS42L2bvHmNqG9DhaTm6uKYoMp
t2KfTTdDRYw4IVawkhxJ77VgPexMnr/ZV7K0bnzg1yyP1s9kFq/nmeuWt66X8lNisV3Nutxigp2+
OPk+sKVo6Tc/HDP6Rjlf+dYgXgkfTvGV2itj15nkhZDlHtFyvNK9/DUXnnlKIPa9JC19fubyJORH
oCcup31GcukXMdNFlszHHO3B8MOUHQB5y+zDM2T7PXsDznt2/KrKratCljcbikqekkoW6fdeKChU
+uaUEw1M3vAeN8VLPwQU1g1E/9lRnJdEZRZyd7MRbTZIY+LsxSXFecYXUDqDfp3+ls2Gc42r4sec
jsuBm/zWzrTbv9p3nEer+79R6QVwr/SR01EHbnD6JzIIuw1/TFYq2AeKF9Q/YvyjnK70Sr8ZvfL3
XJEXK9V0wegaXDK394jN1lZPw/sQgGIbGYS7dLwWCtBranty4yzXOncfh0SQ2NtYAF/NSX4248w8
HUcAPAiiZ9zoN0AijDOlAzGyH7/SitWg4Oa1e8ZdDA5pfrwt2aPdvFqKW7qkoBd139QYWlnUH22h
1rnVzaepJsshywUOi6aJwScPPjIbp3E1R0RRqUuJhbgJLBpxoxU/GIuPp5bgDfoGpNmicR68PjhH
mpN8B9BckaKfpURMWNWFvymmfJS6ME5ZLHYs1PoDO2Xj1HMU2Q3Sf6tHJurnFxcq+n9+xbKTd9wJ
L6O2yERi9rwJ+xP/xXQleRJs5hS4bx5OuC0MaZzqJDFw3ZCraU3Cx0ZVkYkYA7qK87i685rCvMV/
GigukU40w9HoNCLyQGp4msjE+jYBjLkmoODHsT7j+KQW0NVEu6ElwGN3CU0sv8oItJ86mLANVta7
SLvpbnb8nZ5hgtZLi+RmTt52lsHImBluKF+Rb6LM1C0UHJ76nizSlFzRk7/9urzMSrZXbTKPcxB6
d1iOTxEnlFp1R3fW0Yu9fDH0wkKfaLYcJsvgKDlcE47Q52mJe9cZ8YDn/cGnzVsQWrFCooYAxo3r
oH8YZhfdCmOqtn47UKtccHPEvo6KNhD8qVQJfx3vSIH4QHBbgWg1qnVf4Tr2vY7S0dIw7yhBl7Zu
j9EgUWGMKYdtLbZp4oyLP1lclUivalmRZFGKqzvCNTc4P6JBJXtPWbAdSKNsBr8gPASc8kpo1MH5
9GeOlhpTIIFHomp0Joj27yg6fdFduXv+kWc8m7qWkQJrghqKLGOXvs8d3yRHuFgl09TSZdmlB9NK
mn2MwS5wUX55+CVEr62LWjjafTOwt6mKrYHfbeMo8J4ki+9uZW6sFgiEaxV3khXh1nPsTTz4emsM
6V9wzAP1s6TiJfaVjS18Igv/ujMRnSgux7MIfzXWPiJ3yroJ9+7sRSy+WOfoer4Wjg3ooWxeVTIk
BCBIV8l5yBmbZbgfiJoOtZTHWHrvCWooKpXF1imedqZEemqkNdMfB12dW7rgMxyRScboHVQ2p/WA
/ICpTmEo/FU3Bd3OCDPKlWggvKJhLxD09OzS3XARbVKtfIN1zBIt0lrs1TRQWp3JgLRJ93sC75+q
JvslUn/Z2VjhQoDSqxqaNNaoghNrVftc82X5MMnBi87ipJI1PQGJ4Z9xhORrZMyUVu7cSctl2xhe
DVqdgPUosqWXnMTJFmyVOqCDQLvu0/YtGBvihLo/pn2X7yx1oQVvZPgQ6pVwuNhD0AVVBfT+kJPG
RBiqBNEsKopkhO0rICyO1vbttaRY9IjArkzYeNox3ZU1y/zUhDmn09As36uAyjgPo4JttsFhsAd1
QGtd9aKtz6IrL2PU2a8t9AZYID/Q5twDH8/xUSeVeS0iHpT0Ps9bl439ruKksgnmmEaE5eKJ6/i3
N43je8ZOZ1fMtFf7kcmfZ1m2bWLUvA5GosgtnodRlJ8duPHQ//122xc1degk/kfCapiE+ka1D49q
Iwdj2XsLSh42TvtjUNK9RrE3XEUdov4k7UtUgDYMkAnsHEaG2XBn8YMDEbHhVQ9edk6ChYnZusNr
0fF866Qb7YfEeXdDO77P/Tz+8BvjHyYKB4WjGaDgpPkPZsct0Vnrq2gBRqi4REnSskSE7kw8w3a/
wt+XbJik1a3ae/bA5T090FUxQHbdD7gK4t2m9F4UP2NOZKekdk/+WFvbUU8M/ABVNjR01PsWMP7z
wef1+Pc1V+Oq7Rk0p5TNda3DZG8b9XyQ/oTcrEBipl5Pm0OV7bxcMVhzgB5TCJfcVWUw2SfFB69W
hyTp72U1DAlQQ8c+6Vb/C+lxZp77tnk9TqOBZ3fAiWJ4CRUqS0S+jfFxtTjsXQ8HaJUVn3WeHgU2
sqPfeOEequmfNI/OLarvsTBd/1IEYQuce3hraTvaN8PSmo6J7dwX+t1zzeCSGAZxqcWZ+FzXpbUN
UKINSaZo4zr3Hh1DrPdGG2naLTj1xVxsh7Rj1dE4xnDJUoWhc/LHLx5XOUOMiTOZa7+Nv3LDXYvY
rt6et62iMWfeihIXQWfRiWRE5qcT5H9zZZf3No8/fYrNaZFeVWVafKYtzbgLYY85Pjh0dvCJO81e
skXtVTokHYgG3kYdvDWpeVIxJXo5ju9SqTuJB+9fXO7/5rVNJQxJ6BXlls5noXM+ioyS0lT5FtRd
CJs0yPZe7JWcs0Z33ZHn/OJu8cVcGv7lZfvZxIK1FofYd3L5M1U/0T/z7I4n5BHSDm0eUofFnKnG
0H6bEsfYS8qDDzCISUeZRrpJ8oqgizs3X1Zlf7cuLAPW9fJVKWtfj0G1c4MuBbkm/pgIe4XD/GVQ
bOCOnE1cY/iSAhsnZGYId07+ap/KIZNLkHm6umG+Kzvc8tpDfMKdWGMBKh4aruoPwH4+5U3D1o9V
ffXr6iHjpD9PFlSmZKB/pbPK20wtJbaIaovMX55otv0VFSjQxoTSrlrPujdu9C9XVHLqRXgNOy8k
sC8upUlgFWs1CyrxZpjjeVy6GSuT7XQ68YvQOwqbT0TV5my8IdZf1IxgHFh/He3pH6idlzmTyaqy
ebjZeTleSspDrWVLafle/x6iw+28gUZK3LuA/+q0v5mBNoCMbNO+h29oe8c5nVgnpO34GFjb4Dg8
dy1qJ7mPDIxH/yukCX6XjnN+KmPFHR/VNKfC/IG165vl46slM39vTxErjqR4MahqYhufkokLeLM5
3e4Btlcb0Lkl/af4RYQZ25todlkWkTuBzcc5LMzDhytn7xWc46ocLRYp7fSlFj4KUhSbbKTDwDO3
w7I2JUqGIbKH3PJcCpsTZnt0YrLs9VZUHXdds7L2UjnVGlSqvcXvWpQHl1DNWiUZFYOS0hHQSWo1
OgVzSzqsW6Krm0il06YjZFLE8hhG05mdwgq+iHMSk/2uowQ8ieKljT0CEFBo5X55CKRvWrc8r7sh
PfVzUH34ydWKX/xA6QOHR8lzn9fPauhLVLLwD+xkF9hWGR9MA0U/Evl4rXq+08gOeccDLoQDQ12N
EyXhalaAqSvLXMjuiyudOsAtS59FeaEkN2OYXI1p90khkfuCcvcWcNxoWd6d3OZbGPk6cXp/a2N0
YS+pwT00J5OT+c5wkCotshLramzpAJPVzvSTlxA20pbkB8cRWjqeghQ0hp5lF4TcqGQihKVxzX4q
wJQPFYzMWY6oz13v7MtdogP3EQb5q6j939Xc6vNzW67ccbo2BiZ8q1oGN9PQJ2UEKfJipL6KTv2e
SN3uZ67DDTNTeRinZbzKo03SaX11WRG1ozkcCeqWhwZO9rEssvYsdQRbiX7lo0HdF+G7MD/HxvBv
WNX5bRk82toSN4Y7VKkQYdExtLE1y+oPJLHFIe7s2Yrr8JBQY0gONPkCnQ1CPZAEkB2OlrHrz7sh
SC5B76T7qsapMZp6lwSEtlsxNjtY0IwPfVOtsOkdcj6J+5Ar4pRO1cU2xO8I8uM2Z++ycsFxcoQ3
Vl7SuDCnIZlVUzWeWcf9KX2CAG0Vcy+u+KdVtrmv4rneVUrmh1S23SWhAu3kLUh/VDQovcatW0oj
8oEOiTgQrIEn6FEZTIsNe6qEJsSI77acK4VBv8FUZqAz2KfAPaI90BmJvzPZ5ZrbV6ehEtGKiBGN
utvMiawdG6KOFhon2ygRcIZygLuZljVeAheLAomFY2jg6nY9DTVsqN/+90gTNML/Rqh0+EwwhJBr
CHlIP6Gb/0/Oi7ig0cNJs/cqM5ECeHQBg8Py15vEdxyr/cWgQhfyAMS+aH97Re98zPhz4O/f/vef
xP8fqTg3oK8ZY5SD38AEh/v/R6t0xgZ/7PFfTuAAO7dlSNE9wh9diFgmiFXyhvGQI8HUHEM8CXcG
p9+1ML+CcRAfuem/29zkV6UNWqdP3e7NzoOfAwafX7ANqDBO/PzBNsKlVM5Jzxra4lvsOPdq6PN/
QtfAHBSL7NSSvd+oxutPfnXOwmT6QAwo71llorm08bVR5HSmycrpToloAJ/jN4kzR/IDnf/vl06u
k6nB5WsBNnh+qZtSURrAepv5DhoXP+iAXOjV7XXIfYLR1fwzT03QYGn6u/P87p6nUKAZRL1TPOQw
nrRp7UdfDe8ufkc+VhXwIpwka9ds93kejGeK/jAvL1/83Mg2NSDVNVOpPhei/dUbVDDk9Hr7I115
03/xdiZLciPbdv0Vmea4gsMdndnTG0TfR0ZmMpPkBEYyWej7Hl+vBdR9YhX1pCtNNChYNEUyGoTj
+Dl7rz2dCzGWp+Ur/P8GGf0rvPTf9z/zGeNZ/9vf0KP//ve7IE7/+epm+uff7lAFsPF/tD+r8fln
3SbNAkf1f+bz//l/++Q/eaKvYwFP9NtHGgJZR4/KN/B3ouji4fxvf/0X/k4i/dn/kbfZR/It+/gv
83+Xb9+rbx959Z/8Lf/BJTX+YRlQSV1HMDaQwoDS2/+sm//+X1Hr/AMrJD8RJQ2BR1H/xSW19H9I
27JhhjpK2vyR/4CSWv+wCFHDMk/WiGPoUvy/QEkFTNS/Ym2ljvp2Nq46Uil0jb+7ILOxpUrJJ/OI
SAef0uhKpsNVf5TyOyq0gYn4mJ5tT70Tg/AFMIX5ZheReco0azN7asJZG5aFHqagxhSvmdVPb5nX
0Fxrc+3Pc5JTha/yP8F8yt+owZIsPtd28WxC4eWdz6TWvxpZgwnWjhhFdTRr8wuJBBZBFPgJ3PnA
j1neTYI4JsIjjshnT4Pb2E+ijZ0nUdIo1XI1Atv35CVAY0GKiX2G5MPPXiQlezM5nZcDsYZY16jI
MRKQOVq0FriIwJv2QZBgBo8V1UPlOddRD58IsvoXXl1jZqj+hTIssec6puAt2jbGO8P+jbGqaamR
5gPCsRjBWrAy+H3PmA3zagRocfSS8qi1H9KZ2lcBp3XG8A28vrC++DFeSRXehMYwSIf+dVdA7z67
KjBXsYVwS59HYDUildxE5tDmzM8geI27fkIsPn/vRZWE/+IrM+zf3w+njYFUDLUdAHnsvn//yhzZ
Z4kRzVzWhjixXM91gtCYByjjC1HO+sbhEz2nyiAgOxthhvrqnQQ8yo5CM4hLRp2K8bU5Rrq2FwOf
gIubbDUaJKcpbfBmcgfzTdWcQkVwryPRDQH/7jZcMuI68G+hHql/AZtVvzG1JSefRZPaEVi+AULr
v52FpBZ45C9UzT7wqalpgwbPtjYid48ucpp7t4X70MN0jlur/GdjSo+lkJJU4W+lBJ4kUgJ1C7b5
ytK+FDn+t0ybgBaBNduacye1h8mk4+TbdGZZ71SAQr/X2XKMMQhddIIbmhyIkbM+P6L0IYTWD/HV
j8RweQSwbsrcTo8FLYmzMFu2FoO4JnEf7MB50+C1K/wnoDq2VgJWmJCu/CBFH9wbi+rq/1wFzMva
b+fyvHQhmnN0KSXZAL9996lRS4Ap8R444KdoTrQKO2uPMTZBBYp3sUeWv1gklkPa5cRck9kxRPcA
gfN5qO32HJr9HMCdW/takoAQtoV9I22bxj2gd2jgQ1vfSwNkZGDim64D6f2LM5jl5fffpHAsxcpo
s4ArWOq/v48EEGXlFgyJimhqadN19cPo3e9lYR1HZ5RXMGVnxsre0UzlqW4bMJx0G8JemXvf9LId
inAydt0IkZiyh32gEYjGPwd9tT0sC64bjxPT9j+SKJZnK8fp6YZ29SDrdKOloMxm4V1MpM+1dtLd
FEAmIcO42RKatVWe1cwBepgjJqgfbG7Qmia0nGDRd9T52CJATQLZSeiCBp72nVgAb10YtbXvcp9Z
LeN9oGXZJZ6C/KKMNKFZGQ6HpqBXB1Qm2NCOkM+ovvO++KaQ6146Q7HxB7dEb8twttaI8jOsjGmv
2IetVTc5YHGrp0XEAskfgq6PUkSgM0XlZeWIHP0V8oRDY0HRZJ9Rwxv7WQnNu+OpWPsjiuMF5wrW
Aq5LJS6m2VzLoYoPKlbirE3iIwaEehAVO7VkRHlkjjhJCVg7TZHevagk/yHy5o80C8KDVxTWG2Ex
COFoj5dknB/i2tPZKTf1Lcnbk58Y4rmiL7brvH7cJm3/WpIL+WjMIX3JEueYYg97p7sDkIbycdNB
GHsvYuyXVQrpTQwyWlsxtBunyBUJqJ3aaZq0zoTtoHXKNr5L9GOvOe/kK5vr1sN7X0y0iAJV7sxQ
Yt+jv3hgUlVtUrahUxbmd91zSVcC8Aqep9Fy62wAg3pl0+bv6r4YgFp/jTkj1y5SjifyUH6SU/Zh
NhnBM4P+4mQ6cCfQ+E8pLW9cKfNw2SUKMW0H+MLSNwGAkH2Elcl4ChLGZznOr7vnxvkce2WhR9En
72QH/qZAaAAnsET1qVAWOgna095zGafOuLiS4JdsXWoqPi8HcGfJufSM58BCouQlIX5TcGuYKrNh
W/H1VltWwOwMvhtjrGqz83J3ObRm458FI/iuU8/hfAhKnICp10EFZOzlTebwxL80PkWqGQ7tnA+6
PPbriSS8u93EfAXCxZNtvy7u9MZ4QY1l3PtaN+56EZ2xyMjzr4faJDSvBOoBzvqP/ysTAbt+1s1d
PCCGdTXr3cojqvNu8glgnidqwiUoDo9NdVDeFJD0Dbaxj9Krn741wRCcC6r+c4ncHKFTZmwi1Pqn
NhanIdgNnVfe4lLSqdHIT1zTwAi2bVG3JzfSdj6+uWvOVOG6ZK4uh+WxkhjAvbLKrdeF8XPOXuPI
kJF48jS+2WqI/jygXRg3Etv02tMB9FTiJ1wK/dKGobjIQqdXmMBlsxzYYfNlxS8ZintjTPsOBsEm
6H25Jx/W+GSxdPVVeuqhMperPMNfRz/olIhSoBjwLEKmkGT0Tjzin2vH83Krh0249TtUoxDy9kON
KFkggT87sgEXPt9a7gaCNWbshu5S0Z9ey3psbs1kqLvotIHpzuh9DfIEPOLkRZfe1BA7o0AZJESn
Jg8qWodZzuk4esdGpXSiBL4EtLruhT4wt5KxOVjMB9aehdV6bU3pvgV5ds+LKuWnMdg75mvEkY0S
w87cKh214Dmdn0Sv1CHeH0YYB7Q8yPdG2Tx/26GuiK8cet3foncsNmlR21dS3flB9GT51VZZXs3A
xqOVKEQCgYp/1pj09kisQGXmpu/RZ+y8FQib5GKbpMIjFzyKhPisgGV0Z7FxuEK+w7603FwOBgp0
v6nFpvSi5kMXJRAbenRYvLxrl7jQP3Vb7kp9JLeMpBleZI0cjFivBnwPcVDQCLTWRcARGPRhakEP
qG3SN/5QeBxj4BoILL6nhQLaWeCbWBO3U20tB3oHrOtwu2DcUq35lLCVXqNJQwcZfbPdoH/NdO+P
thAwITW8rVGOFn9K2/i5YNOPm1yztkw/iD32ogkzoRqe+hGcmGPUGBcCU2wrSS+8iylBte7qz6x5
BqS0BhxAs5Nef0DjwvQ8msN9HFi3q9zy102Hqdanu3Gr64zhbSLP1BRZzCnNRA/uZmHcYfoJXI/W
DqoMmXWKKSNJnSTGeKiN7VBd/ED652U86OHkYoyQGMc0sLUngTtsr4aOnBEXDpHdg4eM0MGuCjYc
F09mHRHVY3euYFhuHMzu6xpmgFabd/rCdJp6T16Ze07H1IYa3xPis8MaBUS7GOk5Fd5TGnEJ7ZL0
7llWcu/iAWZHTSDkcpdAPLkBmwDEwkQrTHVr+Ge3dl/9ieGf8DCVVxrOhxSl6oUfK/mmYRJffMU4
q506Ovtp32MWNBEkYLdgDst2+lH43RpRy/fSNaPnumK06bREa2alGFCf0FNIM13Qqybp2J3NwGY7
ccaY3E3HwLtVwq832QSnKnPp4mtyowZZwmzz5C2MEm/fGIz1oiYxX6ZIrVtVmk8Z7vVdWk4OYB9H
bqCOMSQPPyZE+NILxwcu2+mkBlffJowbieXS4G0KUNVXw+4/sY5caQ1rbx0U1V3paBgtjP7NIwrs
kM4D2eXQ5GM98JMjnyZVLgppn6aansYXrYqmiz/ETbtabpJ5iGkl4UPOffQkyAniS2uddLf13p0q
+5wxG38yAS6/cM3Y6xWXmRg3tSnJpO5tu73q2OrXrV4OR9XRaLcT6JSN0N4gv/qMiQ2Gf37MSF6D
1ZbYpX5ANcAU0LXInObQY9TZ2KIOzoYFDMpXjCqXSyeCtkQOwRMeHnMjnIK/iOIMowqovpIVZRLn
cMSwqYUzU8NABefiVDxCErz5neLsnJL4eflWgdvMgyI93tdUfWoInAu0zLtVO8FpNGG4blJDd4/U
a0+p6tdRZ90JLBxpIGviIRpdPEonP2GJ44NXzOdT23cPVV/Zp9hwfmTsp2vvRRRZhtNlfIlvemc3
CCspRmuWCIAnqc0JZ7sXwodYfsPxn4eASGzWnVjbMf7TT3lrY1TRRusSM6M/JtVw0oZW8AEPzzCy
+isy0CwFxEIzXA7mSzUU5bswufpXEvduaWFsjd0BEWTcv0XZeNcSzX3ycjt8RSlbDsRdwJ4WILQJ
IJkY+Wei6R+Zn/rnoZnx8qieXhE3Bmuhm/1Wn7WTywGZsTyOvXMbXNt8T2N0FKissabOGw9MndB/
YzPY4YoWuz5wo63eux1Zv+U8RVDpGZYLTgQLk4WDswUNeKABptBJui8QtlYB22IsGEwPVJtoOA0Y
nK3KzpYbt6i4NlJXHWpbBXjKscwZGtcQrsm5mQwmJPbAX7d1J3Z1WWHXmQ9OE48Yq/pyPYTWCQ4P
ra282DvshdkNsLVjtO000My10Xm2vGfGOP6rrxso9yZz3EtnH9cNP6iJAn3QbLgG9ewMgFMTIqY/
q9hvQKrqYDlVhBbIq49lFKkXgfcdE46gAdlbwdGyEOaYY/pizpWPQ8LfWbU5FWVmvkh6DU8E0HJR
0Owte+D4iv/xuySbBZNM5q4j20A0VtrawU80D724lr/WMJ6jBkPtoOLufUgUcrbag56ACms2NHYn
Gy82DKGmPghgOs90Trg0yHZnMNe8tD1Jkz5LsnRl+jnSqK8TJkN/3nVDsANtgdNyedY1dYoWF1q7
ar7VwJubVJPP+YTup6xzvmQNVYmR8zuSfgXqJiFHmSEyMj/7Tr4UzAgPPX+o32yRWmer6TxAM95n
dE0agkgdTWkXFzgb3GA7gPMkLQafa26PBtaspFb7qrKfsW01T5plymvk1f5+yBvzMA5deGvT4khQ
dFStTbMj57titG206RaFmHdjL2Q+wHuVaOlbfe3kb9kyrA8luoAOGPs2M36iZHFv0xw2Q+2UX8Vk
vJSsVUFo+ndqGEYsThJhkMfqp9eGdtZ763kk2uWuo0xRnaaeIHBs4qqnRRZBMMuQ8dwDpKgYqPNn
xmrtiriF/lhoZcWiG3fUO439MNEn95Qw+wAt/L2Pxteyo+FjR+I7cmD/2ukfeh1ex9BjohaobANx
Qpx/HaRxSxmWgq2uV05Rhp900T0QSHJKzofM71fuJPzTr4dime1VqLp3IgMeYMFDJPwZgwb8bW96
UvibprTlQxc5FBGILitiNkuy4sbqtRGec4ZMhLRnGNVWy0F9mpVxbO3aOAs6oUe2oGGmW9/DsCbC
3tbvBpDJtRa4ydmuSsjky83l4My//2UR+N8/7f76M9Ek0yNOx82vv2G5ZTXO//rXhou1NbDL+ijw
ysEFUeflgPcI69pyM5+3Htg8wK76XxJCixatETkR9tW3aGr2hjt7TkV7CzrvOSlsurrzPWPhqNha
e5Musja/3hoiQZcamem77uIsxXXxSdUHa/asRi1RZk1FZlFl0W8UoDFSs5FfwjLJ9y5ph3tfr/XN
SNtin7qifDDf20RdJ29mT2TtWhBUTlJyDEG/LB8dQvt27EckN2NFzRrX59jRMFv8ur/cKvVvk5Dw
bQ3IPlFswNS0ta5mitQSrVv51Lk2pO7TctABcg9UnIYnx+84XbcZrGDe0QHlU39WPcBt8GW4ZFq7
O/tc98/LE78O+9Qy2jOeoe5sdbnLq3EidC3LA4nIqPMnwMOASeJrzKDzutxiMSQ2nKqLcVQjD67l
f6XPGZgbU/p8stBLthEcRByFUGsg07wwJ2shUzdveQwDVhiv3ThFT3k7msDdhi+BrXcXr/G6S96g
5CWeHCmU7bhPoLoRpzp9zbJLs7dEv4iDvk3ppBZy20wJ8L4AEnkZ6/qz/AOQgfWtjez3yqsMmEG9
EqfGLff65LtXpuf5pdWbo1GBfXNSo/hC7whDfdk756DANBJ3IzbKDrC8KhySy4fmIapMfnId6+A6
efswp+bP5xpqnZUeR8bZb+joRiQbnLJ+YvvnZjEm2QQ0agY2plYMVjXm88SleOmqrqN0V2sxTkm0
MJtB2WTNm+XwXXZ/BA0JkL0G4magA/uUlqwBaM9XUWr2K1oa6Ve6+NAEwPyVxZfIK9MbWUnPRqKh
b+6K8dwZeXxCdoqlMxZ4nRQ2bReoB+Lo6kOPoehoikRLP8yTl5LgUvwgnoSOMNJfROh68vL0Zzuf
qEaqPSKAN4eeF038ctJf8quiddo5z3D714LR+ieBUmfluyM6YZLMH3bmtOfIGT5xynHm+2LwL+RH
PqqASaUnpcvu2DxqQetcjC7QyZMVYuNBhvzceKTJGkUfXao2SD77AUj4aXgPECmbtdPdrdE377l8
x4fsgUROyieNsLD53yTEuoGFh71An4rHcrAyckbHwooOUR0BNKP7srJB2NJOEuY8QMyqlSFtgLIS
fQ2XEbZCYdG80qt/z0Vx9rNMXIqasWfUjDdZsJcnt1L5bvZlDKEpRF76TZpop3rZd7gOoFj4uaUT
Uhqy58U9cWPYVeyMNo6eoPDnW4topWcSdGieZRXGMYWSoWzG9hh4SFvg01XXHJXNtWeFvi53x3gi
HCy2uUrwJKYHbZvCYaUBkLVXlQ3tNemtoy19wtsnzFWran6iFTjZNU9zdu5kesepQWHToZspLT//
1BWhR8gabkvohp+0rB8eUePuULRwzwvrVwfQeFvjKCOOi7qj8PakPVJwBdBPfOmC1I+BMXNFkmda
C2CglDOuYseqjoaCsVjldf1wEtc7picXRP6JzQGB3rXYpZJsmL4wh6Mzaf0D0KSAEsZGJ46ltosd
43UJNxsmTz/4bVNsdIZTa7MN0RczFFihqm0+Tx0tBx1lVKsjc8YOfrNKNFk1XbMw74h+ayfI+JDL
zniUCxBhVvTujs1LOLnPkbI+x45d3jXPmd4Chs3CiQQ52XmxJSiHzQzzJSDs6joKc+e61MfLtClD
KQPBd3hpbRPSFvycGZlQRWhQSlIMfdEoaMMRGcbKXY2tZR7tEXOv3ahtwQV5XZHhiY0giG+ZHnIG
Aa25BuMceFGdS1fi2sMHDb6aiYYXewfbZ1tcuqN97VXy7jddd1g6IahwrnmFT6jwM+KY5maJG/bu
yiKHeYdEabihRlSXwJer0G7jq9Ti+Mqm55+3cgy+Q4HKEO2BvBpRkJ+gvV2KMmXNIBABfhGicE/o
x2FS4pj2IfOFSf6I6V5EdfsT0f2bWccBcriOHOtUuzN/xy9hTf2tmd/h8hImxyAUutQ2gw+tabM8
keZ2tgOOBXnYGfAFessx79g4T3MyxPI/JYR1Q7SpeoG7PLh7Yqhf61zOW7+Vvy/MQJ6r+eAPAP2W
WyrCAo7T3jgNEii43ulX1o91mjusf2OiX5eHlgN8R/g9FARwZKf0qoISN958y50PJTKjTd8jFv/1
rJuygcp1o94ur87n5MWsB/5g+TKXx5bD8valH34yK3wgf74TztadNDyqQZTPJ9EO/Wm5Jf/nLdto
+MFXoHhiqFXHwXfg4WQxut+OH/f8YWYj8XBDwS+N/dJ0Xw6aoQ4ecpLLcq9TX6F1raG+pHsxTsUL
PQYUR2OQ/2QXqYMf6bAM3XrO+Fleqx+yoN4ibnJPSVnXJpttrqamPTwGap4+L7UXQo3kp2h4MYEY
BAw4LEawt75jE+G0eryryCMkI7Aew3XjsAAuE2JXgBFbt+Vne6xdnIGYnnpU6kYTFSd7lrIWtMXK
YgbL6QFtYIkbd2OX/Qr5MxptZI/1NeqD+nqWIBC2U97PIFAq/aGiXsLrfi0DgfqJiftB2brEUVHc
ClRFFyuPyYpIuvGrJoIfaa5fp9je+aGh3mxhHuhlmUjnTcT7nO+nvGAQQFeBmw3EnNMstSwnEDim
5WcH3u0XbGEY1dOCPm8cU6DOd53ZvB4khAggIsM/awAc5XoSsq/YAgdrt0v1TgmHx5udxQaaL3GK
uXccmS+CsbUUyh86llBo6TFRee4Mo7yELbRyePGYS+S0wWtCCpbbZW+VM8Izr8v0FVpsuq9sWwOV
jBNlNGOfeRhitpirXB/HFlwEXlTUkV1BsLThbISvP1vSaPZV1LHZ6rNOP9OWpJEAasKMpjcu+j9p
4LhiM6Qs2yamMbSzMeJGttPbxekhNdKy0+bgojpcD3E53IbMczcClu8ngn5JbU/S7yqyyfCK++I9
SdKHGA8LS4mTckRbgF/Oh13wRYMtAf4gXy/+2eXQkag2dzUh439lMps/Bu3ViIV90usCinHp3VKr
gx9S0aotY809Q1DIGH/TVUKazCdUc5k4qXm0wlQxJl9v+uzUrX0y3f5Bpqd5lcy7AmtEE2tTzec2
i5idB1Tyvvwk0jQ/JSkITRO6Mo3H/FuMTycsddx7aeluSrOqD2T2eevOMIxj7EDTtydCKzSrii5c
3VBW2JkPzrk4eZmdHJNOj8/LYdLsbNWmETmZbR+dK9BQWy47xMjhFNiVHjGg7vQ0FU394mdw7aNM
Cz9LMiZagjQ36OvkjjRZSk5IwM6JxmtEj4LZoIHD7bmJtQOXG1Kz8IgcrRH4q5OEkP5xAt8M/FLF
BHkH3Ff2DjtzilHM/ylfh9xwcvRQMUavbn1oUxJL6OFlD+yswdyI3ipUevDiz4fBw/eC09h4hWlR
bojE1rfIDQjtsSmo4bqex1IW34mnob8w6fYqxjRHX8BPj70Nob/q8cUuBxdrqcNLvfiRRyqZw5bf
G5uzLICmmvMhSKHYw9bZAl8tXqCO7OI0JB+pAqFFwQuGIW+LTxObc7KszZTrEN71QAGRYsnoFQaU
dE+cSVHFl+VQzhGoqR389e7yxPKYr5wZCrCqPJMJoz4Omz5IR9Jgo09ykD6cN1gT/Bp9ExYi6F0F
o0S20MhS//Fnw8JyZwIEvLQQLP1Hm+kvJhlI5yDBdWDTA2lX8Kk3Tl/kp2XnUrr6eCTkQGCU9UOu
4RHUM7+bJxDEivIiYv1bT67Wh6+1e1fXUF6ycGrErHc+5i4arQzd0vA8YyR3RQGG4XWEMAMr1ykO
jJ1/BpOZQKPICzqFpHeYpkLXW8Zweychdlxaxx+mF8Yrp3O+YyaAiEZVt2a/3b5NMueKTLynVeTi
XC9OTCc7RrRtycGyKPLFuF+au1np/JklGqNoXQHyUfD0kgc9yHyFa6i/8LcEq1yE+i5yCOhR7QiW
DKZBBF352rvvGJKb2/JIPTNgsKGw9xEGbSBvivGNp/a+bFPxRjjEvSQn+kTTwTxgL8PbmrQ12wfs
qS3dIejkPfBjVrZusv2nekyDJyu8hYnzHSWFeAVxqh+cRgyraOi7F8fZVpSP5FGeOKO8ndvp+Wsm
iW+KoQfueoKTtpVmG+cYAoDbR+5nTVNQkB0bnoCZ1y/C6i8mjF0odUawCXUHakxVPzA9fzcjAOku
ZNMSMxaX8PZ1gJCrN77+w3DMfUNuyCbQq3rbGvTi3EYLvsUWsBxHsSJ65L76hgUqLBH6ObGU2Oa1
U3yJYXQcPCRMFI2j2sQg+g8xvFE0IDSw7MjYKR/fSOCrANxa1l/Y/7OXQ1qB3owJ+gc8goILA6gZ
FBnwZlpbrr28hSQdJsbnVtn7ABXAq8GlbabwMNuZHy8ThGt4gdujYY3GZ+Y9a2ZjkoWrUETsNnfc
Y/bWyei4d5Rshet27zW7C3a2AeNulcovo5V8Yd5oPbrmOa2iVWJkzUFAJ39BF0rg09QMP4Z8pM2C
kWQSQbcrscInM5Jxovc9Qkc7A86+LcsQo0BtG3qEGJMTk+Zr0AqoB4yjpjEhMVs3IZFHzf1G2PeM
kgHXVD+I8pBb20YTTWek3nhAE74pCpNoSsQPNx3fypI8MurucpMOaf2YbAJ8ULc0BxzNOnOX8gvc
oCPzTP8Hff7SBRxQfPPd2voRpv09eJbASAJ+tuLgZqn4Aarro65M+zPKEM5m+D+vjmt2616kUJNE
P919J5nuyy1VxnC0AF7ubFjztpK30QffPgQViZO+s/IzX7yMZg4gIATuEGu5dmSYnx30Kurv/hgP
mzYODi1w5lMlg+w1iPs9myLMMEWcHCPSfTa2tKvPoYtNjT0Q/e4+LrfVnBJiALpqS2W/0rwvHtVk
3gu4+q9zp1IEafdUM31bgS8LofZY7dNy8BOctcslIEYyQ1WgUIKUZrObYNu9VWYEhg5uztHyK/Em
zBSLZJKm1+VZc5Rn9CcgxIZIf/u8PFb2lURTTexw47QJmcc5QklNszdKoFoHB26BsO0Yr4OWeWmO
upHawDYD8QTJgVM7Hs2JADkrepT9UBwKJ4V2qulEpWSQQ6Sp4ZRz6e3HNkbQ3DRP6NnL54wmZzTk
6SsUx29uVjXndCYGZ2PZPBl1ux1wEyeFolAn32btufX4msaFfgNN/+zn+nQbjbK6gRT4oTEN+w7E
AwU73IBsUvrTcotZyQrrSXT/9fjgweQdw9TZi4rCyRc+PlSirI9NNSa7IvC6h6frmJpAXEAIaZld
UStZe8PHeWroDOerxvYPXV6K58LOCBhX3hPtcetSaoC5QtqRn4G8kl6R/UFvAt7KPKeEsrtLYUdz
+WqYM7QpDk/ia8KufzDbRjRddd66liOB2Xb8WjCZ3hohE8rl44lbhb84ic+uxmZJt9ElMbLv9ppU
xqmKpGCCmAc7xGBEV/d4ULMC0sQK92ZztotmhYkIFCSlWa6C9lPqt7CdxcTEwenFU1+V1qoJ4/QH
GUG7bEDYWGhJt2+2PvOb98ywxa03YJt3Tti998qFfZoP9Xa562LmWY+AUk/L3UzSSwMPYAHKzzo+
yXwyPrW5jYuUFMtXid4Qb3L6jcGZWDeTw+7a68STT8eM8r7Ovjmqx8U1mvpTBy/r2vg0+ebBtauy
/JFN8bgvizg4tt1oPVJa6CSv+x8+/VuyT/x+17xQMVh46Lje129zJhhzwPHoxNNr11Zcq5RH9VHX
xnXUml2um+iv6A85sS+2MU31ve1QSUinrSDCOCPDLjXesky9NAsHJhzSpzEiqjM8+qGbPMvYQSMx
Jk+0szMGV3RgbOqbo8e8Afx+Hn2nVXrTHHRZbVHzYnzVPFp9/NZ1NluNGis2KA9gCb75MeLP0zV/
vOZjZgAcdBaqIPNVOwrvsUPIIAIpg8UrqOgIxzEQf1IjihAvisnecKW5bvGWerrDWtsLtsbcrfOO
hT02PpAGTS+ESLH/rkvvY5R/yAiJ+YD6Yx2bg4HlFZeHiF1MhZXZPdPvFitlm94HdtnGtLsPiyBi
OOnFE8PgbN9WFbKNqGBKxbSCXixalCRXfxTIMhK7aT/8kY1ZOmEwdWaBRqd547Uv+5unUbZYPRqt
tDTGr1bffGoNEb9MqgwvWAk0VIC7HkbjMrAfWtyPRgWLs1PZ1mzG8lDhFXuvHf9Ll6rmbKGM+3O3
JnCo7lqIdyuhMtmsDWYlWVch74ii+qSnzntTZ9uJ1PijPndcM0Sltd18zxPni+bqry22d7gqsJ7g
b6PDKPMWW7vf3BGyPuv+bJwxwNEDp8doxOzLaSfi6yFkkLVj6FsHO92jA4Edwyw5cDZAYy1nzBMq
vEOryIR2NZAJjkuUCn1p8tCQJiLcTHDa6E9+hAX7bzdUzBiuL+49ArgXg9NwKxk1UlUzMbOVfx1K
Ye0QUOhM9wt8p6l588ko/uHVDinSx4bgc6SApffg173PdEazAEHGr4ZZrkocYN/LOvuIKxnddBHV
DyQh5rZ81mZXWm0GCaCD8iCG8gYFUD9KTdrsphv7is2/A8ZMAYwQ/GdXdPkti93uEiJ1ARFzoaeS
fbVF8SMrbPmCt9U7JK2tkd1oPi24fzCiNmMfG25YZj1CSolX4wz2B2lYJZhi5GI4mPR4z2ywTgL2
wzNR2Fvfshkjd/B/zYBMSUUrcEvHg1BsEWG7IXBvXUSZDVOvN98ID/2Mn667L09GhB9oJM/MOI/p
WVdvTQnsDYzeCxcw41ZSXayyaroWrXi1S9UcekCfsusEnkoCIioCbQ9GoNSzgVZ9U3iOTlUEhBzP
UnKwC1x16eTDrtON9oIufh90Y0PxF1krr20InMHOsWWOH7ywnXyN6cmdR0iDbUHlCruBOYSZlN+5
DEFWZ2Brd91nBsYQGyc80uY4IkJbD6bXfFBc3vqMIHs3d+oP6fbVZVARyrZc/qHrcjMxewn4at99
zwNik5BIm8cJmHesgSM5qKd8RMRCeUE+Yu7/wX71GPsk6hzNptaIsBnS1xmd5fb0ZdwwV3cIWCcM
vntPRfq3sFDRpjKrAy7w8ap3lbuK6sRHt2rTe2JAwxrhjHvG7zVoG2TJexdE47oZ/P7r6IdvDfPL
50HRk8v16s2ZRcIY+2eyWfeY4gZKgLS0sxXG6l3LmLb2eAHzyjxB2pDXuCo0puzzzdxokPQhCe1D
/N/CmmEoXPiQidY/k8GyzsshtSP7LDulr1wXtuZvT1izEx9KaI3pXx3KQJJEJ1AOVzEBlEuFXtYm
UwHTrl+lHJJVTTfyks53vamJtuVo6zvUd+BtploSsMUmd96D8vF82GRlv07CJBgirG1YVFn8rtoI
wwLUD/jxE+/fTOh/enuBOJto55xAPauYNpbkcm4QG0S86WT9D67Oa8dOYNuiX4QERX7dOYeObr8g
RyhyLMLX3wE+Oke6L6h727J794aqWmvNOeZZC7FquDqEyKCCkCDkGfG7+fSZP+2tpAgAreiCKO7B
23J88s6Oowi8LJzhxZjc7xQu/vembIBVwTW8Ep47PibdJMCbuvnE8DNAqdzrN2O+pHX7CzkSe50D
4m+Iwz+hEzaotoLvZWkH+CtF/ShNsz7TXnkgwG1YBZnzJ9L+MJjLh8hkfiqnw2ZbY5Cb3E5yyuQy
/PcrGaUSGZQlr0E6R3WHibtZXjMTVOAidxCOQCelNDf0R6LZ7ToDy61bjOXxWZgPyxUGJoyKhIgu
lq8g6odXvyytczW/FJFIYULBI4PJnDF0XXubwdbcmhIsKGxvViXC7HrmguvO8yrWfQi0y0UbTe1k
h3Bo+nYi8KeaXltlzcfZnBjcUsp01c+UTxoN6bnPfShIzI5AxpU5OWOZ6R+WNdZLIHJWfh4wVCv1
VeG1mrlmpGqdcF46x8KDUm850asGLemk8IqvHLOLXpfX+h6R4PxfwrWY1+jm6hK0OgCNRjo2In7y
zQf0JesRQVnViKLAy84pszNN97ZcQotEhXIoyCmcZeYMMUmzyeOXoQRHMxaV2FRTYV3xS2MvTExk
W/j8+q2bOAx/SHlZxylKXlej+2e2w4DjURrp1jP1bF8q57dHC+w+ZiQ1oRgqTkU963i6qmWZnt+C
hB/nw6zaiDjro7Wy/VMUpNNZME/8gHbyOU6i+iM0msh66UQrtwbNUafDLyr+Fb1+8O4QKI7lUNuv
naMSflm0zew5XXTYwGTIX5YLa6C795ggrLW+KB6VSeTj3F5AqBbszRC5Kn1kLLh2kcJalV8eqvB7
b6DTjPLX5Z5dbuPlgumdzljPxpnE6k/hlVh+0wooUhJY98aJ4vNYl1jnAVarIZlObjiNp+Xb/722
fAVzLjxkICHeNX5TZ1TIc2cNflngl/JgsSF2a/PVYE+7LhOooWCaY8EMGtLwN9U3FWSmkb47Xwzd
uC3EPr1FyqqLnuGsP9YvdRbWJ9dPmq2n10xpx2irEjm+05qbjaDUtdKR+Y5cNbJQZ5F6ixSqqh6l
S2s6G6JgryVt82BFb8gk6dtjIghjVarp733PKoJLbkamXWbzFh0ku7ng8QLI0vT/uST04LElUeaU
iGYAEepTdvYcYkHoM8aotu05UmU+RMAec7YBqgVmLjNe6r+vmWWKeGS2n/z7g/nvLa8RMsCBTvbQ
T9kJ3grQadTJzksVT+rNLvD7f9cnb/hGI+pHqk8pgxJQEEOCidu0wDUOCB8p5F4X7bdmI55uxXRC
AgS1oQUeAwr/PipoSgnBu5/Es/HYiLkXiXS0NO4Y7con09/y2ffdhmQUToYpBiOAC+5g9Z/kqoHL
LbW3tgldJq4RAFIL0GFWgqMu7MK4LhfKA7DZvKGN7TIyWsmCkOoAndP63/fN1NbXJkefmYjqifEC
1JNFs9ssOH/7SEPeEizJyUZn/H9p0iDGHZzGHBii7RQw4lt4FHqcfYMNkNyW7yAuOwi6WgsYRf83
6eK/LdrLt6nYqEaz3wyz/J1SNTFWKEnu8mnVaAwuPx3C01chdLhLXIW/fHN4NEh1r8ulbQAzAUOl
soQk8e81UxPhRo4ZwTwkBxNlOzjmaWyCP8y5igvGvmJbhLq++Z/RZ/lKjPqxMzk4BvNZBez8t0Tr
7n4pQiK6ZPCguSGvTDYE2BrhbP+dYuGJ/kJJ8iunNbfrAje/4FoAaJjbvA1hNC9MOhFnehJ+XIXt
Lpr74EkIBRC0XXQLaLc+a/daOyT4uWlVXEJod+e+RN/ZQOUcQbNbsnO/MnZjV+UQfBJijRNMUhv4
n/ZHp00QLtJhByzMvLZwRJjskDiqQOLtRNtPO1E1A0+C7n9Ct33DBMbgVd+YhkFudxDGOyS6JiaF
1jsDefLOWmJ653/fYl8ZJhxU/+91uxmjo6Xi8dHU/rOA5vqIG986KNstD0OWGE9rziGzASwx9sKy
ZDV+/LQ6mG8jx0Um1nE/Q16jeDcNipy4ub/aR7CQQLdn53F+UoHVWOvJBmxZtsFhEGb7XAYsNFYP
gkyFZ03bOg1gLYup4q4GsIZqDc+KTjmOvmLSD8u3y6WcPH9XOza5brZMP92mfO1sh/F10HQryBAj
UJb4XaBD/bLFj1anmYonkuGwhI1JsZ/uyMrxqfyG6BVp1msLyoDwHeYNNVCI2LM/Sj6imz9iqjeb
7aBF/TE3tBBRKyBtEihJ0HIgOtaCfGo3TqKXXNYIbEK3nnNPCCgsKh7ZqlRrNXs8LPAl2jqFgWIk
zfjijOmLcAvjZ1tBFxAt4j0XMTMkOidG3zjeR91JvmXIFg66Sb5xwbGSILL+LZ1/BscZwCA1PVht
MQeLs8VsEsd4A/DvoRa9K7L7PDAcVGhdnzEnHEu+h6/g7nqErxvpOcyM0A/p7Mp1ubaErY56UlEi
IitA+kVMJiJ1S0wIAvIpqlex139QOlQg2WJ8RbO5SBD9Ql1zV9BcXPQpHyrJiHUcIHl1nrulEhSz
u0NukRJbv7q4+xlje7nKWRGDZQK9BaO0C6sHZwEznkEYSn7D53Q1x75/scb+t4vH6lVofwqrTfZl
NRnr0O+Mc2IrDQ+Znp2SUWN7r/KDDBBMc8TVv62isUtOvhMMa2MepPpedzfVyARvngzXMubAbUrj
IFSoHnRT9aMEpIjrQz3ivskOmbL/erMszp5mtIYZmc6JIjFko+Q2KAdOAaRZnXlgC5Q+Oo9aZB8q
EXjPIoDe41XG20Gz6mZa5433bHUELNlcJLNCMQeidxpq0rr3bi8uLrKfp9EFq3hWgWBAsq7Ssr4H
ZZYeDLJwmr03CNJPs3S3/OHy1xK6s4N4BhoRMH6I1tkS1rPMOc6kU9UfoJjm5AmSwarN6PzlUs9T
lMCowmPmZL9M0kVevETlKMtyIgr07KCC8hmZtfY1xucJC9F3urN4A7gXD+iMok8vq8ybMfQpOwYX
vR4urmeKC6zx9IlvOX06qQQ9ya+qVFj50iLe2qnnHohbnK40dirEU4yBeg7AbpbUt3xAbAauOznr
qYe/K82uC2jLp+szJ8eIrVPTDKHfpKubj1WuxSrYieEDQiKIIh+5M7IC7cAgItkEHQGPekqliY5O
Aa/KxwsdZHVoLHCamVLX5YJnWAH64zID7WNtwCgw9DTnkvEbDVGGGUQabgYsUpXpwDMh8fkeAUO3
aiLsJimOHoG9e7ICnFsiM5Q5UVZ/oU750ABu/G39N2EmtPLLIr6RnI62G5mwfR1wsnxqrSa3POch
GqtBbaNZXpCmbnNY+BW6H78mGL/nfEJrq5Nfgb7KVA9e2qTY6vAgU5k1qJ9WpZ15qIbRkDo6SEMM
nfYraP57WOTlD20M52lW5x6HkdDswq1+o0T5ItFSe0dfvLdrs75Lmpr7mjTEsyns9pj1D9rg+iuH
8JGpqSOIdyzbwbqonigXpY3dCoyTAjCICjTvBnc1+v5r2CmmTdPY3RNYjkT2pfrJBxROJlRr75Jw
upfJkKJ93SXSwnRtIFBITVtw1kMCXOceiXjdbzA76SZPbfnCknZ3wlA7Is0zX7Sa7sHYyENplAiW
TCMlPl1vtjnm5H8Hd2LJWZWa5jgN7DdexmR5MOBPwb96mxrPBoZbZHdrat9kPZ/S4hjZYOeHKOa8
/DavVScNx50d0AunH9YhPLf+FEY2PaSGR75ux0duDdqm6epoqzOpvpqlSDm/k0+awNypiINg+ch2
HhrEvc/ED9cSWY7/xAZ1EY0PMof/5JUkN08fHm2a62D4k3QPMPHgl5ax6eyc5iju5DVCeiCPoawJ
YOoPNrZcDM0h1uIp4q9Fv9xUOpcOmduVHxVOXX0q45aI6sbO6AtZ8aGd5V5C24Mf60sCS2djE3IR
UO9ZGe9yS6rTnDlEn8I9C2xkL8jMPnPWuRdNb95715GfU3nhlJPetX5O5m2a1tu0qe9ews7SXwRT
FRBmzXhpJ1Y/XSJo1FBPTaS5MMBOpg+CIRBLzuKApI2OnvXl51JcVOj8wGjjnIQOJjRIb7GF722Q
30qLnRCaX3EIJibPjW0BBqPYVFGZ4b+Ps737V71arcIMMF8MBsNrK8S7APF+1+OM3HmyHI+mMEil
lCS2epP5w25YSnfuXMsFZfmqJ6lHleGYb6Zt4xCVyYbTEWml889ZaQhUeiujV4mH+GhHtXuONfGq
WQiby05g6s5nofPy/TgroH3cSkdORJulQqLr0dFmtSkB54iYxCc+UqK0WeWViOm4ApJzw5yI4Sj7
Nsmqwa6LWMGQhHJLi4jSUsvHnaPPKVJYSwer0y8JhrsJmRM4u49IzoqA+QJ5EC/OEKW75UNJwRys
NLQwlyD39cvyVUfQxkZZ7hw9VSi8LugjRM/PYmb8LGWmT++E2zwS5gslc1uLke9nHjBUmNXP45wn
EkvM7V3r0c2cc22QtDQrZdctWrwaMQy3686Z2V910pASEhPTYBKAdzF1vd7pAyLSUShxUlmbbktM
WIFWGSdzqf9DccxhAZxqYq12VcfWtDwP0M3+2DTldghNsb7EAR9hS+K6jOR4WoIxlguBEk/K2u6o
yU877om9GSy5t8kvp5hARYmbf7gKxDcXrfq55KQsL5tTc+ozZ9wVyLJvyyWCpXhzazBBDF/CvGxP
3myoRYPOyUrQNQgL+VK4Znm0LYcsrdqDR0Hiwqo0SAa2zMmgneLSsmDmQtfXeMgxynfoNJ7/QkCh
Sa3JT/A2tjUlaAf95GrzoR5S3sEweSMGKrIDAErjzPJdUuJDqdUrUJDQ2/PWPTl5386jE77MZLDq
KX3w+dsDM1c3lIQbpRsnRifN5LP4jIr6RNRxtO/JfVwt3vsxtX4BM/w1JENzlb564CmwXsohMY4O
025wBCY69HLhJKHp6rQezgI9q3RBfvkpWQa5/Vmpkrc5Y3yXC10Twu65LwhSQpSdu9lfzEneg+ZV
yK+i1LD1I0LqKiY5WJk52kNIxNg+7Jfk6aaOq69SR0wguwgZS9LVT9vw4I24TnWLLPKjw4IIFTK/
8B6F9gE9L85kGf7qspZ+0nzRchz8SlXjPhVMcyaw3wEmP7LDUlHcupGMv7pXl+WgZwfptYwRwuKy
Z37RJiRWzJavdr6IWGdrjb1rbGsfizetFa06Vzo4zBgZgodyauti8TzmNkNwk/CJuAatWMBL3eoB
4WddikWGhXld67n+wPNEBh6eROw6w1ueIFy3m/Dl3/x5SsIeY7YaaSzSpeuzBFOeNNqLLmBpl2Aq
+y9GT4y35jZ3i7a25MRwbuqSpG2BmqoKdP+6XAxeWyej02z+91jEYzrir60Yemq0doKRxOEJxu9K
tTlDw0DYj2w05KbPhPaBM0zSNzw3HOn+Wcwb3/0VN4F9qWOnf4/qehM2jqInB5BdKbCzAY3nLZRH
UrfK5COOxvcwlbtYJPnDGt9SgCzXhi0QXPfOaXq5KVVoIOYA4dgEEvc4Iq+9TCLr3ZYG7yJuH+6c
xVJriGc9DwXB34reaZvN3K8Mxl+Egs4EArKurfAV9nL4tIIe8zFozKSDnitjl3wPKArMdfvaP/FM
kkwZY0NY4vJopDZBiRmu/qkZtMiTCrY7MJDhxU8JloqH8QBpBhVffuzNyH51eYcyDo9KT9uXBhrI
g6HcP67D8lJrCQQ8VU4Lhd365puEx3VDs5mGDJHTZD/U2Md7kEBffUtRFQ7zlmnVLXE91BZLV6kz
NGOD/FDbjrRoVyb+UpyhTY7S00HHKcl+XPfstRTnET1UIE8LfShBTMIAXxxEWUVnz+BsU0QJYokW
jURNNiU3oRRPs2Tg2qvxTU2Tf3djVL9pF734LZaFosF14NooSsHbmPUxMcb2W8qjM/51O439GGLv
QPGIJNBPP8eKpGEU1cfF+98OprWrsdadYkyXEIkA6hT4+23PWZPWhj5klrcHs9AdC6x9DXoVUL49
NARQ5NH4ADK70b2NmsC6N+jv42h758Z0PzT0jQ8SV4s9rMFqY1ihfI1yH/smJwGg3riBSg8Rm6jC
d4659CzjbmdgI9111lAfYisROw8lB/AQIOtA+EImmx89xquTF9DnzLq+uzHEx+/HDACnYs890iMF
zd0q2owIUVemykAOwgcRZNA/DdraTyxGXyS/9SCwycCgCcmjKafdYpqx/DDbDkZqdmC9f8aDKHY2
QMnvXfLeKt3+MQBZXdNIBlUvo2tBtzwJgW1P5CnEcX5fFENgYqeVoTCMtbhfV6zKAJxqlW0Rzjrr
5RAc9IAtnMAGED+fia0c3Xhag4j1ESXdvaATd3zszxzFzEZ37WKAo4yCwrYzdGKhhlMT8V0eGdNV
lgYFoM6WGqeV3EWqA/Ld6Ays6Ejt6wEPehMFc4KN3YFG0aEmdCjC2bPq/fJ/10U/XIPEfmG1DGlo
NaTwpViQhiHfmkObfMlC/9OlbC0ceXlCpf0jGwNzXRqkXhdMzO4u7sc7aN39kBUWtW0aPkSNXgXQ
QLciYk7N+Ae3Pv/7cnGoLd8XU0jnts2JAAoZVZg5sF3YsjZbjBtfu3L4zyXQoj9hKDDrlml+KRlb
y4FQR7MZjCNnupSZIfr0ZWxcMQKLdCJ4lqmGKH3noYMgjJ0TLJRNEo7+gxp+fBM+ywvKx+ScO6H+
TLwEVPzEmMnz1Q4Zzp+xh/+quz2vpAX63ZxaUkTFtyBRnXW168Hd5ih6UFMBakdl214IRvvPBekJ
Tu/5Ehp+sW0GBxTy/C15LXufIQJN48Koz8PcMiCnD38qecJdlBckxOrBra+mDlCC3uKljP07g1BS
4XwiQiMkthfH0j8sj4YhJ2RxCDAw7Je/Focu5Z17x5XpkiRnY4RHTgkrqE5AVmaErqXm9GhrZV7V
QOgXxthqK4kcZLBtDAgP4+G2XBjIDrfAZfnRkG1R5PAHLQC8K+FF1oiRfnTMkRlWhsgbTfM1La8q
GNoLvxrm0Ab1gWP4+qfoUrZst6xZAU2BZ9XIjXqV+nW+J7okR33KaHRZyDyqtANmetKv0Te7VRdt
hiomDGZeEfzOWzPgla9JGaHDFqTh9eRDpCrtEauO+ks/5NYOw75JVouZnhC4YA2J/bOelc/UyD6C
ylYvWsTYGKQOAdgureL/7NYa9N1uVtNEoRouZXBLHOY1ykl/15Cs9WjyHxHxGis+7vSK1egJ0R9S
QZaG55GlbMWhkIGD2UGk5nRTkYZ38QmG3dg+1O1MIJVI2N9ZoC6LlN9hg0YtXhwgu5NvMx8AGVU6
oifPNmp8bOLzHUjNvLIiavVWJ0OhBEwMtMDRVym98X3oNNaFPs4xE4I5l6XEu1/U5gmRcrQe0zLa
uVZh7VWbhvvRs/U56zB8I539bQo0bnYM3kSBiFcr6/3vejdb8bwOeTQCqaeLCIjBCgwO1qlim5Uy
3Bskuxuu325Ti203KUyavE77GEiAxKLSusRDa+HaQd74rJmOEuQMIkb3J1Lu6NdtWg16+CaJ/RJy
BdPE5ds24gQde+bfeDTrS44sOtG06BDHLXRex+hPVq9r7WH50nWm7lDncm8u7n7Teiwpu90P6sWp
a5zXXoTjw4jd9DLaTrrrELavzJztLM3S+4SAbJP78FiwIL5CTw7cSL0Ca1eviNkxcgWJu6fTql61
sMXcxycTgyZhORm/19Qmqyp8g8dd3jRwYRNGA5+44qIJq7NdTvhgMNmvlm/hHhBzxJR4tawbTdRG
m7jHag5Ttr5EUhWbzJcTGet8wlW5ynQh1yiOAjREpPWaxiSPXR4l92U7HgLpn3sGRQeTjPpdX8vw
e2ONB/ineW//bsyeQHeA4YmZzUk9Ym5wA3DbBmms1sVAP6g182sImvatRcG9qU0SJy2NfiViTaoC
iEE+jCGzH6lMXY7pCKj/uoX1Vvq0cnE0FcclVhPBorMpNOT35JZfUobTd0qm6Z4MSXZRdfPH9H/C
ASreTOWojZPbMJ/mXXGRBi2XCqfEWoaIg//3B5J8Ti2YnyAtfmlZ1nc58UeFQLgTmRC7ewPUgRUV
zZUwJCik6EzvDRvOykfftxVkbWw4PDgHOoPeLrB8+a0Dl6xVCN5qnkqioS3rHjfV7yIdtIOlX1nj
fkcQk3/jH9mVASC9iqYKJqLoxMD95rRp9DVkwtkhiuzISLFP/24TGhMnM3L3tmU8MoM4NtSdrse4
OLyZerGWg/hwene6LhdTuAjyli+NaCo3ErzIhrdZrT01hNfSf7qw7U8lVMzTJLBTy/pWd3pxq4Ae
bv+1j2LOWv8kZ4YGfoU0vmqre3RkxHKMbDEibKm8y3vLZ84glKh2FNz3YBb29A2TlLG5FIn7pRV2
+6KYVFEepe9LSUZIwZsvmnhl9G3zo+z6nsO1ETIL1Iw3x6qTkzSi4K6OHb3GInDivdZRDVLnMCFU
8dEY9eyjrsDBl3QKX2vRMMWkAXTVgoJM0wjfShjpr8Im5xEkV7Pvpjb/8JG0bIygTo4TzrIP1Bks
MMill1NSo3RnTXNxvJKQsIsYmX1XkZHPQn6HYCpqo9aeSP613jUS5+69Tl6gGZVbI0nHh+YFP73R
enBvxagJBzZqNV88WEvrLIJC1cUt5wQUjocodAeESE3zkw0XQ1oNOLGpW7JtqWdRYKwsJy4/JhWH
4BpSfZWBvtsF4wwii52X0pHBISAUBh1h2h28cMsaUW1IxfKOox9+UTT6q0BHq2g072Sc7WIC6kgS
yZADcUBMMVGYxFDzD5PKnJN0TU0brO00aNaiRshjhS6ZziSkD5zl4CNYUcCPLQk4yArKdzMlH6xj
IMyiRUztOAaH2Javo56m+8Yh1m8wlfeo6eE/Wn0NvK04Qbor14VLLTMRrdd0rXzUkyxpWQIF7aa8
3TpxrG0gBf6pqeeLxN4gUSyQzUXTbfJckgB5q+B6WOtqN74zNZNkCX5vaeNLOzplOmrHoR8+Zd40
p7grt5UKAE6CNYqaMDk26Pi565mDdHo1D05Is8Z3S+CtgvXTDO9ZBMMyRixypncLzBRz5Mrqv6WJ
Cyagh10pleXsMJN/iLIeL8bQ/uyC0duSBke6J4AVEgA2nWrrNVAnEoQSxm1dk99JYik2FC0cKsvx
k037Hgo4KX5iNBvPaAnKjrgBp8CvtqglnZU2+Ljyou6aB1JdclVelzImHRA1+hr57lkDilcDa3IY
psi8MLU41FZi7IUafpheRIahRSZ4EK8TWHYF7p8HSIIR0eC27Kzp1jkUPrJoi61rm9hXcuM4+PRk
RhUN/JzIy/qse0fk0O/zQWjzcVM/hbWza4PZERk3Dqosr9hYEzCiukI8T8EJIStlB5lv7zN92H1V
yfgQZUiusvF3awa/PZGf02wI94FOD1/FMWDPEAwJcNizU4e0Xiuw4j37qh/F07rxzGdjl+lK9SHx
Wmgrt3YBNmLsWAh5TOS2IeVzXWV0AFsEv0/L/l4bdrkb7OcUJzxEDF5Qx5RHB5QOHVP3ylTkXToZ
eE0kBZtY03eDEB9epFdbh9CangDba45QL6defQvNYeDQMiTnHlEO1gf7nPn6SThFtXUBj5EgpTkn
E97hNmQYt+719IfFWrACtJ/vihj3KpgUBrjlrzrSFbobtqmQEU9O43BvGaon+ka+Mz/pUtbMiPwP
CCA4quVng/Zcu3Kiig9DWAiC/NyzFdS/kln0RHu2xeQ9+jtJXBfpBBjhVXkqLZMSt3mB+OQx1G89
kIJ8OnqtQSpNiR5WtHhijpNbqP8+dlnemEnLEBi+AVaQGZOZMC4JM6e/Cak5AHMM5FUhnfrxCbFI
kVsdyIcw+YzRBthfdOKCOaHclOQWFSH+Cqu1bISJvrE2aaeuOAX9SUrUzSEcV0lu6HFQPr9NOGQr
qD/qEDNRB+EJrKivj4PDJN4qaK55kigae3QzmFLpKwqTPQeS4txIhTZ2jgzoJXCUTj/ZwSBWEbjQ
2xQYdIv9dp/04Q/XtpPnZAIsHGntArvM/0x2Ep1T132EIvzLbAJjcfeMSgwMZlkEX07srRrUA5vG
8aCya1a5IrvSga0rf6N/F6Ba3wKPLljY6zkPFem3G9za/S526eATeToxzCYBB/KQrqdn3SP/QN5r
HQZFrZO31XY0gRb2EDWnfRrJ+whcGnWR1Z4wCaK3kRNoEdReKIHf9RgUUe0GH42f0AWtq33fOc7K
nP8j5MrjuvStH45Rz8bW7szw0sbZPecSaQmVBmSrMfOxz8RFjIradfdkzGKua+nxN6bl0oKISDJV
lEAomfjd8uSvirar9yN4an+qNxoOmz3miZ5cVSAMT1k03VXqOZpd3X0JWi3d+lMC1ES/hXhL0S0O
p6QS3tHilge7SRvFfgVdiqQwwdzdtuGJ9uquli6js+yFUW0LTK/8csjNoUXt+MdKAeDToKpslI+N
f94CcVSkL0bUokKTHOHNTxcvq+l2cGZtAjRrB7d907YoB30afHo59gfdrt+60O33Q53qZwsLTCDz
K+zs36UrtQOZoA6YRWvbJLF+p8tg0D2qrNWk9xMmACAAdol2L9OMcxfgwGbSuPJsdXEdt2OaExSn
5aK7PGwKKRUT/weiDBS6FvnZAQxR047luoLWsGUMfq7cINgiYlhrth4c40H7SfD7oQP2culG/49h
ke9X1+kLaZvVfbkg1keUwcwxM43q7pgsO6ZXjef5FhKa/dWOmnuPrOInMiu5rkcSoBwDA49Tab9I
VCOS3Kmii5HbO8dQ/h79bkFHuDwkNUlKnlmLlV7zHGA/KMM+uRhZcmqySl8zfLCp0VAHGBCAOw6D
2HQfOfCntS4AHXdGae9dQbNgARsKp//WQnzkdCVeByzw96C9oKFl6q0gnKQ2zj7J6Lsb7HJfChRW
XkdxXPkvIqjTs/DZpT2URXtdIsSjlf7BlE72MekyEeELnk10NtFshgyKi05vRWnaNmqESVDjWoMp
eUYzec3QxpF7bEfP1M1KwG0cWwCtdbuisn/JwYsIeIn45wSDwk4V5i4ZffeoIncb0sXYz4/pItnn
SHrzmPoeEvtklfZ4VZX7iQ2wPJcJYkmFbmbt6o5P5pP2K08TGnX6VlqaiznZZRUg7HODkJf5ma7M
Y6EjnkYDV+zADBgn5onXIDZPDmDxS6WifjPIXwwuotdguC/q1Laj0K5Kula2M5AlxrLRuY7+ruvR
sCIYTL3otkdMhhNzL2pb4oMReTmIq3PP+JlZhDmWGaFiiVKbSahg2/3FsC7OfWsUaM7hRM28nFXu
iHpHzudfmmh4N4jcPEERQ6Krs0g6mVtuEdexUtZiXAmHdk2MtS4Wfr+yJfRaGhbvIxvhfoQg2mn1
eDJw1nAw3ketRAKkjbDqGxTBfSvGLTB6b1WmprYyJj4ZXX6OALzYjZTYQcisQF+GSKLyYgN9ytyM
KSMgi7toJ8NBngPX2iDjrq4JeoYhKilBAkWib68Za0enP90oTskyRaGWDTZ2uqqlR/hWm33zrTCS
L+Fa1nFDWipT3elU6zZEANqIvjFPbyECuFP7UvgJb5SF1TvGHLQLc51iNSLqO+5vA5vm3lEavsuu
As+hcnXwK4u2QRhnmzj2vP1gVt9NiJRnx/Uq2mbhM4vab6SxZ7uSnJqMoQfHJe2PV4fhuQ08ZFQp
OkMJJfXDjscPz+YsDjt9a43uw8LJT5XF4loBEh91dA55iuiqzdREyAwoxtQcYfkTVJvgSiPN87vX
kQRlt9s2hnPrdtYvbVB84lP1GyPHdex3os8QV2ZKbLMRp3chvHljkLekURI9Tf/DZML8xrmT7c/W
/9pDqEHp02eDZPzXFgPhVDiXMitzD3YrORqm6kryNU4RkSKXdqUBNIuGpRP2xUYfSHQZjNHcJ5Vx
xPxkH4o6+8vbBpuRBfmG/PB+r+Bv7d0yO410wa8ah0VFltdOGkVy1JQODCgcPytPfbVJw7wr9m8p
GlWUMOW5V/q7oIQ/yrQ7ISN1rvlI5BhW8qP3phgKsxVrAILkM+s64BJC6geOpKcMlftrPVVbzTT+
5h1xoHaSbGSlEiAGvbtqe9/d+UUItb7Vuo0V3dAM1Cf+kr2By8+mPPOsVSonxGzQH/GMGldK6S5p
ftAK0I9uaqH58H2xLU1761uucZ5sp78i9h+uumVzw3oVdmBGBWltWXu9R5XqD6m7TRzn1Gtk0lRe
Pt5o8XuHvFWvSziNwChBNy15VfU0XmGaZ9tKRKuuRysCLw8GZ931J2nPdrMqORUuNX0lemvvAutd
IbLDma+BuDgAjzkGE934kOYDLcvuK9BrMrjFUDA+cqj/rRH4uc8mPwMojAZMZFE33Kipy+CjGLpD
Fdgnhi87u+NooiNcRK+IFKQRtKj7QN/1UY+dLQtunmvM0ZY18w5UJNBaEHiz86DDD7K3QrPFgaUG
XzOZdjtoEZnWAS+LehDvZPStepGWbGelc4Y8c8/wjSM2L5wHjw2tCprcSotvKIhXpd0HLz0VPkxo
Mgrhfdzi1PlrxYP65giRrEdhyCvDuBc5dGhlHGOvXHit2C31dQEdZaxoeNnjZK9lU9h73WjIJG3g
qiDA5vS9p3rf+zDWhmGaDqSAhTcsAdrV76S7GirUUeQysie8/h9H57UcKbJF0S8iApvAK1CUVcnb
F0JSd+NtJvbrZ9U83I4b1/RIVZB5zN5rW20BwmI28P80qP+SiedDDmt6Dwgel53Y6Wk/xVNWnmUz
8xqyvSdtDc2nFGOQZ06Q144GmTb5yqEkAH/cdm5e6DdG1UvBJWqUX03hgXpaXMyExYmoJSZMkDmR
plAcVXKmF/dtxhf8Yv7ij8Srui2+hlzEcrD+Ic8ObEP0R0tP/6JYoyGtOpTs5cUx5IClAdWFC85s
X+sJoXxos1xgCsxX+J6BszC4UJB4YX7bYZVSIZhO+oXfykTdZPLFspTQax8LSkWmmNu6IcKW5Gy0
CRUxovMw4xQ49gtCTR3xC3/tiDXH83fkpTLhSG6UE6k+fds/Lo5eMU7J+wOzYwadRo7DBEpRCYSr
R3wf5htbshzC0ZkEnpazgnvR9RE4245EHGYkbnCTFHldpl18lldUd+USK926GGzFrwWyck2SbFdt
PrLKjiGApH4TxUo1zHArkI4AmIfTbNS5ltLRI2kaqsFkYDCgWqiiarIDlk6Y7WFWJxnUVztx9vQ8
d/gPDBTvxGZqlQhnxkkhFHBWFyuj8KnHx7yO3BlO0/6Kzoz5MZfDyBotsCjPdq3BM2OMrXWavfwF
rQUEIoCyjLuw+k559cyogTg60ksRL67lweJpu1YG7nss8YhfVXfBvLTGnsU8g92YsROt+0ptQcq3
QU+VLB1jBSO7Qy7x6DN52lVTzmJkMy7eorSQNgw3L6vfZ0nazvVRLtM7qos/MHPbPcXp8f+/WPcX
PXQMFyBqlj4N0D8C1y7+2kIVd0VffBau9wB2k0dy81CKqZKMOWZtl4b07dx8cv3x9nDgMjPTK/KS
ZfDobJWoDgs6Xx07SuCX4/zY5/O9lROmy4rst1fEyFCwjJJKmtm9OHg9RnteAR67rQTqkGoFOqbs
n5H0y17btAnpGUX7LTlUMVFz7HgsMKVwuX0xqlzPVZ4ciZGec809495fT3rtBBKl2s7rzQObcfdY
doYOk0c8jlwVlyTl67eqq92nOV5Xdp1dm+dHixet7Hx19/8fprVEss7MA6eqIL/tkNMvhp2GEp0d
a74TqXbPu5LcZ4gE/A/f2qzd4KNJUKLGvG7Wu1lnYNfhaIn0ilRkpaEJXD2S7RxP7LG9P/pVijZv
DSbhr1zxU0L4qXGAbjUgL4YSsALaRvBH0S3LO01oJQSy6U5smhMNK3O87JbnbNR3Rd5qEce6REM2
5+j7mAAUW14RCAjc328b1JvJhEjRhNBv5SmxhA2OvxnU7fjFNGDcTzYYGQXJOkkTIgU8/+8wOl4k
MVvtfVjZr6yHyETMXQSNGySizbTeoZE9cBNF3H4TgCEsMdbCJiKvx2aPKSRwOsck5LKhOHHh15K6
lAh9ZSCKRny4tSCmAD6Ha/9D47VqXBY6emq5qGmMH8KjX/mu9xkmzNNE2AHGDXgBgzn1uxtVLmwg
Kq6WFYQ9PpxzQsob0S1mGxmV/keN0on/5/vbR1Avf00wBnG20a3Srh8aH+7+4PrOtevVVSYM1xAP
os5I1aHO6EX8EYZ7jemabODGT85Y0FcOxGX6pDL/qVueNm9k+JYy+wvXtQekb3vIojifDiTfDSiQ
MO/mW+iZhKeQ3ZMe1IKB3WXSmgRUppO+YuBN/X1DSCjD1z5Ewh/R7Gwsb/C9DNxZaT6WO4Qhv2uB
mHAEahgn0jQOcEWI4avYNiEyuPFEPHIK23c9z/o7h0CveC0L1E1T7t1rHqotGCv13KdnBokFIMdi
OGYoGShzWC2edMXgARhPXBXpGFtklCiXgSGEhR7uyupfnJzzGMMvJDE7lyeyxjk7dBRbnn9pvPIR
wdLyThYCch3csCzuZQ4Wj5+MeIuEu2PI3FikFVkqcBYj26BmXyfsWHmBrxdgDZpsCAotBcZwnHVC
tqecw3iW/uOkDdmxIt4GSl4Vr1wJodRG2KQMSJpi8U42O6VZkHExIXXFbsDkwcWw2JTm2fOSB5XW
5N56DqhSlq+1QSRV8o3pDMK3l79hJbZ2iWSsJyfB6aXTb9A0lFE7BduauPcVCbOAZehFWqIE5vzO
73E6YF3/V+TUewXKJT2VNhy+ST+2TfltWAUG8T//0xWZX2n4sNpXljG/5pjrl5tNBpIZCEn2jHfe
VqQ7MK/pUbhiXzFOPyks3quY7RiBgoq50T5qm3qUrc1HwrbmQL4FqNayRiLhj8wnFP6zoqXRGu0a
GpsLV3ED2T0VGTVs8b56yXDyFBCT0mzu6nlDngbiZQ9fiL2ejjoW97DGOfjat3Vy+v+P1e70cKm6
OXKMFpWPjvkBMBvTDtv3wG+YIGJTly9lJWaisc75UFCsDcU91pqI6Z77sp2gGtxA7vMQY1icRtO7
WwYLOAVa9okUsTv2818yh+RSg8xG4YsTf0IL7HuME2vu+qZFEK9vTAS0Rb5uzfjdZPY7rr+8028L
mObYIB4otfW1nlEONr3S41arv5j5pER4IgPaUg9ymyvj1H4dHOVGiZWdfHiulOZdTDrAOSGIPbJw
PmOwnJ/9quiPpPE+sHx5XROTTsFOfpNZpQFeRZRTIses4ssUm9fwMPZtukeEdMw3owg9DPBINND6
AoBgXmgEhAsZZ3fR/wIOjEwA+Y+ppYMHE2KXp0Q7wB/Z+b2I+twj0vcVHwrwpE9N84eLVZPVoeUW
QMWbv9wttNO2mfTInH3+xmhZT8nHBYKN+c9mRsFfHtA0vDK9c4+5jaWnaJ7rFAEu2Mpn8irR+DkA
ZpIUr6C/PhZyHlE+iS4uevAiaDHhrfjIY/Gx0XCjPXNU9tClcKWRCgd1WSXPy9ZmUTnXb/5GhlJi
ee2B3T6HORIcLgI4LEWGHEHgDMm75rGvWmArNRMZmdQ7iSclQr+8E15lBQkJ16dyG8STUY1HG6dC
i8REUhfaeGbbjDh3aBdlymZA20YDr4PmntzL/+cb/a4ALFmO0WITNzQCAVsmOL6TWilIxynIFLNF
7wb7Rlxyu3bTA5IzQui1v8pr/7kkqx5Slq9RNVuCpQHFQ0Xm3Izh7ayL7VlncLUvKESBmYeNZ/cs
nrVd1at3b8nCEViJLe0nS0DGqHOXvTXOUQQE68nRDQI0CouaTvgNczEaSCfv+ljhZMFGun5Nbp3H
koV3R5HGxOgFsXR5VmZ629DUb309knXM7CQkG0uL8ooGRGcUJYbcp4Ba7yF/0LbUE+Ymrnd/zSGa
WO7TgNto1yPLrZSxosqmrsUQ/LIifqA8V8OVMRwBzIo8gvX2qs0OXvZWsT/sIX9MXnGsevmQUc3H
m78+479H38OUotNo4bB2wBkgq6jRiU1cUXhZPH8tOCwo+y8InUPabLEjad7aL8l4Vy9bfiim46Q1
Z7r49cwkz95WQXASkEz7Nh2voO+IMvmQJCScVptSMG+o8kl1Gx+YQ28V+Opss1hazvBD3JJAnCEJ
VEkvBWU/iysI34GdJm9DxrlawpoqkMK2ePAuHFSoGaV3mTIkK2qcXHJNcMIjtT7d8AVqilPcnXTR
eKgX955wWy1sNAzuaaf2OXI9y7iqAQKJz/rVX4mlaf3ASpa3tifcBenPnbKGr36aj5WamG2DOIqt
kd8FPoRv1/hV1heEzkwGt41fST8wWf2bubCkLIeJmuXUKA0yZjDCV3Ehrj4l6qE3zXu7Ue2tw43Y
pzyCZiXx0d/su555jcyNz4K4n8wFsbmslMGpJYOVxo6O/IaqIptmp1t0M1hBTnbkdqAM9OqBDpoi
kQ4hTjrJi+H5eNEc/UA41R0qGvNuNOopaHFCr1a5TzamDl1p0p7fKP728GkjN0HuT5Rj7+XLkSs5
WFjvPyyCb4IauWMhMf1MmuGHGoPQHTcPvO9uPKy28ZL6wCAzpf+BiU1XmNsnrxLMaO6lTdk+OOWr
LpsUcBhBkUV++LRuN6M2AxrLvWo/2m+KijG2i17t3F6bqLrLfJ8vADKcVtNQu3n1Ae3eTNbNmyO0
KV5HLQ8NS7Flt/9Yg/2DCMk7mfTsd4ui/vaZmTUQNcxcfZe2pgdENrCMWwLZ5SgbaVovu3mYz7PZ
GCcvN579PuvOGqpQ0CeZHxtrcjKg+3AmwDQnntsscutC2f03EUwu3az+40xdKOyKqRzu0rOo18cQ
RMZfb6EALjPGGIoWH4xtScU+MlLMoK7040VrOrmzdYyUMwsfo8WIUJF4MFgMrkz7faT9DgRgo1PC
Xv4CtP4Zqx0BEhmpOtnw2mf+1RT2ayN17WRjG4iNZNSgep+WUla7Id9+FBPvdmbgMBQslswUie6o
qbC/IbsH5hQkPbR/MLjasW8YHc8Ruc8exit8c7DLFvWsgKjtjZy5TN4O2X7SMsmto80AJBg/GNuk
9q6VjRDEMi8wDHBmgh3FPBW0XXXFxsH3iF0RrL4mpf9UKmcRMCc4Q4QRlln+0+n9k5y9R7dy0hjI
6D9s879lgaqfZYciigPAW3ez1lTFEkF43M1NbVEEzDCHkOjfhrAD94jYjI65O0CjSfrn3NQPW7Yy
b0G4zG9t54HkHJjMkhTy2wGHbKs9DrrP/svReOaoZp1OJ5/H47HABIx/1Fm1yChNPlzk0ql0SIkE
gI9mdNxlsGiNuTZO3cqFnDWR7iiQ3A7yHDhYJVXy9J5l0z9N8EwWro6S1TL2fQJxQ4jpoSdQIGLa
1QaZNf2F6t/ArEHC2q//ake0x3G0/vGAbwf46axhLeZvheapHQxFHni+Duj8aje4PShyR5TXpWfX
Nmi41F3WtVnvBnM8C2lcKplCMm/OlkFiIPBE+Cyz86uwBBCVuJ05emnPcpeI0eRbuMe1HfhVqoxL
fYRmgzkJkWnH1yV/mLwgqvC0LfJyk0NUiONAcXSoR+E/G2xgxHitKnzz6YKZt3beHT1Pg+UW7JGn
G/m78OMZjaCNZGIa9AzQXm6gVvPb9dRLRVgHWzPJvd9+M4K5rKu4jg6jmBaswD7N2p9ULjo8bfO+
440zB41gIse9FVJlehEThxWoZeeNDLGX3MBO1ND2ckwaFMU0NxHYl2O2SkKIvLaCA7wC5u0X1sMe
W7hiqHjDL2yH8zN8EoZFOuM7Ml/zkVlpnzTERHWPi3FKNFBCTfNi6SX0u1X3AdrQIfnJUuPU8SE3
YIWi8oe1Wr4NrsGFs8iXinS+3dggwRn8n9zfirgjswhyw52Lhi3s+uGLnQI756Q+8jtT0vlV7ApU
WQ5riSAfsjeptx8WVs4QNX8fJxQABMotR25MfYoBxgPxWA/JABfNqxgRo6phX7o0kUIWEbTT9FtB
mt3lOnlDpaOWwMhtce81Tyiro2ZsVDDZJEJJ8hmIftyRifmLtPm9F+Zh6o09cVZqr1u0Fmivz0sR
jpDFLhJB1SBkdUb/vU+tgYO9gENnVSgPylshJGGRaiCcKj3dl9ryrWU6V6sBSBsENwRgjbWMtDEY
GxmZfUXOb5c4P9z5beBXXNn1NBzmkrCJuTpVAP0j02BRoJUX00renWrNohEYf+hrGd+MIBZtltbB
Bi60DZbD3UtOQuGm087jEULtk1cRfukYb7tzMYl4Y4bvHNdNxlntfLCBrs+4cN8nmzOlKet815X6
HBUA06rOXOItHz91TDIMzj8rx0FQVNqQdLPKjpSnYMR0XXZSJQCBhAuTsxOXP+tDkpLy+RGXYdg3
efEKVc899HRVlAruodssArqkLSMzde5Tf7f60NaUL1hAAs7zHYHMacypfAbi9gZK2kdrumVamEBA
9a8GjY65JdE84vRJsuprMBmxbMQmJ9IqD1mj/0lhQO0aq6iZ11f9qU/Xi7+g2eySlAhYY45v0ohc
zGgbV1mEpmFBfqzVbkLmdexc42Q7OHmFjWhJIcUcoya3KrB7JnUwNeta9/fkpisCadd6RzTLdhsi
6M+Nl76N1IMjeN/HBNQO4Vzkt3gekHxwxAwjuoO2mlukpwlT2cEYj0vtvlSJfSqMkdwee/3KjPF3
0xPQ6geDIwVKzl92gCzQ8/axLShu2MMeZgCKP3gkAwrU93SZvZ+GVWpvTgR8KPulZn0Xj5MjT+6G
YHIyIBV1Y3J/EzDt2hohdM8EdMdhf0683Ir90VZPekbZZSShSz5sjDr2G/kl8L/GrggiWrxfSfmH
b6hK2vTRqVMyuODu7LaBIbMBGcOcmcwto2HeQxUDhOWHhgb6bWHwEA4zG5fF23Ai4H5kbaYVx9qY
kQaM+3YyuhgO4VtPRPTSDUXYW0lyNgnsoWoiwnRKDk43fA8GdM7BE/ctDg6mOWWgGJrczxua0xmh
hY+28mLCUYBdZLFJEmhUHR2FgStMUlKHHL7TROSD1Ty6c/3cNts/zOd0tWv1nS8TIifrmT8rp3rK
nNXZr2M3M2BEizc2XnM/VeydhvnGzA+4EYpXxaw4zGy/JmRpeUX2jU7RY8CJj4LOJnEVTZn1x3XY
+owOE0MnKZdTLTQS7wY2v8YRcTz0hrPOiDEECfBP2mkRTtn/JZ5ywxonAcbft7pLHyyn0kLg+FFS
ets+mZCNGJaWxkuFRr9J2l8ikc2Q4vHb80zk7b34mBdwhhkqpTy5EZXwqw01jfTWrM198tS5Qu7N
2hreMjldk7UZPrii0qvzZKw5FDuXDRgKnj5CPfwwL7efCZBwYOe1sd+qnpTMtfwxBgJfmIQMscqm
IehqU2dzY48h689bsoeznl2XyBsdRQ2J9zl8Fb2/gm/bkyGqwhmraGQMtf/sEdi2rzUX+QAOwoWy
/66v+IQZnbKs86+iLl5Mt34goaM60sWcCYa9eMougo39GgchjUtCYESFdHm1ONU3Kd+03uu+VZ3/
lLN97L1NPgyYus10w1MK02qv2RzodltN+Iiw4o5lGpRWCpRwxrFMbOYJDcp03hL32TDVcMiY6u5N
x0jO81xqRMDcgLrVEm4VanETaCYAMJ+dbNMT5DHbQV00D41keEgxngAtF0U8LuSjiclABKDTxfrN
CPfMGTh2xwHw/1aBwWvLw9oWzMsLKue8LckyZtruTe5uXsr7dTUV1qvmaWhBx5IbFY1daj3hcDtr
M1NPnxXmXdIPiPBBuOJTLaDGN837cnsbN+0P+oJYYLBmpsduKUH/kkOVqRM2xlhZI9aFkW4j3MV5
zzLcW+tHjZ2DfasmGr9qGfPbIc4oZvdOc131M3iAikEXjqq5JyyGVMQmEhuG/YEvWnlagLqguUx+
AZmreTSzfgX5Nz5vskXiqW2PaN824LSZc1waXAE8QNwqJavpJYdDrM6zQVwy2vLleaim32x49lOk
Y7nkAXT7vgGR2OQv2/yGp4BuppjMSz5Gqi6y58qsDo3ohx1Dg3HfKdirmlNdO5Rrxjq+SbkNOOqA
nW2zddTldsED3HNOUbURAKvtGwal7G3FJyby9bBq/GDsMe7XbnsXiTyN4/xVrNurWft3ljLHBygA
RoDJ4t8GBfZCDvijBRHkYNkESWxcyCtHTLz05IPoI5xMoZgTVS4vr4tFy1fZRQmw96k5l7vOwlBD
I2FjDjqSf4TEthQrPGrY1rjY0J9iL3UnNgDEoCvSHbKlY7A1VF+qgAJmTw4wcw1NcK950bKxLbcl
Csec5TXqueU4sc6BOaOTQ62T+qBxjWmjFyyWsE8CeNXBrCrikgQfpaXP7bnIt2eWECifqMSvrc7v
sHE4F0beHz2MMLHCExb2LlRJzygeqIwgLNF76A0SwE2MpCtwUoqyHu5p0BvU9SwGOnM8mfW0XBmk
/pv66SoXC6ifNt4NTfdvgiX2pg0uQy8upGXpy4Npuihlcfmynk62oIJiW66YPaqMagW+974HP/84
239JBqdGtV7WQfM+7U47qJ2XFqjBGshPfju1e1ppZkgaN5goK761cd1n7Hp2TqncwPIFQ2l8ebM/
41PO+rB5/z/7cPWKnS83BN4Vbj6ER/x0oyQ7ZVw8LzTVIfFdKK8QxEdjnV8mdW/Z5RxOC0EVbQ3i
Y+z+CeYyIQagCEkIZQRkzA1CFGNga7ynW7l6tY0N2LtxeraNDAczD1BGtkE9SeeUOcVz7qUdbGAE
sibxSUFJ0ucqr0Zb+ztKTxXqA+qyzZ3d2Kno+rEURazy553j2idnhHstZ8eHPt8dU+ufiVie+9sq
Ip/pxlmt7Rp1Rs9M02Tu086gNCyBP07byMIzm1TczYbHo7VgLZA9sB09mVhij8XOoO5ucofd2FrJ
CMUI1DCdCh537FgkVyV4JLd6ng/IQUqed+YfzpzHmz3XKH3K9f6W7X0YJoTNKR4Ewco9AHWQRmbH
v1MGnU9WwLAaEooRpA/krxhzuYdRdNbAqwUmmetMYhVGO31jUq9w8s516JX6O8CIOi6ld2XgiyQe
oS+LtMQ5EBdlxWO10LKpjB56bqDY2gd/LPXdRoBZ9MdFFGUxtX136anDWdTw1RwKRm8hKEN9zA6/
tLbUzxC/MMq1K3u1dYGmXH7Wk+7hEbKCzDGnY8sx/lqYLQZ+7d/gmmQAlTjNNln5cQr/jHDWp6qF
ozE7dR+sN6YmMh6zeBI2SzFgfFuxtcijLTL5yuLfPBpXZzGsiCFuzwFbsOpuMUms7FFD8tbm6DYU
2vcZwpLGWM+dEnt/9sezxFgYdrpx6Ntu2JsY/fg85bunDQvbC6q42SVxulE0GipVO4deOawAzeKs
wiyh22TMZNg1LMBShoznpEl3mrwZANbuTIObhe3IVwTjACmIz4SpJ5WSFAz+czByRxBwjBzS1aVB
YyDtMoZiwauFg9Yz8EJZ4lIjTc24BVne+0ffgzRUWf4eyR4CeiMqEDpeHIEsXTcZvcrRhOtroIRY
pi9A7Zcmf0bQHtjN8LtovJo2DnGjJ0WEEFQmAX19SdEqi5yYOO1XF/1l6E3CS4BKBItrExEwzBw0
1ac30G02NshOKA8/pVWIV416CEeJlwGILVJq4s53RtzrmPzQnFQEtAXGxEtWbRISNopjXoWgbspf
PlCW4cZAdgZHQ1pu1dGBbUh91lkckSuJNQ66q7BkfhZ6BVFeOuVSbrEeZr1s7+yeL3dQeE3cjSIC
J8sncnknNEqNnSR1tW2VZKvU8K1nG+Oqt30CuvomJFAeGlPWu/WgCb4Ogd68sAC8ZFqcIrZAC+a2
x6nbLkzGdXQMHOJGTtgKARM8UgsCW2YYz4KnfSnIdBtVchuRRLgT5LV2cdyPsPgqJBBN3RCHZ6HR
F6b86ucVgb8cythtN+Q/KH1nXuxw9loCuyYfLJuDmXiT4koWcvFAOBKofyRW/Inym88R6cccsON+
xT3H0dBxUJi45gPb1dF006rrQqxAVxYUA2graQ39nbEKP1I9b7GbM2lUXXZgYY/baCpO+WYDQfWl
hB6XHiSU6Ct/+8Wj1TOrW1mxqG+jth+pH8V+q9W8yyxVh7w7zLvM6+JJoMpWuoVmbT9juOQjnzsj
csVr1g0lpBDnH/UF1AuAQXsQ1rzyM/NuCHJ8prSHDTeDxn9FaO+jv5oWFJcULRNm2ggSgmG5ZMUR
zIVhALcTZobMNGk8JuNQc/nvN07UpCRZngzGQ59yDZeP68Tt7y9ACxFNC21Zd8tyk1ygdgpbajDZ
LNCg7fbJatB31812cDkuXYrgAwnOdVqPV3CzR/bxHjnlHiDfdbt45Y0xrxVfzTD+NL3Avp6tYDO5
OBlEW8UFkV9gOJU4bliRXZNJvKYbX/rk/pB/5LC5l1QTDIKTrnmx66UErlR+YQaTIaSt+5WZ2klg
G2FVTXJwdhUsktgJLd/e0D/WVbbz5k5+psL7y9XLHC4h37GnUfy/i/eZNiaAc9fCdKGp4XPwelz+
sOH2utUyU/RkZPnM3BBCUBdKSe5uM3gBDTrBXGjVmLNqD4ZvHJJM/zcwzo59B6WZU9MnznZP/b9Z
uPSlFRL7fXAcBUOwyZIz6rA2Vu34V5trPe4WKuqxab818zWvZ/fJuD2FVUU002gf9ZbFZUIyG4XV
FKCxZhqpV5SWUxERaE1siLsckedUFy5chrdmcyg6pd6BcAOGdt8rc3IfGzyOt/ipXL3nAxbEqS7f
LWu6mkwFA0NBtdcqTsTWCkzm9XE6VT8IhrJ4kdA0lNQRwXf9o4uRHhSs/VSgxgs6tx+ZJG1Q1IyI
sadNhdNu4ZKSEl+vk4f7vv7D2I+QGIr5CBAe+UEiq/ei99CGMXn2Ns8O83FIIsjMaGuGGqZ/TiuZ
1WgNa/WpYXUiGRL0RnXLblqmlMDRngleU3ciFI5JWyt8criz2iKaeAN8s34ChLv1JuuE/lm8MKen
azAlGX4l8o6N95ClYuwyKoZTUL+qckBtXrJEbunKi/klRxywq2q6b3P640FMvvMX+aOzAYvWtcJy
t7Zl0DtFdYfLJ7Pcc23C0xscQOIrmj5tq9gL1tmLagvyChMrDdx0xLiAsNr1tPqQ2awLFmxPzNN6
5N7pXuuyOnDr2sNQ1EWeU3+gJXACRYbKftAOfVnafEB6es5Ke48s/7jREvF/cJLQLCr6cMDuOw7+
jOgOmFG50yFoW8qDDTdqB64nLPPEv2bS27tru3CZoiEAPSVPDo8iRroRNSrOe2TVJi165NJDRVpa
nGqlv7v4oT8WqEVFwkC4SgR0j1WQMNRY+80vFi7W9oEdULmrQhsGVeCPqEjMSbt2Y/apOnoMhv5j
JBcHEo6cPyTg/4BG7zkpjtgV7wQ619CZ43FMOHBNGhfkEIhaShhMpTfucg2eUW1K8EuilbGXQClr
ugrhfrcwqk4eBFFncEg9FfdK/ZmHYm973gMucFIQBv4QFij6YnYe0THGWz96B+qrKG1q54xzhTat
Gp+4s3ArWI+NkX1ng3z1hGyvk1j+jGnqHwe7eUtcoOao/56rdThgUL4ARtGoo32U7aLbK7kSsrxU
f9Rt1JL2jF/NentvPN3cLb6GiehmY96mjRExa29rq8nFRAVyHTP7KNFM7zcLnP/QucGGLSGuUj1M
LCrKokMYPFfi0rPxyUlKQ1LoJYdeB5DbKro8H3K1r8WdNdlPCqH5BJ2FUqA5WKlxcueFAW+HcGQh
qy3EJfLduUBeUUzpG/JIbFLMCDBEowgen4lWpXpGcROBvteZDU/FWSt4u4oclXW9Pg92Cohk0V/g
7DzzQlQIbDDO9yYIH5VbUH7h/4SO08hdhbOZdET/Wd8w7wxMxcgyMD3NjTEx269Jlr2NciM9255s
QqpQ3eNtr5i5IVAGGlgL/Vvv6utqQW1qW+3g1hU5mb0dWuaqBblSpJm51plUYaIXUcrQ7qLKYJt0
X08uAmkczErCX+hazJZI3e2ocElCLYg9YwdoAnuN8bRSb/i7Aufz0Vnkr95N91Tb1X3eLB8b4Ljd
+o6/3jqYrl1SA+lXT5dThOhxPdAOcVErSM8oRnFUSaaXDJSdzDsMQvDPQaMGldLYFwJgA7M0h30v
JgfS2FxAuJ65sfYrZj9u4Yxj2yBooVzRvQx6YRwWGn8srmBetBmFp2NUsNWgd671whnC+kv5GZfS
ONyptn4wpdcDZcpeOX7zHTCo5V66QFCBXYU9orc7VgbJbpIZ2k24qqwTPmgjXvxKf9Z1HtvVdgFS
YYYPZ+U7ex49UJ3VCiSPgVsmM+pwl+WOP8pfFlPyd5PGaXbdi2E4+nuvkf4mAOHpiCl60OjWWD0k
iQtVe8xie5Ifk8lJS5V6NGw2tbUuGMTkcJTGURJ5UEIyxxf0pbT5I3fWKUyUfU+jzoDGj+AM58yy
+4fcRCntmXay021+lMT2EiQP/lst/eTAbQ93x+BggChH5kbCpY+2cdeYhYpdJLGj1AAt3FwYiaL2
2ywHBuyW7BPnwW/dvwtRL4E78BmJnsHd2vofOVPN2EKnVBqU7D2wCRMjOZqRgxroGIDER1pePOOx
eO1p5PfFss00n9cczmlMs5YB7PZghfUO5URGz6HoCIDXvxWq/e4tDDkM1b4HxFghLGorson7DfM6
ecg9qo3Jp6UYcxV0aoaXRItsp7XBQNN8EcoHO8F6NXJm+cdv5S//YxD5PT1JVWvHG4hYmzw4KwkR
9F3WPrptD2R2GszDSMlF0y3YP9rj2WU4L20HF6AJTIMd2aOH3UpDjAvNEiXncMshSLJPYCNeiNQ1
OyYA/3T3syCLDcwxRtQ3OP3NThH+GxJmRP+e/oi5Ti/WjI7PqzmfX+QmWNvVFCmz0g8Ab36xBOJW
EfLUtR/93Hzmjhgokfp3dmaX0SLkSXMulgW+uc3dJ+Zea2gbQ9x7BT+B24VVoVh9s46eQHE0GJH2
CRm+R9zSfpA1WKQ9q/rmObjFfzn/UDktcx25OpgIFl5y53Qr9L2lJINxdbpn25Ln278SC8UuMrrX
wYP/kRKvVUGf1obhTtPHZ9831hDmlIiHataCzjOv9DrtfeMMhMpW4szGtj3C2GLPiTSlmdkL6HOT
RrJbunB0hIjRbmZxl32Y/JNXZX7gpENVpsGsVrV7TxwQg+8By23RI9kpxkmctJp9gzSak7OwtMUP
vZszpF9+je3jNsddM3XuZvk0W8mHoXwOH4KF4tJSTvQfY2e2HLmSXdlfKatnwQSHY5RJ/RDzyAhO
STJfYMwJjnkev14LuFeVqtttZf0CiwgySWYE4Dh+zt5r9353Aj3ytc+hstu1qnfs4h46HfJ0j0lW
uPk6lTE2w7FnzBWDm+a8u6ky38lIuze5VeHLoM6FO8XuLt4jpAv3fWE+YKVJt0Iy7y1HlEdGC8RA
4Lu1HfKLXc16dIY7oBNayjkSuqJT35HY1eCurWdbaLgolKCyjeMHrFT9ugWohq2pNL+TDDS/O+Ev
FTSsBx3VtgGZkc5qwjA3Qkdef8VO9FHVDU1wvUb5SZLn1ECDzz0ieYUjdx0S7752D8T19AevFqQs
2hGDVbdjac18fz0VmrU2D5ORfnR0QlyHLWBm9G/ot0iloDJd5Z5LNuAYPYzT7CHNLvGAeqysnZUD
/AGeA8DsJEF4P43eXqUddXlkY++BJH4i34Yp9Ng3G11DP2bW4uAiKF43DnETDdUzIKRpQ0/C3Dro
RSGDaV8KpMFQU2FRcjaYKzj2DACZItQlBGWGbZ7M5T6ty/AEN2RdUv7EdQieOwmmLZnv7gVvNiZZ
17A3yiddxTCDbRAZ5wQZXOZ0DrYINOR4/FKrPw2pGVCXw9MtaYFrVRtu2PB9VBrhGjRw1Dpq2mQ/
Mu9ZGR0AGdYUlkiDPaELDHQ/TTm2ZzJSaiPHgemnlM/B8BEmYF+45F69KDlHMZKxwtdXBKLsTPyv
tIGAZQxVdiU2jtYdJNJ6StdknqCrUCb7vW5rDX5PNYcioMjgK2jePWvjbFu2HsKNL1YY6JvZSol8
lk0Z+etO14QbOsV9H5m7SE3vftPT0h/cT7LdntOimQ6MuUl4dup4Z9fWsfH6+uCmw4+xbO+heMIb
AZgvHV7KYcChilcWhRDp0kmp7dPG58Y0EeVu2Bdp5QxO53TgpmLRIZ6tWOHdojnbtJ+xRHlZjx5N
V8ZCJv/1mVzHe6/72obxzA9X5JxyGAUrti8ubvITgDIUptzAOVepw6VNsmqGKnkWWI7RvqbzvHI9
AOlW8VMPre9tV76UyHnWkX5xRlEe4FfChXspmUzPfxLFntN97xgKbemDYHPFdsAKnr6ZIkros4TD
HrXfOVd4XXuSvAiVBCubMwToIF/COP4hte9jdg6sCFFx7G6rrn91SUzdJ2I3Yj2g3g+oUFremNBE
YmLZ8m7Obid6Wrjh+YARxzkNioZViLmKeFSAUpkebaAD5Wd/cr/QIQiOniQvyJIu6dPK2iCI+Ukq
3UMLaoT2czhu0qH/HMXwK7UxlsOKAsnorXGPeThEaTG5TE5cUWKR0AZY/TV3SMYnBzEQGI9eT63m
QoVcselH6c5pqTVam4b2duv8yjrvta4JqqIJCcS3Bfsma+XQ+g5OrsqdU2Eh+CKscZU5NcaoQEtP
oMaBo6p7BVsqDV1mjsBvGGnZr4JTb6WEz1ayM1EMBuKxy5AlpgwpZC3zfRr07xBr0OBY3IJjpU9r
XdqwO/OwPyOUbhhBOWcBfJfPZYvei3t94xLOaOuYRgudyBBIIPl2HjCekPhRrvlrP4XXEPYuCRHE
caww3IWHNBL1kYRsWJtr4A4MMgDm4geK39Mopf2pgi/5lAb7cPogb6TbsBdtN3qxE71T83sRrYXy
apb9cyU8nwDoejN2+WPVGjpxSZxwTeG8k7pALxuUsuMgOnLBDU7EI9dxcjViGCGiRa7W6240w4Xt
DSZjpKttXhxg1jGFcABHyY72LtA5RfQjbWksXYxS8q1n4ZRB+bhKkLMFgytpYYsdk8qUpmeqbW02
gFzd3rSBOo+8kthotlQ1d3DMfs3m1rSoqvXAo5tflDdIpxAvu2qXB/KLSfJgnH3HhWLR3UzbzQTg
TElrP+nEorolNx19HyOJ3ox9QQM3hpnc/EqMlikksp8Rzd9GMrFiN9mTvGi/aX4GcdygFG2/D8mL
42jOMSBted01Q30KRxrStNzXys28bQqFYd8qhS9p5Knu1z+UCkYU7P2wLnIJdCfcei6sZT+R35Ep
H0ZyhoKG7AYSYbfQ8js6aoa7ojdqR9cc/uRQSnbUg2XTCbK46Q7cWXSRvORhu9OGX53hHwahzBPD
m1NDK6gRdMP6yt5WdZaeBK55/DXsxVxEZU7kH7qRpFnvSFdC3RBV/8iGsl1pJcULoQFXHCxPHWSL
MzY1EmOmawUXcd9ZZIWVkxiYLac7iXikN1mtrKKdzVPxtLZbpEfBMKePDfEP12YQV02Z/RZq1mtV
SX0z+OqNvvhXg5UaweOpU4QWgrel49M4P8axv4iJoE4L/q+FOhkbIhCRiH6+1TD0k1y4OPJoy+k0
a0RLIQY1pxuSbr5HHMgLOrHlQ2qEnWp05AfIHja/UBJtxa2aHX22mWQEFUuSOTh1DLJyMuDM+GHq
Kn0bawjU4tJej3Z39bo33YSDCMQp2LhsAbwJXsbU0T1OIkJz/U/EVZTHMTntdvrRG969SkvSl3XN
w3HeX2jmsGHUNwiF8Oj7ADNIstw2Op3yWpk7xSsq64KrPz0Sp+0ftIHoA2+MtqRB0ehW7gcOis+i
dIwbYZz3PvF/mAO3pzDs57Sldz44fDGyHLcIH76ZKV4fjTMRzURS3Eg2Q0/TZg7vy+sfFEcdaSES
poNrP5e1+9xKczjI6sMe02Y9tR6jt+Kn6kp80ppGJ0irthItOjwwhxBrnSUFbVy9hUZUrQxoI6Qr
V98yTgFOK64JCku2eJr3vS3YX/s0tPUu1R97thgWDZQVGW9qawnkkx2dj42Ts472QfqARNbHBl+/
yp9B4jd7z0WoNUwjiudgn0TyEnf+PjL5r7ItDtc0B6ItN8tu3eCI9VOH9HPiizZJgkJWGF8R2zK7
DkKgtLG3AoAARhAh/V2XAFkGuLRl5p0tkonXHez6dWBdXSMlO1fe8qbq1qVLV7aBx7MJrTahaYnw
VRRatJ/gNiCBFJ9NWFVnG2H9GbTyTzPqzwQyL8Mwmw02rhHkYPlGA+BgeSAjtCrCcDWLyymO9hJs
mZjq58RMyaTAKJ0O4WPkZbisIPspE5eVVrSfgRtwpdMwoPh3Ll0IusjTmBfYgQm7ThbgkkLuTCjF
y+oEimIvBtKegolUqgnlKdsaNjFleWT2XB971+3X8C+5D5ZWdRJuQfnexjeqYnHB6ycuMQAsSDbD
VZlzD2zw37QgT7EjWo9aFN61pROkz4FbTKZwPGln31NfyiTVLyVdhpXJ+aMXyaFuo+tg1SHjY7Kx
ZvMBpQxYfiQqwkEAqke4X1ji3G2twNTGCXQEZ06vyNl5GKPh7wo8s2g9q7jw3zzE2hPdclq+AzqT
rmUCTvpf5cavVdA3TFkYnjhtz5tQd+pcT/TJEfc0q9oIkz3dxXang/I1VeKcSYki9S47euUcfCzD
r4U9k6SAOudk/1Quxo6AiGbf9r6Y6taPOu+HoQSNyvIJlvahrJnGSI08QlIXwy38+HZLbze+WQX6
ceQwTJPIQ2PQJt0X2X5gnWk3ZU9RyGYIUMiQrxnfSa4UF14CNbHetxld9mtBjl/bRZfY1OXZGL41
kSzPbTX5TFwTc18AM9oJjaG3S5JtFt8y5tSAjyOSM2hyYTSien4TiV1fnBSZEqQM3GizF7/Ot2AQ
8IxH8uxWeXEiy3eTTP2wAWMGVtptQRaykWV7IpjWjk/8JdNGFCz+EaNpPdMuyFrwyAa0MevkIWRg
hc0HvzykezywsnwGTn4dCMKRYdu9IDJ45GoxadCxB2O2+K2xzekSeOm5Nevi7Hr6N7+RTHiFDciS
yNosoyKqzF5tOyasa/j2n6MLii4jl3VVjHG3Y21l4SamXXOVuy5qjQb1EH5lDoWawkkviUxp1VXp
PhXEs5QGf3deO5KE5VU/kjTpROnDlA3RrpkC1EF8GoGCF0wA/XYAG7GrcvTohjIYmBffBruorjEO
x4TB4gZ3s7bKk+noUTLRxp9+1GPhH6Qz9htDhvT9wHLEGXicAPS3kdbvQVp9DoUAyYMtmYL159TP
MMWSzz+1sw/HooozEr04LY/CWS7qaOyHxpGTowQmcWorqq0IFF9mrjvwMysynvITHNXshJP3z0d/
ee330+X7loOc0yVIuHqoU2LouJUy9YvwAsgES3QwAwSTNkZRSwKckZfjKZ9hTrErv5dM7Teti5et
wVlIDcGhnteM30//8prRYK9yA5eTDjgKk7EBRwASZH4P8dtkHzCL5f4JCXzmPv0+6FnGG/GP1+KZ
+/eX15av/n+8Zv3jp/z+ef/Pf4YDlKv/ReY4LioYTG0dZqflgMGcP77Ryj+fsy8Hxew0vJiOh0l6
xrEdp+y0fIeDriamWfI/z1Ftkm2tFGzjuslP4fxfgSqSn+Kwwia7vPj7UCP+P5gVBZ6mVyd/BqWY
Jq2mte3p9g6v5YMSsqYNgop3efT78JfXKqTfTGuio1WP5clgq7jtlP6lD/CqVfMntzz6fVheoxlI
i9u03rAgNKeYxjPbYwiR8+mHne7Pw/J0OeWMIFD0ov75y8s3/v6e5ekwB5nMjrycPacR7y2PaYEG
i5Vk+y774yRW85m8PF0O/+vLv1/8y/csp/fvry6Plm8ZIiLo3RJaSmhXbXJbzu3lbS/s+qc/CrLA
zQoD7z8OTTGjJIsyR3eU+yN9ZvgVRmcWp+UR8iT2StP84h8P//J1Yz5jf3+7G+PyB7xNtT5ToDSd
D41RMp/c/PT3a6Mzm/KW54XewIBYoFHlUL4UDVSpvmAUUGJXnBeGZU1YHv0+mE6LY3p53k0ef+Hy
cFlCrHlFaacBU7lpPIbSKE+Tg5Us6p5FZoppu7xRy8W4vG/kmBnpgXP7VPQzpe4ff6gqihyUKNbb
E+av5ST/fVhO9H4+2z2XnYvhIgRMmDGm9KN19ACVl9Bl4lp35895eZQZ5hdy2V1anyI9OfNqMMoB
GMjyHJe28+fD5bkf8o//+Hfzty9Ply8shzghkS80UFUvF5buymL642HREJ3CtJMr7fc1tzxVDtHi
f35Fz//n4XINQujd+Mj+ibdmtwB/5QEJlrWPMCrHVbZVNDtPTStKmEREjhVGdybvhytbJTqxw2o8
LYcqYtX8/RRF7dcK+MSWgpD4dsR8GET62Yren6z5sDwa/frPR8trv58ujzQt+kz1wtgSuopkCZ+P
QRI7vSYwGOvSLMrTcpmX5K2dlqcEKF7//rd//z//+X34j+Bnfs8xdubZ37I2vedh1tT/9XdT//vf
ij9ePv74r79b0jBtzzNNQMZ8ija9CL7+/fMpzAK+W/wbRnwa9FaOcT9k8Dq2Y4YKc0BB5phMWuPu
pNupBXI2+GnE8ZdeZsY9h/14Ghz7GWfytwg9+AeqZoaIZh9s4A2wyGbaKyrq18qmXo06VF7QurXD
WAGkg0z2qJsJBkc6GIQkoUmdWnDMdSghREaduIqQ7CEajtsi8IKLw4AZU9Wbh2niRAISwDijt9dq
VECWDbZW//r9cMy/vh+O5wGjdKQ3e6OR0P7z+9EHLva+WsV7mWafhabZL2ATXTb7dfPs4IzdgGQQ
wrEvdt1hpIoK5xgP0c+kdm5cZc52IZpbVvv4R/ByztD/piLmI042fOZ82jNor775o0P+RmpgxW+q
H4GeWA8T5iXg8dpnPdRiHwPT38omDraQX+ULcRK7FLfiKkVq/dB1jdxyLZ8W8WgtvIx0MURylWlr
Oy3qqTLjefaWIHANrbA/1shyQoDKbbsiHo2pQesTtlZ7QOWAqqHk8RsoE04OYQxRRuS5TBEz92Oo
2O04rYO1aSBwqmD65AzJWguRrPi29M+zXMQThnlQsvjphk716M+Hpm2tmRTlnalolCAxB+mGbPQL
ZH/rqpRz/Nefmjd/Kv90Fnu6ZZlSmmSr8ebr86f6v87iABlIGpgtOIwCM8OSGeHWYE2nPqxoLUzn
phjmWR6VVkS9+kO50aHV4+CtYfZ6sMxoN2h6D65iSkhAqelKJoU4UJO99aZ6smTvXOweplNUyIud
k2bdEvq2j2ZYQ1RbFzB04VYvI2c3J0ivjbEQp6nNvjeV2e6ygKgKP82cK9EDzM7HZFXmPl7/UOhP
aX7I9DG6WthauUp095iP5MBVni9BUGjOth0TJLSjGV+Y9AAgMgciQI3uwU388tbZzkfGKQPJgoNG
LYyxbjIuH/gw0+8e8/k1knYu5fRNWNatblx918RDdTAjLd8ERpmfqD7iZzRITA+J1U5xseKoTSzD
2EQuKSmAVMy7A9zZbffggZwv8F9fcjcDwjd3Wo3ONl4DrqbNWFSvkNjDnU2EpkcEqdXpnFlQd/BK
/hGpM1vKlePcxWBnl1YbBSa6yvzIDPHqjMwSjIqG+3wg37hZ/eszxLQs+X+dI2wybMeRKM+k67h/
ubK7Siaq9OEoGuackBoQfTdA5EJIROMlEZ1kC12M77Is4xWp5fUNebm9NhzbXysCMqCBMdmtMKKX
ElP1UIzVSc3/8zKNnHvIOZHPXNAKx9FmySYuwXMfZe9e4iocj6beD/ekyL67QBLeI9rXCFyJTErN
jHTXrN6RguXcSyTJ97zY9k5XXpdodXxc+AUT2M6yZkifjZaN0cCVR1HOkiEVNkdGswR7cNYw3sVa
b/sM9APPujkuKuYOLT8tqPopzkZnaw8CtWtexPu2JU207NznBfXvZezD47w4z/FOP5h/DYfAkN6r
ESMbyLAYOGPtXRTFB+EFRvcMtm5cacWNq00e0YcRCxg/kTiMWDdsX3TgE9tmDjOalUeZkR3bMmi/
dFCXJ4lMywX7TYQFQlrmZsGLGM3+3pusRYj62BhP+srNR/ulFXOWt6E5K0Ofsu1Ys3UsGm0sUHwp
KpH6Z+ROw0F3RWsyD+CmJIlUilMvuxDJvO79INku/59CtJgaUvOJiTYrFJjFbQalelswN4Yz1DvY
O8i0WVj5hlV5tz5DFNMbH65nBXxWzbGGvIMo1wnwgODygHlq8d6P67wp7E9EzZjxCB2yNFSKc+Cz
tppoOuw4l/cmXY0LZs1mVw3c2/iVb4yt2ie7qR8dH3EDiphsb1ZRADCQ9z42k3IfmLLnQ++9vQX0
zGjuY3fD3Kyukz2dE8YID5h39w2Rp3c9i8e1R6f7XhcMpl33ko9NiG3P8U4a2ic1QlbwK4RqlHco
wHFZrqxamx58G6gBdeiwCez8K7pnfRPqhBHlmZajYzbGU5+nP1oc79cMw19pUniWO9F27tPYNtXe
tQvcUV3Zb6BDaAeF0Jl7Bp+1kdcueuQG09vAD3WSQV7Cot4gLekI7Z1Za0bdMDkfv409cTyYiq+I
OPW9kcUthaw4IL8eauxJ2Mmt1370og3eAJdxj2nupS7LvamM4qNlnzFaCt164n8T/nNgvUWVfs3J
k3yiar0XaWafxRC7O8OBTh2GevRUeCyRdlj620TEoMozU3utxgl4eurdgqTrmX6G8VXpN8Gk4BMC
UrAdGV2ckeYFuxZd6rqKfeQp82EM117WhSstDrQrjergZg3la6i7w30sMdr3uIn5aGxvjz3GXyft
4D8X0u3uKu93TWTSZR5j7DJdkayRgtf3jukeo6Q8uGke6M0EGNF6aPtveWcgwBDwqbjCg1dzvi76
mAgWcMMfzJX7iwo880auBpe/q5ffhppGJTQIlrXaA/CVEY9ixnBdrAKFYO+m9wmDEAPmmLuMaCLs
CHiYzE58mkjyHJzgs6c5n9tPUSPwBOKFYET4Ezmi81z0RbFB83Mjt9x6JmHlsdQlCWWFas9JDBm7
Q4c2hZV/RWMvkIfWOX5Wf77cWp3iEfEWgblnfvBnmOLo1yKYxUx8rnSl3J2FSBRPj/PqWUN6bwjK
wSi/MQdHnkzdVdjIpuBY+/XEeLLktTF5D+h9HLqJkYEpNLlFqlSQmo0HNyhJ4dYCI750BqEsQfyG
0bV6TL1yH45pwlozjtpB134aBBY8jmQYnf2C0VUVXDAZEHJet0grzZj95pzYpBlMjfWQqXmKDnhH
CCe9JTr2m4bcqKtbxu+F4QYs90gT+6S/UuOlOxzJIw7kx8Q278sHQaUcGAKWJEsiSbadvRkDtAta
4aHMc+3XoccTtqR3YQC68L5MxyUKEzr/Lq1ld3b485cHHWODdRBhTV9+sDX0F5BYH1VehYwKXGQ6
NFP568G8S7hTIZ5IYq6pIc3JcHYRoFl0RiI6Gkpfh2SaMZguzKtwnV/AKgu0CC782bIubwW6Ckog
jFUCeqEwd70bBN+9rKDdj06Y5qBIH1KL/UMytelj/aJ1YfxkMd/EoTlPZV4WtKtnj2LfhMEnEZHx
ZbBGMuBR1yLZQBBgLS23No4e+jbcG1UvbpVEu9JPzN1LMVTfRhUee8AamspQDiHC7yuFI01LkkM/
B7L3nsVMMq1HpBJpdSbXXuSUdk67FxawTxtbYJV4+WXChwBTXRqnfA7ePi65QKbGGHVSIR0gVd7I
FHCoyEJmWvHWSriiHE5Gg1HnE3OHEfZ2aKwjr5JQhrz02CS9uKcmo2VVGk8KcsAxLzS1hUQAOmSY
1ePmlHxpxzZEpUCuANrPPyjiTQnymmGmjmNAia2MAlxevoh2loDShSmH2wohJlF7CLp+fICEwHs8
E8Es6R/nlJxbkuUKVUBSPjKxJeIu9392mfmoCLl4Rzj7aDeU7yQ5ZWSqifLBIJho1ZtJ9KyHfMZs
/bgnjHwuhTS825DpezCdzXHSzF+RUfog/1Hy02reZyIrwF4230fRAFqItZ7YELalNKVPbUhouxAj
EWcJoXmG+TTWE5gTS+WvjjaXWPS6iqarL70up1VrIFhl2JFB9SZtATfCfTlgWjLu6RQdCCpNQMJJ
eEo58nAFttxYy9gbTqXl0P9fHrqA5LDjt8xba0YRkEbpYpbWxWx0LLHuZG6UE0QXws6iywib44KH
vsJaMD/vgN6gJmtuBh3MR9hRn0nSFUAYchaMLvoqyCqzWsDBvkqnCymzCpdrCsQjtWZCBnG4BdCr
dLU8XF4MxaUKm/SUjdTF66EnhVOW5nA3UDmAniXTwxjIcem648CwFfOQW13Ai0Cc1N46r7rPuJO7
4wGwRrcdMVJGgVhY+he9po0egOlfIymNzbjb2wYoSExmxDlYznjqmBue8ATRm1keLi9yuUGHDm3W
el2FG0oMAHAyvUS9L68t0s8j+xu1chUbfQ1fyGsaCrytmXxUZV88Mk4p4oSBR7rWVU+1mtUT8DWN
S6GbnmkOc59hOBvuyGDAcjizzLq+fnDyRD6QKe4/E6pFqk0uDsqRwbapoua+HLwxSa+5hVZ5tJq7
Ds8SKZfY9rJoUQ1N7QUkzZ+PqqzbsuVPyMMax09FxsPK8AL52kZ43o0S+8ny1O4yTN21eDbCNH2g
zETJNKGIStKMjDCZv3SlPdx7hAXmaLo3t0de3wRhAzDMip5CXQZIEqMWl1CAGs8jRvVYlPpOIloi
bzzVHrIIuxzJ8U3A1Lwd9Pelhuy9/EzpGmMopaJET/yax3OSX8R9PsOztnXFnIsemI86rRHQrkm9
9RovfHdLugbEMAfXZs4k6vL83gzpsMfDUK2DKkSjTrNwJSK8R3VQs1eB2xr0vX32jOzeBY7xZPrd
u1mp/tk00Lt46akWzBxIniWOUozwWn28en1dtxvDS9oHcwAJ0tb2bQiwfk6tiZO2hvk/eOVLl1q0
aXFNUbA/6kYPt7UBqAW+sIaUW7SYvkff2rleRffATtx0S8NBx62l2D/EPy3y8c52LgTEsgRD2FQi
2Gh6jaCedDoCsNpg3jBAPwaQY+eaP1J6SIBdop1d68VzsC6OeutuHFcfLkPOvoeYheyS6+m4Qda5
ncZcvLiFFhwC5ltbuCMOomATlfw4Nh81cfRgwwz2RKo/W0VckKmscAw7MZe5CWhipc2A5FQ05ll1
GMB0f8Sw3GbFx/IoaL36DAYqWGM8sPf0BfydN2qfYay3hzZps0Ocpcj3sGuvO1ATb2lb99uBwJ+9
bqTpvq4S1FRx7Gs72eIYlQlhIm80bpL3aiiai4dsb22NmCq4EUQbYDE4rvzEeHGW99N1czmvC6+x
ypyPkKp+4zraWinod0vUJ4VpcuyR5JwdwvWufUb9Lixm4qpFGAkttn4F+xdtjAZvax9n1Fvmt5SA
GCLIMP2PCDjYkzoXorGSDy6B9ygw/aPDOGCrtdydpUcM3RAooiK5Is4D9c8BDYS/JRodtkmWefdE
15trW8VILoj5+qrc7p1YdPcpsGkd1Cg59RBwBAI196ODeW22JSypvHv1isxCsIL+yGROnPUO8T91
S5YsGlB8eDRqVFmyfZgLAYS327Hn02sI07zBaC620RhaT1qdSbgtwTP3n9vUz+yPzHBWMASpKkBG
t2yCzaZyv6Ag+OVJvUdSOgTPKZpyrYihg7od1DGl7h6X9tkDe78A4xG0bLrRjy+J4Wy7Nm+PdRHM
UnerR6QQeBdESnc9qsz3agL2438HdM2AX8x2tq7o8ofcimnuW7o6qcFGYIXOGtFgkl4KRU51NETh
GccAGl4pqhe/trCGxJgThZ2f+hAz/gD1hO45+3Jq9eKNnBMnHTAvK67VuSnR1I57oGFLVZyp99IP
alYSVpkyzct9CS2McFmeCkThfj65N6gFyNnGdjqWZLHowh9PlV17L0qSJQnHITmVpbcOUqntpk6k
N2oExnXgh1a4rt2D5XUh8LeA9W5uTBbSco5uT+yz65TrMrAUdw1dOyCEfMN0n1ytOTWz4jdvhoYO
UPRLmyLrodIEeqLGL48VERbIsqT/SFQJylGTwG3PqECF1pYFF3t8KmdivuZ3RChpCqgkXFTP0U5B
RzQdf0jOiYOkj4UDDR1EM9Xmz6ihZzZM+cXsM1ZnB/c4i0a17hUlLi167bocxszVrlSs494exi++
Du8urrVk4+nezunxeW3yYvgE8QKLeP5pohhRaLKro2SMkpcs6witihRdHtbRqvG8lalVx8aYpler
OuCppm099NCrZkzsckinERuMRuaXHncbrxn1j9r8Qcv91k4ufKfYTc74CNFYz2eiYim8a06gWGzK
73VSnfCz0COho5lf56fEf1JzJkehe8FjZNFTSHL1KYUZf8VrVx90E+RDV8tPCnQoMgEqtjYJTkYg
LfKk6IijDrhP5J5tQjuoH7PAH++cQcUrlGVMxqjTFKumDEmjjiv3swRrsWaiEnLbTg0ynynEaaqf
mBpFjyBM8AtnvY/+iwl9N2eAQlflzcntcO2TxDDSeXmj1nmmg+bftBA88ryh723wXfii+h36HLrF
fT18bfC07WPZ3WU/aFzu89UT6dmrNZZss34kBv0G00VqIcSrdBvnsWFzugaJSOFTes7Nrp+y7BXj
Yb8yhmDYVFZgnNKpMBiYdvfR6N5RfGB86zv9Ak/27ksH7vGQv01m4b2T7v6ZRNr0Qw+5TQ1sDnxx
bQSARd0p74Fqu+fWhv025ri/GafjjfDUr6jz5F0yrme3i3RB86V2yhn2i/kuyrI4eN/jJoqOHbEy
HlfnBd1RfikdN7vU4dFoYjZ1AdEGbfcVfoR3aOHrnLuKeKXlkc0ZguUJhQ1tr3hcVVgm+Awlg2RY
CtqI58RUE/JgAO6vLHbGiZbXsK0hYW2XhSJxZqlyUAjaqt2vwU2tu5NW4maF4O2GwOFUHLtulWgV
NKaBy1AYuXnKBhrdjOwTTBpkGOhhY29NTBafdXyE6vwpRNM+BFXnPgQ2NjGNed88dXtqJXdf9j3I
KdlRzIjKhJLtZkrL3UvN5iIeGACx9LKoNtS6TRc9AUupdu5Qr0NEcruijMVTEYpx5/nlE5gBsXeU
gzqS9NQJnefFRtUheirAkv7TNZ8PxtDZh2pujNVmmG8YgF2CwEofiriyn/yqnI4Q9QWplzX5TALD
mb20UStPHLEz3RpzDjTIRpqODiDri5zY5kYxjr7CJfovFuKbMnX1bBQUbvhfvQ3xALDQPMT81U7X
lHEeE8t8EA62jTg5pFPb4/fJHnNz1jJ1Xv/kdRMhwuLiVFT40mphXdRr1VnauZNg80O99CkV14MG
WhnEjsQOFrtfGu6GKwPb77nUu+wJi+pn1bvW2cKH/k7RgbrJmLNzY7SGM62Bzfoai5JrEL9AzxVq
CDe/UksJ3MjrI166c2SPBm9Gham6R486iSTaOXjkmioxzlPo0rI27sY0tmTJjqBPVVsccFj0uLur
9A1oFltpogWY31XwVDo26J5+YgAYrYF9E4o8r5dwqNJzAod+XbhO8WVeTBtKRcz4aQIAwTVeB+wS
h9oyv3EbJ+QPR99LXrBY5516EHOemSJ9Eg5DmKroGBLGdE35+9Ae2/jc8UiQ0CjF1u/tZ7qh1mp0
PP2LIqntYEd0vzW1a2UIlJx4ol0A7njDXItRdK9/Ki0pV8uNMQrkI8O5zyq30lPhkcOklb1c60Vd
X0NSpY/oU1BFRbG91sB0b3Q9PNRuok5YTFzcZeyJVE4UvONjZciaYBuR5nL3ozDdBVlSPUxxADB2
vgbaXj8mtUblpwUBPSL9iw3e+MDgXT1UZI+dKD0/oUNpm8kL1YspckBZ/ALE85mxNUWvSAbGYV2Y
wWGYyJlpUMfd09BzD74A16FX06++HCJCeCMNAhWnrjKyx56CZa9Gqz6RJkTNaxhMBOwC48AcrmPb
73nwLaLTiSfaEcdS5v4Z/gKtYEfv4BAD6sX69pzaqJxpiuAFieSrkiSSlTG6Qe4kQa+BMM/7EREI
xiHNNm9OOP0gOhQLn8qnVYGIiv0ByvgsHohnHmv+dWOJl7hs7CdcX57g7xGGxzDMbsN3xuzj5b+5
Oo8lx5EtiX4RzKACYktNgppMuYGVhFYBja+fA/abaZu3aFoyq6oriyQCV7gfH5mola7DcDtXEAEP
/XDQsuaAeo2/g38cBvLBgsVEdFWABx4Kxyx1VFFHguZiEVaeuUkLMsJTpLStC9FpzAg29PIU3wnh
Gw38Pkus62E40OGFW9tuxZ38O/4ptp2yl8LSAP3DPvol00cAJkqAD7YnUxOZXoDwTGc0osrceLMN
Nd30US7Whv3LKaWOddvgSk2wjFZzaaCpU4ujTERb/OPV2YxRIhN1Q4JG50JyK4FfHa1RUKyyLjsJ
V40Z3zr0UMyqnKmq3lmOLGL+Awub/UI1Dq8vZ+5c+NJg5JtgD3hND9T2J3A246OqzF0fE+YKog/5
ckKuRj6R18gQwbA16xDmmnGtI/MCvak6dCyLV2VevuPMHLeBxvSuVoeDSfDuvg91HD6TWv9+bRvc
vtnqTJKZVzXxGTXhvm1M9Tio8ATCSj6aBtl1oTX1xUqQ6xGfCsmlCvMnLIczxPDUUu6O0afnWsHn
qIStPAdQFeMIaFTMwfJVqOKcjNH4o+0Sgjd1xgpJJcZVqkDNSqaRZW1myzcHME+oocyoVDHb5Tjy
xqCVgHxqUsTm1zS12uwcJmSQSZ/aymwJcLbIdTbKYqtbmbPpWgUgQT61l1hlFDwwF8TkAVgGpyjS
zFa/67949+tFr+S9pxtUuWpDWiGBpsAaBI5TwF+aBYFFTb/TIDJXZtQNHqVPTIgQewBT6soTbMO4
bMNpWLh4iFYTy553FDr2mmhdTF3mydDsdz5X18RlVDeEUI94uXpUWtCNKsHmRjf1bVcZ4UNTVbFW
bK4mu3K8EpUx1Gp008444wwrkKsgSxfTlGl7J3OZeRu/e352DptSO4aqy3I1IE/ztbREnrzSk9k8
pMemF6gGkreMu+qUR99g9Qg0a4NliGWXLFzo3ZQ5f5AWMOuY5CHOWYBEWvw7DHBn8Wpl9ySJqwVi
GX2r2DpCwjnR2s77ryasYZiifSx0O7nqQDUXqtlNa0u05sbysSaUqOoWMtSqt71jjT/KhDOlaYAr
VxPWy2EQ3UZJJVMnX2k9QHidZ9BrRr4ybauWJDy4qfmFEQiLa6MHuNIT3dQ4PTmExBOT02s7kprU
QAcmbLsC5ZaHKyLVxHOkwT2a9Ucdpl/Y5OqbJTV5k7349vOpu04q3Fht0PEWqMg5iMmKHxkeBT6z
SvZQVFvfWSyIfgA4VTeURKlnas4Hjj5Gd3VNeJFgRi8r8xvG1RdTL9DloFq3pYuVlIBiQmdd2kNY
mCeupL+Zg1DErAvzwrqgvEQIvpeW3aM0UBrxwPAzogUGM8jNS8MubXz6eoFg3s2vsLSYURCEHm7j
SXc3uGh+ssqbcDH4d7CT6UeAiunQGZW2zLMo/WgNIUiO0W64JPaVqloHSYV1gLcC46gOpqMg5HY7
gbc4zx4xTX0rBtks1BCvY+2UX00MsJqx3sIE1beBZWaejWqywaGyrq/QjCJIyL0B1lHNEOi3EZuY
rxuQBiNEQhvywqZTu9nwaoCHkRZGTdzw9pRoT+55tYcFlttp+EkOwI07XI3BBqUJGbTE6Ih2LYiI
3KBbwC8yf8bKWns2NoNFHzfs6lWVxna+t0qAiGyQ9q/iTExNs0QjQ68961TCscyeTHqxXxRiryp1
cI2lFm1K6nvCWUivHsPqFsI+UMOaVHLA9Z4GKowFxPQci8oimsYhwjl1SftJBtDmo7X3K4PlLws+
wLsd45Fy3HFrE0tLuHJjWTTEi9wWxibTwgHnwGResTm25yhuxrOvsmLxiTjEQxfLE2dLdXLoSzgx
HMKTs+kHUw+5Hu26e7pF93R8cSwbNtRjlzhoneuZiqVC7bErTFFUrP6tN1IvDPRy888sgqbRBT9g
U/iP0R+zsNUNTLeMiQ7r8BT8nkebnC015i5bYq/TZTP04pAGdflM/HwvlAew3fGezw+gpCndDDLZ
BefH2cGRRphG3uwCY/x2mcTfqEzwKadZ8wjMhzUD5jLd8TckDMplQ0FyxB2oUTLprRfPD1n9Jw/S
3VjoGRZaunilDW9Ahn62Qf0nTJzinFe+7gEBbudCIn6j+R3PscUyxTXxXVTKJSo0hUgEHgyLDW8b
C5eQGjEPW4ieJ2QxODMJnYkTqr0zXNJ7yhh4GwO2ApvANKyzznWZKCeJN+iRR9zn0uDiPGpJcZ9I
ubgIAqcm3q1FMObd1YFsslAZWu5APgJ0VJnfumTudGaC9eA1bLF+kiQQeWWd9btJgB2IxA+g4snV
8Q33bFIYKX52w2guvTol4e2l3YihNJ+IG5R0d0Cny680gsJv7lvLTv5k/smlGXrK0grPQzS+M1dc
W3H+1WtDd0teIHWxFUiStkOjKe9iBgClysGOsvRKYKvi1SRErLThkSFOwof/GOOog+qdMoVS1Caj
Yagx/tTzz9+S5nQwuuYtdH2IW2X9aetjcBjqWrKX52lOv7Dk9CiO+sBf5lBn9TqTsEWinOo2Y+3t
U7eOFMxnuD6YYCWvlg9R4qvSv8ilGb9F06ob6ffZzpZW+FUWX8X8bde0txYG8BR59c4hAhf/rCtv
JTSvW1OhAfKdql6QFfHeotzfN7nfn4WeJagIhWEfGaEDn/vIVPpitSsJv0jwdeVd6G+1uS7FV1HR
6RFBb3bxXomD4O/8hQg76B6S5YM7MGH4Z7QkmSzxVoBi8LvjAGnlUDuCVi3cdIGifmdaG69KVRAW
XRDAM+osfPTeJo3cTPVbx5qKuBmmctxP15WZVdBFYvmujwUGxyI8jT5A6MhubADNkXPSEWeTXsPe
VXXd377Va7fEZvZPgJ/cDfwNWGHHv0anwmhwaj45bNbmsgwhADuiNihOad3+AVerHDS0JNu2sy+O
qX8O8wjR1IDSvR78KSH8u5x2AyTHDuwCPxp5QpyHpF6WEpmNAoQOjFZxNcNmoRhGssdmCRhV89wm
R+tjZLDFfPVXYuT8EWfqTyZW/EXdDcWutbUShVtpfMBzWGp4lhhqq8apVBpMEmHsIzdArNEio95W
lbCBykkCL4PC3I5SiXfU3M6pdz8bIo3XKkDije2HycpqmWOYddLh/i/CBz99EfExySxb2WXMl5FX
5ICNjHr8UoV2NFIR/zBqmT+qIk33EvDt2sFDvAY+oBORwgjcyMIcRkvcXVAtwIwiVL1PjOmLXo4f
mAhGkCh7iE7QZxvyjgLLl1v4TfVuqnRyB7pIW2XmADMvwLbkulW8jYK//iQx15Rkehpa+92ukNWP
34avoz/BZr1qTPHZy2Y8VoVF/LGS4pAPa+ViVqch18n5Yn54nNhaHwG8autALav31qq+grac1nmT
Ffu8jYalNG3r5GhRdIlmgHijNbgSDDmCbzAdauf+N3MW7uKWcYm7qAb2oONwK+WTU9pY2o0y7Tv3
XOt98E4HY1zhw93Ji5/2mYRcj0fVYoY1k3mHdeFow90ek/A+jcYm7u4EmRWcBD0pdBrQ/MqyyG1E
YLqzOoSvLak88RgSU2EoJmogrJJaE/7sIht7MBJZRkIpw+1mbA9sKMWOYMwz6E5jy+inO5BnzeWL
Q3xtWk77GHvstyhd5EnODelUka1qqgyms1brngqQWMD94t2geX6GjHp33MOhX7v1JjNNVHmTKEk5
yooLaXasFvJOm6Miyw1nMLkynQi3BZ/qFuIycYhYcDDlPX0+3Ku+G52bxQchyIJh2WvaX20WLdZG
shkt3JOhxHYIUelHy3adTXqtnAqvMJxhW1KTb3LLbq9h3d+NYmQjFZN3nGRkXUGrtBa0k+wRkvye
TZbxHhYMcUa7WYZRXzIYKCso5iJbvcqKXv7pXGpphE7LhnqQu68KxJtUocT2yS96CemiKj9Xptwg
l8qPqlC0BS56dU8ndtVxzKI7Cz54Idxjjx0vsCYVqP6xQPxzRPR7kU2a7IaC9CHd1duzwJOfcNmA
lil+omQJjk6HaNWxokPQmuodsCXhKsJ0tqMpnMOkTgRyzA8FiY19YfVv+sFBZwxoqP+V+vJuQAYk
BjP6BMtnLezUGnBJx8lZIUpzsRoGbbgiQp9dYiohSH10agwCm6IiUhZVHrzFMTqqCtwmuZHNtc/r
ep0npTiUr87YIQBsGY2Y2msgjOmYM0FVR+zyqEaOpAQZe3YX8KOSqjhTHnwy17eWfj/u/SIVV5Le
4E+I8rtuhH+CSo3SDJ44PBrepYptxNbSiz/C6XirVTXn9izWcYk6Tbi95iE0URewtMKveKKsLBqu
Xqa7EN+JWpJSgKZvyafgXNi2LtHGrTtCqhD5Rz72u8FsSD2CEc3ZJmNP9dXYa/QILFqUETzqbo1A
jp+VAbdpGjWPEfYFV7x+NFOVFFQDlrUhDPGoHHtpdUxUfGKEF1pOk2KUsHXcSNYei/rFkEhOckzP
SILlQ/RldR8UF9h+tAxOoc6Kus16sjwrXHFJrvCmFrjeFO1PlmrgHEpsDUlJEuSQawhvMbpoQHDo
L/VhfFRjMy6TijFXguFtlXSKc2RCCYdBqIRbMu0ch2vlsgGxFdIdwuEMGXA4o+Xsz+jSXC9XamoX
CEUO6nYIicPb2InhQcBUd8G/yk+UJtUXAAltpQ4lq7FagfqEZJPAJ18BkUV29x3uaa6zlMXmx2Hm
NCV1jFU4F4usD5wdGuB9lEKPdCJAwN3FtYx+RvJd03P3KBnBs3f0vTCKxCZttPKLyDRESZMozlrJ
i8+Yod5aNVxvjg2ER1bWnAVn/h5ZlL0BoVlC/jPcTdnjZ+c1XNuDLGCqOMrKH91pydWMsRHz4SKb
TPdp+7BwJ4VKkMXjIWJ+C0E0bRZOUMwBqDygAiBmmGTqXUKByihgqM5VIvE+w9G2molBSbGMBpkC
9TfwytEzzYTAE3C84WiaVrR+feqHEIhkKrgFaLOF04jb4T0UjLKc+JVmH/Nvd/rTSJ1P4lpLqCoQ
oJMo7KcToJxySZxiXqEOVwybT4ct7g1cDbEK7007a9+6j7omwmlI5bjlrgEjsgBHhzmcMieydqEu
abK7GhSWRFWALdM/V1bQb4lZQ8Wi2t+BqrbPklEXTBh3QWmHloHM13Xiig0fWUbS0NBX4+QLz48d
TKrY3KHL83GdGqwAhXUW3HCw2CcMZLr4MpAjdCSYEp2Wmzr7Tm3WjVWWZEdqxhZcFgwVI4VkZcYw
rCVLudK6xuNQ7Yua9UxTzanxNruhgTARVY8+hYsOrJ6zVIN+Gcyz/iKtPSDvwKt1TXppLzqIirOJ
mo2i57cFSyELtWrmdBjEzWyniwag6hzUPSWCrJISPWKVVD24/bZklquNn4rhVisS78NHw8rgiEDy
HdrBulX5+FdVuO0rM6WfGRUiv7A0J1H1A8FEum8dT2Ua9pyibs6+ZeGqkICymDqHSsoMPjqHBhcJ
vrzrUraLapLK2eVFODRcpZXWCy8PM5jLbu/ZelacTQ0mbBmO9urVicZT3/IC9Ti7Ga2Dt+09LCHt
jv0QCh+7Mz7kmGOflWAsDHnseBO4cZL1YuYJ241JJTkgRKU9dmOGY5GPH/uy8TEobXSsjBYNcD8x
QbMbdCV8WtauOYTHpCaO6fWgzE9LdHHYKUyYD7FlLjrT51qsU8pbt/2tmGZBkOUIVBZRCtsLO8X9
LUnt1U7wqsztwP/3Y4CzjjQsfWP9jG1LB1iddCZ4D8QPnmLlaxtZoqJ9+STkfRSpTBHt+CCaABB8
+LWf7/oyQhMwP+0V+zNQIUjoTQbV1A2HCwj1/tImRn8Ze9ICnQny8usXXt97PRgl6kACRkihtRkg
qkPlPjuHlL0q9oEdYih65mS9nobQ+AJ97T6JPyRbmNhTjw2tO+XOo3An59FNmb7oyH87vL5Hixft
Ut+xljYZ3osuS1reWGCRhPpqygS5A+wUud3t7aXvZCBrk0wNq/P1tNImjuHZfK9QUnd8elcMUmCW
N1gyTSd4Swp9j0PX/0oiXDpWwVgqGqNtWCPpKHx0GM2gHCqdgxcXeLGfdy7MzaxdDEt0pecIb6fk
MIgPi1U5nXbbvcd+d0JJGr2lPgzuPIIapzH/RsYHyHUAeKLoRrWZ3HLppn2/AQUb7quqVrdTDAIn
G+kNlTLiGC8YUqZTwt6RaokTjc/eyGiOrZ1/gsQ4Zi6xRS5Bxz6qLi8DnMBUIf8Ta2a0TAOj+4iM
iXSidLw32DoX9QSxAiZ1ScebWCucFPinkHZ4eZMWXke8I8VJe2SnwAUFbrYPonwZ5ibRvtZEAILy
qFRZQQxDr/J6IGIBjRDI+zRxZmuardz0pkbZHApKX26saxI9uh1oFrIJohHOKknO8DQJFW7nYWc2
jz1tnRfJD9uTrYvhO6FxXSW+ZDQE1pGMODgPOsXmjraZQsaRVCxuqOCSsir0O5hOFD9xudNlN582
CpYWmgeLieWRGWgONovJskN40WZSHONkDMLdAXR48LEh6aLpf6qi/pkUbrdA8UkySRLP7wmMDU0Z
zjryDqOuyhP/ZxYru8JikcIVAVy4d3s0B7nBHUVHDeY7gzUP7L+sWhv3mYAW7pSgHKCbKiedOuiU
1HvVUt2Q0AiT3QU0ykVBFTMmVvqj7iGTZ1zPWqvZ3uR+piqKGjer/C15Y38z4t02Memjb0MkP+Hz
ilNTuzNN2xpWCDsYCs47JUBL/jnM6+AyTSHJm2r21GIy5SFiw6iV5UkryjO9k+2pWfTuFvBJibz6
1dcIK+ImHE+VWdAFDFTaoBGoVeO7XvfFJmxisaLKgMbG7nYuW+1baFN8ga+2Dkxfsa4o0ScMUkRj
oGoOLrWhpNlmZO1e4rmgMSbim/xyO1LDv78UIBXis42ZabwLMkCVh/fqIcjGYZKN+csSzGY08k3h
NiK/5Jz2Gyd7i8Ix9TKLOPNChMn3GCaf3JvCQ6bXP8bQGK6WXjWQxvlQgrzdpgkvCGhz7YwclN40
3QjZ1AdnbnQl8JRlYQaIzIE8LSTKSuKAUt4ZsHM7GIExmloEkYA/kMxRUqWtznpyNDrEx25+M5hU
x8HNskyy8or8/BUi7n6GUQJf1+pPBCuoh7bS0YlZxpU9obxmFZtMeC/jpOUeqibQV3nqY3l2nhy7
xltSafBqTFI62wY7sBIInPNyznQQtbylIVDHACQS1I1nzdL9lw3MBd5TqF9FJnf6y/Amp+wibexD
rxacjreB1vEVcsfc6gazwf/9tu1CFaXcovIsoZa0eh18tiYJeEgT80ecgEWGUqacp9r/Iczs29JT
9twJetcgVECahqm+UYdR3yAerabJOb4ecEjtmfEHRAZmvSflHHFIusQ+0TILsEb4LF2cJmGlCa+K
CcBFKLmv8UR44eQalBp8RW+J5y7t1wlDfhg543ghYJo0iQTjYNoDry0lvXBOxmAH3MOL+4wNRN/9
50GfvyqQiUrsIGDF3yI3bK/9UH2Q1zIsURhrl9eDrpN6AIhzYJgi7GtXxNdxXlHB5lI8I2e2lbi1
e2hsi3CwqW1geLVsSQDBboNKvePVqq70v3arPe2g/9v2vdjq4PEwVOXl0ZgffD8ztn5TIAbSSSd2
U9Zj3XRv1cH1dEsNlxNO153JkvWsZiRut5cOq+/vboLjTxIo/HTRd0cdsd/BNIiFLZ0BNvRkof9L
OuQyrCkVr8FfEq+c1JmFRvI9D62Rn7xIKXbdn9xNjINiSpNQ9JxIt9eXKBuujpv3l4BeH0uTmx/M
NIy+9qVVxV82ASgHOFlzwEvenquinM/DZF91dvVT1WdmbOeCCCjFOmFTe3g9KInvHHKTVBhXpoTM
lM4fR4H0rofEcmuaFl/sk2E07FDQDBfN3VBx6bWxrNeaGUQPjD8HneutHBL6KHbyOQfBYpjYFNb+
GHiVwUASqQbxM2PUg9gppy9ArOAK2vJqT3W/axLyILUA2E3L3O4IE/ND65363tpc37FKfPDrpLbM
Nl0VzBSXlqHpx6QX8+xXGKgWWx3OYyFR1fDHdBItmEAH1yqLfliZC3gRJsIh72nITAYvt0S7Njjf
Nlri038x+u3Qn4fjz0DK9y/exOELZR6YEyeEpexAUsPXib4s7b9eDaLPenUpAxGtIs1KV7mvpT+k
BpnbbkMk+Nm0yQlKWJIMM+G/qU0kv7p5jEASLHODBabPtCUrt6VeBh+S3n+XBjaeF8xlbeTLtdl0
MLA5ivYEh0z713kUWGxsCHtaQcXdyLmirWmFNz68tE2XjF9Br5NzOsuUizqgMdXBYOF9zZdmbE97
zY+PqubUu3jou4fexxidg8G9W7PByudGg2QJG7s5THLtpPqyK+3gpDqclEX7ETQVxpqQMcfI7foD
gqM6CPORJg23BHW6jRFBg0SS2DsHSTBC4Fz51hpYY+z/d8yvs7uZTKiC5wEe05b4w5zVNEXybkwY
LzUAeEYfkJZGQJWHxgq0n92BbUshQBnWt9FjO546nNcmc76lryAh0PAmrnxsj6vXaByPwR+SErI9
0FP+ZYrWTktEYcEqqV0sp2lzz9qhuTe2Q+/em6huDZr9waTTYfWUAVDUQ68PldBDxhN5IlabZdca
pFS0PXU3pgxPicAr2S3uXwUlIeqsRp6KiL4dDlW0zeb1l5oXSyYxxt2lnFmaKlFI0CQsWqi5bcWn
+TXo2jv3H6LjYye95Eo8LpHLEcIcqAlwFB8XMbdgwB8mAQ8EQ4WnNCaeo8lMVqAld8FSlbupNyTh
yal+fn1LcWyxs0tE2Alv+U1FkY9wPeyX2oi3znQfw2yk0+GnVqxsGKVz005MizC4L1UXEWrS8Pvl
be5GZLklzwCy4WgZqYKqUQ/uZIjNc7wp37IyCu8RmksqUBddqRvudcFP1aoOV4kpuDOS/LUD9Nqt
LCM+W+ztrlPJZzZNBvUkZK17Kr0wL//UvQ9YrBufOHhhNugEYie7dgzFUCzDy4iafFskVs5YTq2O
pW9sRZpjCmykvQztLvoMBo9462I1IVnfWmqu7jW+ZK85bn21Gj8tM/ZJ2uoeBWsG7yWHtgPCn/z0
MxricUs2fHpX/aq72TFdopXeX99hKm7sHXxHi9dTN/szdtK5sULyolB1PmsTMYqNsHodlu95XmF/
goewDuU7nZn8aeN0W/VOA64K1OzK0RPKMCAvT8Opl9AWunfTlsG1NLrH6xmScpwg1OALu1SinZwx
fEOgNldaxo49nUap3hV3rUz6LW7vler7+ImS2jjVOtgnXZk2mWxA6TTj39fBFDm4vtN5FBQPQ7QP
1eyNEkq9j07Xndp2VpE9XwXi68ER2koIxuUdijauYCTK7AwTDGXS3DY9EUsYtwH5Of1FabE6lrO2
sWgQq6AuvWuZvuxn9UZba6TWGrkPjpzisJrD38KCHaQSDO+lHd/iuFC4OVBlv9ZTjmpXnknKDFAx
Ez9YKzeJQ5YWoGGCJhLH2fYyFcAmfOcYRKPLOT96jesU/3yLqZp77OaH11dlEaSMy3rQj5VqcxfG
hcVNxD6rWmSfvdCSWr0I6VCPIZnuK9zXoNHr5m2K1Q7p3QdrC/c8lUnkoZS4uO2I5Thw7TMHjX2O
1CxlUWvJmwPqvWnYzMSho55MqH6ozBrO3TZNAfIFKetv1GCzAiPN6g/VbtF/YTzewqwwl4kqHa/o
yACYwYUXVa9Oamu3b3rJllomXbohvS7/kVzzs3kbfhWZwp49qINbBqLohkH3aCCDW0ZuUy6TgkSc
2dNjVFayhKwywmozfc+1gh2YV+vYNO7Kgal7w828NBTDPlmSvdo/bAI3J+4UNo+/dhKmoFlaYDvr
XBNkjFP/1jP73sAlO+a8A4uqggLUOTgOFdcWEHPVdlPNE9rOMbWfFoFjrmv5XjpmjJfzbDgFs/6r
qR17g6JtibYk/YVECXI0bqRtyIGGYKaCD1pO2aK2G4YuHABs54p4lRcaBuQRGwwveJ73++YF8mhb
sNbx5GMWhHmwZkrne7in3ac/zncV81EZu7riuTZbpnC9zEpKhT5sXpn6FTodzekuGqNGJrNBWR1T
0w1O/VAecOJgFmJVpCn6Gu57faas5xoDQqHBq/xgUKp6yMZ5wQNiuatAi/Yl0ocHgXdjwc+NU6Yn
CZ7x2AGU6++27e5la7UcHe2kbvJoor/wzeQ5jKxrJ8xlaqy6Wy5qcCVFhMmH3dZOrWqX4oLrAzTq
X5YBKSGujLY4zPWj8WpU0XQmV4Kr4oWuGObRp01b2HiPTq+HHgf0QhZY4zFM9G/+VH+37RD/yl13
uGaF+U5WrQPxTCdhcipCr8QvTLyOqeAmKjoyjWcZ4FiWG0vnxUJxg6NdhkstDIz7ZPe8sJ3/FsTZ
ScvxjAq7Z4Y3QsMlGTPY88OPzza0fseIWuiP6pLIVvCdaGnZ2iR6e2xOgFWCg6oVwoOloW77HBUV
yqryA0MzvKesZUSMJqNOQsLSKjd8yMRExaW4/kGP8EnZQfmRJhKiCkKIhdp2H9iyGbYmdrJGrxQs
JyuWH0YWxzu/ToONFuu3KQeC3QUomvTyPw/8pJNnZV16SMC0/POLQ8WHVKQt6BDgBQtLK0vEUDy8
vkod58RcNSJUMxxOqJWcPbZW7/VM4a6dAMDZ9jE2hdfDS33879PAkClAQtJ/CsMiulxmubOPAqig
YDc2dYENIjDAGZJ6u3PuGJP1N2L0BJlvpDBHMk7PRKRV/2kloyrI6DNHcSrbCR7DVCVsZuFD/dff
PHAG7eF7ka2L9Okurj0F/wp5b39D+1YsgGUQd1Vnk+rBrCf3zurdnQWD7WSm7YcrhTy2ZmqwVUUB
X4GAfT3rEuZgMkbNYbjv1pR1z5HVHhv48P561rqsj3MiQL3XLpJS68Hlluyxhh1QITd7JTS5nZHv
bB9fDwIOAhrzZKGL0vfsCayGOWF7TOjMNG4Kzqc/GNbudVHiNcXGO4bKSo6Sk7SLg2JP2O+aZVp0
FxEebYd5+LKG8pAsY0F+mW9E1S4t0+gOdTq6N6zOfV0UK6du4RiUHRfSay9qxvmpKkcw0///6b+/
+vrN2nyF1P/3m7n2kQAQ0Lu0W5e5JArJc8weZOn25MN1ajGc//2F169moKvDZIqO//V9s8N412ke
Qsbae51fCmQztI74DHDXcmLVVnCjkYxWE7FgO7wkKZVchjPCGcYN3U53y4Jk1QxJ57V606Gwx74S
9nqyKKPa3eBNV99tJUCb1ztfKZTaV+selvmANNzCg9HC3s0ga+L0Mons0v1za/rOJpRd8bA6aDE5
x+fvFJ2mTpChhxHc5a72S2ns8GeJnWilNQw9MI6I3RQn7aIOcIqjE6LQ82uPbD733E8Zh55CUxYT
5KCwmdymeVjvq5wD0gIktbd7y4SIUhYnU2NcWeWkfnV6Cl/RYExYzi16K4L8YvXZxc5E9JQt+eE+
7BOIICstE/KGFO+PG1kfJSaeI2jU6WCA0dqAgaovfYTZRp9nTvaQw8BXJvUrqdBfsAq/upGRYUkm
YkTt5M2MiLAgSoZVxGyO6JINuiIC5/U2nWkPilLv3TjRLzZkoRVNbrBOUa5DTm8c7uKAMopEYNNG
57tBztWtdUngmhP2uLatJNhQy7SMFhlV/nt+cyv45Sv1H8L/slMq6ICHgTCNgSXTthYwxdNK+Ouy
Jg2oiIZ681Itu/5oYbHLnCfoC9hEydTcTEQc25h5p+Ma8hpPzp9GIivR05tROM08EWSmDpbxEj2U
HNU2oSeoePQo+MgKFGkpo0jW+a59sjX45VkURNvXKiiZiKMp9Rg0mk7AUeSQQ2ddOOWLralTUZL9
kX0rLdfnRPjDGMQWUpKWtCSBsgV9QIgQH714qAeohPJRe/BPeTrKFH75mvZPdxZTzbtTxxAPBStb
B2EYu7Zm5MI+Sl/nRZ3eNEkeX1dG6SOJLHvZNwUeKc2I6Qc77QbGrX0Gg//XsbL2OkzETIaDthNZ
+zstx+ArwuqzVjhAgVWHZweow4nTVSx9lZv5bCwtWVnRymlkyShGdH09YBUdLpXcQPLGJhmYxJBF
OJnWuH2hv/lRfFXmh9fvhXqzE5GCQmb+46/vS1WWu0lji/L6vejwVIDQhKsKA6RHMRB85cox+og0
UhvJxw69SlOiD2KruZHm8U2wvXmr68/Xd30FtSp37iclxw9eLhJIGtU5xD2YM9EnZGrUSvFEC6cc
lXD6KYQsn69v1fHRNy35gIYBGGa0mP7Ovapo6blY+/5sUBAPrNtoZ1/yzUqg/OcqnxvO33Me1A+C
WAI0sKizICT09yAy/nCQ6z+oijH1x3VyiQtGH7bjid6HU2wbmHDikHGgWTrkBZDFiZsk9zfaPNPG
FEYAjF0/oybCnFXa/m6quvpp83Q9TTrDbuqDV4tnWBbhyqVAN5hXB6QZE6aKsV2zD+32nIUEaWIC
W0W5ioNCxNr19SBejN0avvM8mlngfx0349wsvB7KFig0w22rdH3qfQxLhCRSOhuyWzFhqthfIgjF
EwvN1ZZEf//jcsCPTAJvZLNQGZQP6qsf6mTIOxAhIoX8FHqGq1uenxTGo9LojzXNWDczKsUvbHfj
hOTW5VY5nFBo4TmuiDfAEHRIEmFcB9HfJ9ICL5kpob/g71vFcZT4uF2GcZ/k6bsb/g9p57UkN5Kl
6Vdpq3v0AnBIs+m5CJ0hUlIkeQMjWSS01nj6/dwzq4LMru6enTWjubkCIiIZAXc/5xfAv4vENrf1
7LhHzZgo4nA8sl9TALxqyOSqgRqZ2uwrZB5H93ZLyK/ZDbm9H1st+pKOUCDHEuh8WEt/PtG1J0QZ
2tMQ2viWFs6detRGk/0p6TG5KNCdgaoGlSc5RVjuQOlFIcO3huqQ2t0eQ+VmWwuCbHGqLSt1O9M1
21NfYr8zEpaqLI5iKihrFgiUcN7wNqqJpZ22CU8KLWQuRX5Gh3/XLvYzzjDFF8ERFFzC0IAfgHFl
tHhY6IbJmTcMkftLUKibDDfdGBi/4FgeoLaI/XmO0/tJFQYsAOm/BUahrZDKwPH7QmRUoImS+Uev
DNkue/7HJpufMtINW4ON7861l/HZ7/di6A/jOLhPM7G7W3w+SR9Pmf1cIJe4caBm3NgNnNomxqoJ
WV/0t1HwABIdTsdQGDlmJ6RxB4KzvhkZn+YajVaAt9FZFYuLrlcEmg4QgBYSKHAMdF44RFSBgYXX
UD4DWyK/l7TOsUsWjNR7zTggAYAmhdBRXJMF6cPuZgwr1Kew3sqrGYhgslTFVp9RQUoAGAvgVxgI
dqgP6b44dKZubSdTYvgLB93YBUKQAAxwC6uBlN1gEFJBK+trERMzZl19LjGR2U0lJ9OobtN31hI9
wwWuj8lUoACkJRiDhDGsp860zTU7BWutJ1X8WbSQ5+rQtO4nrI9uvDk6a2WNBUZjjLeYUs8HEov+
DXLKHFEzNAZdbIgegzRf1m7oTyybwM5bya4G8BIRvNLbFbtUIqhwBFZpG8732QC0Tm+tb3VpeQ+c
1nadOokGWo7AECjtGP+4jY1nxTkqvhmututDSGvqSxd1SKClffNUVEZ0NozF3LfewC4cFcDA7qyH
puy8gzt3T3D8EJmvQTmKEXWHzMEksLUhg5Er8i5RSzRgbkj+YD9pmMvwmaiyvq1gIROBd8uP0CKQ
hUjDT3JFQ+tBslfs9j5pvXM7j85LEbXzZ0fK0juZcU6m9uOka+QSLCM8DcH8AwavdWG7QqjMaC8o
62IjycEVpZFcxld18d6VMa/AfxqEIPGegDESHqf4IUow/9Jc84YEsU3uM25W6ay3+yHKk62HmtBR
TFhadZL8hHKpAVRuPtlDM+1Gn9+zFZPkzrtiU8/YD6GL2Oxdr2t2DR58kCGK4zBk/eOSYD/lcLQY
qknsLHlqs4MRkE+cZvs+rD/5tenceAHzSzDiDYLuSH2NpKuB6iZQuYCq1T2OtpllEFAqIdLgRHDn
W3jOi1lAZF0CVrCiAiGKvlx6UXtw1LxRrCaUSeIpt24c0Ykblb+OythYIbWQ7UUjnKehLJ4aAD51
5xW3Ci1ip+grJXoGTDOWYIyhlcGqBHG0cgpsUP7oucJAtU6LkcBkD9IfqcAuoNGmT+6CHJQhsvSe
APwCdQaslGj02ygo0SCIgHPdYHuKNj05eBiM4Sov5tvYcKcvblSyIfbQQwlGK9o4pIelUMC8i4sc
IITcby49OVY9kfodznwiXlq/1woHEUynumiyAPzWbao8+aFiyIs/6rupXQj0RwsPTVGfbazvjnNu
fSolzJxEy4/JsIOTYq5xgEOYqrIAltrdY93H6XsD45p6ysIvmEbgMJ+6+qXINbYpg0meCd2jyjO1
z75efh66WTwm+Wyfmh4VtGEY39WCH7I24vHo9FispUAgbhy2tAetgKnmWJxTnGrwH5ZRP5olKTc/
y6dzpzviXUt4j49YY/aKlQBfOXTQkuoDcDNiAyH2kYVtlsQKO0RqguKd66cp3zvybW7c4TVH7jKA
iLUGEFusUN8CBGSxzLYyoDCUKDciAAKEy+E/XeWnrAx3ePY4W1ueVoFq0x+EwXFYGixtesIL4eZF
tXF0Pfk9nW9so5/JZRrjlmfzwGY2x7N26BoMOzBMwVU9hiyiTbvYcZpbDC8/Y5V9yHK0IoISeKjn
9ctTAsykrcNT2NcARlFYukUmwocPlQa3CeZDu6B33JvKFA0RINDWXWpq+Eeik5I58/1EkO6ePxaZ
ksEcOYiVdx3YuwvhkMciJdha8Z9mYX9CoAMJOpT52+hD2k484BPrs9NDfiz8fDyiN8qHJNdFJh69
/5ewn+cbxB6b/JsjU0RVhj30kCafUXd8FyQ1wneR1ktf1eI+gJK6ycvgo5mwYyXoPd0vwC9kCNXb
2ubUnh0WgzX7LGCWddyv3CSNd0rD9P/8ItbcKvHmbyXyoTH73jfN/35X5vz7L3nNn3N+veK/99/L
2y/59/bfTrrE35qyLX90b2f9cmde/fXdbb50X35pgFCPu/mh/97Mj9/bPuv+EJ2WM/+ng3/7ru7y
bq6+/+O3L7/ncYEBXIdDU/fb65AUqYaL6SBL/aestXyF12H5Qf/x223ZdNH4ve3+9u57Q+gDgbvv
7V/c4fuXtvvHb5qhm7/9TU6XdeH83RK+bfrw+Tj8CuO3vxXydv/4zfX+7roCLWcdELTpO1IwtuUH
ypDt/x1QFz8cwxa66xiu+dsfH//+RZb45f/trzW4TV7+J/Viy/GEZXq68HU8LTGS5G6/qBcDJszL
BiPI5whB90uEMJSCqI+LLshKInylopFoZrtTDd+xnmzCZ230dcq7TVnU1nMU1jb2zLp9GCBmvp/I
5cYV2Hy0CxCgi3z/wpd4zzFhXP/0d379KD/Lh5vmr6q6lutZLvrrhu14wHwsw3mjvNyXWlvZadiB
J7WQXUR/eROOdeLtO22X6z5KDe1guRsnasQmIl2wIQZm3c5xH9zgZfbVWNBda0YgGhpGNh/xyWm2
OeHtg55ViH53+fckj+o7U3TFh2r6qHrrcUYs0iPEoK6ZLU6OiC4iFIKuEI+j6smYOVtDGC5/18hy
JxDPPhfxMMIwd4aL45IW7IIUhkYzOM+IfN10UPN/D4MnEWr3rV9E3xNn2QzFzA4rmIgdNfbyQysF
LLa4v3NLX1v54ZBfqucC/egLUrITcDhZnfumvQA/bi+tVnwy2yU8XPvN6U7XPGIiGQw0H0Dzuuur
5pvNRiAs0Bkaah4goAzu9CLSj3hU5Ttz0v0PRrrcYyqNpRWS6YT9wcYWJbEjOH9UoWp8Cpcx2c8S
OWt7dplt2Js/de5opZd6xIsPqcXm7HUGmVxwibMUoMsa05UvgX4XStIY9ZEqUU1VhAmJo5q09+rN
gGEEI3ko1pveCLy7UejxquEs+2nRQaqW4NFvQJHazwGBZrz5MG55CK2KQ12oY/KsqqrQB9c5qhps
sHaXdP63JYtJqIOtn25jNCrqBRsX1aXSlHlplnu96IGS+iNnt8hCyNXSBntnd0S74dw5rDud90hE
eqODb3lvhEP2WLRip1oVMfyHIqluXlplZd3DGD6rVr8kRBcMcYddXLJDxRzRBB0dkxohjVUemMBZ
wb+vEiQy93oZe7eu3Xq3qoY7Q3FAVzBeseN0fxp4mZdX7DoLROzlBWqG6u8cHYQl+HoOjuYoXq7N
i7se7ta69Xt082DLf8gA86zwiq5RL6MpxTfFkLS3qlW3z7F1mbsMh2hhVTtcwIk0zoAYiH30pYMv
IyIJO3eefh/0ajrHUfhaaPqI17k+HIbEYvH/s8ilSaRq2vyXFUiNjQ0556lE/Ne1x9upwVc80RHA
kEmlP1sJjC+MWnFxdcyJDAS/hs1iaCTLWfAB/aWvhUiaCnA6JkdqILKj/yDdb9q/PkZdzwZ4Z7mG
LnTP1D3nrcA3dsNoI+vlh7acrFPcSzlX1xtWBC1niK9j9uClKeQAFEAKIOSWPXrHocEqLyr8b6ql
ijhHH8vsF5dQkB27RI7Tej8BtVhBjbTuvKl+9FEM2AurJoKhkiKjnRovi/0va/3PT1bxZlGQn0Zg
CYrEtCmA7bz9NLUfDwQ/yuoDgbFlN4KE/mAF9XPFOeWSloGH2hmO4Ynbkccm8LdJtam/9UeC/oaV
W++KMZ1JUuMygCyqv+u60Fon+dTd+klSgKHvL7OkQAxdGW+mvhm3HGOISwnNPulGZL4LR8BSaQLT
pSl6mvZk7t24xNtWjlaWp/+H/z7Mv/7p/8+10XMBJMZnB2IjrSp+EvE3wjrWOX3773P/fkQbG3r5
9CxtYXeq1eiFjgUaSH3VvPap2nUAg+0xX6lOsxyJZMYIHg1ZWN6pQggPPekkiba5W7/2qYFp8mZi
0xDru6UPcU0eDKTZl6bZj2ODR4KczR9/gqXBIsxmExd2SCEGP1/jROrMxzGZAt53lcfag1IoisPg
c1tV0Vm1sI+YTnArvqtWHwvnsZ8jzMES5yFt+XlUkn2mCnDnrzV2Eh5OfeL9YmOYBs6Fg5SkmV8L
pDjlE2qdYKFxcHVS25vadzgqaJgtZi7q8CJbNmUklrPSnNHTCRrBehgNzNGRg+LY63dPTpn1N5hj
YIsNl151qWLmqAYso72HIfyFFy72fYn6+KpV5UvdYAdweulQVbM29/VU1YfWRdgtRxFuE5m4Ql1l
5lStqp1LYfHU6eqmRRBcZvpkX4q+51HNaOSAGg0n66V/0gM+jDtzttfyuN4AXIlPuChGL0UwT9Hp
2pfbc7WZ2zHbD0X8PV76+oz+gf2UIby8Q4PB5O/iuo9ufHJtO33oSaCbiSFORVov4Tp2ySbObWrc
qNEU0csHbRAa2u+Tvdcxgn5Qfa47RCRxalRmmjx8sG/Cyo3uOBhGRA/x9ya9jzMMrWu/H2g6f2l4
i28GUP0MtiZij2u7++Qio36rgeC0vrE4IAs35De1YlR4klwBJxt5Pkm4aEoioWNUR6t/v8Fz/H/6
UbKxQ//agvztOv/0UO3KUlSeJbz35jz8UI49V7Oeq4FPnfffqxhVXVa77r3eZRFB1MJZqWYVuu25
rXRg1HIUVlC06U2z3aMANp9j3/iEvN/yXszzjeGG82fNm/hxBlNGaio366+tTmIV7dvmVDRzR9B4
CLEFlPpoqrORkAlVU4U3pT3mocZ438ENWVkY0Z0Sz8NXvTObLwIT4Sa28RPtxQ3hGJLCTYQdZ9PC
YCvofFWCLRwnuQE/dmOz/pMKcEIC7siCdpJdZaHBOC16cDZ04O51Y0QHTcs4har/Sntx8bwtOet2
YbKeKj++jYE93KI9lbzUcBv2/8NyYVi/GtewEbd9yAumSfASCRnx9hBhhLOhGYZlvCefxnYkDCw0
LdDMCiUwbA7QqWg0thLeiPZC1XdYv489jyxQ9M1Lta3MIt4YrvBPCOLhx1hU1dqdLb1BQInOjkDx
S5H5y4+wTaKjEyGsRKgw2fZSY362loAwJwhkMTwvBaQtrc8ndul4JiKv8GDMpKu6yGrvXLnXNZC/
/QaxZ5Xpkf9Zw5exxmcNeBZSyAH0e2zop2DnGWSw7WiyjrZVv8vnygMLmaFYg6wSMjjMTStg0xjb
JbvCtcILmrao3PnWRrVU0aj/6Gs70keslbFm1HAGhesFX+es39kihDUrC1QgUNMsk0fxZ9d1MOwD
Zwuu7N7wjAdi/IbbQEmVfkSqqDOzhCmGF4xnoD2mdq8/bWTj4Ng27h1i3J15F6Fxv4UGQUC0Atol
KSvww155K6o5z9GdngAidR3EDzB3gTIoxQIT0RPg9uNHBznOdakl/jEu/OZDV5PIbwdNQIKlmRrW
pSfffN/CVH8qnfkOf9wWjpClP7b1jGSsjd+I1OWboecier6Q+/as3th2MwbYCQa7xDXuGtlQPU0c
i908jChDuyxHtQhJBAdVUawdfWLt0E2D/0YIKNshhCIL9T376mp9gCxJBPl1ZP9ka4QZfdKi944T
QN4Au9Tg8nT89w8uZVx1tQTi9+BwbjcRbAJn6Vue/eZQHTQoQ2j1Yr5HGRRDlLntEJIQ9RGSY/g0
52169vMJD3daqgiRFSCOKj4uRLrWDUCskyoA0ljVikxoh1ivrF6HVM2CdYmz91KcIAOR5xDf2qR9
l1dCex8MiCf7HIcRr8GOvTdnoycplhvnl+qMmNrZFzwM5UDswmn7D3+Ef9pEQuCxSDi4BvEL21F/
pJ+2VJydc9aOSX+PtdjC55+7lS3wSl5Pg59iQw6tAEQ7mCgOoqAfsOJlMwyPY0JH6oTgOh7AfIHv
LOj+WyHa5F1u7ozg3p3151Ir0ycdaSYgETE5z6nvjqqJVOUADBX+hWqqgsxcvAp6D/SD7yVPGihD
tt7/yeTHYPLb5co1efoRtnHA9ZqoIvy6h7SQZ8LoxgreaSgfr1hy52M9pWDDVFUVdrjMR1WrooXn
t7LDvA7r0h3z/72v8h3n0EMKbosekdISq6gj0iZ7m0cgKDGEc18Gru1ecEgrOQmvTdR1LmpA1Wp1
B1W1EF4IINWAC5F3VX2qUHdM+8U5+FZ/f+3/aZ4eO9aWIxMJdqdz8D9B4QWthaOWIJmCOo91VsX4
Z+3al/X5ey1EO+napWqZplnnSEL3VdNHB+tYDRXiLr/0q6aaEXj6Z0BL1QGMSYD+K6ynKGjb22DG
fUgVPvI0t60ECZEbzCH+MKD6VE1N7j07WOMFZ21IjM/nEdkR38/ti23O1qVGPO8SQAk+epWzL2VL
dalCzVBzESlP2YMapHD+nHKdDOMMyqwLB5xtgM0BquYXguiuRMjEqECGwZJtVDVAiGbr2OWjh7HO
OctIEpPEE/flaNQbD57b+05HKCcuGnNvDBau1WS4sKrI+fklRdmhExdLmxprp3kVLHbPbJZdA5MO
gEvqA8DW9EOAdfZjVMEJ4c8XXBoDb/oh69yTQ3TvZMlC1d70FaQQkfkQn970q7nZkM8Y7Cx92x/Z
0EBxzdwbS9Q2R0EKVVPF5EUAwpflf9OHMelyCDMUikmcnzzyWJA74/k5Zn+8JtMGDyo0L0C4klsL
UNcmbcZp55VW+YiQtri4TnqY9Rph08zkcBaBtzVIHbk1nIFJ8hBMyUPoM07iIaqnG9V3HViwfFkb
dRuye4bIoFsDdkWLnmIsJNt2WA/bwPqKfrWGHJRlTegHNyHGErIazUGeI8rG8yLNWFG2tuwNI0Qq
+YLepF5RbiM79z6AIN37iDggw4+vLHKvwJx17wNvV9w6ZvddTYpT2yOzg6RDH2EE1LYuoIXQ8vcT
z+EXwc0a0NnWnKqVIPx0H9h8ssmqoGLlJHNVn9fAdk1iLUBVyXjw0+RdCxv2cRqgKhcmhDnZEuwg
HkeEX8D2RjKJ1LcHiTCMJEK8XwoonZlEjJONfQV7qKbm+vjk4Aqq+lWXHbP+LchH3Yf4vdybJWJF
Na6MxNYc/f0w28ZN6uPLWasmGsU3VU/YFrToBBUdBy6jYg0kqUQRGZxZVXVcTEj87fRU6fx9/Xps
dxkJ+3O2+DoSA+64J8TZ1eCYZ7b3bJr7osEw1tlMZdtfbBvCWe2Hq7Yg7kEkAspIUE1oIXSApmVL
FZZEWRsjcF8kdSGryVFfkUyuw3/eSnUlAY7vc2jXp4Yc1dosLOeRhWVBSS+ubhMSOIcqnNojZt2A
RRRsuoJBeoYO+0qnWczAOpn1zHvTDzDx898ND9ZoY4lDCBH3ZKZl0Z1VtdLMyl2rKixDAKeqKokt
VK2GHTPa2IHp9FvyegR45U/GLkYIomyjmnxYdohtR+doSeOzqmkzNRg3Zbu6ttVwlQV3dlRre1+N
Xi95aTe6fm4QjTyqXSk2fvMtJnU17H2n2/+0Uy0C7ASFvlfRWK8FntsKMe8SYLgnW3LmyOwtJqim
CCwTxwLU3GQRWAOEdXfRN2r4OvByzbV9HX65hWrrmLEjUxke1b1KwTm+5wksYsFZpa2C72m6EUji
3Ttz9kOhZDzDRAzeZlU4JfGcrYcWMp0PqhpLCNC5Our1R75Gzko1fYBel6HwSeKSNzGmJMOMFFUr
luGPljOBeVi8fYUK5UkzrI+pQG8ixuHVh3qNJ+GYaQ4WjHOJBl30TXUhkxjVtyjmPoAUC9ZI53wh
tgDWlKTIJstN/dDqmnlUxdIjYHZtisxnniE74xAlT21uLCJ4lX4qFAJZE6F+Um0cCQAnq/Y4hTje
FeVODajCLAATedkosKsxRh/JmLk9RSkqLvB/qxYk0FCTRahxHAAFDSJLdtpyUkmnCYOsvHjT4Nwo
SO7cA6YIJydG0xHAripeBhSct4MRvTTD+YrmVTXbAQ3Ojv/jder1cqfoSfXGCJHN8h7XgQaMGL8K
YIs8RyQ/YKj5ZKh3t5CawudhdqtPGljg7TimaIvG9drNeoe1SzjH1szJJqiq6rQI6xQIEjG++Jpz
FOA1/G3heRW9VTRaaGt4GJq43uU6SdVUMTRhU6x+vihNJsdAOS8PDnlbv49q8CKog1eflmIo+HIX
ztFK/B8x4kFrvpECGQWK8s/atS/LAs5HqNisUI54nadGUQMVoOno0wMngLsg2y8jsvPa/Jd9auCv
XvNN38sr9ZjLphrCoz7kiqMqyLG0RzTOX5v/P33qVuoGkD5QFbq2r/f/H/S1QzlKcqyP4q4Wb1RN
ATaHUeY2XZYfBeJsxl6/W+BJq0FVmLjELEvX3qsWWOpybbMLg4wBBLTGRWyfaNMjsnHgWItSwvBt
HHWHfmLTPkAdcjR2VWnlnVzEkGANAV2i59qtaqQywZ+Lga0GARBzurGXpLvzAGlGehLdvQxPGb++
eYyGI55CHvFDWVVFBjXu2CEh3B5QuGGos7B8Pb1MG/6prqZHsHsRopTzVFvdyAnCcacP3eObILhq
9q45vMa/VbsukUEEMfba95eB8rfXqFj7qG6k5v8UU399DcLzqnYtXuao6a+Xqznyzai2VrEJfYnL
q3brV+YmIFC38wqXyK9Wa91m0tjmo04wRCBCaQd9zoNRupPwtys3BHCRtk/gf/9MAv+jiTUPdPDr
sKrlQSyJ4n/MeXPdvCyYrZX6819N+6s+RTZ/c7s38940r++i/POt/C/eqbrN/Dt8xPntx3l7N/UG
ri92fQPX9/0v3+MLpf6vLlkQHSJuE4ZYt2LcckZL6UdZ68tWExmP37hHqXEI7jCesy9anqPbZEuJ
0QGMdAlcaOOYES5B2fK1NaBoGN0y36LBYK4qZ/A+Ia6TQB0Zh0vYALGqjeKd6g9yaHtt1UbHroJ0
HS3aSt0nx8Bsj+Bgun9pmmi1CJF/9MIcO/moctiTGvkWwR0LYxS0pn3k3k6qFkjV6WtfUqX5IRb2
0R5KAlhqnisnqxq0b5STVPulqnotHb2RdYBxgrpSDbduMx2n+hnGjQyT+tUmHU0OtLKJFggmCKrq
FrHRY55Nb5PCdBFlcoF7QRBW9aV6YfbkU7HOdtDfwLsNfbcm9bF9UE01kshhNf2nK1U78ZqS0Hhn
bVXzp1uqql+hN0G4s9Y2feNBX//zRmr42vzpDauRbm7yGyNBkPv6Vl9upoZL9hKvH0C1R3L/DSvn
SiPqNuAShzNUurzLMrCwbaHZv+NnvLGrLrpvHGxMK9Gh5u6OB8eDGQZOZj6rwpnkcb8VJ9FjH/+m
/9q8zjVmG8HBijzedVTdRDVtyAf9SlXDfMIFamxggspXU3M6t6tfh1WbvRwkBdPb6iG46nSa8HfE
mWZj9JCylXBpa3XJHnOzdIOqM7t02MoLJLNxcVcAXGr0W/oKdztZVe1r8dOI2WWonb+ZFAmzPmZ9
hsFi5/nDSbVfLlK96k6qU9Uq9LaIccoX8vvMWXEG1wjAuuxV2F1sQcVG4Vozo3Fnu7rA1QkOLXmm
8EFDYwXo3VCscpyJQxQOcFAEK3F6aeqdcO7dSzuVxk0+5gMH0yz9oNsYA9XYyLCnrLEOCopskxoR
2lAOFDZraSz0Hq3iBV5SSYwJPyxz25CMXXchatejIT7bcVo84P1x7EecgnH76aX9c7JTRoiFDTkp
a/360EvEzEqMs3scjfFJjfoyN4CzbXEfZ2wc1bzrwFClHuE9GKnKUtHMTZRT3Bv4ljAlKgGgNGaL
/1JTfSKst1pUtavr6HXyv+6T115vpeZZAH/Wk8j99fUyVYtMK9p7ZvbRZx0/qyKYF/0ceMSCVTP1
+t9t9E/2qssR4bxJC6/eLhjzxsVif0EaxoR1HM2nHIr5Azr58JTkwALRF1P72H+Yy3CXsGhfKnIj
dySoFlLTuA3M+VDtc/gwKxAcxe0CSfsn9o6RszkfvcrYXFk6yWJpN7j+wpBdouBTDQBVJ8a8Hew8
PnbTe2Tx9Y8IL1YncN8urFfYREPnuaskB8tv4qVsGQ1MA3TA52zDVp4vuOvCGJPRNFWg6BIeYwIX
hwLx5Bdp3dCV+gzVYxzU5amXAhVVZ0Z3TmruXMduH1VRZJIH5/ifG81u115vaRswhsslbK0Z5FXY
ThvH0vlWBBlqJ3LkpVOND/P0cezQD1CXqFG04ZoJS8jhwCF9ORQcQiOrCzk5ySQ3Yj2wYwmIyS5d
ZrlVLc1I98DIoj2a5h+TX3pFLTA3i0EOAXrd1sB57obSGPeFBqTctU39OGZRhb7+gmPmkCMFzIbw
sevTSUJ/zI9ai2taEmfVN9bEw9gH9noIIpSgQXepIgS9eLIDmNsS/qW6/Ciyb7oEkqGVzvcqt4IA
+GPCwozTosy3VMD3t8mULxtED8t1Y1o9WmDDp64T1XOLvfHeQNgImAhNe/K+28tk34HnN5+cNsHB
gW6znMZ96Yfmjh1+82lELBQH4s8QLoodboK9NO0orfFbbqT5SbX81Kp3Ud9G+xgHjVNQJ8vOQ7P1
CSMVABVQ9nFKe1e6WPR2qQspnQ9z6ZoBUotTBuQevW4z9ra4+PbsndoWND8BOmNlpLuobb0LYnjt
bVuJFqopNU30aHNJhqDsepnaLJP8bpxh5PinWZByL6b+0pZFfykLlwjTn01Vw8gFFPQyA2Zghup6
My3Lx3d9TLgkbbCfU9zT3OAQ3dU/Ztly+D7cD0Ny4QiSv09wV3xKEo9DAGORU2Tvg/RpMD8MBnvb
ybK+1jZRvlRUOI6zOp67ymG/O7Tp1yZ4meBiCL8pWqRKos4/WaB5zmJKZ6zgSRlBXcSaWXOSu6Qu
jgUZsRu5FNzWWGJ8QdCrPuBW9GhbJQ9xZUUja4rPqPoqVkC4SAVi2L8OZGYxHMSEiSHW8Ycp1bTH
odTip7EJD4p7jkUNqEHT1Uh/QkUXoTcD9xxuPKhDYUmYBthVwWI+dM1BtGN6TAMMGPnilxdoys2u
1Kx4n8aRiVpZ4CJXh9PrasSC8t0EGY7h2TnNmt6f5wV+bN1/j6QDt3qw+TpQhwRFrbVO/mqLKKFY
O75bXRpSnPFSzhwUM5QkOgi9qzCdZFDRxFTKi6E7qKFOjqtL3jRxHCaI6J/VmJpll4jZrlR7Mi1+
8x02AtoiSDNr0xezu0n0xEDKXSY2tUbfK3skXcosAGptznjEwOtFTU8VrAIjdJmqwWZ0RPnYrYKB
dCJOY6Mk0485Mcx97DqvnciLWWsEZPhqWND1alF9xVhwXFstdttZWGuXCSkEjkN5/TWaBJoOS/eM
p8DKQm5x7Q3px9gcxAmRS/z4RGCJ009tHQLtKigCF8jGLO4zr+McBFhhjVYPLvQdWbATfjUPld5p
gXQ6E/eztsvcNWAzqE7jSNhgzFJra8iIS4bVwlE0dxbCs0dVLE2BLOi1rWrwzV+HVVMHIyY/IZ2Y
fTEdcwkMDJC0H8Y0zjYtAZxzMSL8APWRbYtsqr6fhl1X9/HYk0NOFW9HN5u2KaJ2KzMThIHhgpqH
mJ3Qukx7cARjijxvapODGT6Z0eAiT4c0RRChyOh0xksxT+yHYi8NoUiJ177CT82Znwrtbiw3eReO
J4mLvlynqCa2K+MR3ZaD6gerZN9MrU/SzG+0vWfb0x66Yo6Pnm3zJM7aBy3Ay6bqq/lz0mB9BMAK
egzogLvMG7ZjV/WPokbwu2lqnkxlmROcbANAZjkUIc2RMLNu1WuO4GXQLbPk3kZpk0BG0kF/Np+K
yp02mjAPTYUZUh2J+VnrEAwCRgTZMLFzNPgwITacAetkJA62bmtkW0Ng6eUMUtJx1ptwD7cdVbs5
LHetxi88NhHlKiKABwNKq5jKEdcwYktsf6ryFB6OqW0AqPupOnguLKmZ6GfOo/KoCrL3rgwSECzV
iUvC3K5A8JTIuPd6E3z2Q/cbDKEcZulUnkXs4LsUOcHnDnibsETxLTTr7xM+rO9jrxu2JFztc9CQ
fEGx0NyJynlll5WVV7GFle00+1F6JKp+6rqy0NSMxYp++GS9iyYZD2kHoFoA/Tk682iswsC3n1Sf
UXxqR5goaJ/bT4ueHMLK+jZVjX5qpZjH1Iw3KEKYj4DBCSmCD5dYkSyZxRYOY7rGmqa8beAEGqve
icVGR7tlrRMVwquguiNjhVNRHPhnP4U0NSKN/7WR4k140b3v3KA7xK141pI8OKcgn9OqTE7Cmgx/
xZYQ6mi7zOtOem87fd/dI4mTIn0CBqux2Vcm2OWi4IPHbD9B9G67206umgj4vdZCE/g3MOtif+1T
8xzBmb/iOA7/h+N6H8RHOB2Jvkc3BlVfIz6y9NUwwo3B29l/TGmWZcZRC1reoi0h2qczKAwS5IdA
bok1uRvW5G5YNe2eTT/mrwTJb7XB+l2DiXVbdPLImpQolaXVgtQlGjq3zRihf5JCWb0V7GM9gQMn
3gAc0zBswm2I3NdKXa2mmD1c3JUT4tI5NAaZPi576dMJwu0NrXz9zk95cRRB1EnHFYi+1wLjiOTk
aBH2c6qqRqKm303L7B3mQOswwdFAiagqJgH9SdWuhWOnbMvD8njt+pdz31z/cufYb1kqe9TFKviu
zjiIu6p1BEIQ1Barw5rHmALWFfquA5YvkMH09GL3Ms+JsEvDVACRRr4213mI4IW3S2SuFjXj5fbF
0B6yOYZTIV9jchuSZ6Ot8+e1EdoonAnFl8g/9gMPba8P0nWm985+rn39YZRFq3vonhZZelR9hT3p
D/icyV8CUAI5Q3VVnbeCpyzuVFfbjPV9vnwdu/ydOXTpsRITbzcrXgurbp8ALJGQ+7U/m4HyAXAz
1m8HRlI4CRnf1rSMo+nI9IjFaVSLnLMhczzXJrKaLUee7qGXg2qGKtQMNffaNA15SrC7dnftUzV3
jA76IOyD1J6xzujbtlusOLBxkAEpiDOwhSNH2ibJ4m17YUsD2bwcq82/BwUZ4GHeomQsQ0BfMkzD
sxy+8m9IO41WoT1TuOFHHrdSK6AKBeTJASVRHNFyAxtOwiL5uxTphRPsv35V+CHif4iQ7x3UmO6X
HM/zHI+DOYAxoRUaWBdksVbI6uY7pKJxjqkmAgAo1p+xwOMvU5bJMXXacyrm8P8Sdl7NbTPRlv1F
qEIOr8xZopIlv6Dk1Mg5//pZaPozPb5Td15QQAOkbIkEus/Ze+2zW6bBWcAJiYKExZwVht/iSOch
n8YfWk+IXE9UTU6qynMa9O5DmWc7IFN++s78UN25tFBpiUP1NDSAvI29zAQdZQW0JcK9vD9KhDER
APEKbOTGMAAehIHSXWC8dhe5pw8YUx0XW2VT9DjDYQfWlb+TblFc2iwiSEtugNlfR2HaB9sdX9FT
Wks8hCRGzisSzAzKyLeQ3aqD2dPX5L7OXBXX/U79f8NfnE5BFAfLuIqyU2WpzjFxg3cArgQ1TEzS
MsJrd6mmA8S0zWpRmnbwzDIUCopuJgff08Onwt8hBGZ5jC0r3VMc28a45s8S1jWG6R4WYHxIHYwa
oKC/FopZEn035R/q+KyzEN9Q4xP7YAqsFyeOnjur0BYDcL09UPXx0Q+8bktKqb+wdJt0bThAizSd
moNrxsZSTvJxvYCf4D6IaRhSawssKV9IIiTysNFehlavwwYQwQIIpbIitLA5t05QUxeJig2SOPOF
NJ+Yp0iAFbwKAVS4JK7EkJlPWdqJY9v21squDXHoYWfudDRb58nDUWk0bflkhuTYhhM3BYqiur0N
h7AmT1crHroNlKn6oZ7V4QROsPHK4gHr+p+B295tFPIkjQY7LT/cgW8TrfDh4gscLb7dDBd1/MZq
szqjJ37XQj8jqdv4piG3fCTnwHzqMvXcVb63JQ7bXMuUOp0Kc+0/1bNPXJrFoedrC7WkygLFIFiF
LBQ2JkXra5xA/btpJG/RnqIyFbSyfLD8THjrsSuqFU3l6pppDn8IzW63EXCOvWpOX6UIRG5UMGeP
/pxvA4/U3d5P9HFFiHH5e6iJy3JvWEgsYMyiSnBbD/XYvPEm9fde2VgVsV9jttQrYe8ao01fDIXg
m3IK4iUVRBaK8y9x7Px4y92j+FBtQjImpgVbPG8m8t1eeYnaID14qEOW/IbFq5lErKkHCH1exg/v
rJY1KYA9XEAQcudNCIVhnHpwQRbs2tcSdTuhg+NX/5JMZv+SkylMF6Ys14XTai9QJpDgZQhQegUB
UGD3JKeWQ/CsD81ESso8KyXQZtJWGUC0i10c4iq1vyFh9ZaWkzcXHJvKkcViukZdJPYmyud1S808
M9voKIQbbmvt04ONeuk0hVaTlX5CjCOBmDw+f9OoOfj5hISIKc6QF+fkAOq9mZ60d0cb2/ONe6Tq
aYTRPB6YfcB187Lm1+gMESCcPFs0NNV3OEsJ3e6aL/1kEHEmnVSZQXJPN03eg9cH1Xpw42RVdAr5
XTyb68vg9sXRq40rZVrl0Yj07HXgPpOpQKdcf3RXzgh1tad3AI2SCpwYaJkHKL2VxEGqmfJ9Y0ap
Wj5IkDBCmzwY6spps/zrkFZrgQbrhy+imtmmuAwi9dY8mMd60TW2tVIje9RWhRrFz3n03Rtj/30a
mwOydROwTDXGXyAysDiZ6whO0hHirEfZu5l2X/SeEpq8F7IOpIaHsWnF+lCH5ojsHBaku5KLIzRc
+lkutu6HQuhPED393aApy0JV0v29Ma/Ozf4W/b6fqiBQK+FueiPA2lho4KDtKITAwxc2MEIyo8Ki
e8p7kC9eMTz0ZvtrLMtkrYZq8K3BUCt09ZyqMfTOxgFVi/yqXWkWCTOFGmO+gQZatIB5s5Z0oEko
5BNUVbp2MuS5HcFhSzCaixsbt+2rX2ZufYcMbW9y7uIqnBhUR0NdZYfe9G98XL0FkquSS0WOWVUe
ozIhS0ErPnqLMAXZRgYvysd6Bi/KTe5P4izv742tvyMdxK/oO4/G5Cpv1BqCTYDx9NAO6jcTxQXk
nNBApzGaz2Dfy2+RO66Er1aveht/9WTT6h6xOtq5SRMtxuPu2slA/YwQJduKQoT/wybvsu5FwyS/
iOO6+ZkVjwl9jR9KQerOmLbEKziFi1tO6enNobCg1NEJtXmUSNYBhv/ObDG8h17ePMoTasQt26u5
v4U2z2Wmw8/l7LmZev3LZKrpufSU+NFqR4I1QYqKIqX+ijlJHknUqNxkRp2vUHZrK3kYdz88R6hP
dRd0LDN9JhppX734TTAdAou8wLxZeIFpHaZ0cLMFXx1CVtPZKzT7GuUmUorfDsfUQzxMv9HOD8K9
mLGpHSfI0UdBlZ0kDnpyNjTeA3ZmDTNjNKwG2ZKuFRJSQH0c+IM7y04M+cUYc1Zvclcvm+9aGa1a
u7NfO8OF0sEVGOgR3tv9wvSmZGmUItnhyW1e0i76zOPIfcaucPZm+JZG2X1NkYqYFf7nNZ0xfASt
90B11nuoUvACVah+J/ezf1VJ1wmiKf1uRA7kw3rOvdap2fJn5smUewE1EeQv3pF8DVkbuW+MOUMi
Ijr4xCxEmzamFzkr1bI8FCpzKcUbKnTwZpOQ30GOeWBE4UXuTXQNO2j2x7/GDVwQfDmJUOVX0dTN
V0FM2s51xbSkbgbjEFztVretcTvBMr7AcAP4XjnaokaYvMHSMDKhn32/jlb9ZDKesDy01AFjU77h
pgcNzWWtDNyn37u9V657u4VAMhXEddnGuAgmhBEbfFfx0gxieILyuMaJCtOPr4f0Yjhmu3Q8uzjJ
e6M2r8ABYH7Le0jeOV3bzURA9YPcE0PGHoj0pW1GX0gP0Z4isNHY75Tmsy7sXSWoiGnWtjODch+W
9TN9MhazWN22Gay+Yx1O1UWvzHyn2cBPfX0i2ypwG+jSrrHQqrTRyFTnUbMYRmx6ihk5y9vxZOTV
xdC/GBHNj6G1B+7Ko/gJ7bncirwazrEXKGuN9BMS1ThUsvxhIOCXtdYwnAtNG49D6BUXXcvbXUZm
RGBbGs0VDDFyo0c5klk/eOwSEtv7yIPjLntr0kLT6tYWlal9kr6bdO6t+UlgbyrCq5fyChqUey8r
i6MT6+qlzvV+l5n+d9PHibeQY71eqZfEgjo1ONYP0Sr61bKNcK2nY7URfkiYbloUAAaHF7pN5AjO
q8zUwlJKd/lLO1q4KhvD6dbMQtWFUq3VgsIpeZekH4+Zq5x7v8tQWJZ7GQTaqTYJCRXZK4YoyoUc
q+Lpv12npBlKfObCnWsHOrbtc+edHS20EMzNQ/68cSqW0aENst6eDM54M0FcbgoC2Mwcf5o8msr+
B9FJ+V72yP5vrp0cwrpY7iw1IwasQ65vxOF4hdH1hdu49kqZAwSzSNZ6OZCuRlLDNZw3pANc25o7
nxzSyBgYHeBrUs4afeudsiQgjsJIn79GsdI8RvMtVnMzoEMusEoe8Dq1nhpvG3idKLxGzkuACncR
++0A5MX0YfLO3u/bLu+wxOWHH5ba3cBSSOLf/ZgsHr6HX+9E+LpA+zblG8IOxa7U+zf5AaqIg+Mp
0e4rX6dCnjR/b6Cpr+j7xAC6ruDL/z5l1bToxhqOouknNYhEngs2Cp8l+livXeWJ96pYaktnhkXF
RfWNiU5PshZaHV2MeUiOy0O5KQN3Yaq2woyp2RFerBzImuGGT9LRzA9qk+XQT1AM/zqFR/O/q5xY
SRY2Iu2ZN+Ftuz6z+R444zOLz/DZ91bywDacRa8S+NGnrYAOAdiNeCECXFOidFBaklCvZKtM1hPl
4F+76HWzk1/uUsrkq5i/7Ebym21ig9ZdXkwbJdIIxzYVZxeEBnUii7i/qo8easVCRT0muE29Pnu7
HTYs5FZm7FRLltqucqzQkx9wImOWk7vlWFw7i0VjGHwlzi97L/Ii3QJ8b1jCG+m7OjFXQLOUPzjt
1L0AXtq09DJBZuHnzhTSEcqgHTd+kHQXvejxv7EGuW0K3dwNQxQd70Nyb4iK9GTNiPo/l2LHaS9+
EP4c9Zz0rpnhINXEBm7uVVjCpnICgB+oVetzmSraQ6OGaOf6pFpSA/+uuUaw8WBon+OUGYboKhjr
NnFdRIB+9Sw9P0jfstyQIkBhWutfA2mx7UK4P8n4ydLeO+Q4wQ6+mhnMCefjwQr8w/2MVjuEufEh
VZ3BWWSl4q2dxDGB9oVglSvd3SAPTOmehNZW/iz5I+ReUoXviuXU+wnr0kE1ASOYLrUSmRPiBpl3
Swy5x4Z4c3aImlJ6v+mTK9+9CoTeszonSI/FVJDXG3RpdDDVn8ym/UM7gxjknuYZM2Djz7EcjPV6
oTeNte90e5dPXbojUTo6Vp0fIo9hrikP8xSEa252a4+1urGp/bg9ichsTz3e08Sx+p0cAjxYIOkG
atmxRPU2odFSo8vgoU1leuySCJTerE0yieSl7VJTNZeaR3303kBUeXtdGD+jjmU8PE4sASLIPrQs
hKHY+825TtvsxU+SAy307KNpSZAlZQGgBKkApxbksGoJ5Rykff042j/7OOUmVojxCAqGxuu8l1dt
jir9z7Ec9LyRSAGtO8UVhW29yZV1o8UUCyMoxwurSp40zOz0IRiTdUpNSbSL0b7Kg7zQiEolCzqH
6fCcvBV9Er3YdIJeaiNFu5QiepFjllUMm7pTg3XOWnk9apmGnxWPjDTFSHuMPLyNhXWJPty0l3VE
Tolqk2EFMN1ac9Myn4RKx8WeILfE1RxrWUKfLyOd24wbkngmCOWCZM/MWSsfc97lOsSgxDpDtbe0
ybulyv/2mYSRGHCN1T25LJOXWAWD7+FGR5D1ncx3etC2pZ5HVe0uSV5yUy/gldVdQjxuJQiQJWnm
uaEziA9Eg80zmC2EuxlzB3FC2Wat+yyH3BG3TIfTKKCURArgvBiBe8GKxCkfE7UZt2bscS9Mh/dC
49PWyxnK1Me/6M+JDd5JuzrlpEjJXlTTN8RVZtazH2TQhCd3lbUEVYLT2rtNQO3PpuwVeaSRKrVK
e3/eKJ6odqYyvMshe7RyoI4zECaHM++3GY3GeOfksdgVuFyY6/cKYAYFuDQ9r6XreHyuAkwJfcXd
hrwoSUjSbVg91RRUD5B8WXhgQVgGlKi+GQ76B9JFl9gfxrXMVSvmXDXNbADryGOXTOmVYxpAvetE
hVdm9pAyRH7GioNVRu7ejlPqUrl4mszCOmXuxuvccBVVXrtRB9e8NnFuXYtGqWg99cNejsmNNorT
5JMxgU+BXMDSf5cKF7lJsAfBXg2im/RFiyJlZza4toGGufmbMqbawbW+3X5z869v1H/EWtY/ZjW8
yNEcwi2PmOgpskFFJp6PaMIJzVNRp2sRJ83B8UjjPvhIarWOlqE9t//DmXPcY2Ta1BkLgaRHKNJG
HfmK4aCf7RwLyAJHpnbORaafHcU/Ca3R8Ua5O6Utn5Ms3jg4D76OaoNuw67sMyYW90iTe1gDXe6/
JK14hMbBQi6Yngc3t95CXC7qyAy7c4fxXQ/QVNTlOvt1hz+oLAe2QY6ujkd9fYoIvpQmBul0kE4G
eSg3JTmtZMAYCxkLpNsKfUzyxsjIqR2YDHq1DfEjvDSFNVzqiT/ImPYjNwzHOAxFcnFGLX72CEvD
gAjFV3KNCJTuQEwQP4PBNdqUg6Mzb0Kbjqe0XFR699SlGGQWFgu15RCU+S0Ex4FFnmzdKCn2peNR
Upt5wjIeB+zdzpEVrKI0vCc1n1ahNPwkGgDT1LHQRbZUb0jm/gvVWAvErElvAuqecz4L6mlr021I
Q+Tbd+rdXpzk3n1Dqz85+sr1PiL3VIOnT6TbabxpDCpLvqA0VuJ/f0vMgVCGuQiV++VCCLKC+R6M
/bEbnP4YUFvIN828K9SCrBOHdb/Ah/FUQwVt7KlFWmEk67E3CXNU2urENLNZpXpX0CpiDMf97xPy
rBxTfPNAZMg5M2zlobIV6nvjdLDNTnko5iEispNjV7lQFBmCb+U7KLJGsVILbVhnkfrrt/+ckKRN
WKrRY+e4P+Svk+d8smH+ivJphF+xD8kh0yBIP/rYmx8Fa8PELWjIl/6PjqKr5K3pzM5OvYMfSgLX
5CGoxXJhCiv42vvOdB7N/Oo6NPWGqhwfgxCvHunG9MAqnyxNaYZPQEljd0XP0fKtXXXod1by0Dfa
PcFUJFkxXTVPrqr7KyUbeHzOFTVQcy75mWQzd2T2oWWY2pPRuBDz+vpSNp1+vI+rYg4rIalblqBV
TcEfzMdK1qKb+d7uNMZX+nXBYoB4eJIbpl0r4GzlChRkcL1tcuspMQ3Yhma0lXpKKZkMe/o0PrQR
ZyzSg0VI+mKkS7wokgDkaC38NzvTtjS8KxIrjHxfzy2NTSNWAlRetujmeYvc3IFS97GQmyghGnhe
nSpDSNb5H4AoMb/O0VWstbWVb7Y7anvU9KHdYx2yyMGZD4EdD/sbNqGNYUtSC+K3hLyKWZqB2gaX
oF0U47sHUmlNrdwjpC719+XQ1OthXgWFHVMya2DuS0QMn5d8Gk6iHf3/j+des7T/4bqHVwgXz3Ih
4kHaVf8BGfWaDjmOrM83/tpgz9GtNWIYd9A51eexMBzmesRMinFUn+WmG7mzjIh9+HUS7kSc2ybL
Mhol/QgSFMDDObSZKYKkYQGLEaSHK7BoJ5B4pgmoouKfsrS1LH/LvdzcTikYTHlWVUnQQhpI00bN
qUb56Y58SfPczQ0IhayxXd4Y3cKOFO9MKpp3VgnZBt8qxvd6KPvd7VCebooCVoPa5htUCfqiDuIG
4On8GrmJtRcdQRHyNS6r6uyp5l8NG9ZHukckBxxsELAkrf3M1fIXgszoS2pRX2fCEj2GFCA3jRVv
0U2Mm1wz3bfen50+kdcdLJr+b5hPP8bQaB7kSUN8ZpVoX4nP8q/uFB7j2vymDqm9batEPdpjpywj
xy2XTexOR9encLYgqXQ6ymObueQxid6qQumvo268Rqz73w1cqJsUYsXW7TLjPW/9B2Bm/ZPhW95D
C8hlEZm6+BIV13+s7lmfRt1iwvQN6xZ7N2vysFvcbfPSLH/3w5vJT7w76vE+HMsXyGNykItjKuxF
ynNp6ZqiWLOsry59lVEwkrukGZGGZs728aqKQJzM551RfLMx5u3k0Yh4+iL3fLehpCR8bqE88eVQ
GrgBYsK62LXCr8BStMGVQJXwxGy8oRGMntjqg5XqCOPdpWO3halW7TB1ZqUKSIEsCRt/eTSWH3wA
nJ3CvG9NcFj5kcbJF2In3VU7o/2QE+o60b+RtinGmErRQIFSvsxVzedcr6unaIjdC71LaHVjhowk
JWK0UmJlH2rquMZuWn1qxuuohv7HoCjOJkbAu8G+QDR6/IUGdvWiwvN5UfovpExFz/KgbTpil/vM
OMrDVLebNVXvHAQgl6aYoQ+sJg1EfBw2KS4UHkMreURCuMFCf/h0i7TaEtYWrRLuGs/0sotnVXlu
BzFtwo5aX+NXzF2pwjwbYaqsHYN5kGKm+WHik7XDGWOc+gnJOhP9S9xo6dbzuuLgKSUu/gDO0QHy
1ET8BW0TavXrvujySzzai86EBEhhcjoO80buGejgy4Umt3IgzzwGgI39vkDpZ/laDa2njXja0pDr
RoSxt/y/WYVIfwnFnU5giuYmhz4zv9ukd7/WZUj8NfbwvTkf8uz0V0TcpPhfCTykNehvImNM1rHu
EHMMyGXhVGFcrgIFvGBlqso6SdWEsgN8+lOfJRHCyYb8nEr7qeUYo023GwEekiu81HMH9XcwUZ11
AWS7oVE8qDU5YGpoOgf+19oxtefEDOqb1bryfWPB6tIdlzzHlbnzmy3cAqlaEo/DS0cZMC/18WuZ
qSPcGcY9qA2R63QHWQG8b+jf2aQIBzrM4/E7WGbazRVgsKVKY0CkcfzI79W99iZvSawKYEjdvcoh
/mdwmR2YzBAgx2iJFlhdD+ac9SvfgJJBQHk7SHdggF/dNM/2pUbIK/NjhKjMj8emMsdFFwv3KEDY
o4LoP8ziLTDN6N0c2/QwTba20tO0/6AE8LMnOoRo6KxaRjPiXW56PTSIgElfyz/o9xLPk4mY6WcW
Z9b5fqncczWtWNAcIh/9z3vIl5K0267z2ej8z4lcFO2+oQfbDq5hzc7/9qFxXWOXiygg0wNk1LrU
RLhrdd6aUHnToovGRUqEmTJlSr5AlMwr5SDdMnuD2t+7Hcp3kyf80sk2neXncy79f2/BTUlbewqF
NHlNJBzWbOTDrHqrJS2+drGX9WETnPLUGI65uZEH92F5SN5xWs/5C/9di7Up6JLqSLbiMh1878HW
8t+bwEP45M66Jdl7vZ8oLcHUPqrT/f1EkvP7nd9EwrDv4/JNmibr/j1xf5PbGyMIX7cZz3O9SOxz
GnfFxk2oactDhxjTs9xDG/F7L9fiq9OTpfnPuLzWN6JiB5X9YwBQQim8VM1daU3Pd2GjlC6izXtQ
BOxQx+hmKc4IVP+vXWvWQpKvG90EkPL0X+rH2+6f92hlWUj+BCV2d7lHzTgmRYtmJ8q8YW6LK64X
LN0RGbfskktdkB12LY+SaR8MkDcXcix26IGaI1GRFpywvCVyVG4qq18aeZI83o6yrjzUGoseeRjl
XvMEx9FYhnDftqWNdWlA8LdFCePuG4csNuSy3QvZuv6Dp02H0am7l6gW3YuRTbSyR/Uqh/wARU1c
WSx65pOtXTVrD7T8hhLxozb27sn0SvtqpdPOiZTggu7YuVql2T862qc8FQy6fa30GDNw7L6KviU6
2JmojLe5FS3lJZG8xKLOTQsOgtJ8KE80Dgy8TKnH3f2tFJMfrDD3vL+0JlyvRS4iRzoofmc+gqf7
2/ixQP4zglIb9KSMlqKghj7FAYLK+R//+72ndtl7erOVh2XXi0Ucls2hRaq/GEc0RUUUjFcxacMV
GOMz+Weszf8M9b67o9JkQkHgAsA+49VMpgX5g9aDHCoUJ7li0gwo+IRLB03GA+FMq9u5+W1Kb4jO
IOROfw1pUwEkY3qXQ9V8VZVE6r51BYCC+QfJjWcNEZFfKGDSClJiiDLQn+CDWaLSKJXOnLTZ1iKN
LHngnSkyk04jDy0L5YJpZsrq9/F/L5FvIF+nzJ6YPy+T47d3n1+qzy+tlFIjm7px1pVFRI8ZVMZx
BlYf5eFtU3KDl3vyhEXxelua0/Wfa+VJb5gGsZIXjwldywWoGHOb1vTNZ+Reh7SI1q29VUiZpAef
owNctqzBV4RmeseEFGVUrm2wTmIv3zrW+M2fn7KpfOC6826gU2iSg3KPeIr5L8yk8J8T94vlCTXN
lP3gJtuw0PV1MM1eyZnlJDfiz16G25bvjAI40yOTenk7RvHNqJWz+mW4QXs1EGOTEkudCIWAviQu
PwbqOstgIBhaaMlVZl+Cx+cTUCO4mGktquWE2w7y0ZOT/1TVMAkI8Bi3eWUpP3KvejIzzf/0WL8s
Sm2MPkLmUAufJOi30KYlQM3LfZ7wga/oFb4Mxejv1Er/D3UhK0DTDLmgXzOe7YHkzNYsuyOGIvOx
VXDDWS3C/0JF3ZQo6aMsB1hRSvGSiQatEPUlYuVGtyTpv1HD2rosVNZmZYzbyCmzpRbCB0Fb7l/r
ecON7EENIucQmSUol6VnB+arLA3JIpGmtfYPr3SiTUFfZ5NHVrKK8JGs5/Xpo9yQmafQfGYmphWm
qTBhSHX0WuqHPDujgR+pLxYPsU+1Ux6xooXYI6zHWr/GGiIN4WLajK3IeaxbldwPqNwbC9nlq+G5
X+UVkNAvI1qLL75woBpFIVqUiVa8FxQkfaFwmRZh3VNYy8ahue1OdlqfJtKHTgJ2FohYWmbyGnlC
zFffD+V18oQcq5RWrPOMHt0/14VlAnzufqHcc5Fk4ulqDILM5x//7z/i9qLBreZCl0kktG6BB0nV
b2jm7QthcoUBC9JzVsMAZkMO2lVuk7HMJhE93PvmkQby7xE5LK+awgj5eoEASo4189vJE8UYWgcs
hqf7+8hxeUUWNQhvEi8hmZw8ZiIin6xZ5teysjxUvfgEZl7BkJ0381AYRp86ukrCF8nl3IpMPLFc
fJVt3BKhs7dQ6+ElEwqZZXNrVyniA9CRfneHWsm9NiSJW8Kvbicm8yvVsmAbJBqu3hq7KxyKcqXS
zpj/ZMzLyRPoSZvVk4UcRJlqneReRCgMxr+GzjuLi7OMPZuEWx4N9DD3IbknN5geKF3GbfmBctbf
yrHC6n6/9H4d8YbJ2lQM9Aha9Ds2TZ69H0Kpq47CNf/6OU3LEx9zb7cu6LzTWKMzu5C7900sWv3Q
Q1E7yDF5KPfS3s5ptIzxwpxBhvq8EWml57h+0uTI6sxZNBmIYHlajoH/4bQ89kHg/96dcKnki24A
KHLb/fcC+VonSHDXhepi2vozOSXwRxRCKisPuUcQw+89+hp8Y+6D92ugEWCXUTxeeNuVF92ul6/3
1HatZVOytwABKMvBdZg36UyecGcWyrK1PWjxNim1LQVh76TNHbJyTCPvlA7qSyXSaJuaHfLFCtoy
JfKQIt6kHeDZke8sdzWjYLedf5233b8uKK1S4z9DQ2whd+Wp/+V8R1D3Jhi6d30SP40EPH4TUNJb
GKKCODZY7CpGMx00V1kPtehhpdmjs8Ev/k3pyuSSjxYfejIqzkoxbK3ZpSI39E8IXlLUlEgZC8Wh
mkzv/+wNqYoMcFa0aUIBKtggh1FK1987RVFskfbEz/4YAe2H+/Uz5jHTx96PGftOtm61q6R4NNVx
JTjCmfaeE3SkXhcoHOKcbw+Cxic84AurnMr90ITFPvCRuLpY5jdjWdRPatsMy65llYeWTZwqQxu3
HiFAS8toSX2aN/S/tqpKzHImrLU7ClrEDLM2jElVGqboHAfxj3JCl5TPmybAMVG3ypMcMvB3s7Cn
8XC6XxJmDsFrPgqBLaiBJUbh926e9g7zJnhVzDp/mbBSwX+dMTVjmiCU6411j8fsR9vUn6zOktnJ
NDl2fcULvHRjy3yWQyIR1aKxPahMkdqhJ4HAsgwm91nPKKckLvk7Xm2m9JYta42ASd1WAOpPms2v
gGo6M2sPqfPoOPFRUDNAh+KyVKkSEiiG7M0rI2VPpSSECG3AkzXHYEfbJGGB8mesDh+nvp5w8XKB
S0sDXPvknHMmoXLIwO/KV5zHOw90daW4frRSnJ7o0f8J9rjTPe4kDznWDk+RHiIgmdWMTe77q6no
NZjPKI2Q1g9nsH+fVMvcv1ybclwaNG8mzsr5pFfnbDMD0kKjmM1zXe/rSglJ0Kqipe5qw6NWN+Sw
q8OKTmH/hAZVXcTEJS6FzfS1ydWfg03lLcUa/eAHfk8Jx7A/ohqudBd4BPMOKflYWXcyFd3/pNSv
bsOgaA8lwINVPanFR6CAhjOCS5m4znPravqWP7BDqSYNn0YDohhxyI3+CkW+2vfE3iz1ztZfE/TZ
e7dmWZXWdbZ1VFJzrRTByOjSTY9TO//CHxmfUK08pFh68cnFYpkPQfctaTXyFU3xhWwSxG7u+OkI
1hTVDM+m+DitKg1VtiZVZgiLbGiGDnLv0GVBlGqlDEqozkkba2+5bx2MTLWuutPXb9ZH5wTOaqyw
dEGxVaEUaJQ/deorm9L03IfboGUQ9D7Gxbasja+Rjq81aVH9L4bep101NqlBW2setWKyz6NpL5vc
ipa/2ollbxsp1p97I7LdXYdfhUtR/nUIonKf+v3swB1/dJX3XheO80H0HWWoTh1fR9+OeLIy4cqp
TzhO/8sDxkf+rp5ugIZb1SI0s088vcy+tKi+jgG5YF4WKmuLUPCyUEdSeObAyLao9j62PtocmPzC
OKpXDrW/M/Hc+Zl81GjLV844q66/cFEfvuskj+wCou02PfDhr3/GhVC+OAhYEGWXlb5U469GXQ+f
fQUfIqLke9ICV7t4HVPxJgMfCwGz5ClZ9MTJ2URX8ZtfY32cPpHdCmsSn8g+443vGOkqqeKUb7No
X81QnDvNqz4tmzKGQx3ozF1mekS1RPwgUy15A8W6HjznsamfQj/9UOyq3ttBmC5HFtgrtTZqHB3A
KezCTny+xFSM6LZDesKxAUDEFuY1NNWPSe3ELz7meUV1e5F2JdP7gDIAltjO1GgIhU2xg1lK+KYo
y0PlERYe+fB3HGWyIEBQyF6rsMfKbWKHkLtmA5yqwjywEo3UXdrlC1tVtDVMjWJrsNY7VFpf4Vae
8Zci/71HY7/661CekGP/XHd/7f/rrbyqrMkf//Ou97cJi7Jeh7i+ATDzdBBZ9TBotXWWvh+/Mq1d
m2rR7fkhx4CXPZSWbp3tWDNOkE+fAjq4D0ZkPA+GCA+qbWcP9w19dViiceJvSx4TYq2WerHEoA0U
PXcylkI5mtQsrtZuVv6Unzm5kR/BILfEsJDHqla+lEzFd3+N3T+mpPLWW6fLft6H5KvqYJPUrP6V
Tp/ObWn0+BPEamxrOqbzRo4XtdaMi7HInF1We09yTJ69nZDHumeROlqzFOgw4IJEKvVDgMLuZTCZ
6iOzbQ71bFkpOsSpFuoV1CpZ9mIoUXFmrfqR09qulzFBc3GNsHZsf2VVfnQppXxVyzpfIgMPn7ow
UzDWKclRK1LjEIcvcRRqxcrMXEJqs85bEfugFquUNf8JwpVxStTSOOn9iXnFrvkdXUcj3wdhTFuV
ZD9ydS0dMllVmRc91SHe+E1Mn5dbCWvEtQZV4HumD6Stekp6RZXu7/PZvFEYhfVWCO2B39L4fQy8
X5kvLgmMuEMM0YEaOMKuzE8+6HjysZ5YRWRxnX7kPSI4ohNfpsmpz9xLfHxZdvox1vmIIshWjoRc
pW/MjVfy+jgxWr52WMKtcjyTOOk8apni7nShfhP0rZn9lkIc7xuS+P7HoRGiIDbIF/nr4ubPy5RC
iN3/7lTU1TmZrcgTfOTZnPxmEgdD5ASLVYJ9bM/yzH9aqWOdRZCvI+MlIvfp3KB5fPUQZBHDmj/L
I6v+P5S9x5LcyNZm+y49bphBi0FPQouM1JkUExhZZEFrjafv5R4sgidu1vlvT9xcAQgJuO/9CZtc
y6i9YNtovWlzsipg3r1CmLbeRvcVJML4GolGmx/jBO6SHMlVYU/evvnCykiBJc15K2XmYQFmU8xW
o8Z+7fBVEY3ZcskXWV/leTrYYC+6y2pJHOTkfO1hh3aBbpj5QxLaD7OfTKca/dUHbATyB0sx56Nq
cSvu+h/hHJBFS3dlZ5UnyJYg4PSxPGqeCRdDNJdCLZq7sVC/+yyBN0PC5gmHYvgKBgkP2JZTr25l
WxZKnSfpKgaZxPZC1sMGUHPdwU1YjpK16yQTmB2R/gh6YDZ/g1tVrRXLz+5zHLHvUZlACkqfXk2t
e7Od2Hn2pzxaIaurfce/7kuFPcQrTpUwW8043luz2zwYU8hnUPpHlJRgzDqG8ahFsflYBUoJMEbx
tw6SNYitAa+KhHDNol4jm+EInG+MW9x1NescDMG7yt1rP82+dc6t9RXFgdhAfNRTAlYrt+F3qCLl
vDWqYT8LsJmNHNOxi41hlY8zQvdg8B7bRp8wc61JDYg3OpGKj0ESJRWycwCd8LhAVxgujY2tinPE
3geOohVtnWHWzkuhAgIJPHvYtE71IN3UrG7YGy05mq5Omgako/pW+Hp00EstwEC9wedO8F50V8HR
18MQRDJgWB+HD+Yc/EGKaVnFz8b4HY4Oz7HBjv01grdEjXvgISSCk7uuQ/IFQb41Eh72axMO6HY0
YYaefF69+bq6dczC+xyqDRrieZUesin072WB3RWywU67c8tu2jRe/i6wIruyxv88tFzn5GrzvDfr
Ln+0bQMomBua72MGJ1evjfYHN3OwKZmBHWxGML8dlAsoQYDFSaJemyE47EsyGtoxSAxza9tWf2+K
QtaqQYnZBhPplE0jSAe01Kpsa0ckmwP4x6cWytznDI2rvB5qIM9+cPF6timynw/717RpLrddDRjI
cnsXjzsKQ3N3WuzG4H2tf7pwo6s3THsaMCxf13aQHKMwKl4To/8UGn75vfIBfZlx/4wqKXYbav5W
4JEWMP1LqIfNHhi3ieU26+sC2m/aG8lro8eHuSjxF07v+1iL77Eeg3IoiqpOQYWCUnm1sTHc9kAv
j1mjOJ9n5GHHxvnioV17sMz4ofRrFsdt6usrVcFb3BUu47LAxwV7miod9lMekNRwlGyTa171tTKc
XWimK73QYP0mypdMQdmchKRyxAO7/uQDlRv1SflCbj3Yo5XQ7b0aowvQBURKf8NBjTSDqCRg2IPo
kwOgDZtDNSr5Ck2IbGs5drybDSB5U2AI7mR134za9CK78jn+2fSdddQ6duIEgxDlEoWJa3Biew8A
SDDJQm9gT5IUXkFsBXAbmoSlfFue6g6FcN0jMNDpyDawq9UPdu0261joyYQ9HBoD1EilF9woCs87
R6X22MIQXfGm4pO8EkyKfKPorRAMwfivsIzhpMeGdqcjRrezXPS5HSf625B3BaMOeaqnTjV+7Zpq
b7jld5kGUrokeeWmL5NGDfssFJe5uwQxG2ywTey152E+BXPnHWK5yy7FnhywICPXSXFS3QGA+sED
N0BlPuWmVilsYUQCJiDhs2GpNm1lnyy0Ehk8D6zMYenr3P5RGftjk+P/A2wXoR/SyJRK6Pt4+eIo
5Hnx0VG/sSN6j00o1qxrJ9xmRGCmbGIVifrMwtrYB7dgjOjd15h/bSzbIsgl2BUsaiZk2zW4RZ2m
/ktnrA/NQygKeYyc3eratmafstJE3NeYfW6gsioLYDrtXSMK2bS78nOsaPX+j3lyCtTIf46T7SlF
09zSgpM8DKrpvM9c7QWsJzjsJqhIj4OvWHm60x1irwEYOX+rJ4xEXG9qXrTJHg6zUjXrIUPaSfYl
mGSbdd88IYzfvGDKEm8xe8S1URwwu+gJmiGEyjJ5L4XSje+rzg4VOgzwxJ0mnrCDKZ3miRNWT+aU
vcvu1HacXSlmqeyFnkpPDVcpRFalBfASmyz6wqoPd0LY974bi34PmsFAGIGUUNqE7U6f/b8skS9a
+uVgy4Z6xUow45kC9yZyi5cK68I3OJOg6pVuP3RsSWA1pXhZFN0R9yaQuHNyscEt96c5gK0DMa6H
jSY6RTFphBY2U55AVubnuHPdKnjuiih67Ezu0aIlu9jvKcfAIKzpEHNI1lXtC8BzEW6vbbNphhUx
RhgNuaI8eW54dB3sI4Qc2gwMdWQZBZdSi4OdVapz8NCKbZuXELxAGE1Om8ZJwPCMyTvwc72fu7jc
hP4IJ3xK9ZKMRwpIJe0bVEDLbj5DVGwIWolqFahQ360vAkh9HDFQf+ZGpD3M4bwFqKs/d6JQkQLc
VoM5/tFX9uVmKHHrlDM6NN4zgPC41gG6WApYy+E5mJTtFbI8CCVAHSDwuqwwOrLI96dF8xx0eCC1
qFjuuWegv9Aj18XPhRDVPPjNTidFBIIMr4WlgCrubcaBOMB1ohwhakwU3kRhfZkYhh2kHYBguXVw
WO/eK+nnnJDsg4t98SXuBgX3vTAR9Pt0I9m/srDT5Ns8jNNV5oGncqd7Oslilq61tXVCxTlVQxOd
Y2F5txSyzxcOeMXgHTAuizcI/2VrVNeVZAsmg83B5Pg71P4rtVl3vhle2kzX33K0R1d50oeImfXK
ZzTE9DNa7ONlbo8AKLVXHpU/g7ZX7hLlvhpK462vm58KGnRgxVMbZJOG+7hVcGonqdfdNCMVVoRF
cDYt1yJT4ifPHv+ovYb75EnJ5vwyZ1O7HaOwfQuHOV31OFSugKdNFy0wekTsDf9QW53yXvcW61m/
VS5mCAE66P21nan5a4bI1LOHJp1T4pubFmRwZgdGp6R1SoJn2P9IqyBCcgAm/NItZzHm9np40ZGv
mkSiRRuaKtxFYYNsrp2j9bGeFCs6V3FRkZcQ1ULRIFYH2hfb9d6DMWg/CWUyn30m7MNWRc/QzKG9
iL+wAGrKWmtkLEJl1dH5FfiRmu4MMbzMUYUlUKIFq8lKVZLuWIkmemXv8YEMH3L+gnia6xnPTBUc
q4sqgea0w1PtmN074bvULJU3lInN565DAkDbJB5Gi3WI9P+uU5Xp4LXTgeRhcZFFw4P7YlWhfRpw
61Ekf0H2XUeziHVGq/o7U/z9rSn5W537bp+UXnv9v8v+UtMRBE17vL6CuU+2snOZI28Mtbw7JOPP
JJ6sTQWTxiynLthI6wfp8oCaj3GWtaXvagLR4Fm5NScWcxnoWHIA/SdkLMq9k/WI2Ypm1hrgD/TC
Og9Gnzy2QuvMDtAKixOU/vnTtdvro8WuABTJ6vUBg5CWcaiV5sDfHVK1KEKd21XUQPGQzWVANhWb
1ImtaC+ylbJsV9lHmfm5xNKX26F3sZE0ATxdnmXLMSvQs6K/73T3EkGIhfNYQDH/PSBHJzFFh8xx
5xvPhZ99iq3K2w/i7rwCEWvcKci2lpu4Z12WG5PLNqA37uQIUZFoZVdGewLQoZ89hQdnCOT0NeWP
8ewAm8pshK/WtT88+a03iYVq+8qqWV/PoTkT0GEue091b4aE5+SoSnTk0rbJt7pEaA6Gw8rk5vdk
NSbOIoY+H2Ml8QGD0MesLaIr8YMuWrCt63sC/Xs51heu/2TrIT/5CiaK9p6kpnMZG2PwNpXneSsX
2cSd3JJUuv5rc6Kw4dnXDVatdVFaxmqowM2DzkxXqcE/ZfDxa7L1HuJO2D9MYdM/QCnrkVSozmhL
/OqS/cpUuUe9UN/l/CHKrRNOFiEMPz0hV5FXlzT7O0JU86nA6JQESp0c54kUiCw0dFtQ/a76P/rm
NsXDgOADrJnJPmSMngBi9Kdi0GEUk947z+rn2pqqv7IZLmno1u4jSj3KYYA3XxJgr76rpXnftToQ
mcYfHb4DmKYB4siYQVuEXlmxm5urlEmFOvhGUlYCMiDoj6o/Lb+NBUthOFp9/LMlV4fr6Im1/JFo
Qn1Auq/EaDvb9nrbI+Lnx1vFVaFgiGY9k8u9mxDvP8PnOvFf88i68nxC/oBtqeXojzOui+Bp0DAs
wYDY/btdR8Ynp276w6hwMtmcCthrJozMcwtX4VMx5ttQ65tXS+tHKGTxvd1Vl76yy3btKuPW7Fk6
ZfFYvbYx+Fc1HuKTbIaOqu4SQ4+2UPCqVyPRBboAJzBcNqrXRq2SV/tBDsnpVTP+tFEFuZOtOXOJ
8Wn9m06eb28GHbm0ubK/QGJdV4mjfrdjCzenwIrveeJPl5BHGuiTeGUaPhmSPIt5Pozg0ZEVeo7N
5i+ontD0RSvUnOIRxssKRt0pqIrhpVPNAi07Y9wgD2FfXB/hEKer400x2tYOJHT7jCxL85xiiesP
MEoMG5wByN6TOU/Rp8lR13g1O19Qck33vtcXe0No3utVsYbhq2/0IEL0NwUsvltwqrIW+4G/tzXv
RUpQheo8sayF+TsXsX0MRu3zr4i3yHXVKQ7bftcnq0hPwOEl0a6ssvKydnxWcFL80YQSd5Y1PU6c
vZEoTxkaJ/eRZ7/lkNqPsiULVblj0aucR6NGzSjXkU5vj5Odaney8P3e3jTDVyPS8npl+5Z1Xgpt
DtdD62cnBDNsXlccQSOZkR/nT1xB+P+eoCe5mTMUefDDM865EpKMDEnHmuE3M4hIAmRNcLcUU5dH
zbXTmLQ/R+Qcy9fW07PRVgfi6tPXglQo324anaqm9N6yoTvMaTpCeYofvC7rodiAVFpVODzd+WhQ
n43xWTamcOjxKqj+GfyjrZQ4axEveLIxoyP7/hhic/CSCpdIdN6CtYuf8kH2xZE6XWJHvUrBSz14
OQOJbA3MTHw3cnd9s8oSvZd61n8QViIblv5Qo/Gz1D6aAdgacxZ/SkOyzGCuja2L0Ov99fbBvxvw
I1pYpzFg3SdrgWj+0efaA4+9vMbUzh1B3mqGQLmaBCscEfntVIJKKw+bsHOQ9NkZI8GMoFbrYv6W
2oAL5v6QBZa+HlB5ePWbXN31o+tjEx4ekYBxnjBRcp4UUxlIpkEIjEWfMpb5U9RP3Rbdknybc18r
2J9tkwqhr7RGYBqg+Ys0vA01s0Y0p8QAFwUT52L96EVddsxqQ1yjiIl5zd5YfoEfw82zhw5dEGdb
Ja6ZXXozyi+y5ggTRfzJunUUBAjy/B5ImjE8OIH17MMGOzlBo55k7aYpIfc3fR/NYx9HSDq5lC5r
5RYQ+v1cdFjCNOY2KKAV2fKRPOrKnWs0yl3hNh5rfNGGl2ijzkHiVY7IQg4Q4Hf7a2cYZ6R27fHL
zZTraX51GvaxnvRDPCNBANaTvGqtgfas3MA+uQCeTHaOVNM8J8YSpNY60dzqkqGMqA0utoFT8Cko
0uGYOUp+XxWmtiO+P61sxUMxM8jtY9h3Lss4e+43uYU1UmE6+YDZL2LYQZ72lzrhjSodUpsI2+D2
LUe0LlH3WZf+KKGwDxu/Dt27Nj7IrDgBCgXb8eQp0qLaIqTHN1lo2VMgm7Fe29sYK3A1Cv6SS4Ch
8Xncy6rahpspyQzsq8USQPaFvlBfMVKAKCViHoObTKRASnRpMe4jeYY9L6HxHFt74PaY8LT3alz/
8u2Vo2izYEAws+IIp5owjcELHrTaQrpYhTOHQQKEqD+qkvMu2xkPWKKB3ntRzMkhbP3nMnZ1gFOe
0wkw80AsgZDHpuKJseYez250tlAEMtOm26ahO9/PYOuOhjV9wpJlsjfg4Ob7xuqTtR33/jabx/le
zpM1WWjq3q6AlLNzx+uq6Ht7FYe1hy+6yvdvzg+5KGDnzA8hwPxTqRfvN/29o9g7B12+VZXE6nWu
PAABNPKws0UgGaWYg9qoWG223bDqfb9+wt4es0NjNPFLTKcvpBU28Eqd75VB7qyMC/9ec5OZxWc4
kMpTvSdPs7+MU47WypAnx0I4naehozw2JiQ6V8FoLPvdx6dT7JQk99ZL38R27ajpbbmSh8mBkG+D
4HZxvp5JT4Ng/YNnuv8oO2RharpAoOjE37iaoyVfg9idDoZw/avD4pvfC0/GuDGIgYTjLgxCDWBK
r57MHPUauNznUEAAGwHyW4qh5Tnk+jrY+v8czRQi1rqLpQ3qergiQHJbSyxrDWwWdz7CasiC/bJx
kOYNaKBB2uqDYpu6cUJSD4qq0O197WMyOm47f+sssrFIq6VnterWcZVZJ1lIdb4q7a2rTt8yALT6
15RiUhPu8i5+GVCSteyEkqY84tq1nOHa7qYjVpJem8LI9cKGReG1Htrlm6/Vzl5K7friDciC9XQP
c2PKr6OyT04xe0Ahmzwrrb2LoeOuUWENr0oVkWYp2nxtZ3m6JkSXHjXXaoCV/NZ0lrVlthqblvPw
8TnkrDpgH3PVhHYGNK62sjdkizUd5LnMgv3P2JbV9uYiZoG/1ZA08LzxiH2xzRIWqiUkNRxRzG5S
Q9P63TbleMB2fAuRN7zqbFwPkpOk7sa1fZ26HDoMNoqnUNkqXxXwKDXY2kpJrhpD++XrnM0qwvhU
fIHX705Wr9+O/FprJf0ZEEHaXgfExOuobP/x3SrqxlLa8Qz0Wjkrs+mfK+GmIms3fcSiV007dCc5
mBuesoPk9nNqdQUgbBg8GLXh3vc72SGLfMrJoMU9m5x4wHFNdg5i/nWO1inbAITlWjbr2AoPWqh/
Q1/SPcmi061ftZu+UkP8evXRnK7mYYBUxF/LsRhc/DN5klU5dK3enEKufICZoSUpR/6o/nHo7dU1
o0X3YSJY/W+v/Pa8y4sj1vG3Zln1vs394Z5oTXExwaz77ggwXfY1wiixDQFymzkRVdnXiT450AfP
o8/npaSkmDAt9qrjMLF3EO6OsgiF5aM3oHn0/9TXDWD3tXK85E2GBGcLFcswOn1jlH167yuVeogV
97Ni2sn9OOg9lrPouZ5zhMumpNFUNH/S9F4WsYqi7S91RzXCrwE0ZGYnvXIfGQ+da013GGI6GdqS
XXsZjekFLSsVdV+zvQyiGMfc6Tex8AgoPR+DXWhG+CXguANTrTK3EuAhC6XQkTXAB+SPvqgnMbmS
w/VIYtYv9Xwvm3+MyHYxOneBMAWZU8PWIoQFmhLlEi3ao3NcHhTNGd9T3z3O9Wh8m9j8rmFFN+Cb
S/Wh8ATvTAwUUfapMxP7RU+s8MTSddh4pGkmpF2ffRip97pHZnQIohw9F4gOrd0bO6WykzvbSHzC
/v/hwHp1ZWWVvSsC48eNE6tsyiIp9H+MWq/V3C+2aI2YRz1SoU3q30aNlEfhoHzqWMSwCGC0u0o0
a+iYwFi6+5y4+OtYF9aq7nWEy5XcRp3ZcDdN4sX7IdKEiHRnkTdFYmmF/HpGbi8IyXrIdlknyFOW
SGhOafQ0qUEPlo7waKMp+joDNruRgVKslStjIzvB0yubqE6qfdkBhbMFZkmH17pTi6Da4O3lPabc
Zg0Y1zkWL4rL30v4sKbDhu0+4KsxMOtLaFi7wE2/d/rU7n1xA7PLCtF5aQpVi3uZLHJS6qtf1H4y
RWyiK/UC9Fa9yJqjQ+v2Ola+v7tkP+bQKt+wylzfjA+gA796I1scHRsPSMVQjBrhRix9iWUNpGtx
27yZcj1OR9F3bahNs745rkAvFk34//k8coo8OGwUZAxyK9h0Y9KfHXXEZU5WZSHjNEuzFRGcpWk1
3bCz9PTrzTQ542bucjoCVJjW3cwp7RFlbRXjhY/O9cfLkkEkee4Pz+OUiDQkNTTqj66/9MnT/HHa
5U1dO2tHc9ewuuv1csz1gktbnuPmfSznCQh8leROu2w9aykSfkX70lbc6QMCtuduUrsaJ7TfVc0e
nbNsy5osInu8n3NNuR6y9MtalyV2uLk5Im6scj8Btr/pZ0PW16vlDLftLEQPtEIja7vMkbXlPH+8
YjlSwT0C5BYDWIl1khTKdAduXHuILFN9AKijXfqiWGdd96tL9qNLlqN2kv6IvSk8KnoNY0UPgqeM
v/VjEJZYvBnevXSAk1226r23nROe5axUTHUi21tBVNm0SR2S6/PUS4H297ElAQ330054CJbOfdSC
7EGktP/uo6zDyfJTqEfOthGGzTOKMD9T695t1eaxVWb2+ZUNPLQ27YekFeaQU288pQEKgNiIGy9Q
a9S1B9wZUXOU+zVcJLjjlgeJ2paOjR5Oaiv4TvpGIr4lsJtFECD9tmpeK7NYN1MknKrzQuBavR/K
UHxz3EInIK2zPNfH9kSgtT31QQ0vxkbcIsVcujcwE2rsX2OkqLXdfwexGZb2nxg2EWXyXEfTNNe1
VDJfNxg20Bz+UIfG8BZANt5WNX7j4VSc0HoO7mQROgNhL1lNhJ6PrAWl/avGo4BIolO9mxDYVpGR
9vuyGrMXZVCbE6JPpA6KNHtR3QEuaP1cRsR19KG4kATJ72ThVdhisDkOWtx1ezT81a9WULTATdT8
G+IFezsLwiNYH4xw0dc5E+UKzrYoZG3p67kBnvR+swi6tELuJVqUXxbRFxK7m8aJ82cddWg70LuX
MgCxVFuPHAOlzwnaJzgFZ9kqbMhauYpgAQBwzcNSSNo7z79rH/U18YRxs5yzDFey8482CiSrgIUG
qfS2PS9FZOvtOZuHPuFvMjhH1Q3WctScRxjvNxNl0y358/tVk/jDOg+N4ACyvgUWE7TzHekxdeMP
VbXpS3drlk7ygCM8YeZWK8Cq5G9u0ufP2DLkz5WNg1ViDV9GtNvtU2DV1RqZXWjeqKP9wC7o3fZA
hTQxopErQ9Nw9/JyC6JPDA66JgUjCiQzo1VZVc3umvMScAqJqZBFVnXzfhwj/mzI9Vmo7jhFmw87
KQI1iF+erAFKDxtIDP291c72Ia5Ztik8gXwgYtimZWggyKosIgibGFNP+6VL1oAAfMrj2burbLKY
Bv/fO12wDUKg8Ahj0VRF08+bcmX2FrI9SbFL68I58vfHbEGoL8ua39XkkKKi2JtTgceM0udXvSu1
INIbxCDro0iNn6c+/Usx+hwbJVp1g7inM5G6sKy4AI6PVV88zkLYE+l7ViUOXERicFOs/J2y9NnW
mQvLrLEC/ZTPpX5K2ulXzfFNExns3+1qHC1kTD4rqlOhY9byBnyBXZFtV/2ZVWVxuh1E1qIueRlJ
fb5W5SF+Y17CILEQacHCQQkNZW3yEjZen3cNqs1jeAEfkQ4rQHgNW2o4XnLmH+NkRkISLq1NUKxH
JrchY5v5LokuccpgQJWCZTNUiqs2H9n3u1ys/GSRRV+lcN8suq8zZL+XZBUgYTGvMtTkroXZ04LR
kD1W1QK1RIqIbxUlbOwvwJPYdrXlBsYHAp5r7wfdMbbKel6ZQkNOD/p6rydqvxpFUtB1wwGMVPlU
gJrlGRS7D3OmEwh3HOVzIHOK9pABiDLsJxUlMGcCMjh5RnpsBrd+7ERhesDRPQhNLWrVaADv9Zzb
DwaiFo+Tylt5WtJdeWOSPJYj6h6pbGNlv6O980zLHuFDlOep6j9dja5AcpC5LYvDyL4MDa49Ep7T
pyhQmn2G1cyhn50e6GJSrMlfN2f8hJrzfOUaE6nehe74OfVLolaiSALcRJam6c/dRga1iwEh27HH
lSPAX8mriVVawl9JNrshJCXHln8tB2SfHC11VJbA+nsrNDgsRKKhcawsPIV2ieMb9xrC1puwrMGr
CxykLgpZ87DxWE1G2GwxYHTvsMkjRpuTSSJRj0scIPjnMD5rRtC8eHDFXryC6Jwx+JjWib6h9OqL
4iLC5jRgr0QXCAnEY8f04b8/EXnk/X+eiB7MDdMCC2q4nmrfPBHxY6tty0zbNwiN2wiRmZOTt85J
r5NftUaNDeQzRPvjahqArV61VRvtIMT8DKMgEcoF+BpnLAddbBqGlez0Mz2+hPJOFgnaq5I5xlZ2
Tg3iJkFlfbbntDY2wXsF3uveIJJkoEPCt+5hSZkE1pnPvjosWS/kZFRc3LxHIuW/RKWkslQwewP5
3/54098JVapFgErOlX3X2m9lqqUvbbBlLNnaHaUdhu7zS5lqtCBlMw0heSNWgQwFgGF8d+9KwY7Y
qUPX3YVC7DVDzO3OMBoruRC8IBZtzysp9iw1nnPH3XLj6o+W4877JED4UNzTeET+Ktoe/wY2LO16
EoymeIymBw8pTla4Iur1T9PsMXE2cCDsVxGR4k/NtLd4+IarefRx9crCv7izpCtTyQjgV0O1TS20
N1ov+gzOuzlxuwjxYhHNFjs6PwtWxpQkGyNU9TdzqGC0eSQ6ib79MIrKXiGoMu2r2DUe9FQn1OG7
0ZvLAmYFGpGkpOoFO7uL3ZMs2hpWdC0Kw4yJLy3tZVjWequ9UyydNdF/Huvi6Iark+iMCoz1bobl
qeVJ5YCsVYP/WhmoeXf+gJnENDwQlAHOmAXHeYAAsqrgxJRh1xHAK9GTjRVEImbEjaPQAnousnz/
murTROxKjjYJijzGqB/LIUmGVecXySlPmz0O1ISo7BBHIGEU1LlDTBotMacDSpUPozAmk0UiVj08
SpEw/N0na71odgn/idkehFerfSCLvIPBNZ2EJepJ1pZi6TPVwgIUXnvpT5yCoWHphGTIMHGhpRjE
6TP0HSHgoqR0M7A0ZU1O/qPv5oRyeKowDam7erfMWw5zxVLvw1OJV7XMMwVHvFS8cRMK8mBWGtre
s4tHSSWUhexfmuTYsg121sE2aqA+jEpibSTC2E6zHAFcrKBMxz1inzAfLbi2+y5UngbCXnfOmMZ3
eWvG2InRjMlc8WgV7WtVHwGZeKxBlcjtmpWcLmd2eUlbVuX0ZcRJsaCKMLJTi+pS1ThPlhZC9PAH
bcysjABlKf6x29aOFKGc+y3rt0KDII7V/CwFB2Thxg2PFl1T15Ow9QibwN+k/HW3EtvjNjFx6jqB
tgDuB7G86or7cVAmNMQDJ67tjRO2KOIqgsmIft5PY5r7vYSHSVBY4dYJGQl8bQWgbOm/bSpf+ZlV
dxpPPYynBZKsxTdRVf0AONvQwP5J2ova2M0l6FFLUfMCJVDRRF2+ufgjbsFGa6ZbTIihkcwoY7hC
cbHqR5zuirDDGvczjHEiZ6Kw63E/4h3wJFusMONVBa3oMOXt0ULrGaO83q12lZd/03w1Prs+zn/S
7u+mCX2VBNHs2utOuGCg7YNKXNkWexj62HXCT1vPc21ufM1DXdmIEKq8qtKWuYkrLWjKjcsGcqcG
wGnrSh23Ffn1OxX1HpI3lgcdd+6ze/S4nkbE1X7qRNxAf5wiUP0HH0dMrEpDQnS7HiHPzQKwktlU
YMnevujmV7vDmzyBeHaWhUW09sxt/8+ma2FJ6c2TssLepnnQ5oofo3Fycz39JcGZeLh8xZG7bqfA
BWXdOJdyQt7N5eYFZxwzXoiruWmEdwlx7k9BVe7mcNBfsGuMn7O8vSvMekLfnR+PKlCbWanmpw5t
TjQ2hItKNb4GiWbeRyN6OdPYHRqjdVFMCSwkz4d4k2hlR7YyLrX1EMA39w3NWflx0CsvkJ4uJjoE
kNPQ0ziUeJexfNTh3vFhHx0MEt6irMWszZ2/mZ3Rr2EJ6YGHWW6j6CgnaeqdpRKwlnzGNOZhVdt4
1/0mRuL42J4scPsOnsEQ8MVvPcv8+vQ/rI1ugwWaCtuNQIFLNkAHCmazdPrr23OE8fj/+V/a/56y
LMimwtNfQ7hcBG9c8Lt7KdpulODG2b8j6Y5jl74HdvA6i2e+7LqdQsQYyL6Y3LQxtPJZZTcumkUa
cppQyZqjEo5Fssul7Yrq68+6IKM4gpvS98j/rGw4xSd0ScA66PejHbVrP6zUrWwi1w1EQDfc+lKG
yUr2yQLuGANNCUpWB0MID8Eqj//9QwJ+LxwKi4UX6GJFY+mq6ZFjYllr695/fkzcExLEpSvzEQlR
wtBNoySrhgzsCU9lcCfXemOWmFZf60gWBKsUPtWWN5XOawUccgWZakD6r0m7DsDLuZn86IiCkHUO
O8s8+8lgXms3fb1loyoILAslk38mL0fc9Mnmcio5r9EHdcfn+e2mfzl0GVj65KFKyyvDDQ8dSeyN
ZdfSvzRl7aNL/3G6doBb24MB+p/fxEeXGEy0UMLCDrbyNS3XXs73r+9CDsQIym/7GZDdcqwcWE6w
DHx0janH6waDzdNH1/moT57u5hKq+ze8RvV0cwE5Vb6Q5URL33IitOG/YZWGeuzvT/HmAnKuLD66
BNqZ2tohx7L+6Dof9S3XlpcEODbtkGr+ftO/XPZfry2PLzt7OFlowshpN+/ipk82P3p7Thqesj6Z
DjdvUZ7uv78JeU6n5JGQq360XS7x0bVvTr9MiabUJ3OFfLbsWwb++8WXt5tA6zhAObn+4T+6zkd9
N++vV79h5mCcbrqXq8jX9dEHKAd6JftaJKQcl/cgazdXXk63vLlrX9zM6yAJLRjJ/9y/lsn/2ien
yFMV2ALsQi/+S85d+mVz6VvOdNMXaDwkQyhgH73Fm3exHLq8C9lXuZh9Qcg//OtlPjq7nCwvAfWK
5SPO1dff0jIga0tx8/aWDyrBcnSDdjjac+IJsAzIYz/qu7kGThnlobWtPw5d3uNyuo/6lkt0zruJ
MOppecH/fz9AeYVirr9YrC92H11l6ZOPPBXRsWmqWMahNDP5qznT1nZi9/eOUoETF8UUTM7KREUX
mSOackCLFSgjOuqFlaVo13mazRrdr9LrtKWfnPN92E/hHXgz04cYiX7HCO18t0xRi8E6ZJ1Wg8rq
LB+PSlt5wA/y2pKX1eLsb0yi7V99+dAgtIqQ0WY5S0L05ZQP3bs84Hpsn+Hah9XuveyTc5UGJQ4l
G939ciiZdRbRYcuCG3bUoxwoOvwKPdQ+l7cta8bsEFft87tlapkq9lpVjfT6nuSAVWBYnOoOAn7i
Y5OnNEckNW0Y8/KTkF0I7PwgChiclhcTDvyA0dsg3fX7SzD1UD+BgP28XFQOlo0OOR9f7KW/YImC
g0cWIhXLdyMH6jrQ0Rvs+rU8Sn6HleIAXsX7eLmy7I8q81xbAUtN+SpjfJDXBeZuu+XVzAZrBwB/
yD79/riQnxgfrPLT8sOR5408/Xsc4Rm79Lc6C4fRSe3N9Tsi6M5yJJ+/yAOufYKmH7DaRgfl9++L
hOLKJ2hNZlD8SFLMx3f+1KC/+PsDNuIeeUzL/fUrkQc3pUnCDcuA5RU0nq+u/RxzvuXj6OKuOvQ1
OiXXV9A5afXgen9fPwX5PjPf+5pAfhWS3r/+HPhfe5vE+r+cndeS3Lq2Zb+IEfTmleltWVWp9MKQ
tCUa0Hvy63sQqaOss7ujb8R9YRAgk+lBYK01x7S923cln7DTRE16If0un/D2+Cz4xcxvwbr85+3w
V2Up1HrV/v4ZFnHfbluz0W5/K3mgALp8ngiR3t+l7EdkfHABiJ7vl7SUYKTegNDN/VzT1NK9bVJS
ej/PgaXwkGDlcX9m+YDBqj9gPozHe3+Cfn9to63eyIfLA2Te0Nqm7g/5oPunWsRvmjpNt/d4u4St
9X6ooLa7vyDKkMot2ixz9eeTTQSLw9lhlb18q7cThb0vSZFcbqdgH8+ibVb17f3JYMqF+y7DRu3+
Koxqcq/dIr7++4OQL6O1zXeY8/rtI5TXwJAJUYZVprf3JR/A2kw59L36j2zdnjptr1QmWQ/3K2KP
3rL44SZ1fzF5jeWIAe780/ABYTw7Y3d1kQ+9n9tU7i4AHP6pP6oou3UznALv3xGWdtj6KoP16c2M
RbiA5bOVvNrtBXZT/gZA3Ps0fljU3BDGwXTu/j3Wcw3nYuh+396p/Kizfq8aQ3gbveUlQyQvpARz
+9PQkVCetiXPF3z6mxFth3wXZ1f5em8vxITviudjd7m/B8duAbQHjbLNm9QO/FqExg4DZOe/fnj4
xw2a8ekXLy+AcO2V1R+CzL+DWDpH6ERNq4Ef/p8RFW6VdiiLCmzs33+W3KO2bTaN/DbuyvOnIkc2
F6D/lM3bxsN6JSL3sr5/VD162hOImM+/4+XaqV1uh6hWEQctP1RhqNkqi5Xk020R26gJ4c8c+LfP
xMgaCP9IvOST3frcvHrpsQlFxvefQURRzHrNHWn49IVlrd4felOAKVzOuz02/6EPYX+7Bd8uiQyI
ybMhDrJ5+xIreBxayyL8/pGUk4k9hjXfvuv7R6r300aQpbn9GOU19Ay2tRdH5af7+EDodOfNQAfk
M8jz5rGKAKe668irS8wW0uBJ64hw3z9IhwjVOq4G9dPYUUVxdQhxR/JvD5Mv5Taey946w8hcXl8e
qQYXyIlBXcftQ69mozsNift0f5YFoei3lvpcZGozb8gEZ0emkN60uu1icp084FeeH4tlIzvHiDLF
vey87cpDsSKqbEklZ8exrx1qduSj/n3ZrLLtP8fC+yPkuZmdR9ZPeTHZnsr0u9Gp49mOXEg1wawT
k0rqdzLEA5IMMCxpUFTvVBVcpnR0n1wVflHgRRu31Kt3/NfGM6/EhBwydzsdt1ccDJqhXnekO1dG
V0/rwciC9qp4SbKNBuYaoLq/9KXZH13LEk8EN8STl7crJx3DBy1N01tXpDKFARdytnIcYXNH6Ves
RRWVmCMOo1bfBLvSpkRxR+72CsHQ6p89Y2dUsUBCmagb1RPVqQ+76tQuG9n8X/ZhHxatUWLr9k4N
0mntWskmXDSOZPrH4Muie8QHLNmnaAxxv/HESe7JjQuB5999/zrPbOtnTdOBLVfhIeBjEO+pYhKj
hWVv1JZJxUaaqocaz+hdJdQ3WR8x/S2SuJdLNGHu+glZe20yxMtY1PNK1XV3NxyMYVLPEvQnTDvZ
eAaxU1Vpi4sRi6VoGMyyMRnBRphddjBF8FYPyOkVy7NhWQGIkFwI2RwjPTuknYMbkKwOsRqkqXDj
KBJHFASWobFeBzvMHszeeXC11H6lTuOXYng6SXp8vaNg/sdwDOvgEBqD5ql7PyjC2VZzJz5mCgjU
ASOuNH6PIRefEjMsdpmGUIY6Gjcc1qIpojPsTtygO4DLijlGZ7Xr22TtKsbXP0p0Fy+DedkUOdTL
vPqntnCJURVvIGiY6XO200E71qfnTlsMBZkP9PPGacPs2ggV9RDGFL6Kvdw5T1zrjWKEC67o5SLH
1R9Epm35MDvfxR/jXFFL+qiGxkcqgpPjUcIeBS2gmih1Nmlvdhv8zGhO7fQQu/aeyHv3rOfXoo0T
TLPYdINWHuaxfvZU/GSt1Ixv/XIv1BCCt9tEa6lyl/ylpgNFeUejSFKKNTln123eKcGdqVAuvkHu
yC73DYYqn5sGrwEQU5RvDSllkye2VbzpelCZ0tDbrsSzOaKVonLBu9l7D73pnWqFbONi9p141j9K
MHv2MdBzHaKTtteauPui97n9TAXHSrZMakFeNfVama3FlK/BAo0qYXPynpRcdY+D2ruQy0Mst5ue
4l+V7+GjpcKkSFvru2bYWN94WQddKzB2iTq8IG2kvMCeib8Hz4miOyfDC9aMWsqbOucdxsVE0mWz
DaPU1yxiNv1UQyNI3S0y/PxZ5ef0XI52uyvsjlDE0meFWv4cWiWy0DCIVpqZKntcW0lirKyNWMGh
0k7tglJBmmnX23hBq8j2bBl/7PsQ4SlrdOfhzi3q/pQR5uFVYwrUxGDTyX4j8o2awtsOdfcLo2vk
hgpgBRSvP2Y9O3VtRs6l766MAWDMylxbq1ha/mor81VtjRezqr/EpZueDZUg8IxnI04mffOcNThh
1tSTfHdQ5bmdoXwZsP7z0zBQ3qA1Tn4Dtg7+PU1i9vtI6LU/BPpjVIX9U2EAWEoWRyV8bXiQGorn
qGgyxirTW0+TsL7rxi+huNX6Zrs3NrZY8ytG0ykzvUlSsis1n1oKbB9vk2Ytj0TTaFHQoZMHE7hw
LdrtygU2UJbeBBrOM971qISNPzcvUb7TpjjcYMiiPTdCU58raBFzV3sPfIr2sY0rj4UdQm/qEn+5
sfNzjEvny+T2xoYaHQrfa63xrShrX2qyLiMlVd/RAsCTLQoIvZSEHj2bMAAff/7qAFj2Y4unTuyJ
ciHD+0pEgZUumSIAMm6/KjvN3cRpDUInoVCogxF6qm2Y7gs0DJ57jwG0hlklOU4SfIkL+3noN9LX
LcUfxQ91I2C+MQYvCB0Psr8ZLHw5yVjtZeVAUTVfDHx1H/62AvBQD7oH6I9px+2Y3kbettIonUeR
Xlz1wp62Q7WEs7uu3Ki9NqwgqE/X+8akahZbyaEgnhKiQ8cvJqjagime/gtvNWfTdxX+07E5dpuo
wrGiAZ2zNrGUPAE8R7sufK9O84JyGjgtSelQnB8vGBfZDqYxOuHcXPw5LkbMOcuMKkQpZksWRRus
s+9ZRkFRt5SIt0stOWaUlOo1xG6590+3A6SV+1PjqUgl5GFH1oLfT/90aB4og8vA2YJKe+8G8Fi6
Tl4xakT/EnQpoDGXwII61ZTxqsw10D/WpwSz9lOiiuZ0b8q9YTn6/++LxiTcwOnqfXlyMyyQVtP4
HsWUTpPAS772OgCTwG663RyV8VctmL8NNuoNnQrNhnvO9DPwJuUSxoZ+0dzwyx3yIvkuCmKbnT5E
+Bf9pb/IA7L5r6NVqhfX+3nyqEFiyb8fmC2+BZaT5Di1B4W6qw5rhIu6tIhgaQ9WExln8lvbMnBh
zcq+ktnrXkRq4QdFTqc8m/sjGgthNuvbOfL0MhxnP9WVcXc7p1omzhZw8YCiLfyLjJ1oou4dS6Mc
OIgjrrIZWTtPG7U38Oj1A7Oyn7K3M8S876uKEITZde8z+KdV3A7RUR61vfkRhVj5lFVx++q2w5qi
5FclStvLvGhfJgXVhTUsH/vSbLVafyqdJ9nAzaPQo+haAM0Rj0ykg3UxTxje4rq+npS6/jZqGGDq
ffGIVD70R3XWrgi7tStk9Ww99gOW81W0Twv3GgKCfDNRtm+KMEVaspB+DAffF61sgT4uR8MJB2Vl
juFS58VxSDuq381Q/UmFNdPgKHsrx39iJUrW5Rg0X111fK2Tcfod8Bnlfd7+I+KEUuqgNV81I5ip
wxUR8hDbPEYZMqbU65ynIqooXNdH+9s8YLdoZNZ26HPCEyPfT5ln+kHzuuDd9NJji8veCxUL6ROJ
eCoJ3ODdhTK2Hw2nxJCYswazV8grqh1oNJp9c9IFN0xPgV1uuk3nq/DVrnlf/gyTmDuT1hwcSw/E
qlX1cEe5sLuSNcFuh7gGSsIEmrvVN3HXOivgybPjF03rPoTq+CNMqvkgW3JDhRy8CzOGpMiU4d5P
8Ree1IREvMb1+9QR6S411eoCa6A/R+3jYJAqMY2MkuA8VF/0JuiOqqoMVHbm80sFfOJFRcpKYG1+
lF1KDWNO6adhy22z8JmQEptf3NelNbo5hasQnutFtuysVg8Rn84Oi+DcqJyndNnEShGc0LF+MZNn
Y+jW/RAnz2bWLVUB3D0EzwARiz576bNjAYiXYv297DNEh8uwhVCxxcsVV9dg/DDAdvKrrr+UbaLg
Rs3Im2mPTfPKT9l8mOfUeYxrz91rJmTGdAjibdO1w0ea6Ks86/sf02Thd6H19oZV1G+FCnzL761F
AKeh78VCEv8d2S4GgNRw2sUGQ+lmxc+wpGwn7OJzoI/ZuFVU60tudfUuQM+iHvAyWQyQ0IkNRlfx
S7QznN5SR7k9Ju28eCvmHEu0xSNXbqZlQn5vOhFu0tUA/UFToF7dD/zrPDmPv/c51DCuhKj/POJ+
4F/n3a/XOf2fR4xdN29ySxdHB+esl9xD9a834zsysurUpHO9Qgkzvhdo6jeAt72dbOIJEiET4e/C
zbE9x4b20eHoc5L+J+Uw1U84WXzkUcetbWlJq5Slq1nOklYpsn95oOzCTS+5gOvZK8x/z3ITO5l9
Rp7SnpFUyx7v7zEXic1RV9p5ZSnYZSUMa9ugjOuVGrjluam85Z9hZt+DrAXMFxtf6oI/X6OHwcZW
GUjwk6dYpMGcrYuM+XFYNmmpZodAU1O/q6s+8B2nnh/t8Nmy4/lBniHPjXvbYpChvCsJ1S7wo9Qd
d+UimwkM3MNFF1H274Svs5NgkebaT8R0w1dDL1lnJA3uHjUCPRMblj2F7guiNxt/dan2Hotohk0w
Ut7fx+ZejGPKIwIAc4MNxF5yR+TRUNf37oQfSxc71arJzfpJrWMoSALeem419VM/YH6piCnfjhSp
7eOmaDbprBvvXlNkq7JmvJXNLkYq2frtGCZUvcGTyYVNXCYrnJ29WE33sqaJ+fDJioot4ckC+Cn9
oDCiQxFZWbaOUiVYme1wLbo4eRjjuV2xVM1+MigisDGVb5YQwZrA97QJTO+3FP/ddICeZ33jX1zu
AIMMIAysEtbGgp6neHVjCZb+46T8Mu042401lrATBhUNuMgpPsuNtdTUQcG4mHVR7w2l4mgh3Phc
LZtP5xEf2uM1c8JvnOoxoRerNIgj9M00ZZ8G/+YiN7Ivg9K8ayLc8jpok4vZe93cDstzQEEZZxVr
kL/d8QS4z79fJYqTD62Zw7283KRG32Pm/TvJW5MbiV+DjzBuvYl53r8O3Jtyb2jcMzbLNU+IBJmf
ZnG549tkX7xcSVmu9K8DWqQxhzNtlXvNqG8xPEd4IBFey0bpCobOGfOHxut2GNPk/MszbrmRpv2M
9Ho7DEkOjB9/eqyo1V9zU3xYaeB9ZaDAtCyw4hfqOlUYstlKVMZ8EOWEv0iiPUlCT2wshuiqOZ5k
fxPPT0C5pm+zjfG87Ddso0f6mffUD9ujvR9iR302WPQeINEv1Y00J2PqtxWIkyN05GRrZOa8gTSC
8UmvU+BbkKec6j03Cdj6Hcg8iTJyRmyXtbmLj62YzPWoxuI6t47YGjAQUiufHgkt4IrieIeYgeex
qtRDMJTTviWI8UKC51QsAFG1HuJ91jbcJxZzaWLUsb+IWUd9CM5VUSsP4ci6RGKf8hEyX6NkyTmj
/vPFmupNVv8oc9vSqJVcuCW91l2dHI/GKbK/EQPsrvd+2ST9KTbU26GAW47Oy6brUy6gsarAazyY
trJTHpab20UJwFlZitXO8oh7fyOUbwru5fsoOEZeV13jKMDrTu5Ws4epuDdupsUxeFg2sl82IW0F
1CR7t37ZJQ/K0zSNf9uoVT9ll9yk1IH+eXgpPO5uMzY62mtZNu2vtEFVMc7Bj6bE6psYBeaDVBom
pob2cyqSH3EuYEy57a/Zdb7D3snekjR0fWA36ilmwXGVG26YxdbwHA9tDSZG/v1IM1Ivb1Szs3OH
4tUFvPcEastZGzO/GYNx9iXX3ddp6MT31sEmcZzG8YK3HcWuiBKxm+VcDKDDTagYibKS9JkSpaYe
aNmrEyYA7Jop/6ZGw7NwDLBVLZ4CDvKrijjbpnEFcp8BS4LVUA6U1WtRSSlp0zy5be33YgwJQs99
eCgFVjPR4t50qy91a+NboDCfL8mOXBS1DlgOFGsB1/Aiu5AKOzDAKnWiyDHotygE3G2nk565w07l
3gyC5VLuq5BJl+wolr0wAANkTWm0TscE7OM0q3CLTMAgOA27lVefuxDWuaYxyQwIkpxLT1mWAQlO
K22Yn9004dOhTDGjeNlzxDqNVs2omKvOmaszPp2Y4KXx7zKNo+9tWgUU/Q3G1Vb14qEKsKqVB7Cu
TnAYt7hBOf2bBQHNz0zcm1DdFNEVTEF0HcMK40dtPsf4AtGqvZUYtfyPjglwBwJ7g5l05VnJs6a7
3rUcCWguLcMya1/0pn6Opmwxsy+e1MidXggq7aakNN4xNTaO8ay/jzDOCghYrBvSaVUGc8hnzMZu
rLxZRyIX26I0nmaTcc0yO4s4iRts0lwvLrpRageNnCACdLKI+8lAtFyIefTlIFcVhupbBPweGrMd
HzBjGBf04PRNHsi8On8ItOWOM/BGytrtsNnzLqRJ5hNr9R58SKrtQR25B82h9GTdTpFYK2DeV5IW
Gvd5tG100N4YG9jrMGvcJ7VVP++5muedIYrwHiA9Ws8sS49tngTPWDi7kN+Cq/wswi4fMLJSEFhp
wp9a720u9HFrGGXTcStnobK3iwu/8mqnRSZYXfw1rm7SD+SQ6uFdHdqvnl41v5X++5QMqt/Hc7nH
B6e43mYxVUQNdahSQl9P+R6Xo2EH9e15YB4b4Z98qTU8eVMtdh6xvnO3LExQmHit8yj7Cjf7HpfJ
k55V+eMIffex0JJNvwjQQup0D0U6aq8wLNstlB+w0jOe8xQrB35leK96j8AwnIpvah+3V9mKaeWs
uG8tGKvEutMtOlTSF3k8ZNe05yYOMIny7ID/pIRsRnG7VrxyPCUYTd3jwDe2NhyV69/+iAzNFu5j
j3ljpTzgjr2GrwrJtdCUB9lF7rfbI+bj5p6F4aPsu23A8nBn0/Td4gkZtxk4alt7whhVrAyvd3aO
2mlPuZnqT5Y7Eo+gzPEoT5GbHAhc25bmssolYjVYP+VfQW6KlkQbY02wHuI3RdHsr4YO1LtSjPna
DrEJI17Vv/aB4FZiTN9ajNSpgn22ylA86IvQNLJh19hj3HK/o6+p+w5ne81D4FGreE8EzkkLMkSw
RfU9EaG+IUYQUHGPEfeIJAv2VR+eIqVnVMFtRcvmR+K5G9CJ1ku9bLhjE46G1UTgi1ru1kK3L72Z
RrNTzyqrHpGlynqCtbqRRIwAm2AtG1fjTLwwUWcDtnHqvDZpYh0zfLb9Ma5NuHVBtLPUvn5Sfhcx
9gmu7WCyPo4/ZeDPbJvw+rdl/6elGijruql3CRwHyslD8XM3NCytHnAot9KL3aqsTpFPH2x8JjY6
ueFzT5nfWdSz2JQO70DlZXmjRkG7m2+DKAweeqUYNpgB5E+ug733hKzaDwbjnzYjwZG0Q36GWDQR
4MgwVcQw9qHCF1er3ZepVb0j1eX1fq7xhBpq7yi7tDyCmBflH8iq42LW3m2kKT5ckqkBD0J1iNM5
hy5Qow/WzZ41ZV/DafLAsYl4HevC2cLXV3YEPZnsO7P7QCLFvdbZaP4ZxZYDWVC4D4r3XwecKMI6
Bk7zA7Zy7lV0aJIZtyY/E85bC035PFgd9Fnuv0hnhcagOUcYcwckiNZg04vNnIfruDUpfrGMLxlQ
541XzvWmSIvgsS70eYcdRLiSDqdywySrPxWeeClS/iPtEgwoJoAcepIp25E41lO/bELgKDhh5M2x
M2brSZL4I3vYDl6kUSE9rruhNk/ojZGYLxvV8cijM3/YyANhGya1L3c7JQvCNbzdI+x/dy8yxdUY
qQ2k2ZXpI4xJUT4DQlh4Y4uNrR2gpBlMfotl0KOLmzIoukgm3tN+26t6/LW3MQARrp1tcy8F/Nku
sGHHnl9mKNJHL7esk9zocz8eRYG3QUNoA1nIIh3RSPtua7XMAcOZT6aeOf8QYUNkPvjugC1JWxuE
lmOlPaRuhJBHVCkTjiyJoKxW4fBq5MM3TLI6+NlQkUPXXkeDPl/kZlqQKfcmTNcSCWz5Vf3v/vtp
Tupam5RVJgMNF2lxhiV75JA4sEt9N9sZwXexfDoZt6ue6AGMCz6hcQTb54uAYJboYjhrhDYxOK8v
6NjqxbmkWIGahAY6TfWl6AmqJnbEOkue4xlhuWtCPbw1uUl56a4p3F2EtfBSMV7Hu1ak4cZDOLdX
1TZDQ4oJZEgojvsjaU25gbxYguwpnmSrjsp+3RUJinLRQmaNMvTjYW+snQbGFfpFwNldqz4HEI38
Zqiyn9ToXIEBzm8ZFkXbJbd50CpKDJBH/zkjyYJPZ1A9CJRXhNrFo1Lr0PWh+dqXGgJFrVcAb9PU
FYwZzLoVu9Kb8TSyQQh0cM/WstlnQXKuEyKZFXOYdVrN4xoDyaz2rYW7amT2pSKJrbBKP0jeaCia
/hyn09dYBgocJMw3Cs8w5wAFvQHP9Uw963BTN23giC95gqOIqbYWzshNsir5uV2zIQ0veq0TttBV
BIS1dpX9iRaOOGeh1H41NUPf2ooK05ww/EMId3wVZ+W4iZcma2hjQ16sWGER01wIwyDGioHmBf1S
srE0HQBco3/bHWZly/u5yKQQpra+U3reReaJCJrq+zDIpl0UOoi2hDdzQ4mC061p96px1ZuHyYHi
Mevjg7xxoKQnLaYQApS3EIYn9SwPuBUE5qhsy0szgnOQWuoybKkO9bzxMWjc5KG2u9+tFTe/vQ9o
gslvJXORmRea+aWuckpLcW10a8JFi7/AxM0GjuayKzeNTgmGNvWnVJ9xoYmiQ4dUcnzSWK1uvNGC
eEK5ao9dJS/oRtddPAhlUw3T8jBa3UVaJEmzJKv33FXAELWVTVfkq2hSzJfuhKKrfssCNX1mPban
6Gp8w+YjXUCSoT8guN+H2gQrl5hrgiLpe+FlsGDrROxUQdGuKBg1Fbxh1vIG7LileMzwRpEtuQl6
5Xesq8m5CiJnM+vMv3PHDC9yI0qchOdQQD362ycPpBocowyq1t4UI4zAfmxWjoxsI/8LV7pmdnsZ
2S7HqoY9jW1FB0ibaXBsUx/BrW5tq6AKy7Y9TpYA7nKzZ3Y8C/Ak9EXW+dbu3jfgHLB2jW5chX2O
K9qyqfsgPhnd8LmZWIw3juHOW7UkzLV2EBCRlY3HTe4SWgceG/B/c4t+7UXE41j3YaRT9PkxsUxP
EEFARPQ/tW+nGgbxWZSJps9k5CsZZBc6YDPgzsJG/bsnm/VM7sK/Hx5zMRwtTftz9r2Jg1/450R5
OGhaZdeJcVGcWWSGcdVx9NnapTPTwKCaftt4T20EoklzJftaUCq5L3e7aAHxyd37xuyREtdGsGrK
9K0dKRshsa6vh5yIeThMvhMIw49ZdKtmvDIDQRlZ/6oz1KyqUptxpKNOLiuZJztOHxMC0p+tOW/X
VYyxxj/gnBS/yfD8pE5gwYYhNYPR87PosZ40HGSKQOi+cNP93VLWciLT4bv9cCwyo/Bra2HD9ZRO
ZdDwc8vx1rbibsfO0LEHV/yi07RDwCRkjb456QWVLPYTRhfBOrDMbZUzBcvqbUmm4Y3IMGaH+bju
mwbG4YjzZKyaK2jCpVrgvUnerZ6ni2kPl7COY3xG+zf1p447lo9LVuaPlQVDOWfuzZr5oqmiJSXf
Po95gq6ZqPcEVBIwC6BiZrbTpkkGIN/NO8XfA1yR4gEnH/MwkPPVSm9nD268hhqJAwpG7pqVucSf
6xXyr3jlFup7MVHRqFGuTGLkRSHpsKEeDB/Zwvswy/YS2kCF0wKqeUpwX7Am9JHPn2YiA1lfHCcj
XWUuf7jKVvp9UY1fY0K3mDKDfawmSl+AzQ1Rvhk63CXjLkL7P9Xf41EcyrI9w28JHzE0XidU5e+c
IqbeQC0vTuHsndisyEBR82LOKl7nxiOjjLcyMz3aMX/f5iWPsIdgFwy6ubJ084fp9Rq1adD1K7i+
3jRSH1kH2a5x1FfmEeQ8Gsaj0hPfuqn7mFPrW4N92dqqs27lNMa+y5UfmGSsPNuuV1MMb7ypknVq
4EesmdE11hwmtiUhWY2AQVjBW44m8J1AOkrTZPJq8d2iNH3pCn7GtuMVW4I2pVuZ29i1jugC2qtd
jUzU8bJpBtuvyrZfj3DASTNBlYfe7ibQ9wIA+2pVXgJLVY/egpTOPJZpYHS00fXyvVLiwhdLqz19
8eK77bY3hz6379SNPENubr1yN29bAqVyl2QlYAS5Owyg/k9yN7w/tqDYDoni8kSfnkLuGvfX8Oni
t9eg1OGPxjaMTR8J44ht189iEMMmDoEMjE37eSP7Ykv8X32JY1HbI4/cH3fr7P8fl5CXbYzeO9TV
ep4KVT0h7MU/fAZ15SqRBt1gNZLSAtGTEQ9NwTxoY10euQWPpRAYqA+Av8SUrWy8ZZlWYjdrqN2h
wTj4KLBzFE1+NDT1kPdmuTYUFhV9hTdvG7iUiEG7GQtVO1IYsY+Wd6ORG/BVXOY2A8XGh1T9rkXM
41nAfjdbihZ1a7K2tdM+jGbtHSIWu0OBbr4OgutcJeLEP+4r7uWCIFUBpQD7gTUzsD15/5Ousaox
uMEXcFP6wGpWGYLZ4xQ5u8LACHcKP6gXpQqvbZQDtiS+m1AOIwYqnRuolYCNkBUESwmEHcc9Ia/Z
yyEhGglp37dQPFHElVxKZdwTgnLXaUA2aWDRCD9i8pntDH6NQya8fVKRhl3hroKYVzcfQqZ1Yfcc
uxUJVeVnWuKubIX7pITnXMcnHJQ10OlM1nqDcntTj7WNSm2vgrtA1ndPQMpfe0XZDXr8u6+sf8SQ
grEKQYbrVo36w9M3TuVcYb0Vm8CDTLNwadrgw9AG42RONUVX3gDXorqaBYrshinpOjQPngZ/qRgp
qGxTFBYaIBvfLuedMTY/KPfAkrBnSlE12W8tNs1NCr5EH2Cq1jHkr6TfFgOj2JJ6sAszoXhq2sam
9yW2tMeCmpRSgfcIsuCxXVYSmFlYmzklkz572UddzenKcnCsi2vAiwk6X0VT3hQdRxVB1b6TEmPT
mm9mk9dbjN83SP+d1ch6ivoeFh7wzLx911XPWcGomvVYW2tt+VXYzOlVPAncqk9XrasMqxDXYYTj
FF555cp8UaMZFKxuPjp1kh4MssyXMOFddElIbYKbrnPTpUyPWNiwpFiWpOWqYWKFXMCWvA3EQ8oI
jz3CX9kmop2Vnb5toqp5IiBzyduh3jBlVPplQY/lNiVbDJG5UpyIU/9DFBpzD8hsjZse41Ts5VqR
CHsyugQI0nYTBPNvagPEhvlgN9qUOgzTKcBwl0AtMdokTcJDVFDu0FKWFrk7OyqtdRjF7wTQsTAa
j13aqethgPDSVu7WKvCSioVdbyItPgWaBcl/GDXcCRVf6xmml0DoBsRAtGLJl1QqPC7goZgNzHtY
sDEOP9GJKWW9o+zzN9YuJJ294YBvXrwvRi0icp6n+GRMJ01n7G1E9EhZr75j/WD6UcOUw1Lyd7IJ
1jYxdaC1ZnEQo/fikpvf2QrEHsXGbBvTLH5Mzre4UlZd4o2nPifRE5M/6Ai6V73YZepYnuAcGKaZ
PnSJVRNnT3SqHYFLWuKnlhZY/DZZvgpw9ikV+5notYtjTE0cv0gfQ+9L0nkV6hwrwGzFtLe5Xp6d
nAwXdb64xQg9Po2Fc1UoAt7YfRhTJp9UTG/FOhQ24uV0+PD00j7YGSn3E5OjbOtSwcjPsXsoEJVt
JwyNV00bcZtkdsgL1c9Gy5ofBc/F6eDP4Wq8lMy9WmOVrlum1n4RdsxlIkZirW0Ocaz8DsHkH73M
fvBgvUIrZnFDQHD0Z9X+EBAYCn0Ap3KxDMciA+V8TWTq/WeD6UWdG86mxXED8q63IXGS+q1afjMO
NoLTNcgf14/zeV+OPcETk1GuIyZmCyosXBaPjNaZOxYM8t0Ryw5nT8X1m8gAdUS6+43I5EOE/e21
uI4erMAZuyKmKevarN4ysheAGnuiNiq1VyCXlGRM105JZj7QEY+nM8NsKOLnRsO0oMqW+mjK/fx5
MrVVGJAQFI2+0tR2o5uZurGF+SPus3yD5dm4mnOgcl5UD6ToYQj0RZvsREvkM9dSxfeQLbi1vZtj
zF6cVv2Iqvw0YtLhd6yTN7WYfVvPzXNX4KhlktmkVDGfEN6qO6cFvZPH2QwDjSmtCMFFIALYl455
xnOEfL3SfOBBdZwaS/H1zsvwNgAc0+C7UarUwLpGeW2r2tyYUJe5g2Dzrnv8jQLlIZ7J17dl3hEd
BWZFvp21frKyq2DeFXUXr3omvND6jwnVk/uwL+BEa8TZY7sb1gkQwSibJ18JnX3hBE+hiktIh1t2
FGqAedSV3QF3zEImUq4aYhn7fzg6r91IkSgMPxESOdwSOjq0c7hBTkNBkWPB0+/Xe7PSrmY9thuq
zvkjMxAFCuxcpOhpp2l0BDs/c10wOB+Z09zBBE3oNMkd790Xxx+rnT3nDaoX8S9jjz4TEUOpaU4q
cNeNBySTJ6Ir/mzlkW0sIZXhO747Md7Mlf0PHCE44uY8aVxO4Ub652mpCWY15A7jwu/UkZYCDhl1
9XQtpuouDaRyPGiji7TZv1BwrToaaAo5RxqC07O+36qeMLre+6QfkTRjj3etZispMxb5RQZMi4Nr
cv5Xd81KwArCOlh8Xq9xiThkP4qGuFR3mXbXLxcNKbGEufM0mlO1M938vhwciChD3swAvwxg2Fwo
N6e+6cdcGWuV7zI/p3zSAqdjx1lkrVkbWVBgrJ/3WGWa2PSH222274ta3rmVSMTCQUw66qEyx09H
J1AchOh3tb3+iMg4lBpJmssmQs22Doubv2Xt8jPa9BDJQJ3GISgZsWc2qc7s+D6tt5Ym1cIZuV4A
IoZVTmT/kgxvVGA1hLae7bixzCICvWfzyvvvBRHR0VHT14xJxGG0jkjX8ENI7wD9dEFvj+k/+tK3
klwzL7KjwNVpf/vBs/a0HDRo/6njDCiQgV/M+j/QbxG1V99gugSRMTnBydyGI1SXHtfB8JxWyLFH
MZrcI6lgJLiafiE7oWxThHhTHU3d26K03yrHqEufZKj8Mr8vrNk9sEfyq7Jx26IN/ddVdke2JOWg
DgfKzdpusQ1LsZmCsKt8khHVneKmFuuOIsQuNLJcRlVqa0ynLhmnZGh2jCNG3lzgNH4GO/0wCBkE
saJH1aFBrRIdW6f7QKIqEW/tj9kb0+X/fwxOn4Z1gTanoG8bNXlaDTtGxLg1xvtMzEPMt4ZIIWPI
MYiNmsz2rmu7iyhXtPUbdi+cNweyf9akFV04VdOT3dqfZrbx0GwjeevqyUE7E7Zb1/GodUacK+vT
R5eGRiAgjo13sjBbTmnfGOKRi2c3zg4zgfOxbgE/WOU+gF/vTBM1u5R89Om8lofZnwG6rXcUGh8K
OM7Uuput236WjvRet3zeXG7ZbpgjCZKLNyf7diSUWGN/uQTHU4qbpgzhGVNdWR0Kqkwijdk69Nvi
buMmym0wyspVkDsLkCvC1BC7xrLL6bSVFW++qTdkjdIzHWnNSNqdg4q50esuxtuWJhqUF03d+p9R
7bOscpMp7X5bnQO9kFRUIaz9aVxk9L20XvU876JOiO/BpvWvtSmNkSgbk1b2QJy23Jn2clK5W2Ci
9Hk9CdRW5dvIexH2muAQuGOkeuVV3NGb83plMKLFrIml/+WUw/J6xShpC44K/CTH8VR647M3W0ZC
v1OMdsijhCYAWbVux1RCe2Q0B2XVXkzZGAeIl6OKcD1z1aYQSuMmJa/S1/ZF08YDtGeEzu+SMliE
qdP/NXZJkgczFvR75OVYtlxWfsPRxH50kMAF1h9UqADcu/52MufB6y/LjCiizS61eB03cV909R+q
dUAOsSsWfFuo+aOr3CVxgNSQFQYUwOY7zrkpLG15p1cFl6qe7ZqmR8JHBo7R0EvXHblp9VM2Qp4j
GdnXV9UAQ46r5dE4iTZW7bhDU0MmQDeOcaP5eVSs2DNIH2Puio3AVQnV5kOilzxIPEOJyMvrOI3a
Q5G6JK+j/eokSpnoBiqJED0lRmsyxgdzXdJdPgfRCDywU1n91ro4PMZp6XB639tcabRabzuDnSR0
4alzDD9XhSUqoiyRKymXXqhPG9GVuR17kw4Ba4MflaK5OCK4HV3JIG21RVTXdjz4V2reylwe0rYn
x+vg0dHWV+srqXbpSS+d48zzwn2U2yHH0O2iK5ys7O+pckYUH8FpNuabQvoPHcVqvaZ+IcM2swbX
NhBSOIUNGflQDvj2KNCEi23Tx8xz/9kw2DvD7b/8ktiBJm143Wa8YcTxlnildddK7N7oDsFqv3g0
L/X5+l5uSDC8pT4uQ/GHJKNPPNG8LO4nSUsYuIYlkZo178xlevGDlkQucfC7h1EwqcOqXpravWyE
tIwjsWpwa5Ed1P/U3HyIGayORkgIJnO69zerP/fmfCulo2Kbg4dv+h4mxyEBwrhlvMVcPTavBbJj
UIrKhfQZsicQO04Dz3zwLPvLGQlcbnR5tFUOxncVL5kmgXSbf1UDfpm4lTBj17vetsM+8GqGeXZ9
P/v2dAlc2zB7L9tINjuy9yUzntbpiZxoMxpszYdaSbnIpjsLvGreGhCtEVWGZ2pJ4L7bMzCpblBX
TRgl1DvfrJVhODNcAuEWx+lC4KXygUywdl3vyNGsaCNf6riRU1w0iEldiRrItm9VvtDFbdRGWOGU
VCApUaeyr62e70wNvxK+sLMhEcKX5rfqBd4wdO/js56lLwhnw0y1ObiVI2I0qg/00LMp0A01l26C
f6aKbCUTusaA10rx3pOGz18zH1rf8GPOEdzl9RwkcAEd6DLm+KwH/NxIJ/cG1KltMz55lVcc22n+
2K5fs1jyY93rw87xOK+cvowzbzjWVt6deE4+1pLWVlF2D7VQ2lkX8zMjtbY3iuIFNU4ZpRPFbAsO
BwWTdhzyQtHRt8szAVtM5PcEDGr6/s76v+N5ua8LLud5AeXXJfIAhvJVcOkzvfQWe7heaQGiAHJX
2UnXrY8JFMiZBKgYIzU08n39s5WTOo/eV035HmvWcHNVZkRifqjI1Y5Fy2Wj2/0/qzJOmS0Dau7W
LWoK57BmpYyLVr1O011OZ3doB9mXWj5yUlzjPpg+y7RKY0lNVe2Z2bO+qrPWCye0tHTll070Yemp
gxy96x7nHqve5pMrXD+ZDZ6XHoaVGqzmzdLN7aa7BnvLhZ9RKxZBYDOnJsmk6rZMMZGtrlgSwuy2
mwLEagqnbln2Jfb61JbrBYEiYpqcsoCrvTyfMnUaeBYaPiW2YFTn7n21eVZsTPRu1bl+CVoD7BPX
462YLEwoHE6eS51o12N7BBsrI1RvWjz6469otvo9s5evLSOtsKwMBDvV+yyX9EwTJgpo7Cd7aNOI
bkpqM2Y2R7tssv1omn81bGbE1AdvW5DU4/VDl0zVYp8QEhARp7GfGH7hJ6OyafG8tsE7m8sWk2+P
3bWUOSjr/MngXssDGIjA2g6StxrLIg4/G8nrbkErXNDDeQJu8SJpL95et7YlrLLB2WmF6E4Nd/Sp
4s+DuB9aywzuM17uxFmDbmeOLrFm7aoOJBN/Tvhome5T4LwFCrldDPSTs04TZQYaaKyaIJIuKM8L
+08UUBaApj+7abymfOsMD1zPuJaV20eBiu/m/3+QQ0Gkj3caW/qojNqy9t6xN9v+daAcedmat0Az
bqeyP/XE7R2CfPxAbLin8YxVYAJrr7nGHqkF7+7ZxLjnuBHWxrdioQ0sCtKfyDfN/JODDltuGTyN
7U000Pc00GRSHmhFn8POxJ3TI40ItY0LvneOE+LtkB+aV8FwxkN/jQUhScK5YOKrYxqSBNW46jmg
xudr2FYicsiIjIsBfxHDIYb2xXmXYDXnqmD8QYSy3pmQQ6dp9h4rM7NptJvIhc5QjNhrWZ22Iaie
yPzR0NXg1tzkyJiK7qSzKpBWOf3qJnq/gMZuKkNwReirmR3R7nSJ8lfkkFyxO2LNDVA7OwOjm6iI
lOu/dete9N68pG5NmSgmzAgEOIhyy8qTeip+67UZUC5wE7IKHTF9MP676MVwuqbk1GZf3f9GUEdw
uoreOjcZBW5LKRmicryjhHWjsK+YA/LWfWsq2sfXfCljg0K8sFnNB4mjDa0IvWV9TqSwk+1muBHG
8xlRk87XanLmkx4E1ZRlG61+fjAs9aaxWaSbVmJtkXWM+CnUFalsjTl/bTPgDG2u3lYWh3aUKiwK
EiRGtf75bX3P64cKdPDzvemFnq4ljeZoaPwBVxQrZNin9V3WElyyVukDg89bVTL7VL89Jj70ZQbv
pWw+Kn89GesIqOE5n0We3/SmmQwmk0NVlH9octj96fPEPvevLl5h+rKQElUCJYYmLIyW8kADw9So
/To8/XxgEHd+Kv9Agm80f3lsxGaDdrHmV938C0vkUMceerOidNnNyYpp9b3zYU91l4gMMYIODmHZ
4qzjoA6tZgrzznjKwOwY+Cl5pjb3q127p/ZvbHHfCv1B6/HEGKZ1ycpt3/XVfTY8+gX3OZ5NO2Ro
rhYEZwwUdZPv04JjTngbFkty5XXLyWNNs1Q02TsoEqY4GzCGpaoI2wmne03vKB64FQ5b+0CPu5O1
fqGDhoXLuRPyxTTGPeGhmKDz+6xy3o08u5CId6rs4ilfLO+Q4WGeW41RQGNDlbr8W0isNcuR8HFm
FJFlP151XwwTUaCQXfoCKu/Z9R+3WzCbb44Av3JzOoBzi5y+GwRx97UvPZYJCXhu3SgJell3z6nD
JyW+c1nAcFTBb8YWyxi6RBNfMBB8Fx7dymGTe3/DGWkl/9Eavn2ZfW/UJU/2/G3P2z1732dXiQ8v
624W+19BWGuYYRs12JTCfoWwVkEmQ120T7m+IkvpFtbgnjgUJUD2iBAZWkXnLUbA3AxO6ep/NnP+
Mk3eRTbElvvNvT3BEbbDY6V0tkR5hMc96V2DIAwxn+8C4U8bGJAf2syMhEFs5HtVAAQWzyDr9arz
U1Epph7atv0KLP2SXwHu1aF7xejFA+HW/5zcSqSb3ktiv3GZmewLGnd/x4iggJjDsuUBtKz5KhPI
Efa2ehBuZQuq6iLnnawXL13+qgIuWdkiqQUMKKInWDtBWnJgI4QfZHsqLOtTLegIgLbaEV2yYxro
gOFt6pkHKbXbKC1BAvjglwi/2zPnH2zBMMnQXYJ9UGrOHlo3bFBylI55N1bZaZrw6AfTl5+VcdA0
P6GxItrWZxKYLYsCQg+toaujTyUtFbjF6DBDGWXiCP/q6z56RB1z0VEbjNEMQxh9XRmLp1XRbsp6
cm+2BvCc/0DB+3V3MF2GIp9xzje/vV852ne9BCuv+QTVJr4qazpqWnrUNxcn31UIZNdOH+VlcA24
W2+G0xKkn6lbYNd1f93hyaqC4ybKx8LeRNxt5rGAiVuaf/lsxI3rfZaF9V3729Gcpp7BHhkZjZKE
RDTM+4M+RllusKxghVPXTYUoZ/JmO3FaSZigu9i7Rlr03D0QT20DwlVgMpwtkr2WHZHuN71cj1Xb
f62kJ7mL5B3jDah769dQWEsIR6ehhs/fZz8v1gfL5rezoS7EqN/VUWEseaRalKmjpcFWM2npzF25
f6XPKsEesmX/9Pl1kw32YQuyS5iXfL7rvPJA5TGmcmcPYfrIvpnjEDrUa14cLGR1yPPQswAX8wGk
1U5YR7WiE1h9KK5J/DCtaOEyZX+TPV0AT+8Mu/ijhXoNcdzuiJ1I7EV8d4XxUQbOfdsRAbQ2idAR
rmTt2SUACMXE/G77FJALfQKFcYPIzEXMe8M1wblDqD0zjMlUGwT1S4+buWncZC7XHe/0v6bVnxFS
g7KKR+mUH4a/sKFP91tqcAxSXwttEC35zdBWLHHoFFBTvrj+/FFo2tlj1ZyUf9MH2SfILcp1wC9Q
rGlvOekditKzwzwbZVYVUx9agWeNT5OEFLKo7WCG2o5eJr9w1FFcPvR3QxsklrW+rWP543WqZkLs
73oNSf6c2Aj67da5MXTzpd7sp2Zxs3DSJlR+TXPPBufHamrB96abWlYmyiAwDDcE/aPtY+Xv9nIF
wBO8qArusyCKIu3nx4qWB6fTnut2fMRWdN9wJnUuSlTdzx/8rSeiLw8rD5H8aDp/1pi+i6sjgoVl
U9k+gz0hpA4X/uSeWn9dIxkIC/2AdkNdwrIDbYAFX1eWRMxApijvtKZ69SAsEVTYRIxUl230yK/o
Wnqx9HNhCOLQnIZXFwtSZEIZDZ3Jr32sYt8jM5ryXTId5tIM7cIBptnujfxnGXE8ifmTPmyURNN4
P3U0JF5TfrDo+9wcnOUHfao/iWRGjjsg5mf0wLSWrSgeJRlX8eKpI89ATWg18jyOmZShRnVX4Skn
RMCaa7XdsfW9/jpFv1caaEYmbo0ZWbkmsCC5X8HAodEunGKePHvm8nJdPTK7u8HSEhk8M3mp32/U
Vc9MTapQL//f7qo0yAUqpkjPr5aAYHrJNKQsdE/bqfk5a965qaq3sp2uGM3esjjdWOC4xOZf1oun
mhdIG2nTcqR7raR/YH7kqTW7f+Ums6NBi3I9UxOo6pHBqaGLxWmmnXfNv/CBXhj6Y2OenrRejya9
+6MH+bHxrJc2b2/cQMMY5qIXXqpQd7c/062wNv4UDfyg4Qa7VmageQPQmRPUJ0rcsmha2+d67e7a
3NciPAs94W7s/dkf6u6Ko0q3Q3cekTpVj/g86AAr1d1aqvdeNq8UEf5LTXtvyT0mSmTOnElV69XR
qDWPUsMHS63I3L+w2NC5XZQnZQJEkuAuabd+bV2w8rQsT4YHCKtbzWc553mEfRUsQpP3/v+x2SN3
jZM+MEW9z735/ETWDYsdp52h4GaoCKivXpkZKKAegS3MdLw1a/zqk5lA3zvd/RLkb8IqGFCUu+e2
A5Nj8C/QzjLFzUUkkR5VnEiwXT3Ekrh3S+3HK5xkNANsFIZ3SCdw7krnCSyrDg2KrJ4sPiVURIjT
aFeC8ux+6tU/69ly79DuFqqlpj1NtQe6mUVieDYzu70XPAV5IZ85Fk5DTtIJ1o0759Y1FMCH2rVb
+gUQz+Fr6g/bMFw6XMPUiX/lyJc2zUFVUZM3YRUMA3wuEQ8qtAVGFVspkfB4wdwHQDIA+qoZfn19
RAixmswr5cUe7I8JNqTJ+y+rXs/bUp57Y3xObesln/L3VJvuR+ILhdPh9Zb0wGQzMfzjm0WiE3/5
YzNmZMsWL2PKvoW9CY+TXSkujS40A/UwDe7X3DYXS6Shnr0w2MCljN+p802Vze3ikcqvpRoKXg4L
GTA/OCwMVFXxqxvoy3Hal0D33oYs4ziyWAssL3hcvJOHbm1gPZGWZUV5L39KR3y4AxJOWMxDUzUH
RKEfhWt+B/Xws6wGQzY7p67/aJMDh8a0SRZpRPhKH9XE2gOW4xxqznnfY6oJHo1pPgxajCiUe7C8
E976I1DnhISF7d08Pc9uy+bp2ncZ7Z1h6ShUtagQRIHIlcMynlXzWKcoYOzsdernN3ayj7yvLlLn
u9vIqNDq56FGedXn9pvj5UXUp80LAPUelOcZ9eOhReNF7UdQhlVtIumY0fxwoAm9+MO9VjPj/jq2
97xx0w2WdqMcUIOtIJUFWb6aKSAenrZUfCiieNgL9Aej0j/qlM2wNrx9XZFDE/TVH9z8b78oJIzd
efPpYRv6U2alj93IaVop+Y/AwH+gERA29vw3uNgdU84AskYVeUbIUAo/P5muSWXhjOy1yZPNIb9P
K5K16+/rLTDCHpdcQlcF2mQ5JL4E4Ub8itcmcxKM2Kdx5nHRcUKE1owvDYVd7qTXZsU6i4Z8Oa/I
GggWQ8aiu+ON3sMQqyu505bfDtbhaEPYurE0xVZnPRFCcNRSsKlZr7VYd06BLT/7xXtT7iXzjT9U
kUibhQRCtF9EkPFWGLeNfwxggUOHfT+qs2VvNHAPecbWRCGgjNBb+Rkik3YKtqQJHl28uUnmq3dw
OTfg0q5z+eqjlQwb5R/gkB7WG3qt9RrrdXMUo6JI13ipnBZSPrvN02nf5LSv0STyY2o268gAdeG7
32oxcam5n4r6B65uckHOdT+fsgzerMCRvcCVKMQxXovNGtVlq1wZGenwTHjiT9kTKGj82g596wgX
/9UomVOi50xZ/etmoMOq5Q2WZ/pG+3S45IKI4smwMVeqO9sWr94s3gvNtdjbrLOsJDYP+ZaX5Mc4
U+zm7ZYYU3GkvmiHZu7HJgAs1Mbv2ajoz4LpMlL30ern42h7T/qSEhUBRD+J9aEK2p9BCCRF9KsJ
HcQtP9NaFhbViYOVo24FzRYzGg45LC+0fe2WTf5WGZMCiuxWCD8qMVtFLmq1ELDqLNW/gfFX9g3T
NTt1o9wHUZvEuJGlZ7JaEErwGsAHC6N4yLs1jy1/IMyyru9XzSwj9Jt5+GpIjq9ymffOvHxuNcYd
vHPh5AXg+EUVUaABXsAiF19VZVN3jRbskmEpPhfFqOZpOvl+yvGQ7J7QqPJGNX3A9KhF0p12zjyx
ZqhPvdfegTk+Vz3JR2iPIFN/vHXkWqF3Wyt+IC01Pbg+gepcIyd0CowYNpq8gDoKBvd1gOgMFqu/
muqQrOkGM9w474cpCwfihMl562PHRQgrO5fD4hphKDnRBN3AqanIPDHWN6HZz17typ3bXSF0UBKO
l5NDU3IhjIzTZX3MX2Fx/HBdSGbBkBJ2zhSJpvPCfGaFXR3teSn906wTdoVBoA5BL2R4a27NraY4
t4deUfVRH51Z03etu8m4mSFjGKHW2qbFiRXRnqcX8mXPuj48bJn9aNXISMg2P09rlnEIWlB0pvY0
eQ6cGft34cMxVW3z5MwKwV5Znh0arqLZqrgvaEMOkaWPjfbqjP1xxXBcmkg+wKR4HJxxCVEEV/C2
UaUX5EGM9T3ExjO9zshCRuzfUFUESWlYyFESru5yqev6y0Kv44Kx9rV6IzmStJHtqajT56FDAa67
skvW9lqnmTOBUa34mTnpzFqMBFPbivJQu6jdgKuCDft3275lRBhmliJNqvkcTC8I28zdogHcPfdR
PDWe3UV6oeGhlPsFBJcyaSB5CIWwXrAROu6h7cdPX6Tv3iRw+ZHvl7tuFDTMHsu4nS2FmeH/rMnU
uB3W9lanhyfsdFvGwNd11G8lak73xjGBk1TrJanDzG25CGHynr5DcJHELZ6badR2hXfT9ZDnRepw
1WTDRfoLSaw6hLiLojKIWZu8xM8zK1GmhQ0JITy8437Wp396A7PaGudczr9GKeBts9O8lBesIhdz
q2nCrQnAKJ5GGbwJt3hreCS4RniaIZ+jlJJFjVwAZAQ6XBPLyPDSu11cTci8rUUVUPKS15HPbdsX
XWaEgyr9yCeCJAz4s8XcqCgICIQEj77b8uWykHp8VXGX18SSNTeISxqSXlVA29ciSROpn2sYaKzW
/LnVy3jzS6Yhab845XLjAIm5hn47BgmGs1/OL4jA8dOktZdwkyFhuSa+qvsrJ/e18NSbY1/VW+91
wBhDW71xGPtDZgNrFGmAspPQYGGIqN78OoIhBMbsE1SeLqob4m6NGdmETkqZNK5ZOJ6AuWDu8QPn
3CjFeWghmdw2MgAdxVhhBQVUEMzm0gQnJ/DOaNhe5tbRkXmgEqxoW0eHwpRsvVDlDIaASFKYNhOc
/GaFRq9JutzG51hnoAQZwgSb1OlwA8p2m3e3zPNwKssPN8eIUHcIywjBBQybv0xL+8aFGbn+8NR4
Y5Mgr6oTWrsvdveWezkb+gr+O7XThw65aGPy4VXEKTeZgH02tlpUeHsag9uoX8KtEfzYEtR98oA/
BmNLuoX8+rkyW9RdVRVSuftUjAhTu8ZpDqWAHQaZwe+Cf17Vi75HfYZ1EJUPHsY7bJnAHYJjeiVA
SE3F2zBp764pDNhq6ysXhkq2CazQ7Nof3SsGzKf569hkRWQpHRI2gO8ozg2Ar6uQ21bFMLNHbrTe
jMMu7eBbzvkAZBMsUAzWVnytleA7crJXcvlggvKLVWcXIjCrZCOqAoMEsuVmQ7yEKvpDtumRrdo6
rLjc/aUF9WVg1GD+ah9uT1vTF3MI+MD7LEJyM8ZC4GHfsA7BfpSRcfS6ajh17d5eF4K/aRCOoAr2
Kyx+RGJ+F59bupwiDiM0ePCUbIgBWBEPhNm8eYvCBC2B7jZ8rnRc44q0OoYM0z2XefY79jDg6/8n
cKr9uA7IhbnOxF6UFmcH5zdcxIs+wDRRtMsXzBDhDvzamMxI8b+kXV1GcqG4mh0tKlkhQg2TcriQ
nVY08Tznf33POtRur0GniLx0xPOoz6TKQJGhHXFuZn99aALWlgXPMPuBE9Z2/SDSpYqdsWYiaJpb
JOdoMvInXdPgZxaL40/f9kHt4u0fHkhp66jRdr4htAIne1zm3eJzsRqBt8SUA4zhtjn/UgEcD5x4
6Yb2pxTBQWSdjFRtILPX/jaFO3KtrLNw+idygUPW51tjs+NApVwLwEKL5AW31O0m9HfdGE9giVY8
zYMWFoF+AFYB0U6dn9l177qpe80p9fLq7w7CHT8wIkw0sDs8zj9aBRiaV6+kZn3OU4xAzI0LqBoc
zYxllgXDN18yhTmVFHvex4G/VlTZq6XEMzVFb2NpsfGVOWe4SDRsPhP2S6SKJPxOBRO5xdyq+uGS
EtqJpFVMMNAueRRd7cWEXkBwdANUmu8RNarryUA5eehQ0Rqaqk48e/qyRX4izwMbU92qnTFUibhW
b7QICQsgpihz6abFG/Lh/+CngL50GJNK76mf0r+pmxNTl9+tKPabPZ2NRa1xLa6hog322bJ5nYLy
xePk791X0oD+kQP1tfnjreupx22e3Eg8V2mJY4e0PGzh/cnV1GNae2DyRBiE6dh+bW1xO3XBT9MC
ZARr9bXR6do2Hd2NNby2rulPUhdYaflgIfrDMuDNJwnzuVqq796owNDM/TwErA+teEg9ujytZfhA
IhBNjtEfgg7FENLhdxCpVPeMFzmq98Ue75SSF5vtMMqLLo0yIz0QvPFOtO8/8pqJ3UPmX2Z3RrVi
+udDcFlocdp7UUeXViRX6sG7xvgdeWLqqq9wsfZ5UhDb7yvdACwAUrSpZVu0J+6KLCo2aCi7qhIM
6+iiKMjiGsckPtX3FVc9LPc/p6ZENMO/iPAX0QYrCNKsGrExASvz5kS6OxBNkB8pXXi1NQSBzAcx
8LtKmoElkEZOUi3khUuUagvlUiadl37o3pIR2NMfij6HJI6/WsuemCsOo0NACwoWYC07n0O/hqrp
sulMcg8yanQXvWPAvJfBLSlUxxJ5f9RlyADwZ31XCNpg9jPW7Sn2zeWERrzm3F1txDnuK9WgRYhH
odenuOcrREoHdJ6SPsXGopzava/b+q2WKJXsea1irA43Vqa3D0NlJJnTE+bUjyFjzGkNGtKVUvJD
tW75rqU6FA7DdlUBxKS5/u1rzX70XAPnlrR3aXNC+AEN0mwfDWGL8ZWwqgQVeYT4oROh4yLPLT7X
rnIi6wNd3UAY2lrHZItFYizILlz2ck1rBEz3Jl8yljBXsIek8SDRauL/zama1poJWGo/8VJdR/mz
yWhnzqO3C+Z1RE5dGozZbh7PiEDXFpVd2rbXF9UnA0N99LDGUW8QiuMY+WOxsBax2ZMthQ5s1HG5
CT203QlkDi1wvKWdAwRSc45C9vKv5Z+Z1s2umegHz9s8Ierf32fjcqMaNHSVrD89VjigoxUrM+K8
SPS2Ho3oyVAssOdIA/lLCpfUlutp6+0/sqKD2JkaSF3ctSbAMVXV8+cA/Rc7kCGyhSTwevIzlc8v
eGaMJw/Ah4f4gdATkWU1euiMAd7FVud/GWhctKa3NoWRtlj62KXX2Cvaeic6DZ90lTjBlf1oURYh
tP7WmsE42SloUkp6Evuh9BMrcHc2k1pfZvOdwcGc069C5hEpBI6G3hNFvSaVG+Hcvl0Rr50Ds3c4
/VmHrz+ZP2N4sd5QwnRPvUdULvnO+F3zNkEpFqfbkCaBTWj+3AlqrH0I/GGdHudSWxPP1TlwhfPc
EcRC9PV8Idqo3/ceXtBZxCnto8gilz9vkgGKCpQnmfOslUBcTT7cQsi/cS7t9WoJqP0Wu3Suzrxo
iPCcTB56BaKGkAp2lFTvPaTIzZZnQWLW2xV5a+JSK9Uh17PXldjPKFNkr/tYxWBN5iJpORKvFWCI
+xAqBz5KfHpPGEyAHLOiA4QB1JkchbLQbhZwnDnGkVgwwcKDk4J7yjEpRcDnTtyXfDEZ+BdnmQLU
m5m+09eMvdfaY6Bq9kK2IHVdf5IKaRj3dIeSAKeia//yNiBvKk8uNoe4HOAKxGIFUSkxh2rZ2iZj
Rl4DGU2sPVcNNxrWlgc7t2I4yZ92RQRQ+Pe2sI3bxU9pIdc9PlTzfaq9Z6v1igQrJBAzgu0etGBr
KvPsVu0CtJAl3rVjVID7O+bkHejGngkr+I+x82pyG0m37V+Z6HfMSbgEcOPMPBS9L6NSSXpBlBy8
T9hffxdQPS21ZqLnRCgQIAmWSBAm8/v2XnsN5dm5o+eycZLuwRL9Jy1Jz00fRisztchEaRLADyVZ
3zn+kpLJXhPIHf/Lq4Pcdx3WLlWTEQy706+GGhEwNwaCm40ovSNPyNykM6VruMNAFK8thLHB8BUt
c4SrFLB92jxJO31ArvniwtneEQHE/BPhx+gTOmE65JPU0b0W7aBnuNvE85m9kbGYN/Tt4RccBpPh
TdMHZyuHyFG0TCHHIrqmKVUL06WlyyhBL18rjTZylKar0lWfwsa52UhqpNV+zU2tXjkhpWqjKT8y
i8UHe/OHrjpHznEaZlwS/e1Nk5lyC1XkaaQPiNp61bh0nGInOzXkXd41jZKwq+MUsXH5ru/IqvM+
EVZGTmsNerhLvYNL3g73h+QOReU3TQd33scKi6Gl38cRw/QyyDZjDLzDz74QHyJhU5iIVieDiZ7/
WlFKY7bhiC3FLJ6Jmm+p5XGnFk6+jfGmYRGLzUMtzZ3m48JIgtfcf5moLe89BiirMqnOwLfI8Lan
tQsjpJCDu/LSCUKGF68Hh8uXhbwyGENo0omz4gSoSKO1DVD77bNZJmKPCG1P4hMZA50PvU4i+mr9
Vcx5zIXa1reugUhXAoU5oE8502VIN6mGPn6CDCmQWCu/0behExl737H2mCReyW5nB3B7ISCTdnA+
bcvM6g8+8Ca7xn7SQhBsKBRyh7W5sMn6JGK6qlURMW9s1QOA0KfQLHSmldG7uTBd+Saoan5RaRKI
G3w351hrpuBAtRNrvsOvGoQ++zSNrz2loBH7GXJWq2qcg1nfelAQxz7KGaF0+EmhzSiXgc2skKK2
DbCI2qITWwl4OyalGQUfhnPVXWfo8G4ZDKiMXiSadQKfqA0OEZMV+OxfOsC8KytssC1mc8E9tTY0
U7AUKS6lQG3ovDzFRnCvlcOtjtv22AAIpTFdfhQOFTBu3MyXA7S3WjHP+1wsUWlAKK6w3e8OQevc
Dipxl6Yjl9CGAydzoBZpjipR9iVPvcP+MxuAck0k1oaEDEwBe24aDo8NDhTwMAzcKxCXxVqqAnYo
rdaNqOoM1Em10qwu2Bm0OJG4etyqcF3iisFdlnB5CBtxpXdPm0LpKAqKR8dr3XVhBPWGGJFb28bq
zlL5a9LFmOO96OYb/kdZWaDjvAlUJFg+11RPqpXOykiLd220zqKuv/PrFhaN+3ES3bCxRWnic3FQ
xsnv2Sg+IzZXfv8V79YEEMItj/a8WNZKWT3D3YBnNoeqVLpLvoomFXbbaQ5cWRZvj9sfG/y07bK6
vPTr9m9/q9YqWoF//Kllyx/vIced/+9ty+WltyeW1Z8+xdsGP962/L0ff/nfPvVPf+qnT2Eu4TG/
fIJy6sRmFOmnLmqrt12StClayNyoVkZMPULc66QBILzFso0VpTjmhZ4cjcvi/bY87OZvPvJlFYZu
vGFgS2l13l1dVnAKLp/UlbLJ9ssn//EREGPB+V0ev73+40stW+oJfmwBFHx4sG3KR1UGC4LbrMlP
NUfrLms/FqHW78uq6QmoYq8vf7Ya7Qrn9ssvO++nnfvT6vKO5T/+ZfPlua7w1s7kZ/u817Pjj4Uf
+T8/pD7RYUaKPhfVHMizbEfFMGNkVqrVj7ctaz/eO5o0Ihhh/+lvoVrM9uXYNVXtP9cD8x9jKI7o
WovjsubTHdxAr399+8LjlB/7ebE8XBY6HbC3hz9eaP+83S8Pl+2W53Q7AjAYQot0i5Ecz+W/LLjO
ohcs5cqfESUMzf/1i4DXyI/LkxQGePLHY1BG+c50hyPgwJT7JhW6oyqyDkRHn3pePxfvWSx/avkD
wH/el5hYNovBvzc6rBklzpc0KwhQwunz+w5fdtePh28vLzv2py1/enbZHmcIJ91/3mrZgFgEBX16
/pXftl2ejdrWHVe/brBshUYMtzL02jWx41w6lj2/HMpvv8t8KtiMT39/ZTnMlj38tvmPx8va8p63
zZfHbxvpEUZs8G775eW35942elv+/MzbOg0bfoUucYMJHQJHxdvTRphTLnx7k7N8qJ/+r18++fLQ
p7OwXuKy/+fL8P+Cb8V9scRiN//8Xx5TRRjrWZX/y8N/visy/v3v/J4/tvnzO/55ib7URVN8V3+5
1e5bcX3NvjW/bvSnv8z//vunW7+q1z892KCIVeND+60eH781baqWT8H3mLf8v774t2/LX3k3lt/+
8dsr9j8qCo2qoy/qt99fOnz9x2+YNKT9U7L4/D/8/vL8Ff7x2y1Xr3VU/If3fHtt1D9+0xzr76Zh
eJ6w0DW4UJKJGe+/LS959t9Rmei2btJDsg3M4b/9jY6ZCv/xmy3/7krLQr9mEQxjGi4Z7w1dCV6y
9L87ZKK7LpxaQ4dB4vz2r+//p9/xx+/6t7yFdInXa45/59v8lIJuG66p67Z0pCcZh3qmafD6l9c/
wuL7CU2abyKUbrhmnmhIS45AEW5a6nLXqYgIQpzX6qEqTkgRy3E6UglrZgVV4l8ml3h2qdkTJeFZ
XPjTrvz9w/7pw81J9W/H4rzz5w9HiL0rpAdhwvZMOUe4//Th1KiZykptej5mQAoUXB7xWRjMlxdA
/MJ/V104boSBbL+PBcXk/uBYhfXdjMHvaZPk+u21tx6h603T8tVffz5L/Pr5GJSahm3x+/ERhfvL
53NcU+YaKmuAltOO/lD5koZms4sQ/3Luq7Pttypae37dr6fAsfDChj71e5VeqCtmj1Aq+mskwv3y
aB76TV0+HNslmKVxWmiz2hemGBp0kK8E4kTdBrjgsRopImvGTElwjY6bLDPhjaW84TZLmN5RTm8t
v3/KDNS60ezVwBAJ9zjQOu+Yu5Z3TOfFsua2WXz4LzuFA/rPPxoHLse1Jy3OHh2Z259/NA97ladM
vTsimpXrYna+tcOUvW98twLiLT3G+szEI2eoLlPpHmKQnNu2mbtBRTKeXNkYW9eJc6pm7aVvMOrW
RTjDjgZSG01b3w+VJ9cQ6an9p/Jz0SSwtCMVngWgolXnrKWtin0cRN4H1/5icXlPdbf4ZBRdxyDf
zI7kDD3EbSjBV/nimjKYZToK/qAx2+ydjrh1rdVkn1pWeXBp4Fxn5j9/cjx4eIyAJKqH5mWcTZF/
veP0ecf86WgnhoaAB90Stm3onvHL0QTurFa2BssssbwDis+WkhNzbU8EwVkfiFIDQyZxJDILFj11
YrckrcCXHHkE2mz++sOY7r99GJuLjBCG5OoEI3o+9H869QSWKAPDTnOURsqEY4aY2sY4baeBaXnu
yOCaKXRqUcrULzf3g4OdxSzMja/87qwFRX/25gU+79GKw/MYGttate5h8maWX4HZrvZn7sRsj5Kz
UUoXeXkOUbIFCyVCX+GF/T5W5nOlWckJ0gnONsffBa1tnZZF21FaW/94TNcl/i97wfj3n8R2bBu6
OpdJLtDyl73QVlrXFKZXHW3ygNM2gMwSlh/0+DVNXMRLdrZFRp/uBwxI+6xx6ESB8sMn70xAD1py
aKTBtEYvMAUSirXO47x/37ZbdN/tday5llIqOJlB3f+XD67/h58P3TxXJUxmumWJX46loKEgodtW
c3R6TInUaeWW/DV6cKMipDOMy51twV/OSn0bmeAUy3pu26ZoO4CA4CuJvc8TDuVTVIwr6qTjugoa
bZfmY/9frvE0Bf7tSJNcL7gzzgebdOz5JvDTkRZ6yvD9gREihiRiuzTSuuJxUAcbMCty4yLexJBh
IKGzFuTt72u9FSMdoV5y4rZJd0dX8dcyLveQZLpDC/phH9NkhjhsvAe/YZ+9kjpvrxWXyRdY26ce
L1pG+SVXk/lYZ4NGIRv+ZBxa4Z0XOfXDehdGc/m1EeYFjBu7Rxb2NTYbuJjuiOc71THwKs1+6iX6
BdWWzUdTkEZOvgu17V5tBmjdgKfHl6wxk+MwksdpTuUjIn5AGxOC6slDYcz4Rs4W5eJgBUDHCr0P
H8FWv3P0rD+yX8KVlzvNM/X4Q23q34kYcW+CPg4xKjSvOyNGrGck9q0IC+/QM9GAf9cfNCPCjD6W
pM+VZrJ1W+0ddt5mQwMCs7QaoqsnzG8Asbhph9x6dyIPC0KLKffHTdC9o9buIxQU0a5yYjzwrSiu
DrnBm0DksPSkXdwFZU1N2dGuClHkzcXaQJhz8GiVgb33NYSyowm6odCsj3WIldzqFSdGyW865BFQ
3erz6ATWk0U3YqNc6DS5q3+nGjo8Qqe1V74XDRf4Pl+spgtPmWl8wj/1GOb997jT7WdBe2U16pz/
KMMf8hTfdZsjRLZhNjc61Xr0h97KReu1iaHHrsfGuAi7l9u6T5/02parKY7azeTPNrHhg9flcAzo
pUWVfN82WnwfeqRLS5OObRvcTIm7uQV/emxLowSOIUiwktOtq0qdyQOQVd8si53jcbxkKXp9FYcP
ULAgQ4ftC8q+ENI2/Z44bS5AnT8yvQq4ZLbXhLyqfZZ3T+VGuql/KgMDYpcPg8Xi0FBdIB7gMU8P
3Uj9NjDzZp+63nAVdOO8dETeP+tcD5lFtXMqku3Yq+a1vGvdPiGur9QIUSAiCEq0uQ1iI9tTG/yE
XMQkVTwPjtLPh5UjMuhTms/YgH6xd5yy/BZ58XhYAJagj7lGi/AJCol2UYmpXZa1Aihy4VzqEoyi
ZXr3LjyQk0vgM104Bx8QOt01oGv7ifxDGnDJSH9DtwoEEUn+VatM+ZBk3gVdec/NwGrDVW3WqBDf
Dsc2H7dkxkCNlANkHct0ti6ErePElaFpOxz2HVfj3gGRlrWEXKJ8DpH10zojemDAo4My9zJF0DBS
6ZwCjlXgIJTrTNQWq9LxIEFh/b7Hp7Z364CdaAjYtWRFAQlso+Rkui+BWSJI6IT9OhrVBc6W+TzZ
mbknFdPcNtB9EOpWVwfACEJF0DVgL9tj24u1Vvb1ymjt+GT1lrdlFx9NYiCsgNSaeWWyy44O0yDX
HiWxL3GmmzR2+hCNvZ8ephZPxfLuKajmxJ5MomKbor0JsKrr6Am7jQAJ3GKswO0R7VWXii1Ak+ix
8PnCaantAg1/ChF3SGf7sDvmedUdnaIAUgav5o6AQOc+cNq7TvXpTQs8eb8sbFS8d0Y3TocupysP
lr9Al0Iqc0TcwCkTJfanCvYIRNWTX0j7UNrRDllFjX68JlgeSW1RrJdVnEAccdVWn1zG7LH/XZ96
98HKXfchIBJwQ4VpWP94LsoIE9Kn3NsZ8ybLdqLNHlvLux+zDuPsnHAKeMa7+Q5FW8MrnzMn1R30
SzwXkftEFCb23nDOMGu0gRZ5kODghX+LdahTF7Mc2/dQ0q8aNrD7QGnte42MPmvQ7HeByLwnIrMx
RrORl5TxvVnbj8sjH7nHvmlI4RZ+2W3hH30WFlGjzozQRlW8SmqzP/WtbV7ierYHSitNdg5KGi2S
77zeMk5W0aE4x8/3X8aKhvmfbpo04FB0SMjj5q83TTUoi7xxEqZbEGc98x6wSmUKSTcH8WIyrkXX
iItU2WeFYBT2NPRUgFDNDUtxc4s4/ssRzyi4tc8U9fsHCx4RYFJTAgVI5t6PtUeNJm90HtEz1RSd
/3qA+es3sBCVWiZ4OyawtuGIefL7820/RlFmBA7jf4t4r23jhcPNKjESO3VIIbOK9oZTTg+FO+nP
vVZzS6cLTkGYKBLbp5u3zAD17ivxxxi69YJDJETX0eBV0svcPkM5Me/I4j24LuC0nKHn+q+/gE3r
5c8/Al/BEwyNLeEu45dlQP/TyKWGgObXum0fXPrGNCfbluy4GAsi5K79JMHvSNX5186NUPiI8BIq
wEWFeoyACD4OHilKmenfZG6otRlBQc9IbLxNTUKLlTwlFHt8q2WxvCCAPBixER0nz+x3OQBo+GSe
/URO/FoGYfCQqNR+QiaGBDK3+t3yIt2R5mSK+a6rD/ZT0sQo5YXZ7PF84UMSyfSJOS72tWRAqA3O
Zde1+bRCcRWc5LxY1kqiB075pHKm+ZmChYpuvMd3yq3SYA6QrQ34bs/G6KKTCqvgqDkYuCOqApQ9
1mPE2CEsYa2g3YZK0BOe0jiIbTsRDvu8GbO9rAVhd9KFE5UR3eHDmAOQWyE0Yuy/InPW+ShIuJZ2
Hz07bmGeRFtuZREGRwTgrzKPwsdl0XcRLRErrNfKU+Fj7kkDECWMEOpye/hy9qvX187Kdgtm4M5g
3wBHIilIwnfgKqf3pLk3APnBCWxCxxCf+xjCKFz7951TIZ6xdQkDqaMBX02Cz0rU4q4VJCDluFnX
uQKXImcgSAGX7e3iJ1WcgTEmjc8z6aiQdsFYZ8k7mOer9bzmG2o66E+AJye0/vMVbbmOTULFd740
8A+q0TguiwIaBXV+Fm2ryexueTLuWtTZRIOiznoMgQ7dlsWIZ+0mbWntJNUEfOL/egFnkdY8wkNi
+tIH98ujwei6o9RTVIhDrR7NWZ+SetnO84XI7mLfDTaE88I0Zkx2XBbdH2vCceCS2mm4aag509BW
DHYMKyQxEnzAxeqLIaWUrKD/TdJAd7JsFNfN3gzHD2YIjN0ojepA3/qVqnlzWxa1445Xz/LqYzHX
KkgDoZ85r2XzAuXnHs47Zjq9+54RljgD+4Vyfqf212PCKFwqlC4d4akZKoZKVojb3KC6wCh02rVq
wOJYU/+8PJd5bTlgmOucfSuCZi8lLCzPgQ3ZdxLdefioJ6J+bgB17vUG7VmHno9oaobNY2+OV3Mw
fQScUfROx6zsS6G+NFPk39G5puue5NNBTZWzTsbAfajnNYXK6iFJe57L5tlCIPs9gIbhMsStC/nC
hTeAUGQVZD44TubWJ1mP/WlZU/PDZW1E7bLNZnkSvDfutHkLrTqt0qsjdJJecZe/LYLMwiw6Krg/
f7yAbqbbUPBvVkuNrxqgGSbZOLzV/SSCmatjgN1Jk17uCySaDxYSq0h104MHeDMcGNNhvW11DiPE
SwANGMKJ5JyWBY39cqIryMjq0a7M8OwGwcs0x3oH1SDPSiNwIpslSiVyRqQKOkTBPxZ6LSaUMkSw
aeOCtLLkWptQ9idlRzZXlb0TcrKuPVKzdSi4IKVdW5zeFogeAtX2hx9PZYNZnKqk+iZkrXa2PsbQ
U/x+vcQPZohn2qgW27qzHBqpkXkPow2iWsT1uKlc8QzlBUmoboTr1s0+2XWhzWHXOZBrak951uLX
IV2XwYt+H/UATrCrAQFStfjY6RGHG0MLhMkgq4rpddKyZodzl1pK2COyqFW3H4YmBEeeZ6d0UEdY
MpdBDfFe5IG8oG2NdwNSG6QgHfVXz3wuaqcBkleFJ48P4emkQDZysPFKNFjH62yHNas5a/mlr1Ng
fVSlYVOn2LYVvyE9/gnPbpzcSwx89/gVg3MCrMvxcOzfLc8xkK9XnQdibdluWRjNUYzDdHHGCDqe
zkXhLWGk1E39zqireLucQXikfj+/Un96IU4w2S/PL4sfJ9+yWYTknRuc4FYwv6slpHe4++k8RFwF
H+5LJZV5TzRUv3PdcjzEMguI+eA4S4koALPdj5spGlIQB8DQNCHul0ciGs/17PAIo2m6VjPrLnGj
9MVzzE9VleqXaObIccuTF1HNXspAoQUJ1mlfZS/ksl0A2jTPE7fDA0kXlFUnkZLZQzRTFoOxCAKL
AVJEwRKOTXQSedpfqsw4Nqbkj8nOwhYntRVlvOhog3s8GJmnSJGcyp2eRGSI1yYh22lqMyiYtmYw
uiuZiOFlDNPvMnKD88hZjN0AMlAVOVxIiWCpkD98l/HwQKDRukZ1zcys3gX4Pu690cju4w6kQYgx
ovb8ANl15pFUUR24JBvPlgbZhUswiigXuQy8zfZiJp/CxJdfjQbSjGORv5gChNrRg68ORlRxy5sY
gbmuqh96k7O8G8mRQHbzjMswB6eFia6TQfEh6qtk00xIeAqgO8vgAy9leEGQ/HFEOwS7ljIvDY/u
zES9O3Nd/H1teU6WoQXrhPnljxcq4IC7DEYVokjfiPZkj4YXVDDB20IkQJ4HI1s3Nbsb7nH5ouWt
1WzHqhp3fUKRbb6IRkU9EKLF4u2aOj9HzSCgQk+FRI9uboxQfTPpOjl0KBVqC9tCPYHyuAMdPJ7t
wR/Py9rbQ7utdlbB7EAfnGOKqmUfZsbGmwudg9I/i9INd9zD8umxxuCQuczVXFHrm7FBgin0wt3+
+ArLNyrm1DjV1Omhj/2zgg+NNxorsIiLCg14qT4paUcXsK63tEDzGdR4PLsQVNSc4HBxQXpHNj2F
JTslmANUcnLg18YwPixh7xOQN8CBGKaXsUSbouUkZJcUnjnsytOCU0mlZ1MVDGWmOTp4WSzjFNJa
mreH1mjUhymIjlnS+NfQ7W6lhSfQgTu+wzKIRmeuCbmtyT71sved1RnPvSmOkeOhaLE1mEaRTwM8
9e8YljWPFfLed8Ps/GtgGzYo/7vEpKERZw7Fubo9wfpT25GK3pOXDrgRCF94eRtG9T3SWYmLaBM/
l/RRbh1DGg036nUZHXfT5N301rX2lDwwRHkYmu50Izk3odueqCkkhCx56cbtzOG2LPIyGm+KnXzH
/DAmeIQXEi+W+6oMGfZgYre2VG44Khwk55yg/VnvFezTOJLIVuIk2k7a0MMNhdI2IgF/IkGDvAXM
1wcPpTMohj7bYx0Qx8ZAuZU2ZvO+0uyUdAWkhW5L7rzFqU2Hr1hNut2/cyWxjYUhw43V6+ahzZH0
0fg5WrDruZyY4YuBbg67hztdoBiGLxEYpKa1o3dRHxmPca3vu3mrfGzVnpivGhb8gTQy9RTIa8Np
tvbdtHzSS8e9L6RYhcgQAYPylGliwaqBOO7ftuhkdRGl9fbi8pRogk3faeoeHFn9ZI1wEv3Azg9x
RAZbO1KHzRgZXVqtpN4H0wGFX+9ukraY9igBjJVQRo21mqNI9NnNgal9ZaIpxtPIyIDYy0K7NHp6
Gr0cFVvjmBsMytJZa+A0zjAl11FeBsxBK05+PUIst5zfy6mNOz93WrqQk+yZ9HCexwJMgxd0WMDG
AQ68VmeH0nA2sVDyuiwGahPcelxMBrafk1NoS5NpRMLAxnWAKaCjvRK1RmSc4fJHW10ekmpMt2TG
gVmiyJGSJMmnlv1mEh4zpyAOnvWWm3fbxJ8VQIVnowPHzNxunbqp+kgCwWZoLe25b6ZqH2k2KuN/
jehCwHsnzGlGpmgvpTAurA4okOmRXYkGxQPZlYN1QPfXUsdax5NRnUppfnA146OYMvEYkxW2wRRe
rP3nacQjk0k6uI6mwx6utQeEEd1jHFEWHy0JqRMg7WCl6iimcZeXPYd+Nq1HTTWbKqvNdVeCqaCg
IHZmEIi90RomiAoQjKPGD+L0wKFt4aYH3vmo1Xq7t0ZmkX7sMILQHfmZeiVl96xifBj25zapnFs8
M0e0fj3qo/NtCuIHy6MiTOjyyuqT53Tqw9dGw4QX4D300GZeizLor34OD7/2Bu21cLWTH7X5e5Q1
xT73i2I3Obb11LktSYSIRt2o/VJiUbkbSFJ8wC/rHtIxHjCjgexvtOKa9FBHjZSSWebnMOeqrj5l
fZh+ECOmrkxfTUQegZZQSLzDblpXRrGDdAXkz1WXjF7VLWXafAeMJF01NIlwGprFrdNBUAxwHDw0
4H2DKrMlXoBga0HCZYziVuEtrdxcHmIG+5xvxleHqdhReXeEVlpPLpBtJymQXMVYgbUSfC9gjvJQ
mKZ7QmpYkadaCgj02dHqqQU2mBW8KFVrz8D/VKT5dHVkhMbYGw6xGHDIVnceHgK1Glz/pa2g56vM
c57iQyQE5TZhnCbMuoswalGpVMJl+hKPzyaciid8rH300Cny5qi5YVRw2ukx7Ip+i0lWwwGmuZua
edJ6NG4p088jKeXuHen1wV1SZq9Zhvsw9mIXaDiZsAxWDBnXW/lg1BLrbW+n7ztF1UHWJc3LBNBP
hTYnJkN9BSsbeB1xNMtlPByoRiecsEPPXhMdace0Htur3VgbLdI7mg2oprEqMaBxgOpHGS2jeJCH
um69a8E+W9c9LKku8hi3WYR8+sMG2nO77sLmG47rbF1DoZiRf6DD4UpuZOBf8KwF906AtLBP9U/M
H6NrgNuZNwt9l30z2zTfeoGLwroBuqR0LdokJTYqfgva3GbYbCfZAgAx3Xfx8LXuIOJwtcBNNgEw
dbWzJpDBMnqAOY6KndSbDWaRfFfiypBt/CUjGJseS98l26hWXPAq136Izd5+UHUJR4U9QdKEBjpT
kw/Los8wubttPx0Ls3IehtQJ97Rxg12YJxw5enU3mZV/jjuCG1T5kjmBeDQG7zH0+oJBJXRyv7Tp
WAbViYqOs22F/awTQHpnOPZ4gHonHgd13+a0lDSz/WL2uMgCZIeiPJkRBsBOfbeS2KJ0bZkn+NJ4
2RrwACCpwhNHYoiuipyuhlLiJkiANOWhUuc+bVGdOva+DzSHnMTxq5uRDEaZrz3Hc0sYaTmk0bQ7
KlGvK4VtxHWxp7h9j8YzN3Hy19o3aXTeBwyeiNu5B869GOzsxvQqGDDch5QMtkNDUWd0QZiRAHJi
j5CZ0un9VnN0OBd3Y0VXO9F2FiHu5yRz4FuFvskVaIhOricBDDcFZV9wr7mrcVejjjrZjEtz1Z06
NPy33vgOQca7gKDagEwpV0gtcWYAaaJyQLGyjc/KlNQ3iJAKtAS5hfiUB7qxnkh1CHyytkpvFGQN
To9+L9yd0evnhEyRk2F6/f1AXie1xNTYI1puNyW0AlhRTXjvtuE5k9plmpLsPLkwMiYzCXZ+OXmn
iGCRZeiqw/Tiy9AZ5x6FiW7dt1it4K5+iiDQ77Nav1hCjCsmV/HqnALd3RjVxBWMy4cse23d6hV7
sIKmzMCs3wgnuYVZGwPYozURYxs+0bvmp5Wg6ZNEXl0bnkeZhBw1FrBG1EbmaWy9s4EW9VHSFZK1
kx29MAWvpTAZtlP7HsQqpl48vJnfNx8aT4AxZaQMOuuEzXQGVuEjBR1GO1ZhrFF25T+4uJlsw3t0
MFiQEFyLA55zKBI6e7qum6eUkJsD6QRPcIyH3RBi6wpse2aWKfcUplxUha2dBQGCR3ME4BWYuIfs
5H2kZwR16PmwMysb647+SfgEV5sDXiWnRRU9zu5kQ9PPZU8OaW1q5IThXvLCmV9qAZ8K3fBdGJve
vtL2evtdT1BYkyDXAFKGBtHUzfsAGuzejlwHO6FDFcagYqvFDvzvHL3SYKAjtUdaCZZlH5LIcy59
QJ6VcjCyUEPvJgTHMCcbUlp9ql1dUTB+a+KBI1jOQ+fypLvpMzqkEE/bsA5pTSEOoWFGaVUxxsT5
LMOC/ec2cFxC0NolRXKKaI+VNSA1DL+BVqtotTcfM4uzTMl0W9p4d8h8peuB70OV/ce481tKJe6m
HRy1D2VPld5ctQNpW5VZVytSsrBGVjtfK61t2DHTaK3ygxNG7dpquHorSEkS9vDsD6/LmBpcV5If
krvOYdDcbxno8bUh9kjHzT3xAFeMZhmiYS/fuhpl44QLl15FatfYxhZaoHjOrRuDSkERsNJ2jZ9W
txG/ZCDS5FY7KAcQ5a86PH7wbCrqesRu9WO9Ue0zGFgFmdKx7xhd3cEbdajLrrPE+CAbXCF2/+AP
OLKNwvhGvz5bUx+O76bQS+77Mb83mR4f3GhSxGa63wIIH5idBCc3QJtNaZnPeq8RVKnH4rOZdDct
9c1dUFvc7WXv7ujuQwDkhHrso/eU5bnKDDmYgqyqz0G8xsP11a/IQuzbAmPnUF+7SnbnwJjs6yT0
LdcWfoThW9Xk1oOVaSe3E9sOT9B92RmfpskgQYe5DrFHbfnS2WrfFtWmsjTs46EdrMY6KHb2AP+d
lIhpAxnEXMdO89rU1iquFSkrFDjubII+9l0J1FjHRk2x0jh5JCCQ6KiRm4sYqqJFQx6DQzbPJOq5
UdOtctkXN9qd1w4E2bX1x6ee++ABKhKF8qzZDHbrPLfh4D6kBKvDI3XIvHHTh5DKlw1aqA25AwmP
bwe6fj0pRDJNIRkUEAAaJAyRcYcnT3akv1b+99B3y1MViulJB9pAgFEoiSQCV4zfuvE1yPzMBdv4
6rvYOj34fxs3bd7lzAXsrK1PfkA7vwgj5hMhzaHK33fScU9p0r1EDVcWFQI6HRyCbZkwH7Dz6efa
Dft7avjzkaaD90mt/n6E55BWWnCu6FolYbg1qpSzrKsDQLTWCc+fdhgG7UMYVcZeROyIVMX5o2eo
kvzPdq+MYTomneQmHsGxlCMQygzFAdEPsKZzNW64K2LNSIAsxW7FT2UxsfASSDs6fljkCrA0euug
zHZV+hDjPM+/hBwmu6rAet0C504iFMUOAkTyEUlnSf34pMiI3Yu0OKigTk9FHI8ku6Dm9k1t3Gn6
eGM0mV8CdApkbhI8MsEfqbjE51BfkyKarnqK/0sExcaxmfOiWe12RiafWmnmp9Ad4TZO/Ua2JoJz
x4pxxGIvIW5n3o+frAzDWk700r6x4lez6TBXd0W+cZX9tRJjt270/H1X4VvXKDcPMdDGBljZJsHY
vfeKAZaFwHftpcFxAM1rMyq+b20HDqIaQX73X+s5IbxnmkAsD2FgdgsGLETi8IUb48qLspchdEqK
CCCUy876WFRpPEemYE0y0L94KRkgKgn8VRp1wz6oCOWGkGHuTB2HBSMuNTmbMCaluvWCe495J0gz
2EqRFYSHkh7IaP5/ts5rOVIl2rZfRATevJa3UpW8+oVoC4knIXFffwboxO6+J+4LUaBSWSrJXGvO
Mas/btDgoe+zUxMZRNJFwjp0uG99p9pZtqxf3FbVK82of3uaNpz0DqAes16I6dWOGS5umzz5QPSK
XkH3rrHTSVDmrf9ix+jB9YIVAVagbojfU70iysCZbpVl6Ceneh9k8VjOgMoBOerWMrgEKYOrl4Mo
fk8dYYXTJzuYdU+sk2ta+8BRYg+RBTyDMB18+fCg8xkp7eZBfMHsL/dlEsYHDDs0xCAU1Mp5HJtg
uHpe8mjCGN3I3CluDfWxwaq4RE2+/pKmGgkY+jHTyvK3MV5KsiJcsq8wYA7rSvPWvhDyOljDFt/z
iLBu8C6xK15drvSsTgg6appxyzUWLYmfKCh+5OYU8pTXPhDO5h3xQY3g1wfn6cXRgd8yjIk4xv9d
Oe6pTiyUEp40T2mMJ8CavKNtZGJnuYZxVE78i6ttefVaxrXUjmkBwS5JsSWipCgukR3nTyFsl1VZ
wCBKzPA4CMps+sT1RwvQkFLIoevhJ8Cm3N9xW/i3gTn84PbW2jV7Utz5UKgFSnhMo8p2UT4EG4M5
wohP/hhNjHUBExL0GGwQDqAjWfaXv3BpeGTsdHZWqkOk+brjNICn8FkAnxK3hpJIuJ2xTnHKEu7Z
5Bm5BB4GjYZz4VTPmzYGwr1dbi4HYSio8vD1p57MxKglLX1NDhx3tfFUff3/12P9vdfXoyx3WO4a
Id+jQDf/1z/P8vdRloMJtRI8J/Or+Lr59dhfT7O8jOUf/nmur5vLUX15N8tLppTN43y9+uXd/fMf
/zz73/f89R7/vprS0HXe4/z2/u8zfv3/f+/eVMXB0v0Jc/h/H8vfu5gGSUj/fHb/fCrLnf797JYn
+udRlmdf7hW2XMi+HuWf9/t11+UO/xx1h/I1ddP8IYbFdtASDdd1FdrIWILxpEx3ixDF/kjG3DzI
hKDRr906hvAk7P6xHisPiJ16UKVGzmtUFw896eXAHvziLvU2veDrrDbmLmYM32WxwzxPJJBzJuu5
acCTEhubpx+TeVe5bf+pDfcZcFf+TLzsAZUBRTi/UjRZsZy6czK2S3ve2ziD+VjxjaGXzp4mox1Z
9NTJoUcH/uS2acsV0XR+FOHZabPX0Sd4m9VuQOa32z3k4S+tycqrEFhJ3QJIzrKLt91cu17R7ETq
5S+zcV01FnD2eS8tbbIcCOM++pNN+vJEOwm52NAAm+rTi1IO79Nwmn3Ech3Og9eY7q8Wq09tUC2R
xnQw6tQ7L+/AcQkzdPqBRXFQWvuCKvLWaG3BvBUZbxDH3nVWGuD6f20M+0xZ177V80c278mR9Sq1
+c9htMTrEEefeE3jh6EI41eKwvhUWeydl920a3BGGxFJjvX0goW1jFh7xNEgnxgEDlaihjf8I/HJ
yagWOCWa9YnwLds1q31dh4ygIrXf2xgtjsNE4rL8Ne/vQ0PixTQAfCUVLM5uFlEqm9TUqd3JlMSv
qJwX4MQcINeCEmEnG8K4c3LuB5hJvZ+8pln9LOYlh0uMRx92zqENRu/qowMgrLA1uIRa1TEJyvbW
my4jv2lsBWVIesGI3zaxB9xOC2hR9IXx2RoZLQqrE0e7zSKs3FlIs8siXAr4IPlLgbwzc4+O6PCC
dX4dCPBEhtURmOAl1p18T/BPoXd2rJ7KnQ6xuE7wrlE9TI6t5zkb5frJVjLtO8YjAFS6MfqYq6Md
6GjQjWba98zbmYoFUJ4sip64nIzLaLLWFk0YkOZU6dcon3TEgdZhIEdqx69mXbetOPmkw8Rpgo53
4luQthuD3hmqS1eIb2EGGD3S8FGE0r91zMjhM1UoiQEkXaygOccxKCdTJPZt8CzrZlms5RIZHoap
rr+XQx+Rx7ogqArtpNmQvAqP3h4aFv0xcGT+HNaCBSd0Zy8vITJX88UpDeRZ9Xb+NAyUjAoY5CV8
o7M+ZApUkF/dfPk6zjtJk9vbMdZx9LqYTajU6Md0MqP3glw15cEPaBHuvQ/Oty5yh1fWo/TyZfrA
Zx6/a7CNzyZu6/XyL9if4z0pJ6TgzH+NMt9at9aYk6LLA5IO9gH5jeCcSOnHXKn6Go5uBaNAEIyZ
B3idl13kpicojEixe48ztXjPKYFDcPTB+bvEVp2FKqtnt6nc44C4ZeVDKmrFOaDYdYhGyqYA7JrL
ICZnM6ckfS8I68jCVmd9APC1mZL8huImvzWG6+/ViK/d1cn60fLkl8qjF5FnzRtxlzqzH4UCsXa6
faVlb4hEvKvVmvykgwYyTBbbtGyr4Yr+qb/qCJeALPAEZRvvgxwZeMjEecfjp4fGaj+t0mkem0E1
j2QwkblXkVU/7dyOj1Ljx/kwhYSiRCCHN24gopueoqVA/fCcyEQ8W7UQGxlXnEsoBLRsdFYeSTlZ
UUZXU/eTJxQF4gjaklrNvLtsjGIq+eVa7S5nTYwiJn+UrW8hIRGrubf4PDVVjNuWoSXakqVtJqua
tb6RE6e5KhSm1paYzsKZ5C7zQovVkOGftDLhB5ZUW+m71QmYRgVxstV+NvVKdyLjKjOPiXLjMaUb
S3Mr/KIkcdT39gKf0wZmdc96wwvePBY+JFoF+Bj4GDOnJsQ687YdGJkPjSA0GTvJz4iBfkXMSHPD
5hWfsTutIFtzqSiz6DUuEBdA1dbokRLWniTa0xA57QMXopcEKfGLX9FYa/wPrR0Ok6oi1NI57Ku2
oT8QUF6Z92TVOjeL72Hwofi02qEIMuPuS1e/F4RYnEmr/T5WlU6chWbrLAqZwOl0tS+e7l8DTvwr
v3p8/1n87NRB/FzUNazauK2BPkXN3Xbmr3nMyW0cEadBif8sy3FYt7R1n6eI2e7Uj99ko13aaXKe
oWvou5Slwx4uHskDk4qvYgy20eTVv6Kiylk4SvM50QmfyNuGbNkMAkkRwDCUs/loou9wV1weV3UF
yEejKPhohN6fkYbcoaFOt/NmQg/gkPRxLANyeZLAX6Wx+0JhCbAg+EOCVSLzpqXXutSCey8s9ykd
63DXWLhTll0YON6TH3UnnYC2h+WQKwekCiTxrpwo8ShN8F8y9n4PU9afPfUb9ZdztuLo3Q/G5vlr
E8tfURIIaoh9eLJL/dOUUmN12Ya0f9E8cd3qVywcqdLB2ywn/00UtdykfeI9QoBnRpEP2akLqGPV
+HqmKXTOxrwhKgT21hiGO2dqf5jjjKvyY0r5AB4BF83muL8OubwqnkqzoGPz/x6nAlTuaAv+4GIO
E6zyo/JMHGh5HihjbeoaQNaY2AV6CzaukOXXLZMuwg4KxK7oxdUOswY1He31ZN60JF2d/zvuwVWY
kRNXrYnKuy1uftoVT+jlQCRUlsArZpmrMO7JYiMmBTy00i6xRRQ2PRr1CC1r62CGuKNXyh/JG14v
ZsaKCtXXIdZmnGSDvcuB/awJJvbAM3JhbsVICWDKw3WodeKeZ7J6nGy4wshL7m6h6ggEfAfeE5Gv
P99j7PyL5sXhOZ4FI34dapsMu9XGK53+gXUeIB8tPjcwnsCbzDcJL0yODvkmVqBD9J21EN2QVvQ9
OTnXNexG6hCZcnbQsobLzSAF5zzNm+VWI/zy6xYoUG0r7fK3Q4wNEbtUpBgAfDRTdavR3GxZc9Mh
3C+f8teQ6OcsbZeDX/vLn/4eLIb6vSCYqXz0YwgpTlWNHyZEtEmQidrJR9OU4YtykOw5PgxFlerM
AxrWSzEkIvSebGwt/d9b8PAMYJLdajmexvZwxGdzLVyyYdJo0knXjN9VWdonCHp9uGKohl3mgptf
7rJs4rqVJ7/ceYbTrdyxHH8Eg70P0QdB2YWlASCz/BXD9FjNfqO3jtghLg5QpUN9JGyu6V6S1ii2
CbiEXT/v1tLX0UNDqFn+SisXJLzRMn739kOjSfdlUub0EjzoZNCjhEP0QYxas8ub2DpkVkobhiz7
x2XjyEl/LBRVpIy2EcvTRN9NnBIreByoJTWtOS+3GJbI2ep/IoFMiPDk81luSXkuMpo2gIOSqz/H
M62W48s+wz5KOO83bsr6kGijeEHMmB1DEoXWiSmTF4IpmzulfGRMmngx+75GYI5jLgd4rWkEQZkU
SO7wPLM7CWYwe7KKKtJ/x1BVz2zBQOxoVCOg01M4k2MAhGr5Fy8Js50wAF4v1zUqDStCMCtEaswh
N51NGrJqRpAi8TScScE4BOR8o8yp2u+l4zKbSVEBriY3qJgStzg9W33f11F5zAn+ZuIBzIgJOjdD
3+Mm07lsx7skZIWC0IVoKeDvBoWcKAPmtRwDmmxdllsx1TEtkONGtFO3RZBCq5cQFBhY3eNSnEJi
CwwmES9NQjneUfAMhzk0LGu9YzcE49PAasnQRXgaDWBbYAmzzdeMu0K9caJ3t7UEktjK0t88BErX
3G9B1ZDJ8SalmI60dWdqDTFdUFLSo0z74S2lUrUyCS4kji4Z3kgSfU5Hwopp0DHykPp1EqWR47PF
Jp2WCcw5ZYBSCMdvYzkcR9ubkPYwF0wK47tw3O4ZScjNHhrvs0q0emu7aXtM4zI75SZ4TxMQuheF
3Y8+amnyRimqsUS0pzort42Q/p5wU48BuxFvTT49MKwb73ZvfU9FessjWo5Sdd2DLNL+wYVi+NDb
XBCokK2t4JzBkb9QrB0uZLJkBJDO+2QuDnS9erEzRS7XNWhQqm3q2XJa63Xe48fYPptB9M9ehDL/
kKOAXUvJSM7l+5HgmfBZtxHWjC4DkwoS7XkYWv8EyRQQJlmQD7Wp+DrpU+ke55fTV/UnM3PKye3W
kECIoYSxUJo3CFU8wqVqzszY3ZmuAcQmQIsfYT3Z2L0yPpt57HL99D75NIUQuo+3cHKGW5IQWaA5
hrN13FFQqQ/LHXaXEtTevKrlO4InPsXvhNPWnw15YqQC259c75oHUZbvqEVmH78Z3pVN16CvtU2n
TJ9fdUPO3BQFX7cMquxjQ44Ll3gdN09dfpJeIQq4xCUK/sCvTYrRdvkZdUDg80jEt5iyKbOqilAh
jtP3K7fE9mE/m3eH6GpBP/poygAtee4RWjwfFtZYom/mkpeJxLmjnntfngs1MUJInAyHzMirTwO5
gs408F31EtFTDrBquVteYDDSbNtDyRy0T0jKn5aH9QBcbXlh9SGdn0VHojimrfVG46w7wzP21svd
qmnigmLlFWZldI5Jph6X46zjyl0uU5KX5n83RwsvZhK92T2JOMzjGVjmV9XA3iOnPLauVYtkI/ar
y/Kq4sRgmpfU/X7ZDXNzZzdF9YqHrb9MRCGR0MDDdkjCWSOM2bWH+fQyBOq4PGzGt7DPEiP5+vco
0w7MvaYXB0fDtRu95OvFm1WPBga84MWD4fbajaDT5ldVVGGzr53G2i0vXkj9zIgaPFd6OV311GL9
ND87vYIBrLfv83OKmDKgvtMz5zLpSfGtrzEIChoIxzrPg7egvDXwwwUOr28V9BCCovncyvnzKeZn
nBzim+1QvMnR9s9yhiUiUR4OZZGEDHEIQvukJhUgR0wT97F89HRzWFkUEb4pY3Bp4FbDQ0VhM+IU
sOL2hsxTvydCfgwk6sCMsUdmLcSftF494iMoaVQfZWvU30RSmHs/7LXdsmuM30JR2x9VgZonblBF
ZkQUbiVVjA/b3io9+xkgdLylBI3fTZOZuQGetY+i5tiXoKiSJhaXBrX8U5nkP2huhN+mBjVxZSB+
UgMp3ZNZendzCj8ZELxPhxCxDa1uHbVCMbxlvYt0PPaRL2XuzhdAH6q5U26Kkr5g/dOlufRRllpN
uSJX22xMtc+Gq2osqvxFkS5mOmhgiC0hEQPhXyny4V1YF9PJX0fhZs8q1tckKc8RKxlWXVsgpI2s
354n+j22F7WeLPLc/SGiLEh84Wb5wvSufIwy503r7P6q6Y5xdgt+PhGymW8GP7fEUOYTkE7rYrQx
2bTztyIy8afwaSa1RjSf+o17yxL/k7raWDbVzwBBlt70R5EI58lG20yJwCw2TREE3wiKueZ9Fb9C
E+XHgYGWbIEJiPWEkkuAgu90GnCFZtKpaEIYyuFkfWMNn4n4u+rQZZHJma26MnVIJSrSd0eXO4qO
2fcmRWxvijY94wMvSes13ulGZd/bEJiGkXeCnB1iiEzDuuodkilfAP2LJvuPn+TiSZg4wYeukZvl
eN6GlOEZEEYAhtt2zJ6MgFxRUTrtN1y8PXTPLY3tFMDRIHdRFNPIIdX2vepo5syv2E81WooFyAgx
VqTxFZ3zZnZki0ZkqkJawdrXzCo8SIZklD6akW6T1Gqqtefr6ntdJ7cej85L00PIU+jp3Cmgslg2
w/dxB/Gl+a4ML9pltauO4+T/NiyBE2Oo+X4CiNdE46pvSZDe3Uad8L6YW3MOY9atsaL+URY7S8fK
qtmJ/r01xNkIsvStMkmqaglaBye+qsjgPlhFXJGjKN/K2LsVSb+WYCjfNSyna1256mTWeLdcaE5D
leZbnwDRDfac7lvqdK80pO2nlvZE2xdnsvtmJUJQ3tOaH3t9GZQX/4jofW/HzBLnnArqPYt6wm+s
miu+zUAkG4KI4iIDBNZTzSETLN5sl+/Gtd2TLRsWZVGKOqlLOlQE8aUabJo2Rl89SZ107zCtxQ9D
keRaBZV60kMTXbpt7lLb77Z+3snvE5G1tsp/VNxro1JnOkshtVuHwG9lzX8we/2tMJxHw1PuA+1s
WnSJNHehPdQvuWz2ORbjgVXMD02R4T7ETf5I50VdghGRWjbh8RaYP84MIHh2oINxTYOYgbWwz80H
fC74jwbH+zFwzkgRR98aHnnbgTcX3XTyO0BsxBs5Ky3uop9Z1h4cF9Fh03PpGUcrhISRIWvRwGko
7oGLN5YnKLvXyFAsGkfPOnE617csHd9sw23fnZKoAY3QjVl3P9KL/pCxjX5A9h3X9fKbW9v+Q8o4
DiayoVDHdbiB0IppMm0/GhHKdctc+4xfqP3Yinns6b1DG7Yu+RQweWMz7T+qiVm6lXv+qdTM7qMP
r1XTtu+GnL9Cp7s2nXhPdCLCHN2ChhhqxK87jE59CdHVRmi5k2X43avN8UZfzr/HnXwe6U9+OPYY
7FBQsrpmuoefWbVbuvpP/Yi7islucYPq/HvpZ0QtRAA7jooDv/8ChJhhH3p4loNP4CwiOqZzQxTu
Ck38dCxPfvg2zEzSC2FDCsbfKLU+alO3eQGGelKd87AcLnuqpH2c7rxxchAL8O5yA0J348rsMfGH
8BkK5UFgDP9IFObXrg6LLeWu/C779s1zCrUii1w+jKmpv9hc8avYGj/qQPqHirQ6qKmsRsPAI8UU
IOiDbcKggQoZrq2RdFFe4kdeD+PBtNF0iWhfDKr8qFPxx5NGdUOSpe5ja7y785hfLQ0dD4dUb8Z4
1GcxLzLBbZvrxqtTmCi8pgzdONRWogbnoLwOMVemRy2yAmu6OSmJeEP2JBzPfcWZdTTTMFwF6TtU
ZGOvKApQ/51OOPWRCOV+QhfXNyluQQbE2l0SxmWSbDbN+2guuPl1YPmbnrdihyDstY9ZA2Jz+Hfz
95iZtjvUVfVRm1nKeqcUNbApO9fCPgH7qPeZZgAmnDembP93gxZoBsr+t0+afKVvlztBnRFbqzNw
xPz3Z3cEZv13d7m13DlrzeTYCNRIvtcwk2XTMzv8uvX/212OaR26axOf9/LS/m6Wp1l21fL6/j6t
Ie5VjXtzGAWKrHSCyZPPG390olORbZYjxPfKU1I6cILnvy27FFGmbdVO37s0ZIzNkN9QCuYFI6nO
/30kxnN3DaDOJ3kBuGUxc+mqebPcWo4tG8LlsPnMd/k/9/s/u8u/EQ51qBhoDi2ZtCvf1qtt43bU
gt3O0LcBAQwn4zpkbnzW8yE+G3r3DTCMvwWhS6qWZqHPDOaNms+A5VaelkfP7KO1GAYP8ycuUQZE
7KRJ+a4SyuIJuShrZSbwVgzbMmaClXlabv3duFUm11qqdCpbdoRdKn8CUqydUockqIIVxEoyRB55
wo1Mu8iA/iFWQmb+UZhGfPbxBm1Fmf0SooKB4oE2NE1NFAdlmB/IiYDXWq6zRsEBVr6MGoTNksAc
W7r13u28bNuSO7lC1E71ckJCZvlu+qgmC5aC0d+iWk1nJqMT8jbxS4aArdDDaJugrlpIpwotYeo1
hwh91UvfYLdpucJ97Va4UA8UFkhsQ2WWuVZ2QvhE+dOytL0binw3ZliaKJBad1UBgh5KYR+X3Soh
jMp0JMRxKv4qC2/T+ILo03tEHRHc8qwjKDDIvRXRR+W200Ye0MW1voMpZrLC/9MUoYMyrHJvTquY
MGRS7YxQkLnsi+CtycZmUyOgRd+qzescbRPVaF96umqIRqIXYsvGSyIdKkF46fXilJrWRPi2bhPz
6jxgowp4oRsRELg3KegYkUy+VfY78Wz6ftSAXJCT8WSgrjtoWv9UWM0GkqT17safnZTHpiVxIU0J
4knD/ej34a4e5J+GK0mLU+OcdvIPCrpMWyfGWNPLJchp1ud3PjmN6HYIOxh3RmpOJzomb0LNzsmZ
SZc0g76SySxdt+3k0hlc0YbEvhZUwWKUFw8FrpNqBMlEPxEniJMQIcaMZpMlYGhjGRXHYjJeeD3W
CUmNDa+ZX0fY7sqwQ1mOJZdtAJqNaZYTaJtB8nwuBDtGXzaAJpI5OLdbu/MjLA/jLff221+o2YpV
1IvsNSi/DxU67THovVfR1G8OEqbTiGH8sQXKsLLjyX9wERyubeE0IP/TklEMKKSBXH8ixjVJ0RMD
PFPoFT1V0eqX1HIiPoTALgEc8ZVaCmVv5MXZxpqpolDhaLu6FupfBUQmiw2qyLTU8SPNTBlLn6OL
qjNC0qOW12iSIQlD/MSYZifYeGjFkc8yhIQUCLBRZnF2MWFvx3pPz2WV+XiB2yBVh7zCZZKIIYXN
RaanN8lD0sJOXqBhfzcKAtspKHJEXHy7tU0aVFcfqIc2V8p4AKGxj686Td5Dci1xrg3WCRaVwcVw
bQYOqH7fvQeqSM6gQ8K5b0zy0WwT53eYnqS6h9Trt9osTc+LB+QZ9qxfYYMRBj9eeUsy09lpNqk4
5GGBLUO/VPv5MfXSEUa9p+NlkhlTCi1+8KuovU/Q2e5NIrdd144Py54FbvqS99YcWYzmYN4gxE8v
crxNJX0FOxhQ6EW/W9sq7si2KbB5GOhTY/vboQrUwWQ8JmaHiUqz60M9oXgDs7hGL44tOHOI+KmD
gJhhTii/d4hbDiuMHjVVHUd2e9fLm6OcJe6jO3jn5dbfTRWKl55SIEo870oNEEnq4PS3kD3c5/ZG
ek65H5X/UhpEwrZe9hA4FC4YY+Xeoa+HSEJvNsaAaAuzdnSCoo3j3dd+pgQx+UTbjS6UBb0Nf4ZQ
tIMXJevgoxzJ9UySZG+VJdJrR/kfeOWeDSI+GFXJKRAQyYLa63Z1D9q8jAckwNgF1F7O6mGtwJRA
TieClzlvpEWFRUURYBVjesJFSoP3oGhwFNM3ygHU5Kn+HeM+PJc1IClHEt1qxRglA6qBFV9jzqQQ
Dwdyi0qpb11Y+vshS79pMqELM9Q0m7nmGji+eNvBBU3yd1uUYhOmoc8shXPJdf2TK/DwDKiF15yi
5THNwU/WGVaKvH0c1YjElkQ/1sBucxmL/gnFsvesaQF4WadE8KwTUqWI5plKRclCY5xG2QmdH55T
m6KGS10OC+qHTJdXdfu7RTNoCOJrggIzMeyFfStYAFOpxRvCYA11Ii8Ofj2TT4idDiaEFlho6m2b
Ilas6P8GybxgVcxEl5PRk8QUm20NQZHIANpx0RNVzJEWdyuJOjLjRxOPeFqgr4gjPj6jyF/rgYu3
N0t8nE2bp+0cD3fHuTnYnnulEkRMWgMlrtMiaOimM6wdO/IPTX716Cy/xVr706Cvdg7Zt1+Rr/Ba
0x2VSPJRQgYz2RLDQSoMUnwF+TwyI4jzyBNpmxSazZLCksZlmjcKYdClG2/k16JwSSU5VkxugxxJ
i+q78khnliE7LYkk1IizZ6k1ExDIVtYN52ZE7nsQ2M5Ja2rnlg/Gnw5hAQp0W51KIqKYjB5kXuHA
Er96khLXiZe/u3UvD854y2HvgIDEvIl6kp8p7ZlVDL/kVJnMIFr9llXQoRkOEeMo44foRrn3MD5t
ajy621KWyas7hRDPDMosQHS6NSCd6mLg86S46B+xlRBFYpEo4enIP3Rjzo9oUEgY3YAr1z72OY4J
03gaNeMEKVE+DGVtPEGik6fQTv+kyd3AKjWkBCcoVyOE53tN1/s1abPxGOclnSZDI6rF0KlTt52L
5pFNYau7VDVg0dg8NjJuzlVqjmvEEj8qnLXHMTWsrSoCc2exNtIls+Y6bduz02BqdkjSaEwpUMxU
ap1ZxJBaZRFQbw9Aiznu99gBxxlGGcqfwtgG5JDvrKQ94KwuYXahqEgpFKySsaUFhjLymMtq30jK
fiwaaTmUBw109gX0MZkDrCAzwhQv0KrVZbCMAHf07DRtvPbi8UvEbeG+tl1d391Yq+72YJLtkXZb
rdfr9dSa76kvyUEgafEy2Rg5LUnLlfNAnnq6aoeosLZmbGyJJkFqmZnP5dBhwMlIaCPXVqeakaxE
WJqXgtxQGtFazxkGsoBQkPjkmb/GMgZ85yD+D0u92w2pPnAV6N4716rPOPlP0Ww5+btJ/GqSq2V/
DLxqx+Nsxml6KcRb2I8ULBraczkUGnyrtb1tRqII/fSKuCO4Td29QiV1hSly86suXckxbDZdzTc0
DZbaMaUAzEhumU8vydfqdkdwFOEGjnHKuth/9pm7lhrOaEGU5860XrOuQ8Hc9f6xYsYJStXTOIkz
vIf6gyY9uUHVjmzYs9/4diLCVgj94Gc3TeiL0KOQ1hI72ygEt1uDxdExSe9LK3pVTUlm8mj8IR3d
3i0uwTQEBGcIn9jUZh5mgdCt8uCbVMm6sQum+gJbVE5jdK2jyWPqK4+zo7QX7i+f2RGC88RYk/j9
bDTJuMknlu9B/SOZvZc2ZtNVUHXUPLuLtMLyYrv1e4b6Fc9IdpFzu6NPhX/1AxajcUNcE/ktlHAa
1DkDshdbBOln4FL6a6zI2IJbLt9rrTlAVyJHc+bzxCMu9tkE9nXLau4FjK2VkY3d+1gnP71GdY8F
pfi3qXpcjqLzOmDmw91mpSk2xRTVVNjQT2cRSiqivc2m0b0ukCNirYO9ai3iUJnrXb60SlWrojtv
KKTY2mDmjezi0ZWSuMXS46ra4hnvxky/JqajXznxdPoF7PoFw2Rdvg0DSIPEIS4m92NE7UI42Tmt
yY4XYngc5Ecx9eZtbDLwTI5nggIZf9hBm5+WQ8sfHR9UXEoe+Mam3vLgJN21GggKM4bQ3KBWIyyb
VyPS/CdazGgDRZIfpdf1G+WYyRNatew6jDTuVGptfUtVgGw7d61bRQlrLfv3Flc+gtdJO8MdjdBn
jIiHhU43HBiW1Bl6hZNegSM5zY55ZrCTXVI+TbhYHh2jhsHXlU89YRXoXTVJvsev3uhiDIhj/SlD
46fWFf5ejLFaEZ/iPNcSUUSm9eapJ9nmeQCVsfUTEgszWZ+LGjVRS7jgp0ABTwkVOEedXXJWXD5a
8glVYtG3B8GP6TYSidFnCbOMKjvp8DGPIEDkrDFn5q9V1pZfA1Qf3DarvB1IpKs5oZhynzMvDx8i
S78AYHWOw+DjSsy1nGhITkyuzuqZNO4Pyqf5u2OA3fPT2OL07gkZQ4a8VmVvbBCy8/slaXFnFQgg
uG5br4UGFw3DfH6n+z1/EAjQPa18BYlR3ZASk1wz6bRwVGNvmDqQyxjq2gcxe1al3snCRBFYUBp0
MlveMpa5R0qgw8ZKBu2A/QsWl188+lNf3AM0W6hkgqH6jGl3GHGrnTsWeluWCd6b0TgvC1XErsD5
pHr32omSziuzIQJNarM5S4XiYLnVcOk825yP+N5oTGPd98vurJMfixzMsXe9Fblnn2Lu2cnrbeTS
JfCYmABaFB+0U6xjNFIBlfbgPplm8UOFtfUem6Sbxk2H63zenTFnXWKIQ68z52FZCfqMcLLcVuld
A0n6PPZ9srEInCtY8LqWRhBhXJKNDsHkEkzCvIJIJGDQuGmZa9w6N34j+yc4LYd0TRm3gSgM9KAE
98HR/SAnyLgh13Q2M7Ln1HedeLU18LlOOuKmbKrD8keXZN6T5gjxmunWuc9oarSL7rogwdNeFNZK
Gr/BVauDM0+/Gj4Q/ACkDw9dkNLgYEP5Ofu6texOzAnj1EJRQ+5Lb1v5LW/77tTDIN/R99feIst+
RPyt7WjEB+eyXANOQZKCipts6LAywRbq/sUsY5+EOYLllo2CgGHB4z75ME02Oa0GOkdIiVhHg3tJ
LkB0/UuHeQOVNIq8Te+paBfoU3AgCjpEF9yJD2JIBFUaS+46e3gqo9THEm0r/RIbuGjS0XL3MWch
M2VdHKJ0Xv0x5yK5tXwQpvhkosUJlPtqq9nmQHeFMyvLAUo7Waq/TdrwrMUr5FDwVv9yXhIyRU92
Nc9kVPC48NSyMRvPThXdhJ7vYTn/D2XnteQ2lm3bX+mod/QFNswGTkT3A0HvmT71glAqJXjv8fV3
gKq+VUfdUR33QQhmkkoagNusNeeYpPQWZnogiAuIk9EvlHw2p8y3qJbYZDdGwEpjJ92Vehg8Qn3/
EVQGLt3gAmdbnsxZixUY+NuwBu/uZymbdSZ2ZWx+P4Vhvrx/T2hkFnSf2KsVicjPXle+5mUW7O/Y
Hr/GMo8e0V7fUT4hiS3KaJ3BgNYX6VFWLezh0PDwBQX+eHd/0Ahcaq+xuInGwsZXx8L3XHcOjos0
YHEEe6MogIuO5cGZD0ZXPJVo4jdGbGiHqQ7EoUkAnBiW980cJskKOQlIXM9eMDXK6/1XE8uktLfT
K03f4jSp6XPrwaeVDOwsAMJy3VQlrI+iTjatRvKgamjhvkKUmI8RW9rCUFatNJDXtbqdI0gkVICw
IZqT0xkxEt/47LuO2uIRZOdAVDHfH2sE96omzcP9oPevrXb7eRIScwkBPdwhSSs2YYPJVfXlm2C9
/a1KxRPbJvu5yEKHdTrFwgmeA/Jb/bHroq9AJ6sPhsuUlCUvfoi6sEfGgamqikzjy+i9QyypIV+y
q7aKcDii1KzWoZdEayvQXUit4aXM6/pmURBkhUmTU+QRUzE/1U63m8iT2NV1QgDv7AYIQ0UeCyIY
fv6IgJ98xvlesD7i+f7j/d5c1o/q0OUId+IHPS/Dt8QZNYqCZXi2hkTdFwnvpm7r6NF5bytSm7FO
imtTsLuCI5NveyaEm0a/0vVzdfgmnPdSL7KlIsEekzNaH8ZadeBEZLjouqnaOU1MvFWsZi9q4o8b
vieoB+d7/RJkfOZM15FiKoUPijRe059wUVO+oIxH17vp3Hw2VDSzoWIkJDesUWja0Uh3qvOCnaIq
2/vj74+6H9L58eQIHtRCIioca2NvivBme624ePPBIf76wheOyZg1ty+zcA27vgO/ONF3GGFnVh7U
OcMeBYULtaWMTpH5futPhxkRYIbCSojP+9fdv/6sdhkzzx/33/97jGJAHLAmprnbV8SA+TlBk403
XHrW8kupRcG+J+vrdaJ9bVTt9EhuhnZV6XrB6vBezY2z8+gGIkWtWX+Rq7YPK+mDtKVbalhOw747
0N+qFjzVYFbOgYWSTftENkvTzDwS7KL4nI3cex8fEgTIK2p43VOfeESKmioZpUERruvOiHd6h3Ew
8vV31v0tyyu4NPRQKF0qurEqx4y+daFPT4OgKu8PUfs9d56sqX4sY4ugd3gu16kZqqtims/YmsX+
/tP9kMZ9ssm9Q+0Y/lbTk3TdU/B6D4LwEKSB+ViNm6TiexexFd3GRG+BAJiZNwXgIIOqs3sfwGw8
Op2n6w+xg/AwEtiBf4aA5DE2YLrix8Jv5aeuvA7GuMnm22TMUU+2ImQ0gtKiXlGTbmIqjWD2H2I7
+tKZ3loVPrz9uIuPZgEmu0vBw+IlJMnDLy592rkqWrUz+moK7DkZjD+ftOyD19x7rwHAfPct5VOt
u+K1ic8Q/F3fyG9/kKIiURtbSLPqTuhM/sjT4YiMQqwzhqydRCSDfLYM163WI5drbvikopeuUpON
FFLZ2nhtqkBvD944qcc6kw/3cznaTrAxS0ff6WHOm0DD8NwpzpMZ5OMruRbNCmjodLBHxzmXNJnw
AlKED0H0oNXaZbFZYyxkpRqIVnHjJvheTQp51U7DjENWX8D+stWrW5wTTQ8Fyp6bagdlCAlcl4Vc
6uN95k5ePS4WAirb4YKPlTdWwTEXAyvKobPFgdKxOGhprG/HDu+3wut9tdmrt52VPXmi065GHr8I
XQAhwbi2/H3Izido7/QOMwWRecN2/ynDmQQklV1SU7c4uszqe50Z1Q0hDfg7Ck3rGDIAgYZGQ+h2
hk7VMMY3GoSrSir2k0oxwi2E328CzUyv8bzStD9yOSqX+y8QSier3om+0VIPjhgLgqOcDxZS8UXZ
pfoFTA5BbIzRj20RvY8FGZwVDNddSmY3kzzUSAfsexbb6jmGIEIlPqgU4Q7svdaqYlQLw0w5mZWb
DYITok0bowqdrXxsW4ZI5UuWpcZFUIlCuo2QCmdG/lKTywFBz19LTykXMmmRj2gP0ibFBeJnYnpH
+oyQGQ3JtzSwb1nHuzAcHakDurut+kqv3wSshPBOho9K468rkLLXPNiMUyweWvjby6jEMlpJB1vK
VGqreDRtt5sQNAZw+zponOu+iijoI2daRCbrKCpki74mur4ZAkznYf6hV+H3vhXq3i/kN7uOiWd0
0G9MU7/usai/Eu2p2oLqSUVPgzWu60SlygQhlTVrH7kq2jS+NKHyKbXQWzdleIoMoLlT8E31KvGS
e8PVaMtnQ0vHp7xOlF1Zlx+EZeM7ivThQMU2ctUKVaEmG3U1FYho7LQV4G/j6JpN1AEmVfW+evQK
q2AT5kp3zdqg9t0G/4aj9dWJLk21bQdqGkOQjmev7ccz2J/K8lZhu06bJD/cDyEdPNNaFW+2loj9
kPTs32KET6d7XknZ24Mb5bG2LBSn3egUzKHG6Y+R0gyvlFn8FYK9Odm91naFptbroBGZWwBnuagd
+Nz7wZT5j0qM7TrLU29vU5D/eXD8iDxU9Ep0p8LgRELNCkMH4UjS8E/xfLjf+uNwfxiRaSsP7NDP
h5VAkggGR/3x88EK0vtN7ujfhBIohzLvvENjdJTn7wRUsyitanG/6+dNFhLLVGu83f1398fc/w+b
EYWwK0l26NxsvbdYM3GRFdWDNiu3pparwTnGk3HsrGE6pgqCgtg+yFnrH1NzgJRDmSNLwdwpFhES
7G4X2UjlxY1iDJV6LxBOdai7HQfvpWdZCQ1J01mF7LHgWSgEOrJkICZzUaSeeqnAAaMMyrtNM2vM
K+UbjRblMJXdJuy6ZF/oMK1tW9vd725nwfnPW3R3TpVs1cOg9gs197atkVrdZpTNWmz8LJOXtFG9
S1j1OteD3I5BhuCC9WG19PU5kRMOJ1JYbY2+6wqIEMgHAsMTwbnD3qB3EgzGuZkD3Tu5Akqw8Ilg
PgfJXg52sUj0FEMNkollManBEYLfQzy/Z4t1O+v5mq22L/cFQX/LhLqhK4IqukQdn17ZlQe9bF4Y
C7JrF7GWth4zjZ1SmlegMaZqP7WM/oklpnOaB+r55y3bmVbmaKuulYAZ8TQD7LpEExznj7UGmim2
aPl1bPX2hqwRB823dFverFK7eP4Y7fqhQ3JCK6gLIRSwK9/LxvV9aEFO26RHO+uZZJwaSBxWTJAW
VQRG1O4+CJI4zCSeixfq+c336sMwAw/H6PsQw/7QAVA8Zg5rOeSxcFVo9D+mMNsfWl2BiDZEGLgq
+8XM0uFUZjZWusi2Dza7QNmjtIyKAHJ0haZT19VmKRRdnnxwFciGi+HaKF4MQKpwSHJ2nDedIumQ
6BT2EjM7iHhyXqrBRghADlI+OHuRw5vCHr4l7ZY+Xpp28SkUvHR/PjgUcuA1lOZPMuZ9K3W/g0YP
K7D5jvvv2gEhPcXKo0VK1CkN4k2r4GiU7NPJBNaK4/3W/dANukSMTTqB13XqU6XJgx5F9tLucA9m
HnKW+yH5f7d8Ey5g0QY7OdssptlmQTr1iFxAVSiDwd4ewg6CUeAsp4HuZhZJgqjMQLxqRMGjENvg
7ly0Aya3Lk4PYaeO+Ij/FdMw2I3nVsh91hJlOkFaerBt4oAQ4mHwN4Wdv05Nn4Ndz+JzV9fBCley
sjCnsV8WepddifizFZuobeB//cLq8ChB2E8xzLHX6MHrfEWqAj8i976bZXw1TVpujQMU3aLSe4pL
OzyxeBkCTbsIT9MP7H5wxZC2A3umWGh9EnwTRjS5ju5VZ9355lfEek1VkSKLuh+z4Cy0h/tr8cY8
u8gC6SaT//3QYbheqWhcl8FUPkKVrT6d0rjp/YgXFYPfKg6GR/BK49WkyN0jR7kpmilvsHuXwUhn
2qVBBctPGn2CqHkygQDZKCQ0+ZCo3cN9A3zfCjf1DIZX64SweUpDtdQ2/gx8ByOBUjPtnghm0uLy
qY8lINK67iBPI/QIKfDsbcNeBbVSn+6/8ubfD3J4zzF3ubERt2uT1cYiCjTnTCzJcByC6UwUd7Gs
qft8GDB3M7J7I8jRoMFZ//5xy3c+QzlGL0k0PcaqX34ZUC/SxCf/N/FYXYdhqW8j3uIaZT8hYWEF
Vh4tGTKM7mCYLe0QH1EEG4i3YQLoiwTwUZubNjkFe5ckuubByNjImVbZwWQUX+7b2Xwalaua7SoJ
L7ZKuvFLE4LmcpBYX5R4Gi52RfP4lztiI9N3IchXSGUUY2dAVzRbDqy2bnEoHDMLX+1UhZ+Q1fpT
Sg79g/1YjjMuM9LxiBtiZUJkIdhESIzQ47TBvass0TvhZsia4WlCMzIX97AAmriYPInMwv4xDT1Z
20NpP6U6Q3onw4sxNP0z8U3qNo9QUANKWLSmn61oALZLTS3La1NhCGuSxtVJK96OvWK/NjTXkjRk
Ohu3DRC062gU7ZO6UAtj1yUC1M4oqxzSjX/1U8EV1ZOddNSnQW4LFXtMrQn12EgFrllXn9o51kdm
5deRKKcNPcj6dP+9ZVF9VTCxrvRG2LdI0ZQltvB2NWJYidyQpWydwKCr7ZFvMM7afBGotcJXuwkO
Q4ylpGfjQPJy/kBOBC34eYwrKNBQC2km5g9mcBfPW7fWEooAjT1MMG4LnE7QrMWenj67AQwlY5OJ
E1kh+CwTrA0pfTQ6hCXksqksz2UaP6VazdgQE4Sns5oUsV3cqEGkOFlIDOt7eQMym+1QTYMI9byl
lmvVo8htzNJt0qlbdOvDVZdwsyIzW4xMYntfj/VNl1Oy80Ki0QPKyztiopqjByF+Y/t6eimToF3Z
Y14+TGlGETalmg2DxiARvW7WXq4Na2IwzPdcGHvGro0XoveJlGR6Qk6Y7aZyaty2NcenWAQMlnXy
WEME3GCHTzG12OrRVqjT6wBxjg6cs4Wm5hbWIynRqGYtjRMxrDuH+G/dGTzkLGLY9pJVTBbgr5iM
Ib950l4l5VhixXSaNWJT7JRmq22ZGg2aaZV+aGyZXP2iZoVsW2+lLchDitMJqVBrvUH4feqlAunf
qXEZKdoqZUPx2rX2rAoZMf8SYsMWKqA3y4GAQupnEUkAeh48NkbhQK3VT10+c7nm7sH90AZayuyR
haeihV7mJLrzjMTwyhZfwftVGCsSfx7GsI4OOi3sg+XjNSTsgybDhP3QZL2PVr8Y9k2GMJN1w1WL
CpDjOYyowErnnuycZDPBMIoFygo9rncBaWAbL0gRMjadCspDCV0a31mFxYxG9VD0kCbSbq0oZrns
mlCAne8YrecRwdcTe80H88CaviFyKmx/0m9EqTxMuZdukkHJnzRnVkPZm6nEOecME0T2Cp8dJMF8
Wtd9+2XsZXUgroQK13zrfkhM0AtS+Nv776do9rGarsYeBTdm0jjH+yHQg/zol1w0Mn6nOwIMmv0k
Prr2bA/Oe2e14SrwY+ul1YhzVuthncqYQaZwwnMYTuH5560hi855QYy1Om3t3vZPUYp8LRN2ecni
FRS7euvZoxIuNFNH8kosNDjb2309xMfwUY++cjTbNN3mjolaKkbmwTk1WcYN49UhDKv1ZmzcPDlX
9A2XMSLkXdJoxXvsQEYimqS/9DmOfJ2hFfkCCzFf5duFIM4w4Rfkwrr5g2HRbSpp8tQgMUI+mhwi
yEp1oMAVnhevm8yPD2ioq3VDMfZJy1GAShuT7kh0R2WvvEBZhAjM9pwsEGCT7p/sBNVk0ZsH03Pi
LRRsCMTQIg+N6NotlxjbSXDxpRY5N8ekBhIbgPGpQQ0IxmG/+pYBr628VoCMbg14RfSQRFYBv9yl
qeHtaJu+1GWYbgCoTZsubK6YEfQzZnJo7EbZvZfdsK4NELn4UN7tmOoGCQ7KmqJa+pxO5c4jq6Nk
m/QODLNdj1WDfI8nfgpR+IO5z6FMdtOOngUdv1QU75FXPOjpY2CyFGkcAiWcQuwR2tETG8ozRH84
0bKkzUdxgThAJz+TmgsOVi0+VVubt02x29IZOAyh2d1+PkMZAfW05BQfLUHVIWJRgDQ0dbAUNulp
0ljQkM82d9uPhupFtGnmZYoHkHQH4YIyeBaQY8A0sohta1gWBZIbcJ3YkVXHR5vjGRS9yuRF0gVY
qimyzRgboWtIVu4sjj60e5vUq8wB5cjAt0L3+zXN3/efPxXQD+YzGGrEAvQWf6fHmWb3k0ADqtiL
KJqyV2w0BjhG03iFOT7Xe6A35g5CnXzmb7CKz0+Q2BTszTutBR4ITsNatyY1BLUFHpHGVbjLk9y7
4osrzmNrLgWq1CWKLDD/PaMmwR0E/zjMF3olk02FufE1JP6s0Tq60DDHCB6mi0oY2rIV+PBK7yvY
KQi5s7JegT7AzJVbR12D7kpVPNpKBcsYnsjmC53/s86XpGyaV71Jso0SOkRAABWp5k10NXTKLmEL
UMzg/fshMYrx4AX2gtp0fK3ZXywCJ6SgrZjxNWjrM2lEySJUyEOcTBUlDiLksCseI9IylnUw6Q9z
bBW8L3UWBI7VVuY+tYPUQJs1jccEycNWdKiNxo4wCp011FUv8nLntCNlKyJXr2OAxNIc6pMOSe0p
hoW+7wdOxv1HEkPFDactTkCo72TO5utBTYSbo+fA+NYmGwJpWGvgcIvItPaT+J46V18dWpWgRdTY
NSNZ8CErLzY5FEvGfrn20fgvG99qtrVJKGSLbY6cBdante0XGyObwOnOP/5x6Do6OZPqvKH0IASw
Ubj2S01utDbhAvYnk+eZK7VpH9vr2P4gKA/tM2lYl1Txm51uBXKjTzCzC6fyV6ZhDHstL8e9o7HE
zbRgg3Zag3uLZanVyQiyCsc7lLY2rU3F+34/U9CFKVFoy0kv9Y1loRJYDxVCF93GNrjwNb3faUDM
Y1N8C63GYzozvWvhY9YF/bAU0gqZpf0nX/f0k1MAVvLK+FJrJoldthrpm7jC3+oVQHlaTCD+jNIe
arZ7jUdtHexRR5H+axRDLckTYNN63MSuTJTmaE1aA+a2krw0ObgKpYVLg+ScpUT1Ki2+/N5Gbcw6
cFFjNwiTvPCcZc2Fy8j4QjhWhgBoXrZ1BrOGnzJh/LFlvN9iD8B4BisxBlbykCLaCJz6o5ei2omJ
YhvB4XvAV4RrcTpdiOkE8M1RObWu4bABO10rWnBJYkAxiGl3aM1YLtuBuWQoASoXzLFUIAGJQS7U
ZeLX5hYR2nPVOvThifSNzYoZPkvHk5GGbxlmvn1Up+2B2kewafsmXNy7ew12r6WHxPV1zBxARcnb
X+esCaLO/xyLPKesaVITprRNwrRgt3H/n1LWhDoIrUsGcwcVYDtgkZRkR754VWPsJ7Ovl4Wpsa1o
FBCszegcxrCgyz2WfJOmbcD+k6a94i0zPElfFC3aGwZFSbWMCmYcIE4R29CTnv6eDvd7JP2VPaaf
Z2TUfxv+51tejBUoqeaXH//5xG46T39Nuf/z//jnKfxG5SP/0fzlozbf8zltvv71QfOr+fOz//7q
5pD6f94fSwb8/MPqHnV/a79X48N3BofmX4Hx/z93/h57/zQWxN5//aTBSQ2xYXBpfvv9rjmzXVhy
zhr+P39+ht/vnt/CP3670lb79v1vq8/+a/X5t12N9fPzP/yB71/r5h+/KZb2d0dq0rB1U6jolmwu
jv77z7uMv+P7t7g6dM0yVEuQbE9wTBP84zdD/l01gW44sIJtYXPt/Pa3Om/vd5l/p/xOJ41dPynb
6E9/+9dL/V8nlU/u95//lrXpldZtU//jN/2XGEadF2XxylRb1yUqiV9jlg1n6oC4Oc6mJiVzsNku
VcxoQYUODwZk5szmvkj7UltBBQ45eg6k+km0n+WaPipTR18RPQWh1qcOM1+bgqub5sVS2MVBooFn
n3jMfEhykwRuH6tPXaLtxsD/hiL7h4rZkdDSvYNRgv+trGipf/zp1PyH9/dLlPvPt0cnRUhh8WHK
X1ImidrWFWvSHb4qEVHQCLMrKhpj2710WeLGDjWkwUKaRabDf0lX1H7JVpyfmjQydk26pVqmdH55
6klT6rAJcod6OKt3o9/2egeAA/9aXs58CxO0KhQjmtpaEP6XdM1fwrN/f25bOI7JKeXq+t8jDmoX
u69Kan5T355SnUzsQtnngfmEUh2BY/tgturmrz/p//iUwmSgM4VNKuYvg5wVOChKRwz3YT9cRTE8
9zL7KprHwDNPZZVhxHWG9V8/pfyPz8mbNXRDYgX8NUOURWwsypS3qQ/dR2zon5QJAYTq275jvcy2
jRIgqt+g2JW0I0hLAt8x6qh7J2XFDF/Izl/FqO6WLDQ0R8OpZrBVtvKuW/jAweKABX8RZtfJg2Nk
jjwgSMCMi3RYmGxCB9C07CbHKXgRsbwpUb3PWtMNQ69YWFFyRSFEGQrd7sIkTFIejRyZDvbJcEN9
dZWrCLicsjuTHD4tIaede9ZvS6lCnTJbgw2qXYPqjcgihp1L82WBUGNvjuAorJR+G0ymFClOIbVz
VpTs38HyUbkMFhDFZqfWTR3Nj6Sx2yXsRpBherjuMyJ268j6VoqvkmYFcH4VeoxUx69KQS6EpdlP
f32K/v0MSRMyGmIVG469Ln65EC0odI0uhb0pq+qtUqGJyC6jDB8SrzfUPwZVhtRvw/9yYWjzd+vn
jDYP4SaXhI1W2LRs1dQtDZPDL9c/k22pwLvbyEK/VJG6JY0APS9VZqX7sKWDtd9Rnyb1VKb0exyM
3obRkhWlrBo/eqn4kvTUR//6o/j3ociWqipZDQi+IOqvr4nhHq+fbxsbzUs+ZKVQPsKtpXvpqp77
WmSHti6Ez51ow/+WVIsY998/EEcjyxxulG0L7f6B/WkJkrU+xnjLERsIWAMQh1Vk0XM0+k1oB3Qg
KxTSlIQKqu3m0xx4yc51ILeUJUlAl5iVZd0uQmp8gY2OLkgTg9pABI1APPf4DF0UDsZCnTiYdBlc
WlcQMf10i71kGxEfQ8QyuX5R+DHMEQabyczqjUbUWNn0lLZisWSjUblDa5zYoufLMO+oxRc52b2x
WHkEHLDYc+3JZrfUNy+h1qK5qyx/poASHYwC28YPiqB/2NAjwuIZAc3uqcJr/Zyf2VCrTc+t0+zZ
pq6Hwtokvc82QiORelyH/SFoUpqA6W0KKe/5VKcbGjDGtxZha+gDLKWSmds6olgMDjtCf0q12RWz
wAIcP3GbK5bU6FnIAuhgFEbN8ZQo7bFqYX3b5Ybo0AVZFSSAY+oTZzHItVfhLjQm/PvVKsJOQkFo
1Zrdg6z5m0q1x9NOc+CWl0TBOdZaHxJ8Wy+Dk97iqj8Wlveo0E4SEwg2aa0HqzmI2Q0OzNxzymc9
NYinShFlIRiPXzIcj4G9y4Yf5HvCcqan45gNUjvgoWH9PL8xPoaNRGKiqdS4q4bwrmbn8D7QRy9G
9hNmr5/JiDmoaI2HSL6EIdh039zQP1/IQNuoZnojww+ZM3LHEbwE6L/Ks9b4Wo4Yn8m0t9ZlDTGs
CgGWEpyUfw8RScUq+ETRHMB+uSGSSX5FlcMlP4pRMFrDV1qJNl4O2IIGO1pHJs+krCxjHrHaI61n
tyZmIVCyW9Kl2JfHBXWTdYcAuwTl6TTNrhdQSKwE21K/LXhj93PiDVsKoS6GWDcETada/THSniO6
hlPXz55iVx2SZaKZ69rCt1iga/TfpP1hDS99N80amrUIgcpzkRT+SAHYDadyC9GXJ4GMVJMNbrBf
nEJUo+E68idXdZojBUw3CPynXmD/k/WKy/uLj7S1g6pQ3kb6llETrbFKLyPywDuY5kh9sT3WK+XT
V/uTQ2iNzrWjhcigYw0zXLAueAvQCNeiH935+UZiPboSQ+JEuG4fBq5m0HEwdz7y8JziWT8Z/MVp
1/KxDXNiSZ7CZ4rYWC56tUyWdvzKLpv3TzIO/F791kPXwpX/Yapo5gP4ze5IMh3Yyh9pApsO8ayy
zkoqIC0RHyV9FAVPkPBHhg2UPW5Yi09bfqvDXoPOX4ulpZMz4QTRVW1xfpnkZZjhsuUvsbtexAYe
GpKFjLp081h37cPXQFhkXjVEb0AUwemqEiNFbqo273gCQgAzzZXg/yMaP7EFbHdVWhMV9mtkeEvV
+pDFsKI2s5gcIEpw0GUhWJ3arl/lS6PQFtAZG13FGdCuCyb2eHiNBbmAATHxwQ+TzXcfe9i0MJiM
jWu7MQ4puiEuHouNHcKBr0DyDkcjBIGS25epk9saeRzaudVQe8uC6xmMhl6vhZOeQs/cyZ51Oik0
MtRvOdUx6kXVB2V86o7NzWjrdKUt/bq4UZ/Olmi5Fm1BN0F1GNL8ePxMBgA8MSfCENUGlKy/7Suo
00ViWOfEeKjML1o4CrcnY3yhzrdK88uUkXYt7HUkLMsVWmYtBgULurjxFDMR0VyPjvkVpK4Hzcc7
Tlr3gU6+ogK4N3s+dmEj8DBN/C8iGS6oOhC/YqRMaLDkxMcasy+m7pYBnZmVgx9kKh311nUvxEOV
7w1ukEVZqK961a8k+gLYz1yZCESKragP+YTgLOXiQ9l5BOgkFwSOs6OSO9MvlpmNUVYPiQopbeaH
GDETS2bT0T4N4Nz6SBkqsvVtLYwvSBueEPuSm5fbN6RYN9O3d4btIY9GtUTz+1lpvO8+XU1FaWcq
NtF5FEV8BsFr4kwByCuy1hWFaCWyhNzcY/XVGmwWWBtSQyvwJnKS7EElCFV8ToZ+U7925ksii5MV
k7LDiBAwrA3jc2o0rDzBmtbBMRTdukrDheKRHMV6e/5nRy2dq2YVlrgx06+GX+87eoqJLVzDAXFO
vQOPYvucRoQqWKI9EB+1wZG7nPx4OQ/V87ANDuo6OgzbRG5VFpAIcx22jJFOfp+qRvYYYzqRlWKv
JxodWUXtxuYdBcbSF4hmvaWi1zsN4YmqyTVdlW1XM4EFIcKkfoWnegyZh9J2V9FrmGL1pDHsOU60
prMNv47+GuOXnfMCtMht/OlUkPACG3lZ86c0GrcmtHNfbOGEEvzSb2W/9YznVBhnzYSTNY4n3xsf
7v8BcUFkEcP01HXwFTrv4oxAXscJnjrzQ6RtvJ6hlIyoWUXelt/wYbtGyyfwTlViFQzqBi7wEuX/
Wi8Z+3o+sPi7ErX7dNwSqbshbYFyET1p2tTGsoU4P38yk5Hd8Aec55dBusACE9eC8czlhTaSvjPx
2wjKXG+0weFkbz5wqNEOVqTevRVW/iMNMNnpSeYz+GqIGxArxfy1lKY9quDYXDuAGha4mSA0D7MV
7Mf8HTeB4a4yNmuAwwl9xZgdsWcITXFgiI4Wma5eyIcylhPx012NBpp3gZyFcaQxVpbirKchPaBy
zBnCPazGIv0eUIZe9J6UO6WyL6n/jhFrSeD1Ih439ZTsGGkpfMOfWFio0F1fmUx0nR71/bRzlkVs
GwsA8XNcjr+bPOMoB+MwRkxrefSjCofnJro6upzJJxVsnGgOYcKhP7YgKm5h4LzLfiNWRRB8SoHR
qDK8fqE1CvFXoGNyRRr7WkiVyEO+TkrVZguz2/UL9IGM5AwK1DlJY5zXa/GY0pJRftyXe3nGXJPj
Al1I039HKYe3sNFvMusoSsPtb5TnqnE0Ooqh7ZbTECDswzQ8mOZLOeUvrN2bHHJ2ShNB7d61gPn2
vjw1YlaNJBnQ0dHta2aK79KYYIfr9V4QQxWsU+O1Kp4KmfHyess7BjDGKvrQXAL2ic3UJW4e/ApN
rmVbgGP8uf1Jl29QYD+4gfkQk8hFTzyg9xrQym3JXQZNI0dTPegZ+LhE/Sx9RmE5fNh9JJh2tMHF
T77JLYC1MxhrYB+Qj4Qe2enXTNduNarbZW6FG71HkeLVbAFTBvwqy7d2xmzhZcikpNNsQV/sDKxy
BLjKvW5CK5pyt7EZd7zgh+2ItySCRZDFLBqH/rmfDfNt0z0L9YV++qdGdoEbtMZng60liglPHGJy
JlkEyWZivwCQboET/80P8ZR6IwzsytL2ocq8bAqi3oqer14W4ybrNokhTtMw1W40OB3fWZVehzMS
lxuPhVtEDEFaV3zEKoFUhkDs5Pj1uuF1GV6zK8WxambeYds/Z0zvlVk8t+ASYFN44BGDmvQy9iT6
96mv9IVOssxiwJyZIS8GP4YiP/TTZUS7dglek3Vdm61KQCvbWBkwQRd9toTPalF39zemM6nLLDGI
ztOBF0akKtYo7gAzdY+NzymEibxuOlguA2zLpUcl3FOIRUKcfVTix7KRNHmDM00EkibLOZlHtxiJ
wVEyCPXvBcbmaH6PnVl+BEqJu/or9V7AVhYtZ619KKyM2FEyc1pHupZVfJgxjcx4ah/m/2GcRDk+
wX7xCRcSlyYn1jyKA8WVpYIKgMq2+KoJn+G0NVyZQQUuqowNE2cOwt9bGBpvoxUwhiHcna+IrGif
pd08lCGGxDI+dZGFftNZdqGk5SNoTFG3wakYLSNpEsjYP8vAnJWa6kWjeK8PrzQ0LrGFAikz9+ys
32rG4Xxol7JtnyevBCqS6o+O8aXT/R85BTVUGKw0aBOh98OcN59RLVCO/gRiJ/aX86YpKCxY7nXz
f9k7j+3IkSSLfhH6AA44HNiGFgxBzcwNDpkkobXG189FZE11V43oM/tZFCsEk2QgEA5zs/fuW8Su
xR//04Msz0egekWpQYpsTS5HCUYt1pxgERk9p1H9znv76nGBX7QjxmV9wjuPrIXdwCKpHubv0QfC
I7E2gumBfqW3w50Yu/3suQo9hWOCK2YEW1d/iAwPQoI4alW/zdLkHPgnzKnLjjaA1jTbMtbutSE9
pJxDs9mjMw9453piLxKuT56++4DStpJ2v0yAtYnGXFE5R2u7Aouf2DuLUkLXsk0dcRU3AoA0sPga
cFw4o5nn7JDar1mFceS7OT7LNl8zwl5LjzYAghM1xpckxZrFT5ulGYRi6drVJa5z3mA5Xb/hgvwQ
YGFmEoOE8NF1Y4pyONKdtQ4YzgtmIvQBVlZTL23WTAG9mlOWni2mbbq3iB5jFgsFW3OWaMpl3/D6
dGSDOR8sJg+cz2NI2IhnbWdzRm34XObYyw603BbNUNwzu35V7Fm8Ub0ZsfVYVAuVyzdmGA9J7v5q
3exoVRf47E9Ji2XK8/3PwuK6H+4p70jToBbVkv3g5Lu4npXZ9jIs2JM41rrXfIQ8yDyJqC+CbDd/
j23UBx8WxfzGALGm0baFxH43f4uO4iPW8CcT7dKmD3IIP6eAn2oNGwrqbVcaW4vmhknurLKz3Tja
izhN9lo5bsbw3UMAZI81Y0gJmlWyiSdSL7RYcaLsCDtgW3mEHVvZh27Uq6bqT8PUw8eBTkOOXyTz
pd7kR6/Nj7n/PdUOWtyLHoSf+B1/KaM7NUNG+0M8pGWx7Nt9ZlQrJcO1I+otEFECzi9NJ86hYy+Q
Vj3kyloXUbRGcrgQQ/ZhRjYR768inrex974s2OK+Eca3jstkH7qMk1Y9h648WzXECQ4dqAgaONCg
ZX6stAbTY7imM49CR8INJ5EeSrdIcP6S2z4fcqAri4gD1QSoh+vXockODIK3fZAfWTHvpAWvMyFo
EUZeobxfY1rfNQLfIYff6qpt1NhrzwvW2lBtA+rQTrInsNvHiKDX3KlJISfhvcvKL0AsnyqYmeld
uu0LT1tOjs+MvKfsifvgk60wyueR7ak4k6i3llG2TLiC5NYd0+A3bSzuuJ7d47/ZWDnau8j5QshA
Dz0gWC2nbUUWrLWoS/fBLtpH5c25vkaxr/uB6Dh22NR7PiexiGjRci+TmPt1v/tEcbjpwDfVtXxM
Go8aIvKvmbBeND/GfBs/6RmFXmUrgtnUmmjGqjMOfjQDUNufjoAxNejlLunzbTU021imJ19XdDoj
ZE+qXyBo2kyq29UFnJKAREZsHQ0RbuEeKN2lbUGP+AZp7NmQo05OTsCMX0IsQst0aH+OrL/B/Gxh
my/QqZeZOXI6kDTRQA4iSdsBYD3/y6TNH1Pf3vfUe+UAJ8A21g0CrIU7/4HztjHVjBfyI65GXu3q
qttZiVqYdrePHePF6PkmE+6Jm0EsNYdPiEynlpcP6/dTFIiRUM/NHFh8ByS+sP5c28J4ycccGS6L
c4o53MPFygUyWDhcwF3gaWi6rHzjil5yeumPlo8eiwG9vs1BYi50mBOU+BXaoxwtfkA9SjPRp60I
hKMWLolyDEyXwNKveq+/VHVPL8NdFARn8xHPToMBFWLMHsM0vsJdAAGDKlpVOMeTdgdN5pQpc60h
iS4EyYqEAiDMgLWhOthS6WNl6Z9JjFxrOgAyu7patQNVMmjGtiDL0E2GdRoOH8Ws56Oc/UxM1Agw
ZtaVbu6z/KrGj660yEYYPsVQPfJBf1VTRNpJAqBsOHrlGX8hRzo7zf/32/ykougKnIfASqmtAxs2
0dxLmQZsw51VvtuONaOAWA89uvQkZxBaOtXMowPIr95RqPzutsn3C/scmOX7bQrhOUySMD0ZJs3D
YWJmoXN2ykIQzDvhhiT3ZcViiJF7brNj5g1G/ZzqMH08Y7o3DVCQpjv+yOyK7JT+sdHp7BLb5Fr6
2TMSMDKWeLYTnB5OTRXU+s96qJHQgFlWI3IbEvUuqgIQPUNEMDLSoUXthZKyWzxpkMmSuRncd2Dd
J3Ar0j8z+H/tgVB4WXzMTO0YVN0xDBWQmDyl9ZZv3fpaS6NdWpl2LyWXGM+0sClqsEv8O+Wabxic
iWQT72zDfxn9QAelt/krI+JfwP/G+MHpUxYfaAdSVjjvohHSmNv3Vecky1AiYh1K4z6t459xY7zA
rEU5XvUPtmWu5o1I78QZWhILtsNtt5BB4+i+SgagWwF8xm1AKrGptw6RRaMtrMEIzduwiY6n8oqP
vht+IVTsFkrlEHF0WuUuIWBI4K3XHP7r0nCHRahqY8kqb5POvpubaLjmdoRV+YKk14ldfzcF7yzY
FpNSsl6E/wXzdVNqzqcRm/5ZypYu8vAVs7FMCaR3I6UTqkvZNh9chpx08HK2WfMmo29Qno2wDlZu
ZD1qowPV1hLXrpZvhSEQRiFACROkOXi/ioNBqkrKXiO267OfZIKFhqaOYAsuibTbmvKjmXJSt0bq
nUmZNQAkxgOIUZiReRPJQeO5Ck32WPPfXuISX8y6TKJEcKlNunYw6OYGghJIdodUK+l5pSfdtFd5
dS48Ze7rUj9PZdYvRGdWKAq7z5iqW9eqixPWB21Cculm18ozd6IsoZ3nmwLnSVFsc5XcUUTc1UO5
baYN3XGWJf29LFx5O/SV04JDh0cEzzpgLoHrU5YDm1BjnWsE1MRFfFURyLm8pxzpUZQti+6aj/7W
H9ARVxU7UE/NrUxG3kR8ci1kJlgNbLaBOa3Cwoswvofu0jSOvq36A3PmAvlIFZ7a6rEeGRZYfXrM
CDNaMK066EW/7MJ6ZwMR1BjRwctHOJflNA/8L5Sm/sJrf2huFu+7SHdWth6DTGyKSxgbYpM34VfZ
aBCrRAqh2ix+eR2xesSPclZA37HnbTQXkWzj1/aTxiWkqJAgRoxBCAPDPbc08vEeVxBquHk73s23
IA6ihKt4hFGIXi5Ktmc0XVhOjJF3dO5zkU+eSMGwwoXRgZ+Yp4tgNZtWCRx59SClkZsLxmcwKJ7B
Il06qWd45wDoBYHZL7rGfmXk3y16FEmqpu8WF+z6USW+lEH3FmntC26kfSm1dFM8MiFj24klgP3c
sNW76BGhf8vKSUMzSzlQQfLgZn667pSF8rl/0mjHRSSlLTFjv2Lw/+PPv3VMtYDLQcKbWEHoWNo6
LESwH8u5zANhVS/GLqZhqOnIdb+rRH9s3CHkxZJ6n0WSriqCay+mByt1QpjmhxU4hUVIfgvN8jrd
K6vDBhS3XCof8ayy0nqmWhi5c7gtJZbOeuLaE4MG8GBLu4a5mDnZr9yeHkTX0wunewnC5Q7U2q+W
FC1TAzYxefwiTbTwyUr5RJvg1KSuvJiJfiY46d7jbbi9nD4BF2XY0Q8CF8n3mP+pQ3e+CsigTkew
gRM58H7IsgBrkrwb0gLdYeXJ6Ceak2RdKx5My+ojA/3M3GIdGryAbuBADRmbJAaVxrq0mp9RW17I
QwX1bn61Jq2Ucv6XkxeTeGK4e2bm+2SkpSLr5NpmtAcmiHVL3ymPehNu49pxdq6we2ra9tDn2ms6
oPNLEo5KUw9cjhxQ/kMAnKfNnw3TeHBsaxtELDCNb74mtMjQYFrDwg6TdUz3YW240XeaZus09a5E
1n57ZOIsCOmgbUVYhWy8RdGg5SzSYINCFTFc+0Bs1GNCwcL+OCQ8todk41xsWuEL4pC+gXaNKz1h
mUid4QFCNHtLwZ/etYaxKXsU0lZqbnpmP2BAdk2YLqMo15b4l1eTZhiorO2zVo8g6zsU7I2/Kt3u
nc+ZSTEp0FJr095U8o595clNSQ8H+vw+usaOa/4L3cOeFnRHww01Qh3H77Ugu2PoGiSlfHg08wUT
zV2eWWTmIsmGp458JfzWtOw7yvsHc0L0CSh2j/L8hM3ed41vzB2o0qGL5DwXo7BfJoH+girO6buP
hkHBoI8vWqydU+KlxlY/AAtD48TmQNMYynHsdDjkNE13839zgz1V/KRGFSV73/B9HtI0Nh5ZjpZ6
1GV97zgjyToIRavUyBnocAQB5zwYql1FU4N1ORuOut8/oCLjbGSPX9FsYXhxDiv2oE0xvswK6grQ
adODXRrqd+Xqe0AlSzcYMUG15E1PFHJp/zLU8XeUxN9l2T0MFUWpOek/S+kePbchNhuOzPyM0oCQ
tJDxOn77pI2YL8eXyAYyZgEozNJ3EszfWxpjlLl+0J0gxB/zvntBH3geoW33/Pdb1D2At6JtlnAS
cY5OrbFGOcTBGNUhOeVT+h223QPksmNsfmi9fe4GdhzA2UlH1jclKHnk8Bzxeujp8EssORFwE7sP
t7eHNMFR8tRH5NEBz6YX2UbfTF3FEpgmjk6mJbGcf1ToIspi4eJ97Op2BOHOAfd1DgVL3BYCCZFp
k/xltuZBNIC8VdScgkJpi0YjnJgcVWQyb5U5bRMuKD3GdluIlzjjhWhhsWJS8epMSHwt2fXL2wfG
bb8nhjHYMrF4W80adMK+mcsjv7Zew9Q5pLqQ1FfoRyop9r0Wr6N5UlhgNIHC3e8j5K/sn4zVMDEu
07qZSUL+G5wS687L/bXVdur3d3MgQhwqL5lEGwyjv5+1KkqbPmtWRjbgXzLlakV62/1U3oko3teD
2vWzVV6YTHcMjVIh6kHsw3JYQAQBlBlwZWucuUUw2dYyLGMGdqF7KvJp21baN0Wvyduob7Ms+QpG
Fhdr0MZlpzIuwD1i4SLr22WZp+bCI7xZldB7fByOjILoBJuKdLwQuU6QI/WnbGf85Cz8GjeTImMk
aKlvorBaCWHi90yZN1L7LzygmTUagQx/MXIESqesru8kAWIZ1IbK64dV3VVz3BTxQkzAURTdlynC
jK4DsOup+ENz1QqjKi3OhpZRWy29VCOqOOUF62gnF6Jkxxfbhb3McmrfMOgeeuYAiLgvXZ09pga9
PeR/VE4m7loKrNlJcIb6CutffHpxsxunVD7lmI7CdlrpngTmGKR7r2EtTgRpqbL/4UdpscwrWB63
dzpy6Kyy/xpcYjeQtyRrUxmfBBtFiJoUZJaqrVce/srf8pG+0D8Sxl8IDGYX94QvP39XvUFTnOGU
lTa7+4jOxiJXwbjqyNyuQmoamWfZRkmybAMPVWxMxy4ultgwXhuHPzyi6MzqSawiI6W0ibylbNU5
pfN4NpUiqq3ddyanlGlyahbC+ExfhkagulYIzEWnnW7vreBKp0LSH2h/9JsByZwvvbWhza0v9vrL
RrnFmkCjp9ynozbk+THAKLIj43Tucua1PGBDuk9c3o16nthGekZBlfGxVtmPoYj0uVnNDAnQde9V
xWPAVcENzE8LePfaj3x2f2MJgC54i3rqKKzQh6bJCgoqpC1F2h5i1zuHE3du2pxGvPh68QA3iWac
oOipCYo2HDpxkz9tJQloi1GjR4V6Yy6QxjllnDYUJys1MPT5raxKsfJ7ki7IfFtZ8wj2NnuYTC7l
t12McsdXvAo/+6I9kDq7Z6kO13rISDTKi5/E2tPvS9lYFkZ0gmOCkXf+p6bVvE0DiQ5ShwFXJsuO
VzWFlI23E4bL7I9qYvqRshmbtwuowptFeKvWb0q9WC/nXfvG89t9EWib0aY3YOfOVTmL0KL92DeP
dWPSwmd82o4PRJc+hHGzqkzq9mLfVt0jG4iznqffOHn3/bwxKOmOzv2jHQq8j0GNP1CyftHgWWdi
oyuEdeFPBr/Uh9YVFu4HCHXbd+9hIi6oRqmRE/QQyqHyiewYSGR9JPVsr38T6MTlGLJ2MjOj2N4j
/3428VLMuC8QQNTaZb6qprNRQ0iZN0hTKj5j5LQiG3/kLWWe59E1zdz3GhboECjOH87R29HyJ/dD
0gpf3c5+8jcthGrxiwuwZWGp8ORr8hdtZrXXM8uFsYxagzf6ZIR7JUj+EN67PvCeEtt4NxXF++gD
ipsLWCxewkZakNvmpe5GArZHYGlRtrmJCcySTSsnxaOnXYAef9SwxKB3XM2qjjbVYIOba4195/Px
TWoW2SjhyiP8YZfm/adqeT+DhhxIozK2cQT1WnPWVW3c36pKZJTzrBGWUDKtBVnQi1Twc8qOXkg8
/7CyMsnlMG143jn1XlZhw+Nsu503TdyWqGG+SrZby9uKZLYIyARtRUerN7Ec3ivEjJy5ET/I7fiE
qhGtidsuPIBxvite5gHsPMOfF40gt19l6Blrheh3ahIaufKdrN4r8LH7SpkTx4X5iE0HkktqLxkS
kUZJP28K8UUOcIwtMikXvQE9Mjdidr4e1z5pv5QCNaOrNV/tWH8nij1QbEkeIX0ODEj92uvuMrD9
8yBqxk0TKyvY/clMPm5b6rhzXarvAiFRrC2wuYG141vqAba3zIyV98Pd1UEulpxMdwORlPxMQAha
9KMOmsMwxh/DCBa4oM6REKfHIXrRzegHLpAdc2zSrFokeLKCa/SLpKBzlYfbRH4x34CyA1Y+fRFy
ZMMUbt3IudI7PXeYcyvNBsIZqyv2V86LUzFFe9tpz1Hr7BQsAS6UsF/G9qup6cdP9geIA80ogdCz
drd18mIEEx33uP5CH/bh2ylLXd+d4YAg9R93jll99RmSEC0iubWiw5o2OLWvdRXSfDV/oN7/gWHo
6vTtOfD686iPQE07xLvOkzs9aEWKfyT6iowdUzdsx/LoGnht7eYririAJTVmYUU7sG8Ojqbor3nD
Y9+TndsZ8TpX2Cu4mPJ2s6cJ/OLsWCY01OTJ11ADZR4ODCm0pwZuJGHwxhOai3HRzypuTen3tV7d
JfBuV4k2fuZZ+mERjrQIJXtoragpIWYe1wRz+rZmmyEmnarUf8CcW7Cikig7t8lGzL0LnzN+FDr5
Ke/0zz7nKTYSBH9HyFLd03QT+mhSu5rMZTXrmsb+SfEDlgOgqDqoPgR7iqUpaWRPxXM26JL912gt
LHJkVqaFka2nKhNUL4nZbZwhXSZthNWk6JpNTCScePVD4wxMlYxXncoqlD7nCdPDuScLofMzmpCt
6HOWFfNckRwqnbZCEw4vQS9ehyidFukICNZtmJsLGmkwIQ2EJDBy+sVNPQrBo+aslc5mSJlw1yaF
ZqHFYMJNnKfR1/9VZ4sxYjbbWI4wTWYeSGH/RerqOiYLB42sLVw9Jq4JQjoBzkdVB5iavPZwM+cs
SrI3//ffa/7N5oPo+K+/GM/Gv/5ir/WmhpGkwDM17macMwSFTaBChhbNfhZnTpiWQrELtW/QDqt5
nQhfLEWQd/1VNBiz9H43yW4nNHujik/sqXeDi7IAgQojuobdhCRJs4U7VkXHmLmxL1AhQjv831/H
f5Vs//Vl/M23wJKtZb7Dy6BRtZ7VmjLcJKG1NhNj6/QExPf/Rp5szO/IX9Xa/Eab9x+1tqQR87ff
6ArA9xFQ2C3v3HI+UIXVHIKgAZNK4CD0bHJKaZKhP8rMVajrJ6CkdC/MVV1od7cX//+up3/nelL6
LEj/n11PeK8+vn79xef0+5/84XOSOJZc2zGUjtweNIUt/vQ5KfcfirxEZZi6IWxXzh+cP3xOtvgH
m00MAoZuOLptWzyFAufmc7L+wWfXYt2xLAe/p6X+Tz4n+Xc7juGyIujYgCwk8LPj6q+fzoIw8YK9
ob8DL66vx6Sy7oNJM+8bSztFDdJVJp7QyfQ1ngSyo8M+/jCmrmZenbuXbprcSzXv3jzf2uUlAhE9
cO2Hrm/qc1Blx6kvrAfi7qMd0Uik0ICN2uZ19D6RtvA+2P7vG/MjUC/Le5UmLqM8oIgizd47U2or
ww8sEpZM8VhG+TN8jEuij+oJ3xLTOjx+D6wv2dZobHD/vZncyTLMNmLUD3FtFidw19ZRd3LY82lw
9axAXQTDKhjZK5do7OMgi01pjGlIeJzo15E3eccwDfwtvFFBc9wy17rSqB8TO3vLUQa7ZklrDjnu
pklTA9uAk/70SJ2ou+lHn7PFA2Wo5kNTFmhj/UALz/iH6UQXA/tDRVoi+dCF9+xU3dkDPvIR2ex+
HLIuLrMuqOuN9toatMmYJk87aA3jfWhE032HQHbhNYq2/5+P6TGO5gDJ9+Sl7A/he+0rhpt0Q6f7
qOjc4+2eT2vn3q3LrzQJS0IO+Ibb4+Qg0B+3NHt3u6ubZXeqcp98NDGwn0I+iKSY1GB3nC4ZfrVL
VhVyMfhhsr3dvT1x+5bWyJ6l4ZG+ODL7JuKDbxYM3gLMo6ffjyUihrLjq1mmPF4I2USc7Af6KiyN
P3Lhk5sp9Z858blEHWX32fMtP/72fWaf5cEqbCVkGSmC9Y1bfOMVizh16BvAJfNt09sYqe3Ta5gf
1CRCFxoNnb62yIpaiCLiflPb2sYxmhzBDOcFiKP+EKfRczFGZbauexoJdHi7DY2r4GoLU610gouW
Ki98SNe+f7RSOh1IO/7zfp6Nfzxze6wZ3CvWLFodk7HU6uJdoPOKUDEkzaYumASkfTNdGl22FIGT
9GkIqRI6Lw9mpTVd+qRyVmUkATkidDdU7z7dvgweLXlZP97uULrcMx/wL7d77kSvpW9CBCYUzE/Z
ANGsKTUfszp3azq1G4JpW/wUEZYRUA3bVibVxWLicax8IMKhKi/4xSpJ5A6VtBmas32Mu7dnFPFx
dL8LMDshWbQgmIMs+uMLVkm1aiey5//5hKn5jNqb+XOCIOsGY7p9MRz5rAdNe0JDm56LuHmqm0Ff
Fk0THVtdhG99FSxdEOnPY2+N5yHjMN8etwq4qFg30u3tbuWlvxqza9elBKwREM2SWU1KrmuNV8mK
s93tritJG68Tc9lGur+2RQK8LqEXCRhev+tQeJ1uoLDbrUFmxTaV8vP2UA1EzPdD/YyHo7kwtrvA
UvSeDL9Qj1p4ZZqUnDOje86c1DsWrfPlV2bzGDtLCA3OrhVRf+Ugl4RPpuIuDQwqLjlZW5vcLE6j
1ny04infihbheVU5vGm2HuykMJceAuGWZeTFK63sCvvvcrsnpf3DDoXYd6opd7Wv/7KnoTWQjZT6
JkpKfeE7CgtEEerluUloOo3Q9Gi2qzWfc+eulZgSKGSBexPA5tzdHjR0v9qGsf4h5m+5PTTdPh+/
n/3z+3IKcd8qNkql6fHGq759GarS20BVi5eEwmfXumlxE9GjVRx/8lGYQ8B28h3ifix512uBfXe7
1f55y/JkeHAmtfZn8nnqDxMj5JmEDk8yXkZpFK4iiAwpVh6n/DdlqWH814LOBtGJ7ct1uaGLv5vh
PNOQDCiBe4fIkae86ng1NAM5MbCmiimKIHJE3zZZd10rzdPw5xcxRKSOifJJb9xrlWb2EWGEDb6u
tIBqpGo1VudJpc2zC3rkpDTxBTBpQVBqf6liE9wL4o0L0vp66ViYW37fnZ9QJohXPSpRHVTMOmNf
d1fSWI0Wk1OdxACRN+Uzg/vqOeDqFLne0+0Ra/JXreHpD7enME0cXS3rr7fnxqx9NQN7WAzCs3Fl
6VzaExldUwUJMcFauUz9ouH8yO+xt3g7T8H9SqDLAINGDYcslcQDSZDvUXgu6KH5FkwhZ9W2RbAG
mW5cc4NVQvfM6Fdgjls+CN0bWv2AwUf1s+hoNpdRhGh33jzGsUO2Xq/TKR6V/OHZ0Cma0N/4rVnv
hjQId50iQIvE9eRXHtZPuTEWj75HL88kG2QvkwkTXeOcq2CMcDSk0X1WuRf8PuEc6vHHQ0VDA0aa
/n04pMY1ElW31vUExflMX8plcImBOf/+YrpRvw7G9lL1LWQWxzMf7MCewC24xKxzEVuxeylWpgiI
vUStAlPfZyX9l4rxvzFjG8Kx5zLrX2p97NC64yhLWhSEtiHE32zC9BqbLjDzaE+0WsOMZMgPty/C
DYvft253NXT2B3f+crvrA2imW/Tnd//taS744AqLfmHK3jlUU0gTIutHOLrz/TrLPwL5oZAJGcjd
l4nfikOObuIwkXKBHaX1NknwHDeFRwer+KlPjJE5GnSm2qSEdT+4tITmmyJGFyOCYnPLUeoj8BWK
If8K68bAWrv3YmjGeUDUHH3xHex2bRvKiJg9F/NXnKO2iaL2XLnVRVg0F+o8YpIIr3npZji5OgxJ
MdGPgxnFWBvSe7vXVzIA6ibGeF9VNm4nYq1eVKry338BEfL4WIv92DyXJIofXL8fDtr8xYWHUeL6
I5ciIxOVL66BhuZ2q9L0YNuOhe7wJpMb0fdBd2CK0oLPIljqdotghF9FlT+BzLIXJREUDBssAu7M
pJeErlXUjXqFj5fIwymMz2lPXk81Ot7vL94cQqYhAsNJBnK9HvdyzrS8vX8gkV6kGLx1c4v8nAMB
VU0bCyJ6LTJrbwFgy2wDNWuLHXLR0epbW3o70uBOxkPupj9NGu7rjEFntcvQRSBzhgZvuNUhTppz
Ph9YJjpHOwp3LSlhsXLV9vbCAts0llmRksEdkrkYknx6kE1JKve84QYSfgjnNzk0ameronDb6BnV
tcewDaRY+/sw/fGDOEy3W0lWdr9vxcTO7bF5UoL1wGbrSqSw2ZGhp3oFAMyW9yY6YiAl9CQmLcD4
OH9x9LJGLoCFcqxYDW9ChwKdGwnC9SENvZ+sQPdVaehETZeAeoWx0oKSpAZSYTznCAPm4IfpQ1TO
C0eLCaAjXKvMzG5hsOrAziFMklioZRNl9wTGD8fGMj6AbOHvrfsj8dEI86h06UqSZENocrCysezE
evNQQppfwcVFPgEuheS2oQLDr4yNXVok9NDUCAckagLBVZdA22f7VZHxyFxBQ8O44ncQZljwgbOS
TeY578i4HfTSzeOY06EeyAPgn7igQIWgxU8XdgPmjBtW/xgoDezn2P2AMOOvRUpCUyztZFMpB5b1
qK81D35uINgYja2NQI0ALAPU6KZG0gP2sbSYtBIiEDmV3Kmu0Te1y2AeE1u1DtyA8X96n+KqWNFw
6ZaaDyLeltEFTpVW0ZfzBJ8J1OPDFpy6ya8eBLo9Xg+XaOaOjDf83ER0xtDJH9rgXlYkRnqkXGNC
iZgBbdk5XFHG4eKwYex4QNDhtOyjKU0PpDJs2xSnPWEh6P49N6HUs0ygRbg5qimf1prQirtM889x
yLAtriokfWj/1rBpSZtQyYsktmpto8LB5wjkaxx8Gy/OzBoXBeDdFKKB47+QE1Nv+pzALqCY5762
L3yGqmMWdJtWdXepB8JTte4PncJ/FTalu8wc7A8VFseVoyuw54bxs3NSwg2bKjg4HuIpeFcryFrJ
jmyYeK3gz+HeKLlEESEUmKjNXYthYwJJH7HcTgRMdJ26/uG2Sb3l81kuide6F3nxBHKoZh5asO9z
UrlNbBq6SJy39WBVRN2gAPVT+yiDkPdVi6IH8EsYH839VA0h+iZGewRu3tUhqoBkHPK9YXZ3XtDB
SXO8lD30OOIWHeRyBBvWF5W5lYPVHxM9/I7GNl35ECAPIGwPWJ7iVaZjOfWQkR8c+CSLdlZdIcxG
OIsxSpuGRdFWEeFi13oyKJSIDdk1Y/wJwDpbG45mnognKOlbh9+uFTl3Q1I9k2FIVglTRilrb907
+iWKQrJW3WkrNPdkJYS1x0bjHqQRg7U1ivEcR9CnXC0G6HYafKbxnQjCR5UNHlSrRBKh3alVh1Qf
LEuDvdWxVjZGNtot7sEIySULiCGkTvJOpP1oeA5Eey5LIANzCArCESoqoFW4c6HEa8VPwi3FwnH8
6tr3z1gaUPP0CQyMUSH7GbIe2KMEPogCRKqpXWpG9QsLbLkItRpN6hifo0SWu3G4xJFG1dQwaauk
io52ost1Cw7SJdg380ji6Arngk2P5alqom3Ti2Zh+ggMIy9Wp3LSWfWRDBGzaxnrJPdthKOgjHwX
y3/ToqdD4kpZzFBEYjF9CLUSPXqakzxKN4ELN2PAWDHg78jQ8ctKomlMVyqFn20l7MwFu0D+qOgc
gA5mt4yaAjr02hC1yeHmPElpZi00pEWkkip73U5YUhxefm4vpxLmAPsSOKXBlC2Eg9zUsDoa5y5g
bMElWscW6U8F6iDjJ45wc+VNhsP1Q+R7FHLJJR+QUk3MtHwdYTaRgkxIM2T8fUDnv7Gw8COKHJeg
IIdDTwUn/LbapFyeL6mbMQKSREZzEQiuzCeeATzedRn0bbhe54l0nJ02nV2j6Deogd171BvbZOT6
U9IYXduAKJg2hOll1JgduEM7vx48EFlpj5tKRzZed3g4mYqvcq19j7O02dhOMWzC1DWWpo/7Jg4q
n4nuQDp7j2DWMFW89uaefhMCEKyKkIlYb+EkcZ7JitWeXHzXcdEdRZHYp2Rouo3Q8RJGdt2fydra
OHFhHIP5HiBfhD6p2Z910gsPNtD5Psan7ISU4B0rxDLp36YJwV/GqnYOA3wB0Nig6+pM0G53WbQZ
eUX1Vc5DF2OayjffYnfTFGX9VhQ9iiSzbd8GrOcL0su6N9A/HVNxf3jzuWYvGmbRb/QEGPA6rf5m
ZGOLd9Yy3txpVvRlHRYnfNxQOHX5ZqVMpcKmmq0uDgEIjK3fKD/wqBQQ2YfGGBADYhIqNCd/y4hT
JIW7MV5pbMlZyRy8dmFKlrGXdi+YJfHdxL3zXIVMbWIdC3dbPttZOBDJ2RBB1mbEXQ5+8RSmrMrY
uLC4Y3/bDXWdrXB3yQefNFa2SpZ/7xsnEaXh2qg6wo+M0cAgp8iosfty4wsXDp7f+NshrMaTi1Ji
S1tmvMtV1e/wUUz/QdiZLcepbF33iYigb26r71Qq9ZJvCFu26ZsEEkie/htgn60dJ078/00GUGWp
rKLJXGvOMc89tLRj57UGSeh9cdLq3jn69NPOfeSHB03lZGPAsaEUMlv8DR5RBf07yjXecWyI7DAs
m4+kc1scSiJDu0RHupPIh1wh9Y/agjZejmZumNONJ9u5al353EDJhLddv1URMhmSk/CR2TDtSpvQ
SfvSwxRcdYXx2bfWa981yHU0zAVM/nVTHDPmD6PpFptRJO5p7POzJNrkPMXD36HPtFPJZ1kRY+jt
fJW0V5t51tqICdYM513Hksyz48TX1o3d8wj3EQLSIZZ7j/QPONcuxkmvQ4Ed2Dfr3klBevwZnnwa
bqegSa9Jq9SDmMgEdUuHpBlHfJoytE8k6YwPntuPD20Z33ojRz407y3HSQHedZ7VgLtUOz+tPlIW
YEgG3cdOK3TcDKVxzgg22hR0+b8NhfPAJJnQt2AazhmV8zWRD8jPp/c0SUkwCNSc1CbOMX1NRD2t
uqjK+IaTrDoYvUFrnW4kPFw9bU6RdHM8UyPJuGE78NRjUGX2dyuTqXOQMDyBxE3nOMQaM4FdpXZc
nUzZ8ZevMZ4STUolMza7EwCz7kT79O/W17HlhbguAHa0M/mgcFHtunRdT9EYD1shMTmigju1Yvo7
wDkGq5BMd7lu3kSpWaG95bL9CODDYL7GX6eUffb84l0iQKLIWt2PeOEREMKW0JO025CZk6wKLKvw
DtwHQ7k+QlX3xR6bFjq/cO8Gs9hrA9ZTtGP2zh5RaRcyfSTY+TGjlnlhrT7uydPEx9eTkIpVv0Tz
UFIrF81WcLvfdapdtyTI+V1/9N3sA2GdWHe4WnX5a5JAzV0/+Qkv48PX6zNB3m/IyW95o5MvG+uH
IA10xPr+vYwla4yGIGL5YcvgWCuWq2mfdisTNqX0Pzmlo1U6u6yzLDgOdXE0Ju1W4GOqZn+U5+iP
rtTlyU4eBkry1A4nD4+pXaOplOZOGs6PzMm0bZ6NsGmY0ydjTaHUceBv20Ai6/aplEO7gnDPCkSn
ONhuRW211yHxfpfk4QHaX/MgNDZFjyNjGN5YguaHLAy2vqa9trLVV21KE9KCNsVUJHnzzXonS/gE
TeK+SROXWJHzeA6qYFfPSpXUwzZc4ChQhF+vcvRZBKI06060GO66du6UVE91MfoPg1tf23PY9j7B
7jqZv/au7gqLyhg6C5qCnz6amRRGQceNs6uO8MrjcyEQuIUBCGllGD2OIhGviwSrYznUNUVxkmDD
uDmZCA9l1pisU/td6k/9wW/5n+qOQDkyBTll6+aSNMS4K+JmWzKE91wAp2GQhF/lOThGbM+sjTA6
ZwOUEoyjIsKYr946TIUUF85R1bq3pNTjE1N8AFfq1uqZdWX6wg/QoAtoDlASPsejjkiPbKVyG5fA
xSd0rq8Ba08ZMvFkFfXD9WJMCKHzNkQmpEgLA1kuqVA4xgj8wTCPnfnUjZV+L72VHLxvduKKXR9q
0bqnE/RAZe1OOu1xZA7Nk6PQTroLol2VtvfmUakM/bj96Q7xhI/KP5VNf98HdbkXTj0gN8y8/ZDU
NYL/SCZA+/4zhGEznnKfBO8w1eE22xeTNJI5JOesZuuwZpbW2Qj76I2b551ytXNkj9EHiO5NXnrt
by2dbkNbpE887HEK2QZRF0n0RjNOnju/hMcaXGUEM6PB23QwMCy+KItgg8QGOgLftN+A4tU/gnTr
Q3P+IIGvOzKrrbYkpBofTRQ9F3wlK5FwxfIf1OXK73JkXJoA41J4nYWIIfnWN3ypOUvL2zJEzQwa
YtFA7Z+pFloOsZeTF91Aj9Jcd8fbsqd72a+QBLR9HUfp1eaEX4rYej2V52FKytMUfS47fw4LGjOW
l8Kdis2nhAVHjMouJm3LkvU5tbWdO+WNRVo68ZxGeFeP8xohSeQ9JRhaFBbmnEpA+QzDRKxkhX1c
4F4ui6LAQGCA7kJu5O5y4cQPpFUCBnH9eRIWFM9W4d6E5XKtyh6Ek49byI8qex/l+bPR9X2HkThB
yevRpwE74DxFRfUZtQjEMqqkT4pZ3w4tmQOcR3+E5Jtfapgkj6XhoKMiD9Zk5kM9E2p4ZdgPuYXq
S5WQjchyAKMr0zjfqTmqwEtCLnX+bMdGafVtGdLIozonEkoJ/xyj1iYxkLIawLMC9t3Td/USrxnY
M/oGsALokqjfhU7t7Khs929lTyUsH1V8hxMJDXrjyItFywF3z2tf+c4dC2emYGETvY8Zogsf0/te
p7PKOseGvJVNmMxagm+YLLQwgOE1QCtzq+wlL5p+V4yWdWJN2gJXKsTaa2FzhHn37orXArMVTV8z
JxSrYpGPrgYmwYjq+M/W9M/W8qoj34Xfl4+lBejPTXW5Hz0/+TZM77VK1HvRTmJfEY4d1fl04NOH
TIq9lXBoZXh0OT46vhQaTdZTryHrD3TIGlVvCZgCiqeUOeZEGsnkmFQVlOgMBKFT9/mVQhtVIvzL
+dVRfX6Eyfu0vPDn0PwWEef5lR72z1IbPhAEJfi7g+yxsecAodG2f8g4e1Je1L0UnUVkqjUWx54k
B3JUNdKGQy9vSc+tfwk/sZgkZGTA2ayrhTOqCz/f3jqTFT67MYa2rBjUL5Tn2JrELxfbBkDiGXfQ
weD0qtcckzTnduPeLbtc3vd0sfvbxPzlNfQE7K68e/JqM3xhqbi8Bw2i94glYZuZmGcLOr+xHpc3
m3vKgSwVBZfCJDh27s8sL1Ref3Nqm5it+dDy4td7/7wjQESq8Yhf46fQ1lbdM+GY+0ORQfOoEd14
CHXrtvRdl+Oxu7RY59bSn03sJtRpPUhJ8z/TRJ6t/RRRrCuqtFwxNbWpw5pkarbz5hSj3glT5OwN
fZqcLOMpPaFZoHEXWkAFKtZcU+igZ57TwbIeV/my9TU0bhPXsEmwU+mDm1EKMbsrMzzJrDaSV2/0
PAyeFIf1CJt0MUGkMDw4SwAY2zOyqJZC1CtzI+38hRFftlIgmlvqacbKHphUL0OYN3j5lk09q4xd
Fgcvfjk18pLOTax/vccKvXb2cZRbapGESjKj0jCvga/jPjVpXfxQXJLY829fR6VP7SdK2jtcTvGf
N4IC/EkKCPrwJFcozG3TB4gAgUYP7RSkfn4H8t2E4c+hZYhYGx70oWVpHuSSOMH5fQV2u9UUqvj4
rzdq3H310br/877lhTxiCjUJbi5f7xu1orpGMkBH771bNFHunCDwIRN5z25r9Nc21uuHmLSsEaDu
jJP7jGE++PsobL6TjIi+YHKsax1b9j508Ki2LCgehMr42zTivij7Pl7/s7u8WDrtn3dMRCqTRTb1
2HY779oD67128wDp51dXOuPBGJxfoFS94/IPi7YaoJWXzJe8ghjDTIdTFurTQ0GY4baKDVpzUas/
LMdQYxNzHrmY3ftIfyBbHgeXASGvntz47Di0r81+26UexcgxEM+NLMyTJgGxFOlI7y9p/AcV6bBR
eDEuhqvGHRQWDw5gWbvBB7FmDtnG4TrQu4dMQ2CHRVeD8B2KvWkq93EyMQ+BH66O5RwrtwxC9259
0Jp3mRc+TdSFrnaD1nIwYC6mpV6xBk2jF7QkKcAKJQ7LqxqLlV0On2LrNaZFKF4VAmZsmpsXuwFt
L/yqy64Wms2tH/V032cID5g206ML8xNAbHVLCux4/RBnj10UvbVAAMgiTMBi0UF9WIZJoe6IinQ4
1N2YnlXffaMmnj24TgZzdeK0k3aoorXqyx58ihcSTM3LFuDCBzeQOlQUnuQkjaSrIaog3EfjbcQm
/WxIiuCiDduZv9OnWysuAMw0JeoY6mZ9Z7XvVsn91jSI6ZSt0T1HVfMqgdL9oJTYrZxGVQ8dhu5z
1Scp91sJ8GEsnGNl/S6GOv/IpSRXDmrUfgqi6Bs2A1kGwbfQz6gGuyFQdWpPFGPDHE6I9gKatfsl
8h57jh59H+e8uEzCFbBpsxyjxEf2akb2Q6c5EeiZoPpEJw7Lkn9EIYL0p8DLXkCQ87DNQ/2sc2ne
OeVSGYtokBCfvPLImj2QmuRuFAA8bj55Bk1AhPvAG5zXyfbPPP7h0ufinL59zIslkAuUP6Ed7Gyq
gL+1sMe/OjhAitQ9j8zuM0xfOr8/LTh0yd93w9RbnQdajk8T7dc8yB7iti8IeTEEj2jasSyGWezi
zqliAafQbMi6StRh+W9VbVv/v/9bnTs522mquLfgZZe4Oc99Y4LZ6mqau/wH0gJRTTJxGU7FhHnt
SY1PZkAGr2c647deTB5JEPjng7gxrp2mGZS9jrGcylsk0odxDGMuAgOvT5rfh66d3fPIeK0J/uUv
oPtH5ZOsTeZk9lLa1Q9PFtVPh8+Qjzk1r84UW9cpXgbqJvuB5+fF0BQMg8YrXzWz/r58WbbOBe9F
0Q8WtS1oRcO+NbllHFQIGwbKVXyP5xyynm8CxJ+8Dw2jGqelPR0aHz4bZsZrGYP8zpwuQXRiszwZ
qJSHFR02quPvvirXBORo30w7GrdWxELMbFvcNEE83su53+9n9kSZxjmZOdEShZnfL9czjOx9PDew
U6vWnmXn/SR7Zy3ENBzdNkgflgE3UQWEo2iOPM65wOYXqh5EiJppCnpfjPu4x+NeT7SL0TnFxVmA
ndrRPQ1vZsL6H3XE26Tt0j6wbn75U4aNvBc6wX2YnlOATUzeD7AL/R24cLyxPvcXc7DFKUwj/wFl
R0PxD4dfmKjHTljFyRX4PAwv/Zb25vRdxKghamEXm6pwn0h2Dk8S/uRJVMRtLrvLUNCZa4Io3Gm5
7+2qUvPvTV9F5BZp9RMl9wFhvEr2Gt2XuxymJd9efcmcoJxAV7X5Q+HiRc0qKrFF7fsYW1AkLtpE
3O3jPUXDZWc5zL2YmYcfvpF45K60oCJIFY8DtcUU9B/cDqTRBREw5EELz8FInVm/aB0/jm6SvOP/
putc1+W11bmKZVOmeyOguk4qyoWMuPo4JIWN5yNJ76fB1ZntaOPV1dFWk1uyKqKExEcaRI/JWM4h
itPbsucPY7ge086i/+Raq4QEq5cka7qN5YbWrahBH401FXFf6e4B05185qb1llqYjAXekdmM5pyW
ARJHjXmHKbjBfYVWkfNpO252opIfP5XeIQoD58kOBTY6O+EHVnF6V2G2PxEljodzRWZIALpAr7aL
CCYhB+qSzUPsIjcYdPszbr0fhU3arzDJHrZqFyPTiFTeTcFJkaK+yiIn3oID2Fq4yOJSFZ+egy08
iXrzEU1dsi+gAZ8mwzLhQ3YRcJ3EeR1xnRo2LlsLtmvRBs5nH1JclygLntJwcHahXkTnFI3eXaKo
EZQt17CpdT/pUgLVEq9d2nc/tQqJi5fbxhNhu8OOzlhzJuaK5XIO1sUvMu2s52g94IOrN4c04qH1
hp/Ujp/wEgWvsiP8memuvlKk5q0sUJxbN7bhvBSCaXJplDdfVx+0grPTcsgVwd4gVhU2YkcOn65f
Y++xsRLx4jXPRqanSMV063GE7uMi3CEwVz53E4FYXM2r1rPlqyNoniE/uvU0eEnZct40BAg7fDrt
oVVaA0c91Q6iydcSqdGr3qTGxSCOZe1SKHyngOUR1dUS+tSp4d36jOd0snTQzctUEX/MSuF3lNdn
fC8F91oeILZwdTJUNNBL5dBgGLXS+xLOUxGbJovlmoy2uNaPtUVfHPGR+a/dGnpYqkz5rUqmE4uK
DO+FeUI6DLddDPSikYxM8klW3XRnOEP2LLD7UwbnThL52ouq5T0TfvlNzzDB68kon2hlk9Xhw05g
BTVkGeqPQUriauy/W73Qbq3rojxJJu2OJ8yTR4rSmzZSBNRGCzT9vFs7hJGONDwPy67hq9+O1WrX
KYXsa+kNjwpvuipoI9dqyNNnqljtxsCZuBfzrqOV5SnywHWV5RMsr+KzzfH00Th8x8dY7IL2HcWb
RtwNNEjp4cT1ao+M19BbFYBzXljaoxhINO/S533/MhEQCbEqdzaORWGWAsga67fzGzbrNW+E+0Hb
GrKhTIe9Ikp5K+YIoyXit8ns36wNm92S9Uvc1FEz6d5D7iF4PkntW4m84N5sH5t57kxnoX2wiYlq
a+7LZd85W8+stIfayD8DSXpQ2mAv9udEY07Tv7HGeDCC0xJ1XHk+2QuqJ8OU4pdDbhzIFu4iy5BN
+bcizx4LTBtwhUIsFctQwEugAUzS80Gl8l6qxNApsyYNMg3fu6W+NC5xKM5101sHq4ldolfoQloN
67HcDkhOhjF+F0mepZYBusxrvH6fVp29CkcnBPfdVY9trEhvDP1iPY4++YiRTmbiaKHh8BWdhTLv
UbCghNO6pHnyhD2Sn21N2y4KrUsldOuCaXXcStrEG0vpkORUbO/hh1avtcWSyLHNQzkF3PRpA548
S5Fk97WvRenvuOUaAkYVrdM6ij6TOKaTYZi/qOZ8DyBSviKiEVvSm8ILszFUpUSAYoMfrWuPKH0d
p1PxGQc/BMwUspwS7xilvnuHwgPPmltNL+54mAatuCwDDSKyz+E+RbHx6NVdj5IHhE7nlOPF7xIe
XEkASaszqOO4PIkRd/yA2xFf8Zc1D2ZvRlvMnDnFaqr+I/ZtBM6uWlWGH//wTP3VLolAywcL83gf
HYfKDx/igSuCe5i7Zq6R3NN0h509KP3CFfrNFmA6A+/AsgBvFeuIU1Uk8jl3dWzZfAecsvpr4fgW
FKHiNSjG6DlIHAx+5XT2R5x1TM7117HLKI5DViEQ0383fSvcF4Ne35aB9Mpzmnv55etQlJX6zmyd
BhwIuWr0VHkzPL51eix7uwDC4jYBPl+C7YMOMxCS1WSbsbL+LosnnyliTrYFOYa1zko+6MUqGKzp
rLlIlMiRWC3VSqnHUBXMZr3sOTLyIdvnaiNrmmq6wz2pQ582zcGgXdVvwcEa57Ke4S9mav3UoxQB
mtZVd70fgpAdaioMoyfXybw687m5MAGkCRcYufvstb3cCCboHRSvLtv3rXtIp0F9GwJ7fLKb6YUp
oRzKn22j8xczNmkn6TVGsVo1hp88cltMH5EcjBsylb31n2sDFMb3iLimVUDo9r4ba1qZzfhsq9y7
0NR6gyRSvbVY1Cu9qz/mbO/BRrDjmh+S2t/vJK1f0tphbzLo69rji1YTUlxP3d849SVT3WsQRPRC
d48USVgSDtTX5lbrxo4pOqczc3kZKPH83arUiIa0m9lN/hxxoBEacRGeX17yOPJoRkQ7oHHEWYaV
GIAyeVvdRoynsMQinuWFZSuohmZYeVNrX3jUhUPCWqnrzENtRPeQoq0zk2WNZTJWjPOyL3X91hJH
dnAKHAtZGf0dunw06E5GqNAL/d8vLG9ZjgUQgjehS3KxKW2fNevglvO8v930rlUCEWbo/tn617GO
X8gJss9UZZ0QA5bngjLyOcTqS9YYXTyrqGAPL6/UEJDPy9afgwShgyCIjOKI9OcwIMj7PhYa1bA2
Ti58re9F1QNCcbLmBBcKBcgcrhnPQ5YobSt67BjLMb93PksVRgdySTzgngz54J0NBTFSb/2/h75e
xLzwpuAaoM6ICJod0r2KHRAe814wsFBgMhZs/EiExjrxyydwMRbkpio+AwjBqxNDm/TUOGdvovwD
b3DKzRLGJvbuBDr88s5w4u3LlmY20MaQy8hdERc+8iDjNBqN/hoiVthLKhbrtG/rUxi38Y0S1bNW
dPmlc+LxEUfoA9d9wtyhvNPzAG5JGw4bpD1MnmCy7xB7+mtF1XGlGbQrdEAjgNiThOBkYjyNypLn
huDhZQ/T+d9kT93ISa5AjzMNdkMZErXQoBvHL217WePpkCA9rtg0UuAYg6BimNtrO+r7o9u1hFTk
1g8FQeWEO9641tbE5yAsj4snMq60CT0iSrtiD7zIvjhRgxYQFdCzp3qejsT6nat5ulwPzU+ajsWN
M3TVt1G/VhE00s5Q3GwaHfhJN0X1mbP2+1hryaZre2IaRNV+OORgriaTFrUWGh/cmL2tRbP8BSj8
T90bh23l+uif5n+9/Aij8OgVLptVZw7+WqO02eTnP8dJwy3XpU5Ctqsr7VBGyYvfxZ5BgLqdXGv4
jF3YBq+IoHyevZNiMQjUJWtKahYiPNXC6hGPOXF4gqI//N1c9jukaDgfeHIvu8vbdYzem8FKR9Yu
EYI5h0sA4ENR3xt4KY9ISuNrJnsmrfR8V9qkwwhGD86XPw/0YMLTKN5dmOOyPmnexOw7CFmpNKN4
Sl2+JVTk8boHBYZQXY+vbmmBKwjFtFV6XpyXoUoTHw+CPR51QlIPFlxKRDHKBCxaYYRufOEBwM2T
TUMbCUFhGz2gFzN1W7/l+D1vlMSih1GOd2hr28uyV5k9hGJbN0499zwnBxxYacP45DZTAHTX3FPv
hjFfmfZlmIeUCR4Km3kzSem1kqZg3BMqrw6x4p43IqpbhXlRbNOkA1QfV6I8q7mPhmgCeA8ca0jp
wLgUCp7XMmh+ZXHrPgaZpqE70PR9E3NzDZSdXVRB9HCut88V85hHwAfRE4GyXPflo+1z7ThOE+2N
DJEGT3cXwxiSXwDy1sWcS5BmHIIkKAa4RtQia8qQrsyTi+/TTeAS3luW6b0Eao4G1XTrCNC0eEgT
7UbZKHptaJZvdH2Ey4sd9keD9W0JLFyms+Q5/q57JY5JhzHMz0mLmu9uIeGA8PAmZjZ0kg7cHJp1
1mJisI3qDhECxASNYrEfaQdg6+hPGxu5jpD/GTwMKUMw4M6ej+luLZimq0vU1+LsjYpElo6SY9yY
M7fRqslQGVvYe0HM0qrUnD2srwDlegH4NPGzBzOfYUolOEaMBH8HOjt7PxqooSOsZ0VeFTcc4PdM
5bEh4Nl9ajyjfpTytzMoYPDEDHgBT01Py3Yej+DrMpiB94bMB6T3kP7OFK1aXG1i68BHPxg10l2t
Ho1r1WfE+pblS10Jb8O136+p04H37CPjI+7RoIIejJhL1d+TGoPhyhGugYeRbCv0MM9+oc1EkXrg
0Wg5Oy8xhq009F8mBbfnwCcsIvDCy5jE2r6I/WnrBNm+qxv7XRMZxFlwbqOu90jKtB4SFluD0vad
TYMgRYdsSmXdej3vHrPGewWEV1yM2Ji2U9BwG7HdrRJgUbF8/QDGor03cfx3gWD4DQwiXQ6ssvrk
3ZRIGAchz3ZI2AJMbPOs95ZxLgrnHoNTsA4G8ptpDb2nFvpVoq6tjQ+AMwt9DXovYciS5t+ZL2NE
X3cHqa67A0ZUXFVtHz0fu1UyuOD4BcKOkjv21ePZvi8IZl7lqR5eU34CV0L0rCOQeYZXfKcGYmSI
5q4ISYJfUtkpq3dp5XunAy2BGah5RhcWr5WBDGCy1bqOSHT2NIAHWRXpp/e4D5NXATH6iSXDukx7
sl6sTdn7xEIAOSN7dmrvzaIf9qmRj5e2+G2HiM77ShiP06efF+klsdHKj0SSrxLjY8yERv/RgXYN
K3jbJL7NGhr5A0Hiyc6tlboqRAN7zcl7xByCzkwSHhLi8jYkdjClsTTtLhiMvwOWvT1ZhbgG6rl0
LA3r0/DiptiEgRTb2Pd19CJedW2MTePkP/Ly0x3JIt0FJZ9ABMOBUsmDKbA5APgiKm4MwxdvZHKQ
RM2HQDbM3Lc/5T3AGVLh+hPqVRqTOsTArEviA/a98a4xhAn4IqwonXO2zwHHK6aShywe1I9WYjSq
6UJQf6p7QmuxtS9D3I3ZqU+IxzXbEbNUStpWxp9gmnclk8J7t7fG+7SW7aqXcUi7qXcwaURvVlQH
FC825P92r1K3skdWjwdDlOGurITYIhYQaCPwDKMvW3bAuxWExlF1970w20/KYVknWUK0RjidRgLk
pgw1X5s8R8ngXwZHtyeM9sYvt8/Iq2+EutmUAc6YQu4wxambLDSUEvPAAvwe04x+dgdD3ajFFuTS
IEjUKnWRashvfsNFD1n8U+/8iba2W7wkMbkbjezrM1zMDptApO/gYLwLSa9Km9BjiQmQelJ32s4c
O/571kxFZjK6D2TwupQV/hxzaEDg1vLu89bKrotyczD4v2Z5D5D5T2F4EjwsB/VJVF924GaScy+F
jZarOt2UDvRZQ0PT2CgZ7Zbbc+zSGdIswsmWEiGl+Buc1vFAoh3O2skQpJWnKR18dGhDq8D5FeKm
EmcjYJP/pCGEWH7QvnWAiDTZ/gw732clYLxbCQ0kgJIWARPw29ymAsl61Tv7xxAEtCqmAINsCq0j
oY+/KvXa3ALQ+L7I9mzD+Cvbc+etr91l6+tYWw8XZxDxvpV2fSoVDBlFwQMpvzotQ5siB//aVTFo
ijgjZiCvzf7sI+KXuPwQGTjNKW9gxIQpf4bJIS8uu4aVnFN13Omgj+1GtV11Sp2MgTk1QU3zJnTf
/2z+eSky/75JdBYw7nTeN3yL0tGyiXkNgiVF4jUL7uK0DMpx/m5VsHZOX7vLqyEJTLg95neHWe3O
MDvE/8t+JAt/y/r4dfl3/mx8WrZqsh+3wThGK2ekaIA2F0hbOP/ScbYh9fMgZ1fS15AHGz1o0XvV
NRDoiS8S4w6DoMy775mwkXlvFIdw/h1xOn+A2WsFDE2fCDh4AkE3HFUikQiY+oMZkTVu5HqNjYrB
HJv61DQtnvZlc5iC/2wu+8vgzr6kZcvIkvhU5WsDaxHAcfE8Lh9En23Ffz6YJ+EFRSS8/fmMy8FK
FAgw/zk2Nlm5Im+VbHOv53P0nB5WWfIr/tldtlor5bMwta1Pfzb/6/WsoiQs0DmsZT0xx2flAeDz
n0FTBvJJt/21fPkkU4Jvdkk5vA+EkW6D0oqg2M3OtPnv9jUkMG7+tfu/3uI5NhTMr3+yvEf752f9
ebnJ0APbPY/+PuI0iyLOxWUzm3+BPXvRlt2vYTkWUjLB9Pc/3rO8LOKIW2M/za3/7mQBrPJwGm75
FTjhGk38a/g6xgP+1fIDYuvwrJzMVqbHlidBMn8jyzCJqPuz9b+OoWW8IhN0d47dV/paE4h66SU2
J6fBQUe+0GG5/L6GPGkQWn1dc8sreTyzBEu/Wi9n9nKi+8XAH/JrX7cC8yjkIfE6ynjtfBn0LQq3
5R1eRDAdSzr2/xxswC2mWfMELw/Hvrv3J+TCX4Mxn1Jfu8uW+/9/y//6Z8uxfL5dfP28//U+/CW0
DGzkPMu1vlyMVCfGaZtVOR9ely7NLKfcj/P31RpDc1q2vob/OiZbViyuJw0WJ8anzWOTruBy/0zO
hcwKOpfc6JZzW6Susa5Kg4e7HMydUbbXZj7zlvPya1hO7+X0Wo4tu8vWfx1rUsp0bkPXC3N2SIqM
u7gnRVexqkXNvtwTvm4hy5Zs8o9AxONW02dfSfYr6FxWqbXB1KxovltF+x6XYp2X5FiZKZ0fAnM2
tqeGTafqEJ67+XNUpr2mw3PMZK2txnYgirDUSRyrmzsKbD8QNTJhB8E2DJq9Ux2/Kwrcmwxy8IFT
dFHlCOgzLa5DU6lD26wg+5JogRJ3m3PzoqbdFPvMKo7TWF2UouyYj8k30aKAi4LYxxaBrtih54JI
pt9V81rItVG/Igf6nk6YX3sJDGNybCZpwD8jFtpbDcsluRf6j95u6zMJAmfp2tMF1egPzO3Wqght
e9tEyQMhff2zav2HKUhIRBa0WYCuSDLtV6LD6DEW5XWM8p+eaBChltplSPncZl0dO8OZNp2lP0bc
6tciMNRa+vKu9ljlFxPozpqcxqCp6lOdIoSdQ0NV29JdnPGeXhWdLFw5eu62l8HO39KamYblQ74l
obOiaViW2X2F1GJjamQRhf1uoAi9R646yyotcbbGH7mtW+fCjefAE9bQd9Mgy3WM03ql0WQTyZyA
ZnFyuE6/hbtmsY4h9deWHwhm/edW08UmNEdO5hqSbKTnGf14Ur10gywSGxzOKtHojbSpe+hG8TiZ
MeBWRUmEJWAcusErqT1o4P0L0smjwC7RpW6/gdL9LRQKenZ5tLU5JDTOKdKZ+bqBKwINY+anaKAZ
QDCOq6bt43NZ6c6qbRtwb6bVHcqsfEENSTXBxH1DAWlneb21osW81QwzfCMtpYuREPUBpBPJqrMP
5L71O2etm5ZBAwCFGInC+QbIrbokSX3zqR0L+JcbonW5Pbp28kTYy51WjPmhgtzvNQC83V6/yDJ7
dasqQkEag+btCYcpIUSDE735mgOvkaASqOjvNNpKgtymO1+DNuxalXmpE8242KK4d+h+7MfZxcvX
Qupii9A3LXuMB05zNLDVnMuc1laDaQRzXntXmda+aU6Js8JICeVrUu5J+JAG60LRjU9msp/0Lj5n
2WroUYQ3/vA9sstkG4E0XJzscsweDBk1COSpsjpa+2SqDfd7FgUCctvkZMccXSzFCbWtrBT+ZAo4
dZJoN3pWIRsnHaj79r88283OMmmac1Mb33V7zODFaOmeqyVdp46kFRuGNqTxricFg8qBZt0HZiEO
sYOjAsCc6yhk1WKGKyrrABl7ow8okLF0Ez6aZ8EKfusNk8scmP19VCQIO0EKmNJLxEE2QCxdn58c
6Ok2m6NYtTL4P5LOazlSJYuiX0QE3rwWpqxU8qZfCLXUwiYugQS+flbdeZiInpl7u9VVkHnM3mvb
kXTo2UvroryMdOs1Tv0siPM6Hff2vymQr1K6abJk4r6RU77bmn6LbAMkbuuQQVPjkQAC4mIEFvqj
JiEMdY4d2Z33PTCI5VgyAxStG85B1f5Na9aWPCgYi1f4aUtQkkE56c5+8+Fx+HQZcd+nZ8OApmzO
4p/V+EkvCsA4wYcJrfcAx/DZc58lE/IDvqvIGWgn1vzVmxqidDQMSN1ad9dMjeCFyxSDtYR+aFZ8
LdNKxJ/Vf/RYg/a2QjQ5eT952T3UQOGv6eZ9FavzyTPZ76QYiZJhW1UJNzhM7WPRzBlBonZ8E+VO
eucjxiphBt/+l3Juo4qFfDSSW0v8cHuL+5CCwJXFDB5wA3ymWWomvldF+uJ9GVr2Irc53THZToIA
KN6ARxoM9RouxTua9DtbMsGSMkf/hgnZsKv7bWjnqPG2OfRdA+p5gUvIF6yBbtJuzm1rs8WhkMan
Ubd7Oi9xdjTv1NEslKsGkUew5pIV51/era9uuiBdtgK+MebkJW5bYuBAdTgUqC36byCeD70/XWrT
/hm4EYGwWl1UticrHdlO9e0fsu3ewYYy+9Kc135r3HfPJbyE1J8fTTn1iWrOht9abaHdTXM822u5
N7cWqQ9ZA5uxnCeH8BsCBlieavV2Z5U8Z448i3J4mtLuLu3d9ghKGGdg0BA6OuZXt/OPg3gWRIgf
ukAnD44bF3tYpJEvAVGgdkls93EmkjcmtaPC/n5iBnhIl18yeBMSDV4KZS/x1pK4R3/s7kcTnWXr
/pcLdMcybV0ZUaU+dVjgx6odYT7eXAk4srhmv30WUKQyF3HbWtdRY8ue5dlKaoD8adcm4LnI+6gG
07bPfP4rT7cR5vyO07jIkyZ7KiRP846qflm1vw2e7WFDDO941rvrj+oBHxIvltSjVkcRb04kio2/
Pc/UprqGC6LMI5kgXlQh63l/Vxmzs5+baKaPjfLNgwvQfFtD8W0b+ttEHHDVl8uRsoVhqOPu6KDa
3an0thGjveCpI5WzCSmgdOidwRY5LBKgewktxr8rosI0WPD51ivmqljhlODSxB4ODqJoin27oILW
vArO/6zIzPIdJMoZuTfl1HYH8nyI9HDguC06LhKTe55IFcLTdFneafr8UZeuF1pDtuss5zz4IABk
5304TCRYW5o6dJ72URQy6o2Aw1VMz8V4J1Bjhboi+xTPL+yOKYIKQPQtQDRDY0JhB68mwwniefMP
VZMiyTWShl3IORtEdWnI4wau4mAhYt3lyl+iQMDfT4lmDKFIQBuF7Fa3cUPeUqc/Di7n7DT6aVhr
ikqoamIsM3tnds5daRILWTrzWWccE2H52MKuM/lENcKqzXX8QKvV7iHskjjDOdJr6+Nt+8f+AHej
M6MkdQ37dWg5R5kJT6HE1dt6AMLkfMhA0p0waGL2doBC1Ev3ymiS2rnXjt4SoCcT2NcLaeI12fB1
l8J7Fbr9u/wyVzIISNdVCPD+Zxnn6aKxkt51pktwV+ccODFwUmkLTb4BVp0NKiuBBZJuZQV7taoA
CdzJBDlK7Bm/3aK+mrmABV5ATTYy5x50EWYC8lxdy7+mlkT7MbHy1zb/LUcbeG71kjl4KQnWG80H
cN5+542HwUwb3OADdn741ggULPzzjsHirufCSTOCVYEB7oSRBNmw7eWsXrXKj+0m6JM1Pdnad+M5
Pwq9L8tYC+pCg3eD2bW6ifyshaVTUSx7xyjrhLiDd/R780kFTFCQf0LaE+M3o26xc2lC4vypITFt
565Gfyj0S8egLxRd++JL87vNm39+FfzDi53CDyn2q/INghISLsuDmtsltMlwRLZBwFMQeB49jBbr
HXFggUE+h8x/hJ5imaYDOTs3S2SjGqqvNWDkS00ovOErqxZ3t/pDt+sCzDLC7wI+6rID1YH1lrX5
viFBY6j5YMpc3PkF3PphWRS0+eVlBFiE++1p66cHP9h+Fmb9h953j4Enq6SZSaBsunEDYao/T4v/
pY3Kjqt8+1j4pJKJ7AfEnYilYJCv9d4tYN/UyEmiSbwPU/DbTjzhsxZgBAWaXWf5fnQZcWn6FBNL
czHQr95ia0WIyNNzTdJPtvquT8mJa32bW5QY9NmgJOYSubCvPrMDfy3h857RpH7OWIij0WyXKyXe
M5BWOjWDNMHJAKEunC7dm6UxJ70qIQSMRr0fOVlCqbEkU27xmcmJ1RkM1Ga9xTgImwm4w89WvaQ2
MciexsPV2cXZnvSzolqOR5H+YCp2I7fKIWc0i3/x62yLa1lo0dDKJN/ssJF9cUqt1sINab+Mvbgb
1s2L0s58G5AJ7KYawhY8RvAig/YGKqbiJyJAsrZX6vO6Dx2lL1E10rWpTD9QBSxxAF0/WsgSTSBV
aCdR0VUglWIpVg8BCDRuapYdsU8k6+W2HkTsij+zLZqL216xqt/TMUsiPZDq8XsSNdtP77qpEdox
Ybk1Ac8d9E5z6CPTNJz9GTNb2oCIJeMlmjXkxMoJCN7QIjUVRPTcWjCJIutoTRRCuvyWcuwJUCw+
l17+CboizplomU3hki6PxmC8qUzqVvsnJy9L4Ix+F019mqJC585BPndv5wbyR0MTbKadZyKsqdTm
/HtpCXbCo+nFnXyobyW856nETJ1Xa5qRDimwwxCy0XGqQMRLZ9/7zO73SK73w4Sub+Oky2s1nL0y
eEDGmhQZq53FDqJ5VS1q9KpExML8ZHFela5Q/yr73pO5TOyJRK7JSj/bcTr5onWixsLqmxsYedrO
/+iVfNrykTMbPASkcKDdKT+BD6VvGbFeSANlHkUjG2L3VPVEZ3UDvMjOYRLltM4VFSib3X6TXMXm
h8VrHUwf6+gTV6znXqKvRkcIJayeodbMEFUpEjnW2g0+9mNQu2cGuID4yOi5otC+l7XS8OQGbsJW
cg0zY3rO5HAnJ5NkU+ufBn8UC//ympIPeIfC8Hz7j7s63bO38EezliEsbOggR+hc4P6iROQjnnV+
V5tKl1fuq2iWbF8Isn0AFYljO/T+XpE3kcvgnBscOmYJpsbzsqMNpMAbm5UOw36yaYnjVnMupmhP
0zJceKffUTwPgEmaz7b9IOCDgZlCCtlO35UadezDdPabW709e6JbuDoKBBRKZJdu/ZqZtjPUZb7v
6Z6IixcKdF551zwayNuRhHSplR+7AhEB5/GnVzOomB37kDmBSWoa2pdRf5xHwjhHm5XDzfDWOvZ0
9iZaDJwp8YwF4MAirgr7vH0E36NHtzl2sqryqTODIzpcwN+B2KK0ld+ukj8N+X+Rx+o7MgfzJZvY
RKG0W0j2Urw09bgrN7Cq/s0EDk0I6V0V6lkHnHRjA86m4WuwNCOsxvaLWvUtHc0uNvPguPTscAg+
7naQ68E32RMuHl7ljPwgV7T9vh6H17Kpn2EqRoCfjGgcc4jwa3HdCKz1YTWZuFbxzxTJ0gYfTr+U
oTvcuDUuOmW/9f4FzkOpb4RcW85J8JWzd+Q+m6UGv70f961ZjgnbZhZONGLrYo+8oGmD3s8y+bvW
2sGrgjfN9tGBAc4nlxLgTmm25PsM/QPGqYJWPmXr3J/haF5z7Iu3k/fDkdaffnXJ5J1kGU+FQp6n
u3ZEnQUB20OHbmolvb/8WG564nRJv8qxeVgdcS0RYO299jBoNwUv/qd3rHEXHdDF7AbyO53k94x2
ZVdITudUI+fUrdczkj/QYU7l7idfYS/QMnQJNlyafDCfhWm+BFX7sVH9ALbPTzcUDqBTNd6ZSC7C
wZt+C5kumMxIqHWb/BWMWP8gWaVjkbiTAW6pxuL6zUqqdg+dY9/4NQI79UigMQkDFsE/Uodkz9as
DHmg8DcZkqTMUgVkaW45lpktI7+IOYQuRKI6kudseGCtY7AlBQaEaOdOOrl/YE+zYy/GagbudsT6
DCWK/2oCcKf3kYxufJ10FNhHRt5bh+1d7yYzLpvlQ2/X+spLeiWF6RvPvDxKqrweIQjHMWnGJvE/
+G3I3GJBTXvdtn4bSYm3k2CC+kjLxxGY4iZhdNiouQzhWZAer5zzyrtPJcZtNNdO6Iu6IWQe/fZN
12p04j5rXJ2vDyH5hk2nra8atLTQtGc7nCU8Pi3P31RK0WrBu8AqzAVMj/BsbH/LLXgWo74eXKeR
WKK8nFmKNcZFj7l46azuzPSqZmJSEUy7vrCwJsQvV8z/ChQZpRUaxlyeNdXqkdEWVeQjj+TOmp5b
xNDRGFT4/smgp1nY1apbI5aRf5ihEDmerS3pmQvr84yo5L5sDqpsSUG7ZYrP9lPuJEjs+1BN7S2n
volHU08PvRU0lDDIY1TtXorO4NQESNLx/c2I/dFT3NJZTWhgus9KfzU5xTvjfrjhb8BBsaGftyvh
glmkqPZD4esmeRrAGgghjyYbZL/nFj9QcZiNLi1xyfhS1m3UzvgZLw4jHNNfxmfyC+6l3bzNWQZr
wl1+Ale2BHLJ163U/hBMZT1yfxDOMT2VfPsawoWz4ruepfAPnfSTQFXOo2O1LIU94i4ZJwJRcR+y
irLV7H90h0oVefcSoqJ6KCrOZ73p6hMgG5BL1D+NKfUDEvImcSsCU/TKDI3aVNHim344IaSObZUg
eqfc20iY8Q5MPGBaeqCt0vFjWBwfJj42UdnNMyF+6Ue6BfdOUK+hM93msmRejVUMR/lBZ/AUQ2zb
c5aIs0jd6o49NWUwCUMUP9ZHM+rvWV6eECWb6KkLMxpdaBK5glYtpgTpydnrBnmy/W5IkMGibEcm
WBdpQApGThHmAENrl+rQuygNSGQElsdD2FtqjK2S+AFfOGmo93AJcbEyGXT2CLNJt68qhl74/OYF
edLMaNSX1cciOshe6AqHBksMsxzaAn/HXCc7EImH0LxjxoJ3DD0zha4qUKsjXTBuJMdnbwPHMNqG
HzbgsDBTWPcFcU+dAVqhrO+CtSUPjbkU8eE5F9Mi/wZ9vd5Z848QAcF2dmnElXopW5IqrYpRxkAG
uFdXr/7MSVs0JbZvFXcVzJHalC1XswQnl7ovrrDnuKhFwWBX/0xzg38OzsGmbsadwIUrl46EIU4M
U4nGtRPHXpddG3ha7EHDo3+ZPzW01FEAa4FUvuqVJE0Cdya8tsHmo7irkUn2A8QhOIB7MZM4O2yM
eQ13suHliB/A4wgWM2K2baIVYKxMZJH6fJNq2/e4iZKK1pdev7af/GBOgq5/hGdCarzdyFC3iiTJ
5/qvZTYGjb21K1W6d1xvDMVIjWxbyIRE9Z4Pdh8HxfjeQPHjG6rM2XvUNPfdF34CcH583/LuQBNC
JPFYiwtmw6McCfX2hyoiu9M6whEuuWHAM1L2Q+ItaMsmG4kg+iudKXkulPeUmq8kqH61C9IHj4cz
cbLln1mRqFw0eXq2HYayJQn0ZCFDSMk2K5xt4nGEZYW+g1LwP2oNGIdf4ioOdYq6z+2ki61Ne+kq
eCoNAfIonge2zgHVRufLSN+C6SFvUnNf+Tgka2zBS2l6x0BPTzwZ5C17ZSx6Xix9qvV9AQgw27R/
lP/ys6nzmIv80a/0L5dU52Rt83tV773A9eMNsMeJzMZrsYDRgXrwp8UfGqHuesHC34U9o4gcDQ5J
WunfUtikaltyxxdyMZ3aPZaQofzeAr/nU3PBTGmgr+XlvtTUXyyefyRM3atYt4tj+iN0mdKPlK0d
SQid7n0kVVDl+JioG5rtYDekUOs27gsT67CqWTsMgQopwPF75PYa106ghRRcxURPmFaPXbY9SwJG
DkElf1ZcSGkeLHu0sMahkoG5r4HEkWxbA1gJlxmzcO481S1/7GYSp5jbpHuOZfGIFh/EISH3lj2P
IU618VDwEmGr2Mm6cPeWZMNoes5v0Q2IGMZXFk9G5I8+ayYoImvNL1aQNQCw7gtuxR2Xmwh1MRKE
znZmbwr7US7jF8/28oweP5bkhoxd2dxrhB1sASLwImU/QcpOeXIcPfGCPD9ovEc58yTUdm4QScU9
r9wNDDtPoeFCrd+QNgE64wFdkFBOFS2gIyn7tHF8He2a3MoxJakoGPsQezZ2oPE+E6SD69K9V47Z
7VXmzGG2AUNRmhWE+RIAo93IOZBDlQzkfzMfkX8KK++Z+TXTUdjshphpszNrCD1nhXob1o+pd1zL
lMm7Y+EQyp7V0uBYTDFqmcWKYJwSIQE5r+9Ux2OQe+0RxRg3IelhMxR5j8IeMxNjTQAeAMzKtpaH
rLS/IPJ+0sSBv0Mf4VgVCGBkq6FJ9BKeYicUtf6p4S+PmhrOl80+5LZ1shnHzzc/CvqF0tCPwDvr
UIKNAgsHnjbyeTx2NXaTqEWOfKRKhVc9eBBAmJ2w6fueG/Y/zgyAfUP1PHc8CbdxzzhEwkuZ3Q8p
20HXxrQOLQPldFPcDccK2sMr/cff1kZGqc/kjwZF+YkORIEPtj8q6t+d7OkIDLe/5I32LXW3OOdR
XvXi0pveyeydJoLBCwHPowQNxu9swEJTPDPSvUzL/Afvx0LSt0lQEG4h18WvU8F2v8CijKRJilLN
iA514qEoeioGcMVkTgaMvtfsylAiAYKphb6HYEkG7S82D6Bk2hTsO83MjpuApDj2KV8ySdiu4Otg
KcA0pQPRP6/dORt71kEbTsluSzbhfeNg7N4yBHpQrKrYgaHLR8QGOC+mePPa+sIHSgh4QadLgjvp
ial8txb6Gdaww97IrEN1yzZ0DDGfcQbsB2wzRU/nWXDf7PGfq8idpjVU+Jp3W8kHqjySFoPMs9gZ
WfdbVf5mG+NMq/bb82heCi1jGGzXT3W0GXUJwpFkzrw20kRlKzgx9OqtDJIC1QmuR5NhhfZbmW0G
p76tXgvHnI81MNlmxgvIiuMTXxolEWvyos0DAv/EM5nCHETexxL49YPe8rgvrnjxCxNHYyqXd9/2
w396Tn2M3k+Pyfs4eJtqLs3IZ1gvTINMD1tDI9xDL6kolaBNr6V/XzoDDr9Kfw8MqDNGPZ6FpW9X
zeF6WwGtlQ6Fcibnc0dm5T5fOC/7FEJwVvIVScM14rSS3q5ciW8oLH6lubQxmvIeW6dKDwKj6RXZ
OpBrvUyCQjCea1iWrkKpg3QdAXw4vc8nkeQr9ACfBtu1e4khnQQjx2GyPbMGBJCqoK9DwWb/WUQz
NYzRZO5dutEily5rvgzqLPDjGZifPWFPD0YM/UtZYMb3SQmuyi3OiPAELnD0Sy3g+4XQj+305FHO
xBQoLUPgivdFeck2+M6uZOPFVyBYMlarvL9RoSnL01TnSvIxZmVO+VwTmn4a8bTtlp4032rbWBZM
zc4T9ka7iyi1L+arpgN1drvqzVN580Ywd9Qjh2WR0P12Ann8MsiDjRgwVON1Nlb1AlslIdHzdjgc
zIEHQJDTwUlLfHQq9h0YAMnluPhlXATt+CDe+5Fxn2kCcF717W4Y/WONNWuXTY4fl/a2X50Wdksu
migjcHO3gG7ZL4LSyp9kdVmSzMqO/TwGzD5e63FiXNz+glB0Hpeu2OeDo6KKihfYeP6PIhKM41ir
iLK1Jkaurw7052S/cnIofbLfZNP9ptp0Ny7W8qz6+R7J7a8l5uU+6Ey4Dxt2UJ1FnFeJ4dphP9B5
12Kj8VTo1+zxbohgEoHKh8HLfjl8SOGeb6e4UfRH3Swj3CpglzWfG2WQObnP27Otq/ZMYwOqo8Zk
7hWtf1g5J08ZBQ32PtLUNx1GVjtwEaAvYDmyHHFPwmp25Pq4boxHND9KNVblbFBYt5e1CP2h/mOk
BG7CXCHChH3BrIcg+VwmEvBSkSPv4Ies90NFk6HKFMwn+w8jsJOWFC7KY3TIY2/ll21kWatptHnu
CFxvMi8KmeNuKZY5WZthZ7IZOWNFuKEwlkdeA3mBqvY7dybWu9GcQNMGmL63VzMY/7jjcMIs8d6O
w5XJhk0Yq1wPs+l+ikZbiKUrtX2vWJ3QgvThJrfLvCnrqHG0DnIb7vR1emt95i9chPe4Y3ZcfNMe
9i1Oa7M+IKrOn9nXyXI2L7KVS7Sqt9lpihfGOshKJFZfPyMQJBueQYN89yt1xWxo406OZwr6WFZI
e2qTHwzqpxuWXu4cCw3WYK1tjytNFCl10zOjhXWHz+lxCkrkFnNzoQDdlQOpHYS5JjlDuGimJ8KJ
2ZiR0Ks6WfQz4Md74QgmMJBlRVCz7a0NhJo3ip5PoA8QLnaS9uwdNsxs3eYzNxJpleQ3VlBA37Ng
GNCYQG1KJPqm/QQpJLy1e4dZwOvbUVIzIbchii3yLqVdZ5ONpajLrKfcREbTt+zxVPeEMJ0891GA
aJi9GB5E2VZZRGfCudUyyQXkh4Z42eqwnRgaOwOWnmZiELySsdwjlT9PwTpyUmZVYnpbipQCdAzJ
Aaye2JmlcHXu3Fk7pfYM8VZjeg+lhMYyJU1XVdrRImboXBRiAqAzDgc99Z4ds5jPWbeeSlUuED8z
91F0twMvgxfbYhnOHCZ3qrGIs8lYI8jCvRAVzzhc0WGI4m82+N2XLuXbZrEXKuqWTyBPSejVdrrD
jFEfkbSPRXGBaHN2qfGOdOoPrqxf6C3vO21oOJlKylMMbIoStdY8FXlEXuz1QQTPvMJoZeuGTfZk
7vVJ3mctMnhj1Oq971EwCdbt56wnnlKgmwh7wc0Gd3agDyLxBndNHneEWOo1D6BToFsniDnf4ZAW
h9ooHvjT4IIN0A90evS9/dSWBO5ovF4fhZzvLWEN+BNc0JJPerM2Vym4hDxiP8rUd44oVTsyk8a9
27sftzjXqPO9L6D6BDRvw/eorX5oYuxItBk8Jvu/bY+jPaILYUvVZQ9b8VYLzXlqttHjp+ZnGm6z
Fq3RfzdZ1FCem7PhPQXBkXgnam0NlV5aLafZoUrync49F6P1U6booWzltnv8N0E81RnggGJ5LWza
74nlE9Pkonz9P9TvAqkTp2rjN1cLG2+0TbTlhbM6VJPN0zDGmvmcLzPa7LX+Yo5OGGlu/vpKIEux
mseqne/yfgZky7YsDBwUWv7m+olHn8hZ7MV+N6lLoYhmnAnfwVc5XNVGZJBqzDNrvWtvrDVr2+HL
wb7PX3d5N26Hs5Wm50DeZnsA8JmOvdma1yVrNu1rQz0Z9ADE9tEpKn8bzr0CJqDI9Qp1zQN/WJVB
KNujmgzzaihtvtNv589AGVdk/RLbIgO/SkL4I7SxaFBHh6//2+k8JiEbCgIChL5cwdOipyGzDtB+
kz0+Bbfx/NpnDDpsME7EEh/muu+Q2qTXyaCBczcdqO/syFNtLVWi26zbkLmHIp+fNKX8vzgS31do
ovNCjOc2W4cGPPltQtQ+dv14bf7p2XILVW4Pq57GbE2+0w48vgPislMuYJHgBbP6dNyylJd7JSDK
mLuDflP2ApRC54heKw4IPRqrcX0c0+kOW+0boVD6M4cV0EfCymKPKoJQdNFfldm+2bzHzAfqeIrn
lEbTd+1sp9T4U4/WaVrX9NjS6xmsU5lJyZIEB0X8ZpmzNfRVUhsMpmoQ3K654YZCf14yVNpptz4+
a/SfAJsElRt28VtiZ5DXf1SLwI4hWjQExbnb9D+zeTZnTR1YYKWPCnDDjpUevQsiKuanN8d+Y3/z
+ECH92O281dd4v1qQQA+49g9dGTDUSZl/KrhkQZTEmq5eswBoBzcvq6ToPcL1EA6acT0oSd0fcSg
5bUdkTTv4bZx2qSX0+fGihoB/SeamCWx1vQdICrHDurYeMu5WoXbvTuFKcD7ex+uPUJxdZ2j0eoJ
qyHnAnMoKWCxMzsl8aDwMnRAAf/aOljOoV1QtzJoP4hgjTunN048EbwrJYsUQjk+xo1Ogx1srkHf
8DMWdV2TCDEPh7RG7enhA25S52+BPZBWg/lrJUm76DX/mMK4v4nU4X8WOurPRf+ySnRt1lSMyFuZ
izAkMuxhiXtM91iKXXYg+R7FfH0m5+VtbKwRBWro2IVz3qyAQbY57r2NUE7YOzo8o1GK76HGeq7r
fzZTZ4s9carnTLE5HPTCdq8kUDBR0tuOCJS8ihmUfoOMoL/OGKPMFN6QUSDVZQ6kfffACmvm/XLn
5E3v5+WYduOOiJweZO7K3ZAPH+WQv7kZ0+AZzH285iS9IgCJgU5hDaIoC9zxDwJOibgDsF8gEEu5
ZeJp2l/i5RnsEuqhrOllZmucjIF4s535OdM1Ebaa9pLnloimAhrTzaxN4m3VhqJ5SVNoOyMsJeOR
1OF8n0+4YE3rMFBS7iw3J6CXldmZVOC6HABjehozNpSuRcV2J+XUDIMA9qlWOsccHmK03KoJgT11
lxu+mxip8YKxw3lzZibCVl5ll8bxZiwWGqRbOp/WMa/0l/qelLe/DY/QfnTY2rJZvCd17FJm7Zdw
N4n6BulyqV4q84vheId67EXeNCYi781kpGrIs23bK52qzSZFHZXbu6YqejZ0gWGejfcOU2/C5p6t
TGS8H84Ras8Y0fdvkdchEpmV/ItO4c3Oh7hjqMYuk3iNflBN1Fenzsr+2oV3J5BkIkHfztIqCHJQ
zje+cVauRk5Fa7Xnzs9PQM/Rr+4DsOGry7PZa6wS+oXrBFHoPcNSfuq6HmMbpQ1j6eytoBKPM3Eb
+ZQzYbqy3Q7zZP02wFP5tNdfPIYPuk3FmVnzv0krbyvsZSbsZX4AiZBfEOvuC09v4sGgcSzy+be0
53d9ravEMjVMp9NN8UoQJs6+KzpSA3AJ0U2aNcVsk1iNZWQICSkwutqvTP2ZIWGa2N3iCnZ2hx4d
JJm+g6BEXaxDK2IvcyxsAuco0u1YlyyUC2hRN5svGKkVYw74RtT9VLNNHTqbQe7VjOFaOPppJlin
UmVEjITFxNPHitUukdGbGMTBB2XzNNKrOijdyu67FNmvWzsZ4yz/sdX7pzIv/jYpXoBZpa8YA/u3
adT/wnbc7mnrZ/qLzKHPgLlEaeUSANo/MbrxERbnU6hv87gvpU1oMiZXnBq5RB0x5Hu9IAdDEmeI
omt+1jRrp/fpDDGlq/ZdwDB+hbOUzG7/00t32nezkHeMm8PJRqgB45je7Ub/Apx/4rv/OwZLHS/p
iZZRi7MlJ9u9D7QT+M/XIkjvp2589dqcq65X4ezmz4GdpxfHQYcxCvTjtyXgSv1AUEtL+8PQycbE
RXnBkoWJA4KRi+flSA3W6ZxhMYkmr9nXMBYiGLPoSFbvX+KJ9dFaTOvsMUlM3LkLJy8XPxpvnJXX
/6yysIjWBnndD2cGfLcpZQqcNw9oZPnm0z7vzkFhPC8M7E/LoM53C2Jwpp7FEjHARD2MBQZROhPD
8asfBpo7ffwZkQ6mnW3czcbin6AS/1XNv3y9SaIw8oWuq81Js76BPKC32ijxXE6mqFxG/j9UjXvL
YUaBMXKMnTyzErN+r8sSK1bgEHvlGBcW/mROYeXcgZzNjk3evPqrQU5oepWD/5w5A2JQPCXZqP9o
flHuF9t4oVCZDpMXkNlq6vGkGUHoivlvg5z9DGPR4cVYJWBctu7VsBw3m+2kha2M8EGMqaPctdAh
w1QH4dNTadsM2chR5FHrc+uuq8o729EPhR9MVyhycGMhOieuorpZVlIXK/O+ZQI5wZqQ1i4bOivO
+4URNoq/XZYzix+XdeHthefAlMZfrE+XHa5OnXMH9svZ2TW1Wu1GTjNirjURME/1eqg4Ht1gTFp8
1uw7REKDWsRBBr6Xpf2/xT+0vokusYGNa66IqGDD+ytPf5B9tj5Q1mUw2ODScOctMC67tO4yQpPK
Tn8Dfx4gf1vvUcDIoccbs7LluomQO6QIWgb8leRJfQ6u0Gn27dazw19RsxLclwsMWLmxXxqIM8yT
3bCo0guVv3ZSg9ldZoJf9AmBpj21r/aQvXNo8126bZ50QUXpw1+GSx9FbmUckHbIsFEyi1F8Os48
PawkFjDcXKsTwGntuJreR15nnJdoj2rGSnFmd+6JWrysp/WstAbG77FZNoJyKQgJR7X2fHFuvAg3
TAvt2VaBzlx1uRbAjBDkItMCgdigmeq1ijH+7YTzLP2iB+szU9IqEb18qPgFgw8Rqn6I2rrUzkUJ
8sMZa5K1Z8BbAcrd+3UBAz7n5ctG57vrcuwTPdWx5SFQh/XxdDMg7/rOxC0SiDlWqCkMZ71inwhC
Q2rf64zwrF163o5K5xpatw0tbPvm2E27X3UdWNv0AkM0P+nWmAwNIW1FoP+hDXIvxgbVvteBMxRT
3R6YtlAJYYN48KSOom60L7h8VOKlvRm3yn2aPS6r/3F1HsuNK9uafqKMAJCJBDClt6IoW9IEURbe
ezx9f+A593ZHTxBFSbtKm4RZ67fw3lnVfma22KL2I1ypaHn3YUy9JN0b5viqfGc4hzWsfIGx1ZYT
zoMKX47bxNzr3eJfJ/5OKK6w/1P9OyLd8EIvZSlDYpkskKfVt9OO7fXdrowczp06O8dnbMl6vXId
d7wQ8JyApMcBFQdpwEYTd2oNelsRtKK8U3tAEezdbPILUkrL51q/iGb0CHhGewlfRN2dquHPEX+l
2YDGsmhXU1neKwcdnR/xdo9YD/KKtzOZIZsyssgPBINTx2UXnPVtuMm60X9lHAOBoizXUyp8nsJs
Yy05q4lAlIs8VK2Tynh2tS4xMQ8dLRp3EShEcpCI6GwhIt3QeLVwPBAR9hrFNqZ0tHbH0Qve4wwR
3WxSsFYXiG0UueBbmvpuPDMXYkquhUJSaCc904eAuiS1ahcQfnxJDfXlwJT8QGFXnsuHNrbf8vaj
msgDilmF9d7Nbn6vvQzQB51ZO5hn8nkRP4zxS0K7veHV5jpGiwqV5h/7qiACQtXPNt5b7ug+DEyR
OcjBkSrZyv89+1a3yRHZhEX1jIK6Oprp9FqznCCyixMqPJCuMbz6FcIEIVkv7JY5XlGy7CDDJ9Yz
c/GStUkcrEuRfddzZqAggstLxfQ+k5xRIr0/spluqfmaW/1p5N3PYGreTeRYqO9zZMkZ8Xh5GlTM
UclnkKlfVsSl5sZxfLQ7+T2T3XwtRglUGxB5NAfetYsPDjgFEm102DnMTOK+paTsUPcQ38B4ycwc
5LlE7h7G0dHIbLQ+S8d2MJo+TnplEnlD7GfadwNbM6o6vaSNPg5W+27oUVx6AyGBrTWLQVuX+3SY
SVqy8qsLA78BL6tPwxR/qj6mpGu2f9ktLhHOZFx2ccGCWROGV6Red6KYNsPbPu59lCGHujV+ZJZt
XA0x/qCvqmW7GhD1Os0N6Lo9OVhARQ3V481xsHXM4TplYJu40uMNO49xiUfjdxIV7zEk4Sk0W3XV
f1Bw6isWiZ+UhGA6HDO1CSsuasQpO5Cgf37V+mtBDXM5Xmj1C1dh2IWMaqV7o7cQNi6hwS9fnL06
2ApiTtZFhPGicaMPCVK6Fz9zkAf0ZvWhG4QPXFgZeMyD+0zEVuIhN02njBAyPI6jxmZFeSGtNYV7
MnGEczWnL9U8VWzW4ItVyfvlx+FRVQ72MHRCanbgadqKVFpiw7Git85SpZdi9pl7yphIkMz7EdKo
qgZAyoI6Ih+NAqVoT4BsFs0WY74tzPik613uBdMnE8ddQQZeyhbEwEG40KI6aTS5UN4Eeii1412M
hBWpcWSCNXHEW4lAhUw7RAu+Jsd2TE8zu0/8MeRxfZzmkGQDarzPsqfO2KMOqI/cG9wWVsHID3Zm
FFZXr/h83N/4zeTWGnuii5iIV9kEN+FTGLSbGR6ZJa3fkG/JtpmbA/LLcFvbaEhC7k8xcSRFWuTX
POSJa/QG6+3KWsvKvHJpLZPIHFCFmLTnsSTMVgqXgK3yFHr+cGBtIJA5GZxNYSK58zofS0gR+Udn
8ZtmY/+lnXhaFx4lCX04LQnLezMe3/wk2MVNd+DyD44J6MShqFqWF89+yrwyOFcGWs45iS4mWQU7
2U1/EV+Ab6N0beydkRp/QkAWWOIIhjEh4xugy5GrubwPPpFfEn3+tshLsauFySdrzA3rPjWigf0e
zOqXMZFGhRgpoMeRhBulf0gN6tAQJ/aMAoizURs0awYx+HBMfGmJNYOZ9hRXS/+Lme8pSElWWe8U
q6xWTAGIyCmzf45nS37W7ZIAETkYd8xu6wszeG9Ba4lysN0Nk9xfKuycDdM8VTM1Wy5CuT38yLdw
x6uV5wcVMZNYWGUcH5u/j95mxekht8kMTjlpXBZFN2A7gH5fcUmScaLN7MrcvW3QaHAL15tckWbi
ohXv8axdR9fttzylJ5vSrcAf68PsWochRLQZh4Qihj7enBStgSPvtu1yJxjx+4exwNwHywwehd7C
bqtN56LFLZ18i26RKV7OcjsM3o+IXhbXv+Exv6Gooc0sx/oEx4gVx0glOt9VTXYrJ+O0aYhLuj4O
s9Nv2rKKjsTqMemEeKJU+iSCCTwdC8SlTfQd4ZwBO2QiZKmsQ5sJtTUzhoasm05BW7hn1V/IQDoK
f57OTiW/LcehZ1bshpyx3U+AjEVD6pvo95ZPq0Echv9KXES7hgzJLVZs4IVKOBu0P/qQWaHAsOXV
FKHszdL8PRtReiIb+WYb9nBvHAQ3pmVCK0UA2lmqTsuHVz1xZYTo8TvKnKwXCsRZsOz80uYlAuY6
GXHJ1tQJa/9ZqvRLmTK+yiH7m6sMuspog5d29J5Mb6RlSjboF5g8fcKI936a/2nH/vOlFXn69OZi
hdlRnsKwBNkNO3khRNrdlJkzYECs73Zeh1cJVUoOEqq0AO2UFup9KLWxffzFLbGYqKhKXN4lqJs5
chIPZvOEtDw5lMHYsz8LsiJH0owRb6zCWqYnNYJHDFH6FpYjMZuBQsWunX5reRmO07AekcLInedW
v/ErZVArRbudCktdhFlWW0R5zTqRlYa0tQktQ2mpzfQapPBD/ch1bThgMQVyoh5wMnRIb3ThYEpK
YAepLDYWRBdepVHRafoWW1DmqUIV2zCIn+IyORLlbxydYMRHLd0D53NOOJx9adBA76jxzbceo/EF
lcIOQbOzAq/Gg7yUSMZBCgXjesVRc1MB5SbASvs0/jZEIJcteUalnbzWWaLPuIyqg6dtXMqFwCrT
fxlaOicn8nieWRH9BYKTAwcXN4ZErtpysI+5ScHi6CXjzqVX+ewilSZzE0ac/fvYuISW5Kl5GLrK
Olql/1W2hLcMMlHYxepyl3ouIJ/fI5Vc/E5oIvslC4uHYUnOH8/cJXKvRrB87njGb8xhqNex5/2x
EY8cabNGaSH/TVgydhFdInt/9DqAKEJwPcVb1mCYNxq0ytJHaxbEwLO+Ptq9ke9nu4s/R+tL4KjI
U4l2IaY0wpm3xKjzhib+d8wAzz0DngygYjXO808yohDSxcz6JNyfzaDqd7zDQN7lrq3RlojeaFYi
78xzytm2V0VMg1nwWvfQBpXTHPwu4oNJpGDSqoNlsZkR9TqfwWLbKxandN1sRHJwiXxeVSygOHs6
G11yVWxwX1Hfzf/ZwGWP6NPcx2MnsPzZeODN6OpYVrK26U/+wT3xXzOTfBMvWN7YzJvKHvyXClym
RRr5hFrAhSXaNOSzP2PhpGkuiFDplvo8Wil+B4Hxw8ajjHhdmqd5+JGAfBP4LdkohW0d8Ce9wfYg
pqbiFkcxGuGQiXjlOcSlZE7mP1GhR+mLb9D6gXYydfSBEugGUIvP2S9Ysnz7JIuxO5A7ayFtg/K1
GsDSmuTzsyBwr4GpPtaltQhFxmJDhgj31aH7CtES77Iyrg9lJ44zF+TBiHukQn2OLZxscLVXQtHk
zBByoj734kdyWDqvkcGPoA56IVaVzrZz403XwscdOwTNPvXL4hzThGAGjnvAODI9DSWym6ZxT6Vd
k5FaZXplW0LtI7bvHRfmk9uQ0EnX0ngVNG1cscBY2NX1Fvhabnt8dcslaBwtizwILm+nNa9BvtxT
coqTH3GkS7b0SiWJjRKLpBQZPlGx22/KalnS68TdaZti1EqahDWH3C86bC7xpP5JAv2zIs1e+TVO
oxUZB5o0oGcjYCo8vYjd643zRn5CB+JZXR1Gzmtl9RAxoUWYGopNltIyysgRqKgzs6eW3WH6chnr
gsGorzFXNLn5U7+DAMVyN5RXt8xOuPo8ZgGX1EEamYnmJ5ijrCm9QBJ5oEvvaOJvJltlcatz0W5K
I/dQU7sGWZKBtXGSBNWN53RX3dLBrDIHFyvmfGsU+6GKMeUYzU6P8GSAQP8sjB9oRFT1hijvJ/2v
0VfsUWoWY1yEMHXALnpry8OFW/mwm9zwqmRU/3HS8SwT53cIOPTaLbERvPcJqrXvhucdweAbnibo
fVtk+Tatf1mqwW+MUV1K3nTsTQDrWVZs5eQ85xBCuNUzWu2Mj4mb9YfkFNw3votsnSa3s4Oxf4Fh
TXtEUGS2OttZXf8jnKK7FnG9d8y2PbM6f4shRo8W8tBwK4RRAoXBgcgCun5HqpdSV+m97Y9P7Pid
IFduLdqa6NnJParQxkosrf6lYF692np8Tcr5KhwuOZOE9RO65qWrRh1LM/lq5ND8wOZHG9Q1H+34
HqePhYNlxAGpPjsDnpwOlHw/hSUFxhm9lcjh+OuoCw/G6GxXkiazlPz4Bm/VJvZz/D88ltKRyjrR
99QSJgjVG/OjVEG5rVLuCLVu8KEgkdxGE0pnRaHHLmoj6maNWO9H49rl8XSqxnBbqSrZG372bqYu
oW8Z5RBy6GjKtDGWU55JgJMNIZQ5JQ3XkkfubFEYs8RGYT0im8Jr/s3MT7tMUldk4zrYD0sMhvJm
yL/fOSVt29QhrS41mxO5Kv4pLuZf7cTzheDpEgW+2FJIRx+CoV8tx+xejITk6CzojHdfBzez7boV
If5yXeYwB49qoyy/IfgPX6fod90TSeGkQXIROK4sK7s60wz4n3fFrjQkwRtGL3kY5kuVNJeWAY+1
AdZ1CPI0tkWa3G2wKNfQ3m3A7rSuCPrZ8GAFOK2cT4rjpmtqn9BhpIe5lU8TCPfVCJMzrU1wMaFD
EY3nHPu+AMtF67iSzHfAvQTklJX9W4dWt8tTH3u84JN59Fh1eVidYU2u9SLxAMrDBi33Xg8kYJZ7
nubFxWY+ulgx+jKMZTBaQ3wcUYT01QfypmfgqmIvPcQy0ieuluj6l8LtJKaAds9UWu6jeIpX0hjD
g6/KcKu9ESbyYsomuOXu/Gpbg3mUevghtE5vrkUKU2+W9p64lHxXDChgqmUHkV17mk2bB0/JvDnZ
68YGLDCyhBlsSC5N92cmr+HsyJoWcJmTPtpUhx6J+d0xe29vIbFlsMEvMsBSOJX4Hfm4qfuAAQ+J
RQQ/Vv8a+8q9db371dAuFcdU8JDHN3LuBfVNDcFJ9+50zqVZ3R4H2UJLKtFRnu795dwsqVTvD9EI
O2gb/tFELFw6vr+NhgjIkjomyybzQXgk/lLjsaEfvb83BL08m+2a2b88oaop/nNArdqB5/YXKlwn
2MLw95AJ86zoBsiTHiOXwVRWEZa5kvZobqkpMm7NYG9NlraLpyuBYTX9M+gmv8r0ZahT49wGDi2k
Qffmwqsf8nQZti0eLaLuMVaUQ7FTTkciVeevG4l0IHLuFrqR0TLSF1UzHQ1eQRQo4GIN3bzRsfaO
jo3UYpzLL7OGbauyF4LzDSplq13RtsFpVKyrmlsDnln7NbavC9uQKN898kwbCX5DxSOexqzrLxm/
0FYYzktscHeNi6a71vZIHCHu0WEfUDu9L0EeItHusSfVe6sLIDy9udxrVLiryGfQTGaXqofWYzoS
frluMJTvDcKCuf96FA7GdrgjAm5XNLxtjA/22g7Q0lZhe0gH56dyEc+Sf+OvixLkYWnPxCmFQ8zx
P8wY8RidCO9qmUF9uK/YgXHnRtidOnNE4oJgFVvlyVGGexkHI0VMivS+MRBgyehmwiR2hpGefQsM
bEIsbC//kGSrxmAM1OGGm8KqiZ6zbM03qaCSg3VCVviH3UXvFLb2VaNDck7qCR3oYhVqLf8rTTNM
zbiWIgHFZgX/Msd5NsibOldT/nfucN0aBAISM2En93QIfqKXbLm70mgbioz0bdTR0XAaoyDbNLkJ
CzKQF9nBL54Fcsswj1/bfs6OhqclkKeoCDTxMWeIvCaiQAFcWXT0JP1hMDxvlfag5JSFNUdVo3Fs
2hoXsvyLSpG5ilgHMA8angPc2ITcIswSvpI0UqyoP7G/pMSamXd+9Nz2Zn+dpnvSBz3zH4LlCOaG
2p/hSRHleSENbPlIzbWCsAfZG5Oz4t1eJ0E/Qt0PXyIFQjZrkaN8GvWGcGakdC51htPYvKSYV6ol
QbI0QDkH9zWnS4ntF4lszEZ85Sb2O24dPO+EF9mNAt68Ndxz3XqKPvUAVJX68VsaY0ol/yB9Dyx7
uMZBPeyX702tmm99Zff4Un/DxWIAnmCZGdaKHWPaBFaf/gwNcD1Fzg5LIykU7oQyXeqi2vqQVtzV
7PNYo2wiwuhcNAqtsMj1G5fwfpwHAmxNBH+hUW3T0P4gjmlXKI9TYqKtvNGL7qpzrqDwOzP1yqNL
pyWbdrJO05eGu+fOtr+7LknuNeQzHmAKjOqaBqyxo8VaFUTq23Zsb7shQN9nl2TguPLuUo6BooFp
RFNHP4m8OASmfU4M8G2E5iyrkdWtMlol9klFYlkf/rWy6Q+O6Ze6iuIDIO4eCWp4HmEGVzzpCQQJ
ebPsmU/H0YvfMsbK1PkDD7Ja74yIdidHNuISpeWA6Ld79+2h38x9yIpE5Rg+MOuYT16ChrEttr2e
cQV2an6aBbnqBtWKDGXPaV4fKKcizrFWd6Lar1lk/Kw4hfa+Sg7DHMqLL/rkkDbIlVwBFU68t95h
6XKesr68OkPTXya7v85xmhwiE9vU5HtgYx6UHL7r9kwYS7MJpkTgLh5vqpw+fdsF0aGsDlokv0UJ
HoB8yZLs9Fivh8wwuHmeo4Dkv9af3O2YDr8sD6mHNRUfuqQ32e5NJiwPic/g/wiqGieOaUV73IZU
Z4bcV7JmfCdYGiQgEwQLm8XOt8h7onloXrdZQ0d2E0CX0ROjl79KkNqG1Lw5TcP4SfDqjILXDk+d
eoqRp32jeSprJ74xUACczMRjopkjdiGcn4q+LkjzsPEjBpu5Tv86cSzIq89bZF+Ch3TMSQY7Ez3n
sc0+5S7cFrfdYIkQlJhzkqh55qHjPpM4X2DhwrGae8krggnCs70Zn8eSY2DJNL6JtCAEt48yFOwQ
FtWSs+eQUHYdwowG1HiOQcIYW7pq8tdunlYbvCywnv7A+8/XAcWvcZFfQCWjLZ/udxCVKOkTrvC6
lc9ytm4sP8kd9aIiN2BX4uoChsc2GLsFqpue+0Eb2a86FPC4Q3c2oW3OKsUcU6OzI+aMCBExrlsD
P0ZTtT81/Yn+aCCcmCCR5NLg4FbZSF62N7MWGMWlQ6Wza5deL54+6qRqHGo5nRXbZgjTfddXn8B0
22q03+o+570Iwtd0Bsit84NBZfsqj8BF0KkgDcVQGbjDrxGNrLTg63osU0+Bmp6rkg4pbvJUMWb7
yJwQijD1XdRs5VuN5WtTW96lqTAtuLDHaFVS4zradPdMzZfjvGKG5lzr1GdK0ULGvNHN/nOXQlfS
H/RB/Q2JiKo+lZN2TmFTk2YkY3ctZfnZLNJBbuSkXQ2y3Lte7r26MYR+4IsXyxSMvkvw1YiUc4NN
aK/K+JvEjXWw9YYEYw9dk6c6UOm1jxGcpY4vn8xmXKKe5I+kxVDo51K81ikXDYL838Oc30Rehn+q
eYlfiYpbk0PWDb5X33GW0dKGrfZIFmP7mjqfE8vrk2FOVLUzDU+72ex7OsvGn6jZ0ggWtB3FyhnY
O8hQ1ShtamOjJmJOCjnaR0KQ+0MKKMN2kwYn0Jc3k63qXEf5tMehwD+WJf4auYG/sQq6LUw/6N+w
iDwnQGmRNvHzAetsyong2pjb3G5snI7HiRVtscr0G1rlsnPYGelGelQrygRGzS/SK7XvLRr9aLiz
1bMDt3V/wK3sX1TsvT/VUWZhijJR5uWg/1QkbWqC+s71gAsCQ+lrV0Xtk1uJ2+NVmNgnImLBoZCO
YV8ohpNqO0ycU4aZC2sRaiBbfcu4v6ok1G+KFuqTIK5oI4mn+k5neSiVCj4SYEb80NiZA5bSb0JY
aJjLi8+xCYKj22diG6M/kMUPkPVfc3khbbk1Y3qn8uRq+COyjD47jvQEnsfOAboperKJPOHiL7Pz
gwn7usvAu/bsOtV6DLOtzLGoiOkUGRC3oSPUk7QJDGP79U70P3+CRpMlZYF4c6a/mEA5L4Tz/c3s
IUA+8zsuin6li5FlRCi0dcj7zJLUefMTlmk+DpDVG+xP3XFKs7/0ZETPBlmkGTrGn2VmIENITWA5
I3ZvNkEKa6vEINKmJYh9MoonYaMgzQPISAE2Q/Ja2joUKhMWY3LBxYU8Rk71wjyUbwbdXZKk/tW4
xIW5JdCvPfvtqfFTZ9ekcLBRkzin5BWDMfNejQ25CmcD4mb4hcShQArhuXuzd451SLhZ54bBgdRw
1UJ8wdrwp44YDaJGZ5LU756UBBBHboYrA4YzcIItTSnWSuVDco0xWBA3Fu1aO0p3Yd5JGt4Z5yxk
m2yzPQ8RQfqoYVR71bvdHTYMeCP2NBoJ7wVRQ/tqFrFe56GbvifDsFGdmZxGA76XXGFW7qhXlOAR
qt2ll25Isjspq9l9aKdm2yh4v8zy9m0+RDTrhsaFtI/mpcfQCU/SmxvpP7syVvs5HTdIZ7DlzPmv
CSVxZTjk/4ycFiXs7jUvR2y+VYLwsbYHMGKreFXZAqHg+TIoTj21rVc/hfNigELWm/rPpqGnU8Kc
8+UqnixZOzc0EpSEPFK8fXdlYdw8Jkm3x8WkmwrnnJf91PaYvcg6AYZrjX2YwDJaklpb22oYpAIe
/0WnyXV3zeJcw5SQe5jsCFysqSpAivFopC4lzGtX2f6rWLyfHiuMZxRXFOZBCCaEP5Yig6t4vCxt
65rX0cSVQ3cgAzcBcdG4GhFv7iI35rET2R4RiuzCplH268fLHC2ts3LK5o9skGiTu/5n6KXHXItT
LUiHDxtedhNRg4CwNSOXNVcJIZhjiCzL1t0LGlmHGuUXXyCnVibMOwS+k0buu8ZncUBfW/LomFo6
C1R70sZzZ8X6LxLQP7xzKVMwFUhRXvu3hIqPw1CYVwdrxs3o+HgqGfFj4lx3VoSMUv1VrQFSmwBs
u6GK33xLl6i9qvZsEo74ZkHp7zJah7eP74o2TjFhsRMoJISt2oaB0TEQWMH8nBryk8eYRQhO7z4Z
2beVWhDXNrGGdO1+p1pbH3DqW5fsso2YJSUYRXNMCys7htjFX1LQcMShY+GD+MlEvsho7s+0WSwr
nVdX67aCTMpb/mp16wjGuKC04v/o8cfSzMrL4yCqmWSbSnrhMbBmILX/+cbj5zrLe3Ls0tg+QJMB
ZR6JjR323LH8D45CP2156XRlHLOIi2k0GMNBta+x1aXALbW1TUorXOf95H4zYOzL2VqFgUsq2Vwc
WYGtA+4iLoqwKXY6dMUHPDXCHd/s6DnipRIhWr3U+SDU2tn7WeHj7Cqn7zbBQz6YXw3WAzZA56df
mw3YX0+oRoKPgZy5TFqaAbx+9b3WpuOFg5l17UHFONKIn/zv1+pRI2QLUwG/+z8/Z0VOtib20N57
y889frgx069o7trz48ceX1do+JENqNvjS0Mk/Se/TbcRZMR//z10pdsB2oh219E5KwaOc9lqAh+W
Q/SoHkF6g4Yr5fZGbBMZru2fYErnE9mVRFRMBYmFSTid20Z098Sbu7tb2080+k2XostttIOQMkWR
hEed0dlsBLp/yZLp5ub6MMB8U/Y5frTwh+i8SJppmQRoEMKbjdCHq5SOuYbykVs/0DKlwt7ZuCPk
nOHnLSSmxeIXuLCphoWmafbG9jr+7wHq5HcPt8IElX12QwWDXLsYdHX05rVGRiV009zruP8wAwvF
ObFW733VooIvnPFq9vRm9US7rTEUcE6WJv2+pIHedfU8VZa4Pw7cpAA68qh4KrXLBdRR+4P+EiRv
btdJEnwnVbIryS34wJ9EsD9iuo1pFMV3jgKw/RnObI6FdwHJdf9zGJaXeeIY/QLvohfL2g+evt7+
//m5x3cfrwd8HKY1lW9miu2uqyfxBJgesFQgicAFIrFwAXCvyPHkpuUlL7Dias3wx2Sa4Prtm4vr
pM3FpMphLw33x39eeaiHmAte80n510al1B6XQM3NgFifdFG+2LqRN6/4YF8yJ5z+dZF483vpnjJ+
6Y0xefneqLiOarzTt/8cDAhI+iHhEsKaBdui+QCvytbICF/s0YmTnZtWp2GxmXRmxCKc+jPH/HH8
/79HkFBmctryw49v/d/D42uUnMUbnQ3WpvS0esfG2Dr6XYjxBeOjcUKBRgxCR4ccWSW4aJvGPizz
4VOKXtBAycQfW8JSrmn9i4i89Gkyc9B/Fy8RGZ2LDcHkB6QhyFoTZJnOif9m5QBDvamsUyiBScfB
XKBVnsouv+NodhYCijQgVSpoD7pHjUI14x+ZoQH3C+oHqcFmSGjkpvZ8G1ihY09sDGGdzI4SPVbw
4ViEBJPMg38Pgp+FM0x/42GmS8r47Q1Rfxn5B4TTuC+FF7gvkaI6JZszzmq7ZU4noWWTdI559Rta
BPxqlxs0xaymaEzRSFMOMuGm/s9L2l/cFKkkfmW1qmWLsd5MQMNrpF99b6g1F2H2qh0qN5EQ3dD9
2ZSQFSEnmiq/p8I+izpMnqvl2ioY5w5hT2wf5e/NXdd0cYp5dA7d8sQhJAsLf4nhYjT3CQDtblav
uWz8Xy6VVOsMQufmRLiGQ9oub4/DENTVTRcZfqZ2EfwhMrolKVAdxMLica3nCwqkYYWBqEBTpJrn
qondw0AQpDWWny31q58Tus6dTjUhAZW4FwW/nTEQSddYSfkjz72OoDTy3hO7e8sNs7zmEfU4+FNW
U7J32O/ATvrsw7K7eid7LHroXL/m2cZWLp6TxAXA5Sx/Ad4VxK51xEwZh7JPPDJum+6jzsmpl0H9
A3kYu54FC2ua7dvYl8tdGEF9i4qZJeqv78cd+HDcwvtD7ZGTGXy4ZfWcAwysR10SRdHaR98t2y25
If1lrnHFYPLd49wgON1DgebbwV+l/U96eei3yon7Scahfx0oCiOzcDsNDXxkys4wq4G22cahhGkJ
SgTHv2V59s+q6vGNWj+rnJv9BEWyStqBgo4iO1mCThMWznJFhZS31epLu1KcpeP960ecGnbq/KFc
Lz/GqWYQ1JrMUhc8sptqRYSA+idAZP5U1YfUTXKq/JwmeqN4hY/o9pNooPWNODuR12IxtGKrtgfI
Tj8IQZyD8iehbGHjJr8oB2ToGgB4Yvx6d5GjZBeYZH9VifWVK0O9Zk0bLTU97KpEcCGxAM7K6Baf
GU+nCbEHPjvgDqT2zy42z12OMGc76aD4QTn8k5a5zyXuNKRJBnTLdfN0bLo5vXeF0HsnS96pCUiu
//cAGJFc6Sw88oAHco+V7k8Acls4KudO2V57S4IEpF+3H5NjZCR3TXRoLy+FhSpD2lqszbBtP+hb
DvaIl54MlL0W4WuXUqp33rz+5XEwUxtDSQAelJTKTwl3QO0l6+b2+K59a8oRfU2IGnA9os1YpdDW
R2zVEjR2KLae2UxHnFX6wn/cHio6z4licK9+Pf738HhZEbDWzhMPQIUQrMlSPvKMtlcldlUlW8Iw
BmtbY8ffd7obr1VshAcYuO8H8e7NPnGejrIC8CN8Z1aQwQcuhypEfb2SDzv78lqblJpofAWP73bo
uFba7qNLPfzV+VOUB+mNZZk0rpZqxx5d9zFA6wav3g9gAUuauLas0+OQ/u+fJmoRyFBbbqFQif/9
9lQhKpqHJtkayz/sDnTXjuU+7pNux0LCAkbTMurdUpzi5QB8Kg6ldoDQbXUmgg0MFRdFsXVbfFnC
mzOy8nJ1IeE2U1doLsan6suzxm2OuvpAgxcVbsEUbJMWVi2lifrAvfGlSaVxburhdYobE9NB42F8
8+kpmrDXW2fcfs5bE3sbfDsdISGADvSXb0i5urI93kZsoxcjoDwx6cN6A/bjXDV2Rpuuxq9gF5RI
6mY0rF+gKDV/r0Bu7QVE7yCC6cIWDQRtzaEfvLpFfKlbYn8DmujRiTnTlq5bdyP0C67UETfq1TCc
cQMr39waaf1OsJefvEZwO0wDioszgk5sK2CcDJCfOR1LSoJrCxmR/a+fSRxvEZcEM7vJpNxfXVSZ
237q9NYwpL8TUlNDFLV6P/Sl4oEp6nVTa9DkDiHUNCX24VGiF9WzXpstmLXKSC8uCgRuPO7ffVIG
O6tkx+m8K1aHddzEyZVmIAIPfFX95yDifi8j6h7RyNa31pugSxfXAL/qXwb1HwFU+tJ2aa79EkYm
WIqNMPQzpJjQgTpyxjOy/fFsxtOmJqQWBsWdP6wIY7DNALBH9OfsBxngdJvWiHtQZDREYGBuxEJF
ICmFL4SeXAgko8sAEhHg+EgPM3VqENKr3utxvVoCTy0cI6yzc9cLIqiWQ1/x9KIbsUwL//lxaJXv
P6P2wRdBWlXYTGtBsDMqJFSiSxQ6zDZ61ZqcgclB4EQXlm9H3ntAWJTFJ3waCXGHs7GfCZHILpbn
iWMCirOyBmv4Vo0kbzYzrvFguc9DhM3ZEf4rMFt1EgL2N0+FQuwWktwV6EvX10gjLWt+k+2wboXl
v2VJiTuLVPNJ191zNv0fts5rx22l67ZPRIA53CpntTq3bwjb22Ymi6EY6unPIL2/beDHuSHE0N22
RBWr1ppzTDDq8cQqEIEleXrx90ho4c0DX3grYuSxfmXNXNapeQByVRjmEhP4VYpPy5/3tZQcmMTW
HtzJv0LPppSUG969Hpl41FKlJ5hApwYfa2bX6feo0ap1HEfjviNTdRcpvbtVuVszBVfdhSxIDCrO
oF87tK1vhdlsbXcyP0cKfYcxLkviRHPzMxW0zebK8811CbuLE/NEWKz1KZH47W27efZ4Vt9hVOM7
DsfD4AcWbbiCdIHUcbegM7SVifjwNo72nn+9/EX6zAt3Zr9TeCky6hWRsYcSazy5mkFmqjg6PpLV
ZQfuA5EsTfLU6z8ywjG+aTaNFXBomKqM8Wds0TI2bVSsI+utn0niHcC4uZ+mrJqtQjl1VmUZHrsa
GHTrC8IhUGSdsDwSGuoPDVeP4sbQ0/5pC2nGsOti+rmI08TeBuT8SEk6fagaN54Ge/q47C4npBn9
CERI+ud82XKolc3FgqRzXa5ajuOIWMeT2d2XQ+jxi4cn1oYMqNBrFhaQONvLluBZovKcYe9XPvEc
ZXASEPCNzXKmwLHCPHFOL6spi/qOJL3R0bVdZ4XGNa9btXcz12How0I/30znMrHDg/oBYyk8Le0u
mZjxuZ8HzEDWVGbIHhlcSJ4cbedNgKlqa1QAY+a9v1f//WG7u6p+tNdtOClEXUZ5jIVCpTHAKRgp
OH3aeXUbs6b4lWbaFa1W91y7KfYQUFSnxE+WYDSbQALTMPfSDyXcf54OCbxzois7nqVCe40m3aFh
hGTK6inSYTIwG57M4BUvSWA9irkrOoHP3ulYCuDVVmi/kvDBpL49Nv3as9DHOHZUnxEi99eBKLBr
awUGofNEhvIU8Fe0oKsNRipzOzosJJil0geHO6a7LAt7MkjGFoesmjcV+tUTocn30YyRCLXaPpnd
tyhg5luPoldCVwq3EcqEYbSuw6wOj2cPru4n9tdA9gP0LY97PE7flDmxYhERSgKa6WQskaeHUblT
Y0kxjgTRHuftZQruYALHV8d4DIr1e5hDXGBCwQNlgrYYj9+UImPX91oSacriIQAbPArXPzpIFY4Z
38azhoruTNNc7JoWk/ZgjNEjKPOdWfmwyeGpbjTRP1RP3amtkUjzbmRR4ayFqqZr6hv/APc/VnZu
PvJ6NB/EyhknPIu/fDkTnvqKnpeX96ciBIydp0oefYq0uPGaRx6V/qGtZXdl4lntvb4q1qFX/vKK
+GLb9kiwGtQt5Y+Eq4E2CSt19krjxbLpAuQDqJV6DC4qseBO4TE5mmVIxbCnS0Yq2xq5C8Fac2+L
uNRr1IjxUBNwAPVm8LbY2FF7cVtf/NA+uYSs7MK+g6LtGPll2UBnTdBz1+alLtSHNpbNhn8DU0DH
dg408t5YwBv7tkmydZH5zZs7tANl7OiAVNC7ocZgE7SvKssMSEAc+nucokKz68BIr8Llsnnz95LG
unM3aFdGh2pbtSJbyzZErmGo0DlbYHHp4WsCAxkI0XWTvtbYJV+qeeM79Ci0AcqHVw7ai1IQ+IUG
kNOuhuiAmID4MvKbzlYAEyedRMEwjwmta9twX9Hs/WS+kHjTVxwwC5tvir52AQKzQlACgyYp8OIc
IsxNaDqKuJ/OWNl/DHNJlr8inzFwiPWUHAwERWdLp66Uea63HRqreOlscQMhlt4EasqXitQK1ID0
HhPUMOjplLdDxJ5dbEPXtnYPJiEphvyus0qwGfNotuQmgZIu0vy7lWUAe6o6jS7N1Oy7Mc/vy4ll
41GkW0WeqT3ZZbqZyF8aE746aT7oB+bPrADLKjwlTa0h9m0PXsSjgviRfyi4/BjipttbIvpRdDW9
BjBom54i+brQBXKPOk1WfW3VT4OTTHunmYYzY7QG1Tr4TRkHRJAv9zhPUHRO1j810F3IAsSmehOF
6zrqvWeTaKTATF8UUNWXXOP2lBLTzzjv9mKWUyHOX06yktiWjlAPdyzXRLyPz6S2oqLIui+scs5V
zd5gQf6dmhn9DI3Y1mtUOnHp/cap2xJf4vwulfZsRCCJlXSQmzhVja+cqGqv5K63Cvg/q19WajpX
vWgvViKME/JSh+Jm+0Nkd4Pc0cMyli8blvE5WvtZB+FHfL8zv95nCQA4PRntQ5Fg2YILj9PEcbo3
Pny5baxZdhom7rbO8MmkLpFVpYaETNKb22VwhaZkq3naRHBbOX5QfADITnXNwX3iZM4T8dfOk5MW
v6nwBUd33luOdwY0FyKPBHxQLltO9ClQGZl5NejdNmfqoOHByDqCewp7eOItUj3RYk2p/XJYn79w
Ny/y1e04mtFPJEKvqR91b1RFrb1SpNXoSpf4AIMvALlckGg/Jhz5L4HqpsNU6nJPvDPACgRDNrTE
FnDmlFxg1VCGJAo4xSGWMvLNZ8qahy0E/5bSkPeeZW5MXYNNj5DxYAY0opddtGoleK0E2FVQIL1l
3XHWnWLEIQlJABPuPH1lo7zpoxH5cGpCewqo+pCyLIFNrUUm3U0FvRW7JjS1VMBmcnv8ENNYupcu
lvfU7IKH1Zn+w2HspGY2Rlu90zHE1kFw4h9jY4ZeDiybqiqIWrFCcy74/e+qv6eXH/r/nsYnC4Ay
1qk0RyzDyfg4OiLurn3Sx/hFzfKZODKFT6eWx04CB8zoqB5lPBEO3KGLbYq6vHpjcvGUNz6n9czV
BhZRqOkXUbdnI4iqx5hbztUIWUljnhk+SHguYeBmyW7ZhS+prWIa8Zdll3QqbIlO/9o5DrN/LaUj
yA+ZsuiP5hBSt0GUczGy8XddWebFmDqTp4Jl7wQJ5StaQ+S3LQf/bv5eyKSfsDFl1+v/e2EuuPXR
2IApFTpqNY1qOSow7UOLsobCrZ3taWVrH/B+fvc50MJJjf5rxhqReZwGuZiWnQi0eN+U/gCbTE+n
FTbg8RpbCfEbU3deTmBQxBq2XPLfq0IBh/7vikDOSyYdRNdgNvqtUpEBgjJ9GRzUjl43ui7CxMQ9
ytB6eMyX/1yxXLvsNoYgnsEHQ5Ja8ufkKeOOCPTfTQE0hImmqx/+ntDnS+YlCzLDlITl//0A/ff4
6hC68/fQ8osmFhYHbx7gh6J2UL7oYJT9qr4YUejQgKXos+z2gcexgMcXZX9ChyblN9sQnTiapCzZ
OEU3fMkBGXTqByOkvjx/VK3/YzmeisKlQEUEWIai5Zxag/j3Q1XxYxBtc1g+Xavr8MGUVsFnbtbR
HhxMcIJ/q12XTYvq5Uqe5NE3u+HP8eUQqHftKoJOnSiIncogFU94r8STS7blDZbi2h47xYDldgBP
i8DadS6e3hUC8/gSFsmlpMX39PfHbMcAWtpP5WH5LX82NeVEP2+OrW5siu5UsNZ9wxEyIl1p18oU
GvkGY/IsBZD6+RwteuMJAv91OafgKdxH2b0t5/SQf29pyF/LuUlHNKOrtl4tuwPNn4kZ0QnDrToX
82Z5RfnP2qKdzBGj/u9EMqBTn9V4FJ78/Khqy98C/bC/zek0cafKz9KmBychye+W46m6h0wzv6x4
eitDwzwSxSKuWoCKJWEIOIy17q6LYzFFw/toTvue3ggVVoGiKzV/5HDv9BrxD3/NPRk9anZPlf4L
wA9o1BMhnFPiQOiguPsB54vQhfnVMB9LbEy2WTLB1m6+hC6enSDwX+069O8+ieh60zAEunq1N+jO
PKXoardjSb5dVar6iWkY1nfV6PdmPC5Hutxs8IBEEn9MSFRqB7SMuWf47PTUqikhNk+6QkksozS6
RfnEEm2I3DM4KeNYJoZ7BHBC+cxpyb8Urjp1w6igWf3vVTIW1r6FODBbaYY7TArzlDVoQkUwyXfE
b68B9AzktWgczLdU4epJPVqa86xt2TR8DSYygo9O2KRn6ADpuVM8Y1KMnVvkUP7Gm/IQu3rssoyM
qjWq9YMme/tZ9AqO+wQpN6q8aY06Z+43F+qi56RqWJCxLjXxjRF92NqoiQ6S8rFsILJR9yfkpzX1
vT3h9omQpYZl0jNZIdcQmDvkD5qsdQArDwRF/V7YN/op0XEi+89Os/qSexPgBfCZR6Xl3/rEyQ9o
aYYLVFeU6Ib+0et18KhDFkIxEwVkwMPdwVV578MpOrdxcSvImwDvBYamnOdao4zFpuxYB4PWRURQ
FSyVThWqWTSFXnNuR+iSqxJM564kRZ6b1H9yfa/eSxuYewgScu8ndJYAln9LfPWPCo2H3o0NdSWM
IWaS6TjIO2M3gna15iULeshmG+CK5avCgz8pigsdKHMHSC0DPQJiR3U15ZGyu6i+JwvC+ZWp/u6H
7dyawvKMhUs/+gO1Q5tu7jZEFLOhUg/8i+TcIyEpyAttFqKiMMHMZmX5FDWJSZaAE+N5kdaaQnX9
RknJPhU4Sldm5oo3nC83HDz/lLW8Sxt4Z4Upe2sbmAsDO1ljghiQphnNuvYhDbG2ra7h1BtnPbTT
Jwfw7iUKHPLJXN34FmJFszDxfs5KC/AJtdrBmXE/CGo5dlPh3Ocb7X2gKy/jonuWU1S+T5BNC718
a3JVveb8puWo5nYD3v/2tPxEPVAt0vHULufastDRr6Iq+/PrBjnQTYlr2h7z72sGhb4m76ipz39M
k0+ZOTA5i/1jTx4nhedOD+91wY3uJw4hIWMY3NHFovqYN9TwLgPI4PNyfLl2il1oU6J5Wa76e5xX
0cbOeIP+z4nC7bdQbfPrcvzPydwAd17VvxtVHvCO7fDqVNe4mlkf4bxmX/bx3kR7pM3oRDCyEJJX
bkyjM/eFwDpXunVJGnD074ZpWH3S3eGxHFe9Ufw5WfJkos2UrKvC8ezV8gPLJVYAdC6RxnU55LRU
l1hpbkSfEOPs9a8UCYCxZtG4dbHkAqqOqrs+SjCJNPbavZNkZ4vw1dg23o221Y/hNMJk1ev2ZDr2
w0QpeyzCOUCzQhjsSiZeMX2vlc0KYGdrMHzNajZoZA14c0P+cP2OWWWBj2SuB0MGYK4EXp5ukhZF
pz/9iNq5hZPRX9qwHmbPusetTpxLk6J1DQLDWD10GkWHzo7mcndjfzJyuuWTaory3ErSPDclnVjE
srLceWjR0GRInVZEEk1I4socLjApjBbA9FeT/9JeoO2jJJaGr4kZsOoZKMAsu1iQxE34w3zLvMkp
TJ7HaiBYwu4essVmpgWW+FX1T7ZexoduEAI4Fm1SkHfZqyw+ESVZrzJ4rSijkEGob3Kr++5P/fhe
NMX2jzZ6VjVLrSGNIRHBKpn+gQxYkKpYDhvFWuNSkom6bWPQZCHRCChyUSt4fsGShResErSD1YxP
kd9c4t4wDnZDqmVcW+gI9WOUt8YzWjmBN5FgVzOKCiJu9S+g6M6LVxlbAdEWApR7D7Pym+sRIzgE
qE6MccgfduDlDwgmK2YR/bGdk/6sAkJrMX6SuJYdceUIkH1BsvXL8Ywbd51Whn+qu6jdDaMJKhex
MwY6QCB2Qt+7G6FIlwi2e0RIDd6Wt4rJ1UbR8AgqHFRxD5HO5t3boJ/pH8Rf0oj0ImjvwzxQyzHH
h0TKZBg4PyIJ1riDsXaUupl8trnY002OXq0BeGirOT+LKbb2/ZAl1ED78NzMG9fP/90UMdk/unvx
Uxle1JiZh1IjqZp+NwUQR9SX2tcikjH7Zk9Zl1gJ/J2IG3JJpIIjd0Ybm2cvIZ1uqPHy+bY3nJDe
/U6N5DRmLstui2RqFKf9lxy997hsBUmw/aNymNQBZ32H79h/BEWUH5MOFe9YduS5EXeGclIL4DpC
VqWd1VyntIGV0CNFb40JOBA5rdfUaghyKduDnuGL6eb1N6ok2ntVGu4tG8cuq+du30ayPmtTfMbm
aR0o7aEQnOJtK0oDYDF/VDeKZxoYBVoZ/OIwa7SXaGSkt8I4ptjip8zd0h7IDIVd1EDbsiQBtU8x
Kwak7m79vE53ZTm6EORGaHNxgdoreENUVxIZMla7j8GmSuFCkWgbLbynPbFgvHtHIpEI8rDNV0sV
3AeaHkFDw3QR4t08NHk0rFMdZ7RymK4IkVz0eZP2aCb0BHlZH6DVZBP0DYyGbCK0Q7Ws5FtcZPzn
tqXFdJskqZndGQ97rUx5a7wMoIHr9ivHw1K9z7WwvWmjrV5Z9ayDeakusux7n0TaMTWttwSK93NF
tx+ykSmd9DzPIzM/fqM/VuFWCt2vtpJ72oJ7AS3XNsP8tmxUx9QiEXQa5bSF4iWftKqi75dSWKdm
C/gG1Tx+E21TjEw+cQLrOxAy3qWYaG9Kawg/ihc8gO7NAJm/Sm0DK4aRbczky50+Ur8jtVBvqp0C
MzzQSTpWqiEEoDfumRtd7SGI9n1i6+s2N7MbmBwQ3L1+rMek2IFqujD9Q6Xviv1EkMleBtFPj4k+
lDA0yC2tzC2DfrWTyWTig3FwzJCi2MQD0mz64HvKKAcmp7ZdZ8c+wnIaWChIAnS5EaFyVmUFgFix
wZfW0db6o1OVuJb6FClA7n9qdqKfddNl2EJFBY232wzIVNZJz1dOw6uwi0MqZW7TFrCWat046clw
y8I6u1eB+6aTHbuzyuKgkFwceuoV8PRQ/isnRpbve7sZe1YRg3LpjeoWN9KfgxPrvUffHTF8pxGP
ogMwTkGWNxHrVmYRmmx+14TAY7Cwd02F0qxudHwkKtRBXIbbbC5HDgLmHSLVTyUzaz2FOTwU3ue1
4ZF+Z9ckLxMlCgE5PNIz8Q72XI+0g2w6ePQtV2UZibsrrTM1D3Tc47sVjdoJKae3cQn7vWiD/Wbo
xAx7s5WGNsZtDubJUGhorS43Ru1T7O5I/y1QQm0Jnp00mpRjanyb4sDZSWNoThMDl8voS2SDJzcT
FpJ1zTfJ6nSBOtYkXIFsir1XZ1uLmegls+PfI+X7nZcJ/0xDkQHZnpw5v0vIhm+raZveIYm/RhwJ
eC7ctejjaNPLwjkWPqjP1k3NfSlYXk+N9T3CcXReAAaTZR55bnqgCQryPcOJFRAT3Lwp6bK7fc26
KUvPwWyK0SPY5u53N/G/df30s3bA+oJ2jnOf2noMaIIeE/mr3Zw8IRJvk7gReRN8XmSdpF+jym6l
bsfrnHrixZR4ITs3owHYDYhEa7rYsnEPeIZR1PT+oyar7xQXYbOr/SI9jDmB8XBjiJVgkOq0CDOg
eZamiJ81O4SfLmGbm4ZFLJrpvzRVUn/UmKbWg4zQ/BiWdqmS/GuQHi0K3bv7CYrhljT6Wy1bJKOa
RnQY36x13fnlzUs6cFPCo8aBoyxOqP+gy6RzGxfYEgtza2qszgKCZBmN8QX2OVEoBcoY+pzKk+9U
xWlDl30MWag79o4Vf+SJJS44AAnO0HjS+73rkONDek8T6bNyQlV8J2kOVrIfDggKscGkXn/zoLfQ
qXC+D4lQ5xpEOwTPJzuaTrJoUPPZpg8C+yU0oCoRUUW6ZgQyyBjCy1j5jDFK9B9WMVtetHw4h1MG
0Mfo/WMbf2XAnEyotsg53QbkuP48INNKc95WXeRo7hyqW7hyUUu0ZngZFI9vQs+PaMJNzAhEdaNk
ySS4erjVLSncIUJ8A8eAmInARHvGFqDPtLimHjEcUuYN9K5m7aK5ooUG7gG1XHmyknGdt3DOjAgF
Sa1onU8JVYNOXbwpew4r4oMcKHTrxk4/AusF2V2+7a2hBDWXOGd46MGpTfQruP1sX9Kivg9eyrts
NRTX+siCjNznJRVpYgydOgu3thk/dWatfadfezWTsvsA75IBUXQwYFBAp7MFaL6xGD1ACrk6eBGS
K2DVbjs/2wcRHx6PpHdMrSGwJRrwXdnsNbe/m53STprw93oggk1Z5XSXmAOs4gGQQ6XFdMQFQtEu
CbW3TBfhegQZ/tyZhkGMEr5eXzjOviVaWRHCsAoFrOHMZa4PuxidkdP9tm0N92sT92SbGNtC8/E+
RShm6xiBta5OFBig2FWNZNLnQ+80MLRoENy/0tw4M6zbLxkOCvzD4WbSzWuiOaAWAkXfvqUBYbQF
gJ3wd20DppWp/arVLjmBw1i/13qIK7L3XwjJY+Aftw4egxdid/ungN5HneXdi262kgkR2G9rXv4X
gVPs4YBCMjimTkbaaKHR+qnzteal+s7Pe/UQihTIrI5ZfAGTewDyKe8xVLumwSiqXKc7WL0zPiut
MgjyvEJbo6voZSD+Z6XZejnJrNfbRmY4rkMjai5CG+FIgsej4WVQSkemVetfMqmGC78YpcBvmCEx
7cpfKbUMi3bmjsaAtSYoHLHoaP8SpGGuepn6K96T5lF4ZbzTe+jrvhs8eYw/70MTIxoI0P1oVvLe
9Zm68BDqVstupaU4KCIf+TqBPFZJlIXbDPXdj/vgTBX8HLfFeABDWiCccdVb1FrhQWL0XqsmUm+t
QwPW0Ulx777ieVKekB6ddB1UjZLqu6JWT+l2brwTcJMU4fSqkDOBuiqB11/FEKEaQjZu2tFvlk0U
hVgPHrwSn+0YmOUa4A8ZDhiuSFEoo2cd6G83pMatSAn8maDKQGxq0dpnHhKKhul9knp3I0SColC9
HIjj7e+J0qh09EbzOdHAJXas/o0Ne92OXvcT5oGBE08NL1nit7vE9Um166JwTx1frPhu9Y/SJ1iT
Zsd3kfpPtLBdprHjc2zV3osms/ws/hhXY++bjBCzBfH4ZoYG6HGC5Le1VUxfOJJWevIaW3F1Q6IM
Nx9hkLnNYdSOsUn0Nk7svZ/yDKI6b6zULFiRqI3DiORLfJrgisTNyJrfiV+5+3w0AAxPLgGmjfcS
5PUn8Ij8mmH1fvHtPN3VJRbn5eRQaEQZafZ9uT6m6L4rdMKhqNgHF7+RI4o+KTd2WqJcn491aFhg
fc779A+DS5BK/MG1+3M5+/f48opqLxdPqjYuBuzt/37J8koznXwHugG1pRWVwCX+twn+e7Uc88MS
sc7yUiPvqbXB4P6fS3TTKkiuFv/+FtNwyFmmuUgqHTSjKhQvKa7fDVkTlk0DNPF3JrkYf1TaiAbc
nQJOtRmdqbmYNYtXimv0V8LwnyJgYrgC6ewfS1G+tMKgwCpy72pDQtjyQJOvpkRoAfSy+2EBnDEQ
KkQrcG7U10T6M1YGgHBqq5S4hmzb9Whz0jgvjnVIQbcZA0VQCqhJC3HsG4klxLm47fizNY3Nn9/U
xvohE5MG85KcydzpkldPWBQOWPFdax7wxyJ3moNWJB0ZzhrdmXBo3lu4iCu+tuY/uZyrmzb/Jo8E
d+YHwTc8azjkodFcfQ+62FTCeIWfehvN0D9ouuuevUb8Yr3ooppSw0r2XvBhqfQHSySqrK51LjSM
ICHGw1U1OPpl2aUtMntjKnVddp24+EbhGnq5XTe46OHhTHyVNyDjjB+m/Q8h6UQKNN87bFIboXU/
mPZD1IRXhRcgOha1HazTAp163+bvLR/Hoy+L47IXiba7U+15W/ZisysR50T0AbOQZZmnJ3tWJtxh
4q3EnH+ySQnDfYTO2WjqF1gWMKLbsxRR9g1zJjdfD+eU2eDGMABNAB4Xz7L127NV2T9aFZIBnx1F
43Yr3XH85zFScxcZsGdO7f8h+yJZ44P4LNJKQkjHvAPXD8Y+Rp3tiJ2Cb5k/7sfB58aVlfVgnP0V
uJZ5sgSpoOvQlvuYysptORmFdf5Q4XbZWTbC+ErpqKxV5+lvUd/IVYJD3HP7g186LAhCN9lJUCmv
sDuog4WdOAIyLF+rhkKSaeogK+ezY+jUt7gHUzDvLYdKan4my/h0iAZoAzmVpdrD2vLfBkAqRY0w
OdSk360G/LvXPIYoHVKpoE771Actxiaak2tyKeTd+m/j2qQ5I1ZPt+5gSmqZdHeXs0QoMC2yM2/7
99jyShHSST4LJbrlOrsZd/lMaw0XQWtkaXDEXLk189D+441RaZntiPQj+nPUGMB6LHJnF3zw4pT5
cwz6+dXvEfUux+hKhyyFZdrgxKZFlUYESRgCqV1KcVZSpn1DT5w/dDM4KFTEb+3UOc8QDmDkcc7P
2+E1QXo3n8JyK9+o5I5Wql6XIx4fkZXOt8d8qqK+VHhj9VjOuV1wz+A03alEa6gzvXEbloF+IZMS
BlrQMSuad6lovQdBOveWjA3AGutC2k9xX8wlnVsXdysYv2oZ1sflkDtJG0ZhS4Bv2yPxWy7+c1DR
Ld2EOq6I5UrHKNU1UVR408y8WxrhUpD6SZgQjnF3+3mha9JIoOiiYzBzKvaXU5U092batmDOvS8j
MAm98eqHmxIUqgAjFANyzuWQ7/b9DVbNdtlL8S6iFhX2rUKB34yDuCdJ3n3Wl5JAog1qEWjFRdxg
OuLe91X3SUN7ixHRPzeN2T/suzFk4jAOJa4DX88+cpvFJ/8bsoIpDq0qSAdFju+pi3Od3p4X7/pG
DxEREc3kRmQOBrqBryMzo6dEY9A3SxvVKtrAYAybo8XEGfAaVehA9CdVOdzaVpse7WnOnQyS75K8
oMMIZw0llkDtSiGfxEKsUCpiKt2XJ4/JWFa42h5RK6wmnMht89RhpfU73mi/a/112+Y94CnSX01i
wCijGxtHlmIfkSAGV5JHEA24ayoS7ZRnJfhLtz2URoZiR72QVfCFyKTel5InY1nZ463GbrKpJkxV
k22BjNcI+SSnKUqz5tFa6Dcqg7lw09nXYig/6YTjS0FiRIBsDvNa/1WUNuxTm4SHsdSJNnAKgnSr
3rlofvFVFjZw+bAZNrB72w3a15UYKU+0xoiWZmR+7I02Y06XWcda5PpdhOSUx2QHTX6yFrrVs1Sf
+mfa8IcJqZzm6E9IQRpCuUOQ3wJ1EVFBqHlG/iqyXg8mhlaTmcPNMKDd/Yia/p8GH8ahpDuym6xx
G8hhurXlY+wQ/Mclqlu9Ta6Ji5Le1ueeXeWhnfdtoPUOqZpBL9098YBkNc66I3pAT/D9GiItnOe5
QFOaFv3MyFzVZF3hDQrFzalkugkIyOgGnpbaQDlB4upfScMZbqondLtp8odVOa9+1ZqPIIvUNuxK
/CJmCyEa/fi6KfFHkudG0dZ75cbZp91wMxskQqy3kMj4BNINxu8ZNXiI9QhVq9Bpvw/Z3q28b3gP
8k3vqWNW/UItB/8pM6yXMixPSU2bftmw0A+hG3bzJy3kmXY0ZGHreTpoaeRsLC2B0WFFbwMT+KMj
61ePy7ZB1nsHrTXe6pRg5lGU/kW50y8j11iuTSHeq/TVNpg2szj4XgQNagSywtFfCDkruqEsAkHz
qWGKOkjXRJjpWyg09BWZCIxugNB1aNVhStS1HQjURi3wmxaugyRook1OwQ1/PQ9Ri7LFYKXbIKSK
4agiPkee9l1G9XRG923dfOBxlLmSgqCYND+ECcAs6rH6fYQ8sw4Gsm4VyUE+T+m7o5X1viqNH7bZ
T7jeU0D4A3TpIvc25KC9qSEWx8ZM5IO7Ybwo4d5CKHFPopp+SlX/kOWbyUPivGz60P+KlPdDt8UL
6gPQbUmdrTtr0Hdx31bYAuL3Ik6vnjvC1CcGYZOAWlrRiZnzNoezG/kF5AOsVTFrP6vFzkJg5L8b
VepqlbWxsRk0qrU0+vgypSpGkWB6K93srlLNyRhEuREiN5LNjtsrUB6Btf2WFckaczJQa38gT95t
Vw7RZAA1WywExOacUhUplgWoTVOqaUyXeAJiL4jRsVI/AVOJ2fytsC2I02Hx4SWUViub9k+B3eKI
2To9IM3xWbAxmlGlzJ7yhAgEaeAMCqD90Gn21gShQGYB0j2m7m6MJGOWple7CI/qZWiIBygb81TV
tL8i27rGXZscQp4sQI3xzHUJ2dcAPYHP3qrPCJ/CxfMB9Ak/ex0sT1/DvH+OJxlvez4CPFYboikV
2GuaAxQWSbV2eprQU6PwM47JieKyWIt0YOXQOu8BKMVvsZjeJsp0G9OMXsNZiA3ijVCQQOlgYHBe
bvQa7K/WpPSRzQF0YpO96wT+xpJ3d8JSlHhPRCHtbJ2QGssRRwou3WthIRNq0pJYRZUglg6wzOvQ
vGMD55+0RAdLpT3rrsbKP1ySVcEFy87msV0CkWS2/SxV/MuSRnxMhfdRy/JOwXBdgv55Qi5LbJi0
DHIhohjac4ElFIaqbpbZscoJ63BJ6zoaRE0zByVIKg3Fp8cjHyPJp4mDzyb/we8B1NaZ15MIOug3
fd606spzuZhZPCk4MxNRpkFld7J0Cvmxu1Jw5s6gKs4u5K8tCzcysAEUn9Qcxhd63ppWAM9BxhGI
wRZQJfmdZ8tp6XGM5Cuth3Fo4OR6BrYr3CmlxEmmFygvEswoo97SCAs7aMUzYGgUtD0Li8zWmIb8
E+yoTZlqziVGlrMLteyXZpOsoU8FbF3CkaAoxxugEq9KFL/4vzknNwheo47SQFThzKfF6d+yGpp0
5Ujmepnrfrr2COHM+KeyDBxPMtpoaZfv3Joxl0SUfUmUM6BMRUXVpqvaN4h2Bmv0z8umSILL4Hrt
hS893CiMQKe0MN5Ebla3oOApNrREFgyTduib+tNLw2eR6FsEgfSrmeehcaiwZGGh8EaSEQ0g1bMb
tF+lgUpOPDrFdpZF71C9t28IBYudkfbwTmHFv+RtnK4py3h4w2CP9hiyuc8qjFCNJO3H6cDf0cpp
vRPQFwJp/h9357lbN7Km61sx/HvoYQ6D3Q2clZOyHP8QsiQz58yrPw9ryV6S3N3Te3twzsYIEFEk
azGzWPV9b7A1Gfx7/a3DHJZrnUn0QDSeNzSTd3FJnBJ+ZrMugKRdTHkpumWLzt1hJUxaHHpfnE9j
zipAJk0DeT8ohMmHLNmQGFw2tjku1TLcKNCBCX+hlWaa2J7oDh1j1SLqWKPaG7gukvDKZ91HWN0O
c/oTCaPF9JqHzHzAcxX34gA2am3kWJEXiOZpJpdezhmF1SZdUh1wxl1u57dmhKg7TNKZDznhXvFD
6FhddgdbTSZ300VXA4oaM17SDg04JqIUYx8Mlre9AXYwzs0i7LhcvbxzLPR2ja9WmRr71pD1PVGZ
O92Aqclo/FttkIbKFW2DRoYzQ3ejhWPmf5PVUceapRkQ3DaMPXAad4acCwPTEoGdVMhTN+g/uXjP
EWR3ljzc+ZViohJUJIAjNRqbaFTPmtxW4HAARGjxMVunUAZkGVHDtmcUrA8fMz28KaJoupRghOJW
jXZ12KBxhEQIgTtl4Pks4AoWqHLhTDWPfE0/1F3c7pMCHFUTp9kXLc4uddLsW2IA3tJFsGQvJkRX
g33oVOEGH99Ln9DaDXTD7Cb163kJ3fpKzKEcDYUWJaKlmDV4CglUqcYqCbV+Hzt1v4+mEoRKVNq6
4ML0w6/4z3srlW4VQJtx6/eTqXFoqDOzIFzJW0Du1mRE0DceGiukX5G7QRF0FoCWYHw+lB+6Q8PD
9QH7M+s6yidFe6n80CJEfwFP5b2ogiRksquIzs2K2LqxRmPXoW94qRNOPxhNde5WxVky2MpVJfc7
xC7hnade8zl2XJps8ihBlpT7xM9JP07LjVwi8Y5C0QVh/Ju4J0Neq1axDJoGrKusGJdeXRiXEqYj
Spl+1oY14kjDR0Lx+hkWIXDx8tJeZw3YmyzGPjtUSR8GtSpBjC2jC9Mipg2/DJvTLrlIVXs8T4LW
u9Ud0gdm1NkrmTctRpzOqmTUCeuhOYdwgnVN2bVfUZBEsLjqiLhZPcZ+OM24g6Vs0Cp7cLJwPOvt
8UsqG/ptOPVPS8LTQeV4LVA3DFGtSLrMS7w/Ew35SlviLUnawV85tQFeLA1v+9yBIR0X9VbtreCW
/FSwyZXCmYu1uuOaFw3oNLGyTNrgdqDH7jC0O0e7Jydrqtu8H91lAwjr0cRdIpSJuskSohdEqm/Q
/tfnnk9qr7KCG03WyoU0+DiRZMNNQpONUEosb1unwdcFDy80JN8jBVadaTaGlMT1I7ReyPTkqM/M
atshQ4v6X0vGDEl3fTmE9+Pg8V1yTPUBv8aUjveDNYAS8oPooBLL38YFLhujiVimlbYkdRGvP0Be
uxprA6mrBttuR6NLppdnudvTBvb5pavo9gqqszpzQmRMsEnHXkvqoOjm/VlnYC0jZhsnxYLBgiBk
NbYzQw/KuYpMiCfgXyP421gXFw4xai/WlDsAoZhVg6ZxZFIqhuZ9YHRAslWFqgxXwzg0kJGXhKW8
j1EafsiVNH+MLXz9tAsFoQqgHFZwoU3ie6JE8AZGFWqT69OyQqP7mJbldYfZJLbhiofQRqt9rDKU
udrgE/ms7gC0R0I6mdl2tIMl2QMNFAqzWtqd52GdXY+JLl/1gXIVp8oXy3M6CKlI1gDWxUCuT+2r
vIOiMs1VupvvjT6DGVTmOyWD4z3LSdnsUDFUiU69WurUKj4+okKl2/lOrP+pKuEM6AvPavkcD9B6
9iAWKkrVZpvT/LOtqPLkmdykm9PmxU+OvxOHJ2qL1akiy1Po9/uBQGJrno6unM4BaCX7ff3749GJ
Cl7fKONcFMfTtp9dhWNR7PG4cbGz4xYwqeDHYuvPiqejebb34wnycWr2p6M/rhfzz87uuO3TVp5d
XFHreBjikMX8s72IhcffH487DKbeJhm0eQubBkN2IpG7dtCAX/hjX+/Kutfh7zNSQylVOs+crEa4
jhUeMCmQYwNFMS/WoMQp0WLpcynu8ehGJntFthWPDlvq1rx8AT7OFebEHpm5yLYuIQs+ajgPrOGo
ohQMqe6LybM8m6T0A9XdgjzQl6h0wanW/OQadMwhtOHlaCNe5aHub8w6wh1eNeliGf6DaiqIVitx
sFJHEm3gtJcNahw7cnM64jyGuUt9H1M/4qFzzUK8bVRBLaSmUSyT6mNc2OSfGajsJudtQFWHPI3B
s5QJKBgDYQ/TgFQ2eO9jPbVgxUDfo4O4tIKAvq5Ep7ibG1WCAHvqBasJowBqBgaovIUF+sEYbZmx
TG7MSgAdRWKkl0qY9gtchy76yunPvKIxLrz0CsaEusQVGpWERivXRuL4yE0jzxOVdMyUQDVIcyPY
ahvkM0tT1dZK0cG409t4E1YppDObODbtCun/oFp2ijsCekIJvytTxFA/8g2Xd5qBBZCcDxcYK3w0
pEKmWy2nG+zLPExFbj2jLReqbJ1psTEue0ban9xAOcfyw+szfzvCSSeYJMFjVIpHo24YHuhlcevb
SNkCHDe8QNuAT0nmNgg8hAVwstDyb1nsL33d87dKDJjCHu1xUzveJQ539DMTECzNg6oUSIF22loi
PrSIgrbfVBGhVDtGDMJS/WzrdTjtQD4Kl1mrf868GGIn6Mb3gJk/yv4w9+Qku9eRMJ3b8PawlqC5
LfrSuPG6Bwh83qI2rGGlV0DYOvxUCwc1SZR/Sd0hmxmGfr4ptTBddnRYGGQ6s6ZAu6xU0g8gflCJ
VNUHTwmQCK5aVN/08C7xK64bJtuzrE2/gM/b5h4oWMfSw3mR2uYcLVGkEUflgTrZPqnsm7r2W54l
OZx3spct5TgCcoh4dZYi5ttoBKZGkqFzmJzlErFdMN9nOBJdNF6KU1eedPM0DBES8JB1H+NsW2EP
t1GQP96n9AlMB+M1iMB8RgNpnWdlOBHdGag5LoKWBeJ9WgMsqtO3Idc1mNQI+sTCfEJB6LvAP6nB
VW4WTLZ4KsBxONlg91RsygZ77ECFtd48RNl3V6ng+g2nYUwGzyGqw/R6DHob11IMkLpe+oQKJzC0
XCd6Mnibps+gcLakj/EsQhDJOyA5Qq8OFlsJWoOEQiGtC27ZJZdROUSlvu2sNN8AjMZauipxbYva
j41pITzmbmQ/s85Tn/EhMUiSW4VW7kMj3VZVc2sgr7NUU3xnvCw+Jy+J4bT0MVX7ZhFL60TywdpC
d4foKY83Hto4bPCbHih3dFeiG6wf9GVD7G3Kopn7gYRQ0QF/kWWnWTWNP2mN7z3avKCxY9K3vvU+
spU1fGT7qjMa632aVEst4UK0JZpVyAnfNEBfzw0cfyBJZRcKSOk54UtEkDsC+nnpF8tGqbaJJRlX
thc0sMpBnADCWMAnJGxjNt0GXz8sxcsaoEyHOWJW3A20nERBcRNHT9Gf4UiTrTXGz/Ncl2QU9tgo
gIEgbfKPA7x8ePToGWSt+oWYhHVptSRMEmmfk9W/gtHsNugIDTIih8ponDeFiVRQX563zeSAygOM
HZn+INF4J0V54Hm0sGCZVAyDD2bShNdyB6XYNDt7LRVQmF3it2s1ai9o2OWvcofSZUZwScNqcKnV
pgpSj6EUQ8VHW7ZhCwwWmn30xzCWjC9hxyMjrjTJQsvUR4nh4wyQuFW1pAEi9RPgb4NIzXslm9QL
JbLdAxozufXek0kjILqHJm/B02bmC6v1eAUJL0ljHF30sCdLIjAXmcKT5uiVPEdPMMCi/n1pqCsZ
ndZ1SG7RknoNhJ2GwryPhpHtqefYh2gbt9okLaaASmI+eiZfF8Mii1DkYbNA4ZDhg4KAaH+uVZW+
NP2gIWyef+I7o+OZXOsrWKV4DIN71lA0dFUl5gMz90yC/zVQAZAxNoKdLkJQZv05sLHgRB16BZbR
nvtqtHLrsZhbdfXZBbRK/oIcaz/O4elL13JOe+vjtGQDZjB83jLfQ9ofjFg9M+h97zyjKnZRT2tW
qRBIUAu18zLfa+hzeFXYAx7JcPSCq0U0sjrPFQPEqUagD4F9NIk8BIjDwOFLoBukOrRuz8cWPlva
dlvcjxQwe7BWiQn5cz2wrZ2UBdmmLKsP5IqBRSLXytuWxVu5+ZajlzzRWT3bv/V1+gjYa+JramcK
PgcuCg59vqyqXD2YxCY0D+8UhkmMIOoiPdSe/sWCGSXbDR7BYYVmW5h+QFvSmNGB2YJr7jhH/8xB
yHZPRxzDNYwZFmg62yCtNX6DUF00JKjyltWNjB/DxkbHgkeDlsVkoDpzDChHwDKw5EJEYcKYWG2a
zTsJjmDPEBKwVqXt4xGfI0e+iMEnfpr8Y0CkkyNGTesD+n9gqPG2g9Kf7Iwk2ytq2Fz3jXMA06Tt
HR0TPwQOB+wZcPIMQcfaEfkMv8P5sTUbbz9WEYTMGI4jLOYLLfGRXq7TZOYmPVZvwD6QCUKwiZz8
oicTv/w09FY4hyeBDFqknQUoo2+SRvqiA7jl9ZoIpmVEaM1dKnkJE2zCTQ4hBDsbBrxSeutUQrCq
DSanpdE/j6LwgMKwf0lWerLaHqBHmbW6oQtQQsXO+ktgO+O+SbWD6lqMgy3luu6RwtN5iZYthIyx
4eXOa+0L8sKo5tFDzyOEu2s9JNr5QcWJakMoxQUQnOIDESNm1lXOWUfkKvQA//LJ3UtRp6/diPfD
bxLvPPJVZIDlbGM5eChD9tnnPgaDIQhdHpEIPmuwCTy72vEcoIx3odKyr2o9hehHGH5vtuikIVJM
yi6qQFlhRF3n6h26Ve0awHJFZnOb3Q2943wqo+AbjuHFXAaYOYs6hAsZ41X7SsYX1yJm05Ud2ZVM
3yCr1hyspOxW5aA8eE5q79AaBqoZN8sEXa6DFELQ4yGIliRWeNvrAnuWCeDOE0SH1EbttEOVBGPm
Epvu+psaAI/sZRlBZLDldnnpQketU8jhXX3pGJ58raCIsZWRZMAgki+QhwOS2+QFeEVzozRo6zB8
wz+6d1DuonqVfwxauzoftMI9OEox81I010cTXHWsjD7KoZJ5VakAD/WSLCOUI/NKTNChlFa6AVi2
i3GcjWLjKtA646ogTguiMY9WYWEbV8cVpncf04/P9SQlXQCLTSJZJ/fW1pUZJqeyLR3I3y2gYC2K
1ovugv4BFuXtALfmQ6eBjLXVtMUdTykWlSJhxliF9dz27G6H5mq6ih9Nl36LrhnyMi1NAMXy8AVE
afGeS+Jd0rc6ixS8LBqab5wHiB3WtRsvyjx/lJqiWWh2twy0ejlKcrxtKwcVdBMBXc0InXNcNMwt
cG0FzSEVFDsUVgOjN2iiRXvuYE3OwL05l8OyQcGRlIU9mEsAkSSrFDxy3bbYl5hPbNPGicmVanTG
Wv8w+BFpa62tNgJeAgOnARJO9nlIgHACvG4OKpkMHjn3sUE1hg+MVTD+ZAJxMF6A8ZwNqIeRJMzr
XQE2HnkaZ8NDG20MCWy3jlbE0oyKBiyz+VmmgqWmIET8m7dv/vP3f/znff9f3mN2mcWDl6XV7/9g
/j7LhzLwSLe8nP39Fr5glojf/KjzqsoZvklZlX2r/7LW+jE7v0seq9eVpqP5sWX2/nR0i7v67sXM
xJesh6vmsRyuHzEwr8VRcB5Tzb+78s2j2MrtkD/+9vbuAdUGkXwL7uu3T6u2D7+9RcxKNcWlOl6p
aQ9Pq6dT+O3tzV0V3dX3/mN3l/7BDx/vqvq3t5IiK+80wzEYqlumbOmq+vZN93hcpchv39D1rP3f
3pryO1lGG8fBScKyCDXpb99At5hW6fY7OLqWY5Pa0kxFU+2338/6xd073c03aZNcZqBzq9/eKsrb
N/nxJk9nBVbfIQ3nyODidZBG5HBYf393DQdtqv0fgTLKsYMYz6UMwAYX3oIooXvjBSEkySb6gu/W
NE7TLlocXdYNRiCo1kCHeHalno7qxVEY0wm9OA4bGVUCdConq3B1FO3lceABqaMq59Cql30Wo/h8
5oUucrdKAjZimpA69Bhug55AOnKbdkpClIEabsBElMQyXJ4xQSZxF26kFqK8bNB/8ftNaAOgRqV4
2HgQAI1idFFQi1eI/6U7e5pkOWDlNkCid9pbPbbHCmLfcZZEoJTJev7pfv/oWPzGmbBMwQFDno5I
T2/KK6A2Fx3CVaRcOoS8x+5SbFKchVnRUU/qp9MRW7T6Sl6GMRFsGxD1LjXUYNHFoztTLW7Ikg7p
lHWqEUNkSOOE6gGRfEZkCFFOTmEI01U5X/GJMFS02M2eJq+XNX238kLrGlcGfiHqwXuYsoVDv6dj
OLm4dCDGpEBeSeo4CRQzmmGko5WQgQdcnV0bQzdROq4Ha3MVGJKxyHVbW9ejbiyJsRdA1F5MINtC
rj8tPNWBcRLO3Rh0l1jrpEX1VNFTMI2Xv5kGgTtPH69RkihWvRYVqGoHebbzf0x0Mgw7xJ0y0riU
xIrTsp4iak/TGn2QbiHP9RtLGqO1nwufu7KB2cwkKeVmZ7rB06ypp/aiTIjXl8HkFCPqnCqeZk/L
yPFyS3i85gWD+zUGsB+xjBh31jTpRmtA7Ol7yUbHbIOOzVwswoJ9zSsc4H5DLT2rMQESKzAWAOFh
1mxT0zoVWHuwi6panWU11DO8RTt5l2bNkMwyTLLnhTolVj1cDZvQNJ7WV6bEerFU1C8MHwq5Xuob
Pk6g2ag9NNqQ34oVYh7YRLhFwZf0jqcuETqGMBga11U10F2SpO/XU1xzcbmPF1ncl2NRLH11T/wa
vYsxwssnaLDUsofwxhpwVtPKOtsRcMYEmj57tiOwQVGsEvOnyR8tSyHuz2GUgKkdhnKrtCMw1SLd
JZVPDEQUh2rQkk0wvZG50gbjXBSjaX6ooOajVE2HoT6bbMGRD10MZEMq3Hb6CQEYEG2BMSgmtjG0
COYy+dNlBvTchn7BCrC1vQsbxpGNOB9xluJUsukkRSnOY+yBxBo5lL4Xn9VUsGe0NWcWubkMGkcm
pAqGHj5+0O8ArUJKE0UxyTMuKqpw+HlNLm6Vb3Y79PUNZW7j/MGFQD5jWiEqD7G5ak3EtoYyRQLQ
hRAbkCIjnojf3WlSNTjwmNVApF6DDxXPimmBWH+cP1U1LDnedFi0rhl4rC0fItvgBdKm6Hu7/iQe
jVa8veKpwB6XCAv6AgtkPW/L3LU+VgWh2GhS/S9T3EjAPbZI5yNmVns5YAfmxCJCBw5Ho+vKCtTR
pVgGDdXle9I07U6JfImotDogOqrJ2BfkGLoDaMZ3aoRlFjs+DVqGK0aiey3y4dNCMX9anRMFdsCL
b14tF7Ni4vZFtUjgwGzyfpS2w9TC4HLb7JS+Br8kiqIpOU1Oy8YGsQ2yUyux8rT8VLcLxjWcuOuo
o10m/NnvXbfeynnJwEdV/L2YqO1kkJdiyF7KuE2XiGXKWHgmQRLvDd+J9sZEwxKlwbAh4uY+zOnU
I3I1Re9VTcW16jSfT3F9ENMsFOvFvJjoomY9NtbGhjF/+okogTLHnkr8xNR5tSaqzbGO+HE5bVZU
FLOVbD4ODm4d4hsiJp2PcD9KrnxdTpNn35lwuFNM0FsesRuZSBnNvJ+bGCJWgEPBm/4oilUW9lfy
UiwV86fJs5qqDbf1WPO0XpROP3Q87MfmYuGz4qtKYtaOMpe84uRNakX40L7+zWmbYo2YSOPIwYvi
s+N4VfN4xmJhkQy0Dqf1z07+9arX2392UM9+JWq9PrHjUaGEeJMqXbJKk855akFRdqQoWswC7ZWn
pccKp8ZUNLaniaguZkUVUTotO9VLYztFSZk2+zR5Ve9ZY/7sqER1aUClPMwLdUJAx2DcK0uNx3kC
XGgZ9z2WcFOvsIrKWMI9eipLyDogtCfKoID5SugxeROpDAh+T4chJnjrPpVw7Eh3prgCtpgey5qf
KuPSEZejnb4lXWR7yH+J785x8bHi8/LzJWI3eVSOGxXS39OGTvsSq8W+xdZF6dnexLyoc9zmaf50
5MfqEXYAC8PCOssBSrsTE98Pq3E5GMhJB+R5hrkojlpPbO91Bb9pbHBnU2/8WBQVjnXFz44/+MNa
z34gNnCq/2x7aqP6gAhbPDMrugKT1DWBFPmDKwYGBjxkcvoOQIfIChv5kmsdpTRWJSaLOF1ui0Qa
0rkdbcsCrZcB1w+rzM5lUCHgyOv3E6l2crbJF6NyA2dx2CPvQopCUfelD4K597JLP8F6Q7HXBoDT
ZWxP1uydnaJECcy0xXpxHYU11EObOMW+x4hgadlusEjtskSBGXFS2aITUlYW0mXTBHhSs0+AcUDQ
hvAdgf8mqvyeSOt9MTFxDaQoloYzaCDBY7greVmgJqlmyJcMDZFBG14BmLt5n1tXVp+CcHC1VRTA
M7esBs6jR8S/LBGyMBJ6fV6haEtFMvWLLnmUFIhOim+lm9K0jG3vpBJ6LfDyOuK1RX2r6R1q4EZq
wbYlWdHl+nVSYMcAD+FrH3QQbqdrFqr9o9Xp0kEfknYtxeRhigChVbXQzyZKUEoX2l3WZYFJGn3p
FblQNHQs3TvLI7T9xgIcc6xI3j6dJoyA82UDlH+T5OWjb7ofJA23nc5UMNrxnWYXBaTA8J4MAEy1
CVRG3wL1kAVdOI8wSJ5VaKWsKy0PFjDMshkhkGAFIBJ6HzqdvoQcfVwy1ncMfw8ak9jNvMSY7FqG
LEAAV4Vfrww3WPSUrb4KtYQQbRBxv2qIPEX0MYj1uWV2uJ21IKSDSD8f44rcChG61JWdM1svHJDN
Hm5Yqf5NzClp8BEmfgXh1LHmkRHXy6EP9evAm3h9SXgB6kAD1NVFc99GaM3Q/fxDh3g7SPIEU/dp
NnHa64ig7gUElfxDg6RLFRHAE+tGMI29cQOZf0ANv7TR+/PtQ5NeBjl6Eyb2k5nqjZe4RgdJe5lM
/eU6UGFqFbAnSAvo53lC5LEnxAfnGZ3TGAiLK1v0XqeJb2r11vebbi9kZC15sADKIygro+ezsHXo
o/XUISbPpa6agmSzmG0l21yPQJrmVuwcytJO91EdZ/su/OQranmt45ty66gW9KFWPtSVt7a1vrsY
4uqLARJ1S0bNW6jKZAfbWTsn7b1r5BSy9wHGnYkPsdrq7GjuVagaIVEdvPdjB2U4FbITKuernvzU
eU6OIEAY6DJ0Jrt1O31wRp2geZfWCAmRqczUxLhJoBGBDkwuSpjhK9ei7bCNyLmGR4+iXI6CG2m/
cha2jnY5uHK9cExGXCi6BzhrKDexqjyqeHh+1WsE6UnmMS7LuHUT4LPNFH8TF+5NjwASAmPFNl0s
coR3DpA31FBGOMVa+mE9nI/I0G098P0zI0G+YDRgzpAuB0Bkje1Wr3yk/w0dMgHKftto8lrs4xKG
vK6kK7OsG0znWvOjVEUfFOR/kZQ3P9ZtK4PhwiB7gKk0R2iJQSQJAqxIEcrsugQVLfLIRh2elbz4
V+jxYJpIfgZNAXjc3qdhyJTbSfeJWPiYLnqdeLRmoZ6GFoOBzUdjL8CK5BfQUM5biE6XWpsVdKTN
5n3J5Yel13ZfiNDfaK7+vsjlbNvG5idsJrEQdNp25aixgh9C/ckp1frckH10zg0cCBujQO21ufF8
O773AARm+UMGiamXi/LWboIvxmTlYMSGjpoReLyw7O51Wboey7JbYjOKvbyBz3ZOlFRqEHeUGukC
GLx2HxThTKZj6wd0v+rM+wo7Esy9Tdc4iV2+zpW8g9ch7wjhMwqWIji9PrqK/aTdmCdIZEA1/wYy
39+KuU5rhr076hvhzS0mrlZ4kEs6BbkSp12WjnZBUqgEWNEN25iY/4gn2F5kpqHKOsfSq1nZJ0Mo
2XKxkBQJG83J76yJ+uvSv+ms8TGKac8RBDj0JuBryynMhQ3IYIcI2twlX62MtXMITHRme5SYLkyA
rYccerKYC+Fk4SnU1Fg2etpBTLRmQ1x91UnFHunq4DyoTG5Oej8BM1C5CngcQ1PbBXmP6+BUMhkA
koexJifxZB50SbtIJBNsC2arM9ND8n+G+J00B9qA/ps/unwA9EfikaQWOwP2NvJH69pQb5EmadBG
SLEcUMb2oIExwUEnniANs2TC1eX023F2bWJCUe04tzoFLSAp8ZdgOWHhReceShS+i6eLQI6OVw0R
tnpbIKY/19y4uhCTtLSNperL90Nm59shKA+ppQK8QauFIyz2YmJlDU1XjqbDTJ/azJqBhD/HQdpZ
peSUyByq6U1ptfkK47VPBGqLeeBMzDkoTsvelbAhwtEKTFoDOXZA2tQBGFLBtWUUjkgTFGeUkMPM
WhdmrZwh2qCcpXqonHHOkMdyOk1iVqwg4MkwCXz+1tVjUFUpSaYgkMNrMZHdNkIQL0OaUZfC6yQD
5z6Zpa8i11OT2ShpTzrsUTpWyxKlgWWlWhdBbWXYyuP/oQSZf91BdMAHust3CGvQtl4atkWj4bnL
JsacoMcIroY8B1e1Iuu6RzkC2yYQAsjeM9tb6X2u+OrWHDhyuQ/BHfuFgr8Iime6EvqIWDOJGkaZ
Mk3hGoKRReBEWkTwMPZOSRrPcbAUWJROc48U1Bd/GDp8T73oY1kjWxd3qwS04oL47qSR4Zpgv4Pq
PIBE5Fi2g85dGx4QeqbdSNKlVgBbJPRUX9tB16zrxkLk0PMIgmLQqbaWibh5bRGN0cdFm2jg1j0T
75s4vYPQxY1sWmeFqoK/GrsE0gaKHPokIzuYHTcTasHMU9OjvGxRkrYeDWVTp/awdvoBxTUnj+el
Efjr/EMEfuIaJ2RzW9n1ntB1PJdbU33fRhBnfCMcVrZifg1HycHbG4phVptIX06fFuB09kKLMGP3
nEbZS7mFdLatInuOoz3m3ReF31TXQVffeO2ECctc27lBGzTaDrk9b3g3sySBcoZY+DWqmkTtJEIf
rea3yZy9R/PAkhvQduZ4jVnHCuH/C0dSYb3pdMiW/RTxlidNkWTE4JnYWs5QRyytVcWey3FMlhL9
v109TUTJhcCH15TT2ln6pe7GC7tWGe2JcLkhtiKKPn6xjHSm7vlpIiLsJDznbqItIbXrK2MK0WYq
I3ZROk1Oy5By8xkIY0DGSAR+BerK2jQcPBbJN0doERX5GpUrXMMi8KnCx9qTXGlcBsLSeqruOs1t
5+sHPYBDKcL5IrJ+PHpRhOoqAQ6bsglxFnNOohadFQR+RLETSYXj0unEKhR6JbcxNyJ2X/Vo80oj
eWX3dEXEGYsLcFz4bP5HyqEbzrRy7Ldiz2JySmaIWbH50yGLWbFCLPvT2T/dVKwiw1MWCz1HbFgc
nKhaR/Cq0N23WrdAQjnjqiMyoSG3kzgzjegLPW8cbzLjsZmGoON0P0QJyuXz2cxPkqWZKN88TaXt
n9z4enDLO/ipBmS8IuvOWgTb57LPIEkBeaNBYdiE48CzV0+bcsX4GG8aEjDTvEiU9FkYjfMO/8cZ
pgcBjIL2/nRhRElMKkO/GrS0XlXqBYTsfitSPji2ZjsyQRrd4eZcVJR6Q1n4ikdSHAAfm572F4fE
/lGzhvyp9IuYHABKRtdF5aDJ2hfrfhp8YpxGpCXrFWPZcsnEkyq27xhTlG80sejNG++zNAWe6EUm
M5zQMGOfDgFZSYnQyBRjOE70kv3XsMrElRQTMISVrVvPklso0pDNGkAd0NUGej09okjy427UOZem
MTz4WGGhX3DcyOnGYESZbGvlQaS34sxfQhuqORCHtlvdideEhngTNaQLxhHyRmkin4b1BtZUX4Gm
REtGXciAT7f7dHySwlffJFsP2fh9YOMDWLUQEed1SEYOyD+WH1OQy9aqz6AmSJRPFMaEXCCISePT
8cEVL5UoNq7P+/Vs6fFVE0tPz3dXoSDuNlm/EJcNxf7s6QJOl1KxYMYkdb0Rr5fY1qnRERs5zYoq
x/dbLHz1kykrJfn5hW4o5WJopgBiIZonbHwzXXfopXioSULcRbZHB+qTYMy4Gvr8SmfUS8Sh2VuZ
sTG65Eqjw6SQF0k892BCIE7G+sqcUrSOtRR7jbIG/cEK6a9YW5HQnyk8QTws08vVmiZMg3yYo9go
ZRU8vVjf6n6JStr03mUFRkAz4hE8F2KBaDJE6TQ5LdPakopi/lj8o98gxPd9a2K1uO3iVTn+RsyH
NRaphDPXVdDhd2xa6+Nb96NFELOn35taubWatFofG1qNyxh/IvltrI/nKRp1zDnwGEDEa9oKA3va
XtGmHItiqZgXJTExRUwNfsAluujdSgfLvSxMfLArY3lqOETrcfzRj8YEWEe5/d8FhniGm/gJDXEE
dTxhJQQ84Db71yp9hx9MkIifN/T34BWapen2M9DAj20JcMdfbSO+AwPSPIDAMLV3pmZZlqErQBr4
s96+iTPw9MfVkqIZ7wxFs1VdPyI5nl2en4/7Z0DJv1bnxbHfZ01aT2AV+JUvUCKa8/dO/tUGnp28
+s4ATqIoigpyZAKPvDx5x3wH3sQBf8KIdvoDYHHC/fy43H/wDPz17f07l+nFJfhThI0iW68BNuKK
/xNPgGG8U0xHAzIjH58AHqkXT4Ci8wQAqwF+8+92+qqsTAAg7skJYPRPn7/+jrMn6G3+yUNgvdNh
cCgGiHTx9//rPfjTh0B3tOOd+aWLYJiq8erOqzwaimkY+hOK6//9u/+n56zywP7qSevmO8MBmWzY
T3eW9uT5k2+a7xTL1kxAZ8c7z/X593r9VQ373l98/nUD2JymgKk/tnFTI/fiKvCFkE2LzwOfhn+v
09dV2fnV5s803unw53Qu5fH8f/4GgOLTDYQMjuv/iUbwb7wvP3oUEGvjB9GXCB6rZ+jM/7bC97bv
5w08fUImzCKfyhf1JuDmccuPP4Ccv7942QR+9NnK73hSsZunnz+d3897frGv7yf1feEmeCzvynsf
jt+ERH06yiMg9P/EXx/L+u45FvT4iTsdyU940x+t/19tGFRZHVT+mzkutcnX4MUeju3nr+7h7C4N
6uzriy0/fZ9+ddPnj90b4tUoIAT30fNr89QK/g9s/xudrIf4Ln14M/0f7r6Wdw9Z+XJf6tQB+OV9
TWDdCb375vax5KZkJc/7980K0LBmmbzUv76f9u7NzX1Wv7zXTy3mr279Iq3vyiD7fpjiuOkh84H4
1S1flkF6//hm+dDdlQ9vttV0T75vVezGtP4nbgMtzNfH+xcbtmSTrt+vHv9/B+n+0dz8a+/x5ybK
0h+PzvD9eEUbdxwO/eoJnDfpXdvUz7f89J356y3/UWP4A3j/cxP5fQzwRz972fxPNe7jx7vy9/8L
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0.png"/><Relationship Id="rId3" Type="http://schemas.openxmlformats.org/officeDocument/2006/relationships/image" Target="../media/image3.svg"/><Relationship Id="rId7" Type="http://schemas.openxmlformats.org/officeDocument/2006/relationships/chart" Target="../charts/chart3.xml"/><Relationship Id="rId12" Type="http://schemas.microsoft.com/office/2014/relationships/chartEx" Target="../charts/chartEx1.xml"/><Relationship Id="rId17" Type="http://schemas.openxmlformats.org/officeDocument/2006/relationships/image" Target="../media/image14.svg"/><Relationship Id="rId2" Type="http://schemas.openxmlformats.org/officeDocument/2006/relationships/image" Target="../media/image2.png"/><Relationship Id="rId16"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image" Target="../media/image9.png"/><Relationship Id="rId5" Type="http://schemas.openxmlformats.org/officeDocument/2006/relationships/image" Target="../media/image4.png"/><Relationship Id="rId15" Type="http://schemas.openxmlformats.org/officeDocument/2006/relationships/image" Target="../media/image12.svg"/><Relationship Id="rId10" Type="http://schemas.openxmlformats.org/officeDocument/2006/relationships/image" Target="../media/image8.png"/><Relationship Id="rId4" Type="http://schemas.openxmlformats.org/officeDocument/2006/relationships/chart" Target="../charts/chart2.xml"/><Relationship Id="rId9" Type="http://schemas.openxmlformats.org/officeDocument/2006/relationships/image" Target="../media/image7.png"/><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10</xdr:col>
      <xdr:colOff>270409</xdr:colOff>
      <xdr:row>1</xdr:row>
      <xdr:rowOff>80448</xdr:rowOff>
    </xdr:from>
    <xdr:to>
      <xdr:col>17</xdr:col>
      <xdr:colOff>566963</xdr:colOff>
      <xdr:row>12</xdr:row>
      <xdr:rowOff>72448</xdr:rowOff>
    </xdr:to>
    <xdr:graphicFrame macro="">
      <xdr:nvGraphicFramePr>
        <xdr:cNvPr id="2" name="Chart 1">
          <a:extLst>
            <a:ext uri="{FF2B5EF4-FFF2-40B4-BE49-F238E27FC236}">
              <a16:creationId xmlns:a16="http://schemas.microsoft.com/office/drawing/2014/main" id="{30057FAE-8451-C8DC-CBE5-F3A77044C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27080</xdr:rowOff>
    </xdr:from>
    <xdr:to>
      <xdr:col>28</xdr:col>
      <xdr:colOff>209857</xdr:colOff>
      <xdr:row>57</xdr:row>
      <xdr:rowOff>149680</xdr:rowOff>
    </xdr:to>
    <xdr:grpSp>
      <xdr:nvGrpSpPr>
        <xdr:cNvPr id="4" name="Group 3">
          <a:extLst>
            <a:ext uri="{FF2B5EF4-FFF2-40B4-BE49-F238E27FC236}">
              <a16:creationId xmlns:a16="http://schemas.microsoft.com/office/drawing/2014/main" id="{1E17E2B7-2711-88FE-EF33-0F9A9DD60A7C}"/>
            </a:ext>
          </a:extLst>
        </xdr:cNvPr>
        <xdr:cNvGrpSpPr/>
      </xdr:nvGrpSpPr>
      <xdr:grpSpPr>
        <a:xfrm>
          <a:off x="0" y="27080"/>
          <a:ext cx="17331338" cy="10847044"/>
          <a:chOff x="5935383" y="261470"/>
          <a:chExt cx="17466916" cy="10764453"/>
        </a:xfrm>
      </xdr:grpSpPr>
      <xdr:sp macro="" textlink="">
        <xdr:nvSpPr>
          <xdr:cNvPr id="2" name="Rectangle 1">
            <a:extLst>
              <a:ext uri="{FF2B5EF4-FFF2-40B4-BE49-F238E27FC236}">
                <a16:creationId xmlns:a16="http://schemas.microsoft.com/office/drawing/2014/main" id="{F4C844A0-A1ED-1309-79C3-7AACEFD8921B}"/>
              </a:ext>
            </a:extLst>
          </xdr:cNvPr>
          <xdr:cNvSpPr/>
        </xdr:nvSpPr>
        <xdr:spPr>
          <a:xfrm>
            <a:off x="5935383" y="261470"/>
            <a:ext cx="17397266" cy="5878352"/>
          </a:xfrm>
          <a:prstGeom prst="roundRect">
            <a:avLst/>
          </a:prstGeom>
          <a:gradFill flip="none" rotWithShape="1">
            <a:gsLst>
              <a:gs pos="85000">
                <a:srgbClr val="D3BABF"/>
              </a:gs>
              <a:gs pos="41000">
                <a:srgbClr val="F9D7A8"/>
              </a:gs>
            </a:gsLst>
            <a:lin ang="13500000" scaled="1"/>
            <a:tileRect/>
          </a:gra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9D864818-BFA6-4CC4-B5AD-044135B8AB2E}"/>
              </a:ext>
            </a:extLst>
          </xdr:cNvPr>
          <xdr:cNvSpPr/>
        </xdr:nvSpPr>
        <xdr:spPr>
          <a:xfrm>
            <a:off x="6005033" y="2800148"/>
            <a:ext cx="17397266" cy="8225775"/>
          </a:xfrm>
          <a:prstGeom prst="roundRect">
            <a:avLst/>
          </a:prstGeom>
          <a:gradFill flip="none" rotWithShape="1">
            <a:gsLst>
              <a:gs pos="100000">
                <a:srgbClr val="F5F5F5">
                  <a:alpha val="0"/>
                </a:srgbClr>
              </a:gs>
              <a:gs pos="43000">
                <a:srgbClr val="F5F5F5"/>
              </a:gs>
            </a:gsLst>
            <a:lin ang="16200000" scaled="1"/>
            <a:tileRect/>
          </a:gra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188852</xdr:colOff>
      <xdr:row>2</xdr:row>
      <xdr:rowOff>83672</xdr:rowOff>
    </xdr:from>
    <xdr:to>
      <xdr:col>27</xdr:col>
      <xdr:colOff>131098</xdr:colOff>
      <xdr:row>50</xdr:row>
      <xdr:rowOff>166693</xdr:rowOff>
    </xdr:to>
    <xdr:grpSp>
      <xdr:nvGrpSpPr>
        <xdr:cNvPr id="7" name="Group 6">
          <a:extLst>
            <a:ext uri="{FF2B5EF4-FFF2-40B4-BE49-F238E27FC236}">
              <a16:creationId xmlns:a16="http://schemas.microsoft.com/office/drawing/2014/main" id="{36785CCA-1431-7C6D-99C5-5CBB428EC4EB}"/>
            </a:ext>
          </a:extLst>
        </xdr:cNvPr>
        <xdr:cNvGrpSpPr/>
      </xdr:nvGrpSpPr>
      <xdr:grpSpPr>
        <a:xfrm>
          <a:off x="188852" y="459968"/>
          <a:ext cx="16452246" cy="9114132"/>
          <a:chOff x="206374" y="376464"/>
          <a:chExt cx="16349472" cy="8788871"/>
        </a:xfrm>
      </xdr:grpSpPr>
      <xdr:sp macro="" textlink="">
        <xdr:nvSpPr>
          <xdr:cNvPr id="5" name="Rectangle: Top Corners Rounded 4">
            <a:extLst>
              <a:ext uri="{FF2B5EF4-FFF2-40B4-BE49-F238E27FC236}">
                <a16:creationId xmlns:a16="http://schemas.microsoft.com/office/drawing/2014/main" id="{AB913A88-7CD1-353B-61AE-5CF44C0512E0}"/>
              </a:ext>
            </a:extLst>
          </xdr:cNvPr>
          <xdr:cNvSpPr/>
        </xdr:nvSpPr>
        <xdr:spPr>
          <a:xfrm>
            <a:off x="206374" y="376464"/>
            <a:ext cx="16344937" cy="384048"/>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20052F9A-FE8C-25AE-7209-3BE346D84A72}"/>
              </a:ext>
            </a:extLst>
          </xdr:cNvPr>
          <xdr:cNvSpPr/>
        </xdr:nvSpPr>
        <xdr:spPr>
          <a:xfrm>
            <a:off x="206374" y="761999"/>
            <a:ext cx="16349472" cy="8403336"/>
          </a:xfrm>
          <a:prstGeom prst="rect">
            <a:avLst/>
          </a:prstGeom>
          <a:gradFill flip="none" rotWithShape="1">
            <a:gsLst>
              <a:gs pos="100000">
                <a:srgbClr val="F5F5F5">
                  <a:alpha val="68000"/>
                </a:srgbClr>
              </a:gs>
              <a:gs pos="10000">
                <a:srgbClr val="F5F5F5"/>
              </a:gs>
            </a:gsLst>
            <a:path path="shap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409121</xdr:colOff>
      <xdr:row>2</xdr:row>
      <xdr:rowOff>78921</xdr:rowOff>
    </xdr:from>
    <xdr:to>
      <xdr:col>6</xdr:col>
      <xdr:colOff>418192</xdr:colOff>
      <xdr:row>4</xdr:row>
      <xdr:rowOff>78921</xdr:rowOff>
    </xdr:to>
    <xdr:sp macro="" textlink="">
      <xdr:nvSpPr>
        <xdr:cNvPr id="10" name="TextBox 9">
          <a:extLst>
            <a:ext uri="{FF2B5EF4-FFF2-40B4-BE49-F238E27FC236}">
              <a16:creationId xmlns:a16="http://schemas.microsoft.com/office/drawing/2014/main" id="{9DCD038D-4561-1EC5-C721-503B927F1280}"/>
            </a:ext>
          </a:extLst>
        </xdr:cNvPr>
        <xdr:cNvSpPr txBox="1"/>
      </xdr:nvSpPr>
      <xdr:spPr>
        <a:xfrm>
          <a:off x="409121" y="447221"/>
          <a:ext cx="3666671"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latin typeface="Arial" panose="020B0604020202020204" pitchFamily="34" charset="0"/>
              <a:cs typeface="Arial" panose="020B0604020202020204" pitchFamily="34" charset="0"/>
            </a:rPr>
            <a:t>Supply Chain Analytics &amp; Supply Dashboard</a:t>
          </a:r>
        </a:p>
      </xdr:txBody>
    </xdr:sp>
    <xdr:clientData/>
  </xdr:twoCellAnchor>
  <xdr:twoCellAnchor editAs="oneCell">
    <xdr:from>
      <xdr:col>0</xdr:col>
      <xdr:colOff>283026</xdr:colOff>
      <xdr:row>2</xdr:row>
      <xdr:rowOff>103413</xdr:rowOff>
    </xdr:from>
    <xdr:to>
      <xdr:col>0</xdr:col>
      <xdr:colOff>609599</xdr:colOff>
      <xdr:row>4</xdr:row>
      <xdr:rowOff>64407</xdr:rowOff>
    </xdr:to>
    <xdr:pic>
      <xdr:nvPicPr>
        <xdr:cNvPr id="12" name="Picture 11">
          <a:extLst>
            <a:ext uri="{FF2B5EF4-FFF2-40B4-BE49-F238E27FC236}">
              <a16:creationId xmlns:a16="http://schemas.microsoft.com/office/drawing/2014/main" id="{8A1EAF2B-F442-B1D8-40E3-5C73E38BF7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3026" y="471713"/>
          <a:ext cx="326573" cy="329294"/>
        </a:xfrm>
        <a:prstGeom prst="rect">
          <a:avLst/>
        </a:prstGeom>
      </xdr:spPr>
    </xdr:pic>
    <xdr:clientData/>
  </xdr:twoCellAnchor>
  <xdr:twoCellAnchor>
    <xdr:from>
      <xdr:col>1</xdr:col>
      <xdr:colOff>576941</xdr:colOff>
      <xdr:row>5</xdr:row>
      <xdr:rowOff>132452</xdr:rowOff>
    </xdr:from>
    <xdr:to>
      <xdr:col>3</xdr:col>
      <xdr:colOff>471714</xdr:colOff>
      <xdr:row>7</xdr:row>
      <xdr:rowOff>108868</xdr:rowOff>
    </xdr:to>
    <xdr:sp macro="" textlink="'Pivot Tables'!E7">
      <xdr:nvSpPr>
        <xdr:cNvPr id="14" name="TextBox 13">
          <a:extLst>
            <a:ext uri="{FF2B5EF4-FFF2-40B4-BE49-F238E27FC236}">
              <a16:creationId xmlns:a16="http://schemas.microsoft.com/office/drawing/2014/main" id="{625A0A70-D526-4B10-AA13-596EA1ABAA58}"/>
            </a:ext>
          </a:extLst>
        </xdr:cNvPr>
        <xdr:cNvSpPr txBox="1"/>
      </xdr:nvSpPr>
      <xdr:spPr>
        <a:xfrm>
          <a:off x="1184727" y="1039595"/>
          <a:ext cx="1110344" cy="339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F6A982D-4408-48FC-A770-E07AD0FCB9E7}" type="TxLink">
            <a:rPr lang="en-US" sz="2200" b="1" i="0" u="none" strike="noStrike">
              <a:solidFill>
                <a:srgbClr val="000000"/>
              </a:solidFill>
              <a:latin typeface="Calibri"/>
              <a:ea typeface="Calibri"/>
              <a:cs typeface="Calibri"/>
            </a:rPr>
            <a:pPr algn="l"/>
            <a:t>264,193</a:t>
          </a:fld>
          <a:endParaRPr lang="en-US" sz="2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1</xdr:col>
      <xdr:colOff>560612</xdr:colOff>
      <xdr:row>7</xdr:row>
      <xdr:rowOff>61685</xdr:rowOff>
    </xdr:from>
    <xdr:to>
      <xdr:col>4</xdr:col>
      <xdr:colOff>172356</xdr:colOff>
      <xdr:row>8</xdr:row>
      <xdr:rowOff>172357</xdr:rowOff>
    </xdr:to>
    <xdr:sp macro="" textlink="">
      <xdr:nvSpPr>
        <xdr:cNvPr id="15" name="TextBox 14">
          <a:extLst>
            <a:ext uri="{FF2B5EF4-FFF2-40B4-BE49-F238E27FC236}">
              <a16:creationId xmlns:a16="http://schemas.microsoft.com/office/drawing/2014/main" id="{CE947F61-D7BE-484D-A2FD-FAE1557B9EA6}"/>
            </a:ext>
          </a:extLst>
        </xdr:cNvPr>
        <xdr:cNvSpPr txBox="1"/>
      </xdr:nvSpPr>
      <xdr:spPr>
        <a:xfrm>
          <a:off x="1168398" y="1331685"/>
          <a:ext cx="1435101" cy="292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lumMod val="50000"/>
                </a:schemeClr>
              </a:solidFill>
              <a:latin typeface="Arial" panose="020B0604020202020204" pitchFamily="34" charset="0"/>
              <a:cs typeface="Arial" panose="020B0604020202020204" pitchFamily="34" charset="0"/>
            </a:rPr>
            <a:t>Monthly Balance</a:t>
          </a:r>
        </a:p>
      </xdr:txBody>
    </xdr:sp>
    <xdr:clientData/>
  </xdr:twoCellAnchor>
  <xdr:twoCellAnchor>
    <xdr:from>
      <xdr:col>1</xdr:col>
      <xdr:colOff>117928</xdr:colOff>
      <xdr:row>5</xdr:row>
      <xdr:rowOff>169644</xdr:rowOff>
    </xdr:from>
    <xdr:to>
      <xdr:col>1</xdr:col>
      <xdr:colOff>575128</xdr:colOff>
      <xdr:row>8</xdr:row>
      <xdr:rowOff>82558</xdr:rowOff>
    </xdr:to>
    <xdr:grpSp>
      <xdr:nvGrpSpPr>
        <xdr:cNvPr id="22" name="Group 21">
          <a:extLst>
            <a:ext uri="{FF2B5EF4-FFF2-40B4-BE49-F238E27FC236}">
              <a16:creationId xmlns:a16="http://schemas.microsoft.com/office/drawing/2014/main" id="{4D3A0C53-6A7B-69AC-ABA6-D6E42BFF58A7}"/>
            </a:ext>
          </a:extLst>
        </xdr:cNvPr>
        <xdr:cNvGrpSpPr/>
      </xdr:nvGrpSpPr>
      <xdr:grpSpPr>
        <a:xfrm>
          <a:off x="729409" y="1110385"/>
          <a:ext cx="457200" cy="477358"/>
          <a:chOff x="725714" y="1557563"/>
          <a:chExt cx="457200" cy="457200"/>
        </a:xfrm>
      </xdr:grpSpPr>
      <xdr:sp macro="" textlink="">
        <xdr:nvSpPr>
          <xdr:cNvPr id="16" name="Rectangle: Rounded Corners 15">
            <a:extLst>
              <a:ext uri="{FF2B5EF4-FFF2-40B4-BE49-F238E27FC236}">
                <a16:creationId xmlns:a16="http://schemas.microsoft.com/office/drawing/2014/main" id="{988A51D8-B062-111E-0D89-5106D2D034EC}"/>
              </a:ext>
            </a:extLst>
          </xdr:cNvPr>
          <xdr:cNvSpPr/>
        </xdr:nvSpPr>
        <xdr:spPr>
          <a:xfrm>
            <a:off x="725714" y="1557563"/>
            <a:ext cx="457200" cy="457200"/>
          </a:xfrm>
          <a:prstGeom prst="roundRect">
            <a:avLst>
              <a:gd name="adj" fmla="val 2063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 name="Graphic 17" descr="Dollar outline">
            <a:extLst>
              <a:ext uri="{FF2B5EF4-FFF2-40B4-BE49-F238E27FC236}">
                <a16:creationId xmlns:a16="http://schemas.microsoft.com/office/drawing/2014/main" id="{A18E97AB-9063-D7D9-DD0C-4AE462EC58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70618" y="1602467"/>
            <a:ext cx="367392" cy="367392"/>
          </a:xfrm>
          <a:prstGeom prst="rect">
            <a:avLst/>
          </a:prstGeom>
        </xdr:spPr>
      </xdr:pic>
    </xdr:grpSp>
    <xdr:clientData/>
  </xdr:twoCellAnchor>
  <xdr:twoCellAnchor>
    <xdr:from>
      <xdr:col>1</xdr:col>
      <xdr:colOff>14512</xdr:colOff>
      <xdr:row>9</xdr:row>
      <xdr:rowOff>5442</xdr:rowOff>
    </xdr:from>
    <xdr:to>
      <xdr:col>5</xdr:col>
      <xdr:colOff>32656</xdr:colOff>
      <xdr:row>10</xdr:row>
      <xdr:rowOff>123370</xdr:rowOff>
    </xdr:to>
    <xdr:grpSp>
      <xdr:nvGrpSpPr>
        <xdr:cNvPr id="23" name="Group 22">
          <a:extLst>
            <a:ext uri="{FF2B5EF4-FFF2-40B4-BE49-F238E27FC236}">
              <a16:creationId xmlns:a16="http://schemas.microsoft.com/office/drawing/2014/main" id="{E5E51DFC-5F8E-7E6A-A2A4-A173E17ECAAD}"/>
            </a:ext>
          </a:extLst>
        </xdr:cNvPr>
        <xdr:cNvGrpSpPr/>
      </xdr:nvGrpSpPr>
      <xdr:grpSpPr>
        <a:xfrm>
          <a:off x="625993" y="1698775"/>
          <a:ext cx="2464070" cy="306076"/>
          <a:chOff x="613227" y="2100942"/>
          <a:chExt cx="2449287" cy="299357"/>
        </a:xfrm>
      </xdr:grpSpPr>
      <xdr:sp macro="" textlink="">
        <xdr:nvSpPr>
          <xdr:cNvPr id="19" name="TextBox 18">
            <a:extLst>
              <a:ext uri="{FF2B5EF4-FFF2-40B4-BE49-F238E27FC236}">
                <a16:creationId xmlns:a16="http://schemas.microsoft.com/office/drawing/2014/main" id="{96BF86F1-94FD-4384-A581-F596CF4C2CC0}"/>
              </a:ext>
            </a:extLst>
          </xdr:cNvPr>
          <xdr:cNvSpPr txBox="1"/>
        </xdr:nvSpPr>
        <xdr:spPr>
          <a:xfrm>
            <a:off x="613227" y="2100942"/>
            <a:ext cx="1435101" cy="292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lumMod val="50000"/>
                  </a:schemeClr>
                </a:solidFill>
                <a:latin typeface="Arial" panose="020B0604020202020204" pitchFamily="34" charset="0"/>
                <a:cs typeface="Arial" panose="020B0604020202020204" pitchFamily="34" charset="0"/>
              </a:rPr>
              <a:t>Year To</a:t>
            </a:r>
            <a:r>
              <a:rPr lang="en-US" sz="1200" baseline="0">
                <a:solidFill>
                  <a:schemeClr val="bg1">
                    <a:lumMod val="50000"/>
                  </a:schemeClr>
                </a:solidFill>
                <a:latin typeface="Arial" panose="020B0604020202020204" pitchFamily="34" charset="0"/>
                <a:cs typeface="Arial" panose="020B0604020202020204" pitchFamily="34" charset="0"/>
              </a:rPr>
              <a:t> Date</a:t>
            </a:r>
            <a:endParaRPr lang="en-US" sz="1200">
              <a:solidFill>
                <a:schemeClr val="bg1">
                  <a:lumMod val="50000"/>
                </a:schemeClr>
              </a:solidFill>
              <a:latin typeface="Arial" panose="020B0604020202020204" pitchFamily="34" charset="0"/>
              <a:cs typeface="Arial" panose="020B0604020202020204" pitchFamily="34" charset="0"/>
            </a:endParaRPr>
          </a:p>
        </xdr:txBody>
      </xdr:sp>
      <xdr:sp macro="" textlink="'Pivot Tables'!H7">
        <xdr:nvSpPr>
          <xdr:cNvPr id="20" name="TextBox 19">
            <a:extLst>
              <a:ext uri="{FF2B5EF4-FFF2-40B4-BE49-F238E27FC236}">
                <a16:creationId xmlns:a16="http://schemas.microsoft.com/office/drawing/2014/main" id="{452A89EF-8901-420D-B3E5-E17A024E7A2B}"/>
              </a:ext>
            </a:extLst>
          </xdr:cNvPr>
          <xdr:cNvSpPr txBox="1"/>
        </xdr:nvSpPr>
        <xdr:spPr>
          <a:xfrm>
            <a:off x="1627413" y="2108198"/>
            <a:ext cx="1435101" cy="292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5B4061F-CD59-4BC7-AB07-CDF881319137}" type="TxLink">
              <a:rPr lang="en-US" sz="1200" b="1" i="0" u="none" strike="noStrike">
                <a:solidFill>
                  <a:srgbClr val="000000"/>
                </a:solidFill>
                <a:latin typeface="Arial" panose="020B0604020202020204" pitchFamily="34" charset="0"/>
                <a:ea typeface="Calibri"/>
                <a:cs typeface="Arial" panose="020B0604020202020204" pitchFamily="34" charset="0"/>
              </a:rPr>
              <a:t>$264,193</a:t>
            </a:fld>
            <a:endParaRPr lang="en-US" sz="1200">
              <a:solidFill>
                <a:schemeClr val="bg1">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6</xdr:col>
      <xdr:colOff>99793</xdr:colOff>
      <xdr:row>9</xdr:row>
      <xdr:rowOff>45358</xdr:rowOff>
    </xdr:from>
    <xdr:to>
      <xdr:col>8</xdr:col>
      <xdr:colOff>575861</xdr:colOff>
      <xdr:row>19</xdr:row>
      <xdr:rowOff>96448</xdr:rowOff>
    </xdr:to>
    <xdr:grpSp>
      <xdr:nvGrpSpPr>
        <xdr:cNvPr id="29" name="Group 28">
          <a:extLst>
            <a:ext uri="{FF2B5EF4-FFF2-40B4-BE49-F238E27FC236}">
              <a16:creationId xmlns:a16="http://schemas.microsoft.com/office/drawing/2014/main" id="{B6097C4A-B0A8-47C0-6FEE-8D4EA8860CB4}"/>
            </a:ext>
          </a:extLst>
        </xdr:cNvPr>
        <xdr:cNvGrpSpPr/>
      </xdr:nvGrpSpPr>
      <xdr:grpSpPr>
        <a:xfrm>
          <a:off x="3768682" y="1738691"/>
          <a:ext cx="1699031" cy="1932572"/>
          <a:chOff x="4735285" y="1678215"/>
          <a:chExt cx="1691640" cy="1865376"/>
        </a:xfrm>
      </xdr:grpSpPr>
      <xdr:sp macro="" textlink="">
        <xdr:nvSpPr>
          <xdr:cNvPr id="24" name="Rectangle: Rounded Corners 23">
            <a:extLst>
              <a:ext uri="{FF2B5EF4-FFF2-40B4-BE49-F238E27FC236}">
                <a16:creationId xmlns:a16="http://schemas.microsoft.com/office/drawing/2014/main" id="{D56FB6BF-AA05-0A5D-9471-039D23170ECA}"/>
              </a:ext>
            </a:extLst>
          </xdr:cNvPr>
          <xdr:cNvSpPr/>
        </xdr:nvSpPr>
        <xdr:spPr>
          <a:xfrm>
            <a:off x="4735285" y="1678215"/>
            <a:ext cx="1691640" cy="1865376"/>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sp macro="" textlink="'Pivot Tables'!C7">
        <xdr:nvSpPr>
          <xdr:cNvPr id="25" name="TextBox 24">
            <a:extLst>
              <a:ext uri="{FF2B5EF4-FFF2-40B4-BE49-F238E27FC236}">
                <a16:creationId xmlns:a16="http://schemas.microsoft.com/office/drawing/2014/main" id="{4D5908A5-7D48-4827-B1DB-75FAF6469D00}"/>
              </a:ext>
            </a:extLst>
          </xdr:cNvPr>
          <xdr:cNvSpPr txBox="1"/>
        </xdr:nvSpPr>
        <xdr:spPr>
          <a:xfrm>
            <a:off x="4920342" y="2389413"/>
            <a:ext cx="1110344" cy="339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4EF75F1-6E02-4949-AADD-83DEA655F4D5}" type="TxLink">
              <a:rPr lang="en-US" sz="1400" b="1" i="0" u="none" strike="noStrike">
                <a:solidFill>
                  <a:schemeClr val="bg1">
                    <a:lumMod val="50000"/>
                  </a:schemeClr>
                </a:solidFill>
                <a:latin typeface="Arial" panose="020B0604020202020204" pitchFamily="34" charset="0"/>
                <a:ea typeface="Calibri"/>
                <a:cs typeface="Arial" panose="020B0604020202020204" pitchFamily="34" charset="0"/>
              </a:rPr>
              <a:t>$359,038</a:t>
            </a:fld>
            <a:endParaRPr lang="en-US" sz="1400">
              <a:solidFill>
                <a:schemeClr val="bg1">
                  <a:lumMod val="50000"/>
                </a:schemeClr>
              </a:solidFill>
              <a:latin typeface="Arial" panose="020B0604020202020204" pitchFamily="34" charset="0"/>
              <a:cs typeface="Arial" panose="020B0604020202020204" pitchFamily="34" charset="0"/>
            </a:endParaRPr>
          </a:p>
        </xdr:txBody>
      </xdr:sp>
      <xdr:sp macro="" textlink="'Pivot Tables'!C8">
        <xdr:nvSpPr>
          <xdr:cNvPr id="26" name="TextBox 25">
            <a:extLst>
              <a:ext uri="{FF2B5EF4-FFF2-40B4-BE49-F238E27FC236}">
                <a16:creationId xmlns:a16="http://schemas.microsoft.com/office/drawing/2014/main" id="{8945E027-1170-4570-A27D-0562A9959141}"/>
              </a:ext>
            </a:extLst>
          </xdr:cNvPr>
          <xdr:cNvSpPr txBox="1"/>
        </xdr:nvSpPr>
        <xdr:spPr>
          <a:xfrm>
            <a:off x="4963885" y="2750455"/>
            <a:ext cx="524330" cy="324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3658948-F502-406B-8635-12195A2C2986}" type="TxLink">
              <a:rPr lang="en-US" sz="1200" b="0" i="0" u="none" strike="noStrike">
                <a:solidFill>
                  <a:schemeClr val="bg1">
                    <a:lumMod val="65000"/>
                  </a:schemeClr>
                </a:solidFill>
                <a:latin typeface="Calibri"/>
                <a:ea typeface="Calibri"/>
                <a:cs typeface="Calibri"/>
              </a:rPr>
              <a:t>79%</a:t>
            </a:fld>
            <a:endParaRPr lang="en-US" sz="1400">
              <a:solidFill>
                <a:schemeClr val="bg1">
                  <a:lumMod val="65000"/>
                </a:schemeClr>
              </a:solidFill>
              <a:latin typeface="Arial" panose="020B0604020202020204" pitchFamily="34" charset="0"/>
              <a:cs typeface="Arial" panose="020B0604020202020204" pitchFamily="34" charset="0"/>
            </a:endParaRPr>
          </a:p>
        </xdr:txBody>
      </xdr:sp>
      <xdr:sp macro="" textlink="">
        <xdr:nvSpPr>
          <xdr:cNvPr id="27" name="Rectangle: Rounded Corners 26">
            <a:extLst>
              <a:ext uri="{FF2B5EF4-FFF2-40B4-BE49-F238E27FC236}">
                <a16:creationId xmlns:a16="http://schemas.microsoft.com/office/drawing/2014/main" id="{F4069F42-B777-407A-8D0E-027DC115DB52}"/>
              </a:ext>
            </a:extLst>
          </xdr:cNvPr>
          <xdr:cNvSpPr/>
        </xdr:nvSpPr>
        <xdr:spPr>
          <a:xfrm>
            <a:off x="4951186" y="1939472"/>
            <a:ext cx="841248" cy="320040"/>
          </a:xfrm>
          <a:prstGeom prst="roundRect">
            <a:avLst>
              <a:gd name="adj" fmla="val 0"/>
            </a:avLst>
          </a:prstGeom>
          <a:solidFill>
            <a:srgbClr val="ABE7CF">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EDE1E4CB-1C18-40F1-9C8F-4ED7D063C565}"/>
              </a:ext>
            </a:extLst>
          </xdr:cNvPr>
          <xdr:cNvSpPr txBox="1"/>
        </xdr:nvSpPr>
        <xdr:spPr>
          <a:xfrm>
            <a:off x="4916713" y="1932214"/>
            <a:ext cx="762000"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5BD0A0"/>
                </a:solidFill>
                <a:latin typeface="Arial" panose="020B0604020202020204" pitchFamily="34" charset="0"/>
                <a:cs typeface="Arial" panose="020B0604020202020204" pitchFamily="34" charset="0"/>
              </a:rPr>
              <a:t>Income</a:t>
            </a:r>
          </a:p>
        </xdr:txBody>
      </xdr:sp>
    </xdr:grpSp>
    <xdr:clientData/>
  </xdr:twoCellAnchor>
  <xdr:twoCellAnchor>
    <xdr:from>
      <xdr:col>9</xdr:col>
      <xdr:colOff>215898</xdr:colOff>
      <xdr:row>9</xdr:row>
      <xdr:rowOff>61686</xdr:rowOff>
    </xdr:from>
    <xdr:to>
      <xdr:col>12</xdr:col>
      <xdr:colOff>84180</xdr:colOff>
      <xdr:row>19</xdr:row>
      <xdr:rowOff>145143</xdr:rowOff>
    </xdr:to>
    <xdr:sp macro="" textlink="">
      <xdr:nvSpPr>
        <xdr:cNvPr id="31" name="Rectangle: Rounded Corners 30">
          <a:extLst>
            <a:ext uri="{FF2B5EF4-FFF2-40B4-BE49-F238E27FC236}">
              <a16:creationId xmlns:a16="http://schemas.microsoft.com/office/drawing/2014/main" id="{0EF04265-DF1F-1D53-E335-D17B47308D2B}"/>
            </a:ext>
          </a:extLst>
        </xdr:cNvPr>
        <xdr:cNvSpPr/>
      </xdr:nvSpPr>
      <xdr:spPr>
        <a:xfrm>
          <a:off x="5685969" y="1694543"/>
          <a:ext cx="1691640" cy="1897743"/>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xdr:from>
      <xdr:col>9</xdr:col>
      <xdr:colOff>400955</xdr:colOff>
      <xdr:row>13</xdr:row>
      <xdr:rowOff>59510</xdr:rowOff>
    </xdr:from>
    <xdr:to>
      <xdr:col>11</xdr:col>
      <xdr:colOff>295727</xdr:colOff>
      <xdr:row>15</xdr:row>
      <xdr:rowOff>41812</xdr:rowOff>
    </xdr:to>
    <xdr:sp macro="" textlink="'Pivot Tables'!D7">
      <xdr:nvSpPr>
        <xdr:cNvPr id="32" name="TextBox 31">
          <a:extLst>
            <a:ext uri="{FF2B5EF4-FFF2-40B4-BE49-F238E27FC236}">
              <a16:creationId xmlns:a16="http://schemas.microsoft.com/office/drawing/2014/main" id="{0C9991EC-84F5-335A-4506-393612B1E1E8}"/>
            </a:ext>
          </a:extLst>
        </xdr:cNvPr>
        <xdr:cNvSpPr txBox="1"/>
      </xdr:nvSpPr>
      <xdr:spPr>
        <a:xfrm>
          <a:off x="5871026" y="2418081"/>
          <a:ext cx="1110344" cy="345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E3838A1-DD73-47C7-95BE-2D0B02593D45}" type="TxLink">
            <a:rPr lang="en-US" sz="1200" b="1" i="0" u="none" strike="noStrike">
              <a:solidFill>
                <a:schemeClr val="bg1">
                  <a:lumMod val="50000"/>
                </a:schemeClr>
              </a:solidFill>
              <a:latin typeface="Calibri"/>
              <a:ea typeface="Calibri"/>
              <a:cs typeface="Calibri"/>
            </a:rPr>
            <a:t>$94,845</a:t>
          </a:fld>
          <a:endParaRPr lang="en-US" sz="14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9</xdr:col>
      <xdr:colOff>444498</xdr:colOff>
      <xdr:row>15</xdr:row>
      <xdr:rowOff>63959</xdr:rowOff>
    </xdr:from>
    <xdr:to>
      <xdr:col>10</xdr:col>
      <xdr:colOff>361042</xdr:colOff>
      <xdr:row>17</xdr:row>
      <xdr:rowOff>31496</xdr:rowOff>
    </xdr:to>
    <xdr:sp macro="" textlink="'Pivot Tables'!D8">
      <xdr:nvSpPr>
        <xdr:cNvPr id="33" name="TextBox 32">
          <a:extLst>
            <a:ext uri="{FF2B5EF4-FFF2-40B4-BE49-F238E27FC236}">
              <a16:creationId xmlns:a16="http://schemas.microsoft.com/office/drawing/2014/main" id="{9CEBA0BF-4326-22FB-4F3D-03F12EFFF721}"/>
            </a:ext>
          </a:extLst>
        </xdr:cNvPr>
        <xdr:cNvSpPr txBox="1"/>
      </xdr:nvSpPr>
      <xdr:spPr>
        <a:xfrm>
          <a:off x="5914569" y="2785388"/>
          <a:ext cx="524330" cy="330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E0A413A-0665-43F3-B3B3-E4D725FC5299}" type="TxLink">
            <a:rPr lang="en-US" sz="1200" b="0" i="0" u="none" strike="noStrike">
              <a:solidFill>
                <a:srgbClr val="808080"/>
              </a:solidFill>
              <a:latin typeface="Calibri"/>
              <a:ea typeface="Calibri"/>
              <a:cs typeface="Calibri"/>
            </a:rPr>
            <a:t>21%</a:t>
          </a:fld>
          <a:endParaRPr lang="en-US" sz="140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9</xdr:col>
      <xdr:colOff>431799</xdr:colOff>
      <xdr:row>10</xdr:row>
      <xdr:rowOff>146047</xdr:rowOff>
    </xdr:from>
    <xdr:to>
      <xdr:col>11</xdr:col>
      <xdr:colOff>57475</xdr:colOff>
      <xdr:row>12</xdr:row>
      <xdr:rowOff>108783</xdr:rowOff>
    </xdr:to>
    <xdr:sp macro="" textlink="">
      <xdr:nvSpPr>
        <xdr:cNvPr id="34" name="Rectangle: Rounded Corners 33">
          <a:extLst>
            <a:ext uri="{FF2B5EF4-FFF2-40B4-BE49-F238E27FC236}">
              <a16:creationId xmlns:a16="http://schemas.microsoft.com/office/drawing/2014/main" id="{1918266D-9B9C-068D-1C0C-7B1302706985}"/>
            </a:ext>
          </a:extLst>
        </xdr:cNvPr>
        <xdr:cNvSpPr/>
      </xdr:nvSpPr>
      <xdr:spPr>
        <a:xfrm>
          <a:off x="5901870" y="1960333"/>
          <a:ext cx="841248" cy="325593"/>
        </a:xfrm>
        <a:prstGeom prst="roundRect">
          <a:avLst>
            <a:gd name="adj" fmla="val 0"/>
          </a:avLst>
        </a:prstGeom>
        <a:solidFill>
          <a:srgbClr val="FBC252">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397326</xdr:colOff>
      <xdr:row>10</xdr:row>
      <xdr:rowOff>138663</xdr:rowOff>
    </xdr:from>
    <xdr:to>
      <xdr:col>10</xdr:col>
      <xdr:colOff>551540</xdr:colOff>
      <xdr:row>12</xdr:row>
      <xdr:rowOff>135731</xdr:rowOff>
    </xdr:to>
    <xdr:sp macro="" textlink="">
      <xdr:nvSpPr>
        <xdr:cNvPr id="35" name="TextBox 34">
          <a:extLst>
            <a:ext uri="{FF2B5EF4-FFF2-40B4-BE49-F238E27FC236}">
              <a16:creationId xmlns:a16="http://schemas.microsoft.com/office/drawing/2014/main" id="{3200E1AC-4016-50D7-2CDB-530E0617120C}"/>
            </a:ext>
          </a:extLst>
        </xdr:cNvPr>
        <xdr:cNvSpPr txBox="1"/>
      </xdr:nvSpPr>
      <xdr:spPr>
        <a:xfrm>
          <a:off x="5867397" y="1952949"/>
          <a:ext cx="762000" cy="35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EF8C0F"/>
              </a:solidFill>
              <a:latin typeface="Arial" panose="020B0604020202020204" pitchFamily="34" charset="0"/>
              <a:cs typeface="Arial" panose="020B0604020202020204" pitchFamily="34" charset="0"/>
            </a:rPr>
            <a:t>Expense</a:t>
          </a:r>
        </a:p>
      </xdr:txBody>
    </xdr:sp>
    <xdr:clientData/>
  </xdr:twoCellAnchor>
  <xdr:twoCellAnchor>
    <xdr:from>
      <xdr:col>12</xdr:col>
      <xdr:colOff>334284</xdr:colOff>
      <xdr:row>9</xdr:row>
      <xdr:rowOff>50800</xdr:rowOff>
    </xdr:from>
    <xdr:to>
      <xdr:col>21</xdr:col>
      <xdr:colOff>12285</xdr:colOff>
      <xdr:row>19</xdr:row>
      <xdr:rowOff>134257</xdr:rowOff>
    </xdr:to>
    <xdr:sp macro="" textlink="">
      <xdr:nvSpPr>
        <xdr:cNvPr id="36" name="Rectangle: Rounded Corners 35">
          <a:extLst>
            <a:ext uri="{FF2B5EF4-FFF2-40B4-BE49-F238E27FC236}">
              <a16:creationId xmlns:a16="http://schemas.microsoft.com/office/drawing/2014/main" id="{354609EC-8AD4-4BF9-965C-92ED402BCDCE}"/>
            </a:ext>
          </a:extLst>
        </xdr:cNvPr>
        <xdr:cNvSpPr/>
      </xdr:nvSpPr>
      <xdr:spPr>
        <a:xfrm>
          <a:off x="7627713" y="1683657"/>
          <a:ext cx="5148072" cy="1897743"/>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xdr:from>
      <xdr:col>12</xdr:col>
      <xdr:colOff>383275</xdr:colOff>
      <xdr:row>9</xdr:row>
      <xdr:rowOff>72572</xdr:rowOff>
    </xdr:from>
    <xdr:to>
      <xdr:col>20</xdr:col>
      <xdr:colOff>501204</xdr:colOff>
      <xdr:row>19</xdr:row>
      <xdr:rowOff>99786</xdr:rowOff>
    </xdr:to>
    <xdr:graphicFrame macro="">
      <xdr:nvGraphicFramePr>
        <xdr:cNvPr id="37" name="Chart 36">
          <a:extLst>
            <a:ext uri="{FF2B5EF4-FFF2-40B4-BE49-F238E27FC236}">
              <a16:creationId xmlns:a16="http://schemas.microsoft.com/office/drawing/2014/main" id="{8AA8BB08-B2D0-4E6E-B97B-B1FC1B11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252635</xdr:colOff>
      <xdr:row>11</xdr:row>
      <xdr:rowOff>9849</xdr:rowOff>
    </xdr:from>
    <xdr:to>
      <xdr:col>20</xdr:col>
      <xdr:colOff>406850</xdr:colOff>
      <xdr:row>13</xdr:row>
      <xdr:rowOff>6917</xdr:rowOff>
    </xdr:to>
    <xdr:sp macro="" textlink="">
      <xdr:nvSpPr>
        <xdr:cNvPr id="38" name="TextBox 37">
          <a:extLst>
            <a:ext uri="{FF2B5EF4-FFF2-40B4-BE49-F238E27FC236}">
              <a16:creationId xmlns:a16="http://schemas.microsoft.com/office/drawing/2014/main" id="{09EA6058-8578-426B-A139-3B637B7200B8}"/>
            </a:ext>
          </a:extLst>
        </xdr:cNvPr>
        <xdr:cNvSpPr txBox="1"/>
      </xdr:nvSpPr>
      <xdr:spPr>
        <a:xfrm>
          <a:off x="11800564" y="2005563"/>
          <a:ext cx="762000" cy="35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EF8C0F"/>
              </a:solidFill>
              <a:latin typeface="Arial" panose="020B0604020202020204" pitchFamily="34" charset="0"/>
              <a:cs typeface="Arial" panose="020B0604020202020204" pitchFamily="34" charset="0"/>
            </a:rPr>
            <a:t>Balance</a:t>
          </a:r>
        </a:p>
      </xdr:txBody>
    </xdr:sp>
    <xdr:clientData/>
  </xdr:twoCellAnchor>
  <xdr:twoCellAnchor>
    <xdr:from>
      <xdr:col>1</xdr:col>
      <xdr:colOff>72571</xdr:colOff>
      <xdr:row>11</xdr:row>
      <xdr:rowOff>54429</xdr:rowOff>
    </xdr:from>
    <xdr:to>
      <xdr:col>5</xdr:col>
      <xdr:colOff>81642</xdr:colOff>
      <xdr:row>11</xdr:row>
      <xdr:rowOff>54429</xdr:rowOff>
    </xdr:to>
    <xdr:cxnSp macro="">
      <xdr:nvCxnSpPr>
        <xdr:cNvPr id="40" name="Straight Connector 39">
          <a:extLst>
            <a:ext uri="{FF2B5EF4-FFF2-40B4-BE49-F238E27FC236}">
              <a16:creationId xmlns:a16="http://schemas.microsoft.com/office/drawing/2014/main" id="{E67030F7-281A-9F11-B0D0-6452B4D7E732}"/>
            </a:ext>
          </a:extLst>
        </xdr:cNvPr>
        <xdr:cNvCxnSpPr/>
      </xdr:nvCxnSpPr>
      <xdr:spPr>
        <a:xfrm>
          <a:off x="680357" y="2050143"/>
          <a:ext cx="2440214"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32655</xdr:colOff>
      <xdr:row>12</xdr:row>
      <xdr:rowOff>32661</xdr:rowOff>
    </xdr:from>
    <xdr:to>
      <xdr:col>3</xdr:col>
      <xdr:colOff>252185</xdr:colOff>
      <xdr:row>13</xdr:row>
      <xdr:rowOff>143334</xdr:rowOff>
    </xdr:to>
    <xdr:sp macro="" textlink="'Pivot Tables'!V6">
      <xdr:nvSpPr>
        <xdr:cNvPr id="43" name="TextBox 42">
          <a:extLst>
            <a:ext uri="{FF2B5EF4-FFF2-40B4-BE49-F238E27FC236}">
              <a16:creationId xmlns:a16="http://schemas.microsoft.com/office/drawing/2014/main" id="{B62C174D-D6B9-416A-90A4-6AF6833D221D}"/>
            </a:ext>
          </a:extLst>
        </xdr:cNvPr>
        <xdr:cNvSpPr txBox="1"/>
      </xdr:nvSpPr>
      <xdr:spPr>
        <a:xfrm>
          <a:off x="640441" y="2209804"/>
          <a:ext cx="1435101" cy="292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BD611AB-2843-422E-8D41-18253C658E31}" type="TxLink">
            <a:rPr lang="en-US" sz="1200" b="0" i="0" u="none" strike="noStrike">
              <a:solidFill>
                <a:srgbClr val="808080"/>
              </a:solidFill>
              <a:latin typeface="Calibri"/>
              <a:ea typeface="Calibri"/>
              <a:cs typeface="Calibri"/>
            </a:rPr>
            <a:t>Retaining Customer</a:t>
          </a:fld>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1</xdr:col>
      <xdr:colOff>39911</xdr:colOff>
      <xdr:row>14</xdr:row>
      <xdr:rowOff>139703</xdr:rowOff>
    </xdr:from>
    <xdr:to>
      <xdr:col>3</xdr:col>
      <xdr:colOff>259441</xdr:colOff>
      <xdr:row>16</xdr:row>
      <xdr:rowOff>68947</xdr:rowOff>
    </xdr:to>
    <xdr:sp macro="" textlink="'Pivot Tables'!U6">
      <xdr:nvSpPr>
        <xdr:cNvPr id="44" name="TextBox 43">
          <a:extLst>
            <a:ext uri="{FF2B5EF4-FFF2-40B4-BE49-F238E27FC236}">
              <a16:creationId xmlns:a16="http://schemas.microsoft.com/office/drawing/2014/main" id="{70AE564B-0385-4BC8-8D9A-127821B981BE}"/>
            </a:ext>
          </a:extLst>
        </xdr:cNvPr>
        <xdr:cNvSpPr txBox="1"/>
      </xdr:nvSpPr>
      <xdr:spPr>
        <a:xfrm>
          <a:off x="647697" y="2679703"/>
          <a:ext cx="1435101" cy="292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4D047FD-9C71-46C9-B2E5-9B1E37EDC240}" type="TxLink">
            <a:rPr lang="en-US" sz="1200" b="0" i="0" u="none" strike="noStrike">
              <a:solidFill>
                <a:srgbClr val="808080"/>
              </a:solidFill>
              <a:latin typeface="Calibri"/>
              <a:ea typeface="Calibri"/>
              <a:cs typeface="Calibri"/>
            </a:rPr>
            <a:t>New Customer</a:t>
          </a:fld>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3</xdr:col>
      <xdr:colOff>417285</xdr:colOff>
      <xdr:row>14</xdr:row>
      <xdr:rowOff>81644</xdr:rowOff>
    </xdr:from>
    <xdr:to>
      <xdr:col>5</xdr:col>
      <xdr:colOff>42961</xdr:colOff>
      <xdr:row>16</xdr:row>
      <xdr:rowOff>38827</xdr:rowOff>
    </xdr:to>
    <xdr:sp macro="" textlink="">
      <xdr:nvSpPr>
        <xdr:cNvPr id="45" name="Rectangle: Rounded Corners 44">
          <a:extLst>
            <a:ext uri="{FF2B5EF4-FFF2-40B4-BE49-F238E27FC236}">
              <a16:creationId xmlns:a16="http://schemas.microsoft.com/office/drawing/2014/main" id="{6864ECD9-3350-415B-9A8E-710E51DE62B6}"/>
            </a:ext>
          </a:extLst>
        </xdr:cNvPr>
        <xdr:cNvSpPr/>
      </xdr:nvSpPr>
      <xdr:spPr>
        <a:xfrm>
          <a:off x="2246085" y="2672444"/>
          <a:ext cx="844876" cy="327297"/>
        </a:xfrm>
        <a:prstGeom prst="roundRect">
          <a:avLst>
            <a:gd name="adj" fmla="val 21064"/>
          </a:avLst>
        </a:prstGeom>
        <a:solidFill>
          <a:schemeClr val="bg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406400</xdr:colOff>
      <xdr:row>12</xdr:row>
      <xdr:rowOff>34473</xdr:rowOff>
    </xdr:from>
    <xdr:to>
      <xdr:col>5</xdr:col>
      <xdr:colOff>32076</xdr:colOff>
      <xdr:row>13</xdr:row>
      <xdr:rowOff>173085</xdr:rowOff>
    </xdr:to>
    <xdr:sp macro="" textlink="">
      <xdr:nvSpPr>
        <xdr:cNvPr id="46" name="Rectangle: Rounded Corners 45">
          <a:extLst>
            <a:ext uri="{FF2B5EF4-FFF2-40B4-BE49-F238E27FC236}">
              <a16:creationId xmlns:a16="http://schemas.microsoft.com/office/drawing/2014/main" id="{BD6F88BF-DF8B-4F42-A3E4-C4BEBFCDED8A}"/>
            </a:ext>
          </a:extLst>
        </xdr:cNvPr>
        <xdr:cNvSpPr/>
      </xdr:nvSpPr>
      <xdr:spPr>
        <a:xfrm>
          <a:off x="2229757" y="2211616"/>
          <a:ext cx="841248" cy="320040"/>
        </a:xfrm>
        <a:prstGeom prst="roundRect">
          <a:avLst>
            <a:gd name="adj" fmla="val 19956"/>
          </a:avLst>
        </a:prstGeom>
        <a:solidFill>
          <a:schemeClr val="bg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391887</xdr:colOff>
      <xdr:row>12</xdr:row>
      <xdr:rowOff>67125</xdr:rowOff>
    </xdr:from>
    <xdr:to>
      <xdr:col>5</xdr:col>
      <xdr:colOff>18143</xdr:colOff>
      <xdr:row>13</xdr:row>
      <xdr:rowOff>174168</xdr:rowOff>
    </xdr:to>
    <xdr:sp macro="" textlink="'Pivot Tables'!V7">
      <xdr:nvSpPr>
        <xdr:cNvPr id="47" name="TextBox 46">
          <a:extLst>
            <a:ext uri="{FF2B5EF4-FFF2-40B4-BE49-F238E27FC236}">
              <a16:creationId xmlns:a16="http://schemas.microsoft.com/office/drawing/2014/main" id="{04F9FD6D-E8ED-4E33-8286-3B7D50413D65}"/>
            </a:ext>
          </a:extLst>
        </xdr:cNvPr>
        <xdr:cNvSpPr txBox="1"/>
      </xdr:nvSpPr>
      <xdr:spPr>
        <a:xfrm>
          <a:off x="2215244" y="2244268"/>
          <a:ext cx="841828" cy="288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D210C8-EAFD-4512-92A5-33D41E4BE79F}" type="TxLink">
            <a:rPr lang="en-US" sz="1200" b="1" i="0" u="none" strike="noStrike">
              <a:solidFill>
                <a:schemeClr val="bg2">
                  <a:lumMod val="50000"/>
                </a:schemeClr>
              </a:solidFill>
              <a:latin typeface="Calibri"/>
              <a:ea typeface="Calibri"/>
              <a:cs typeface="Calibri"/>
            </a:rPr>
            <a:pPr algn="ctr"/>
            <a:t>$50</a:t>
          </a:fld>
          <a:endParaRPr lang="en-US" sz="12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3</xdr:col>
      <xdr:colOff>408214</xdr:colOff>
      <xdr:row>14</xdr:row>
      <xdr:rowOff>137881</xdr:rowOff>
    </xdr:from>
    <xdr:to>
      <xdr:col>5</xdr:col>
      <xdr:colOff>34470</xdr:colOff>
      <xdr:row>16</xdr:row>
      <xdr:rowOff>63495</xdr:rowOff>
    </xdr:to>
    <xdr:sp macro="" textlink="'Pivot Tables'!U7">
      <xdr:nvSpPr>
        <xdr:cNvPr id="48" name="TextBox 47">
          <a:extLst>
            <a:ext uri="{FF2B5EF4-FFF2-40B4-BE49-F238E27FC236}">
              <a16:creationId xmlns:a16="http://schemas.microsoft.com/office/drawing/2014/main" id="{B6D32806-6ADC-4488-A0F5-8887F534964A}"/>
            </a:ext>
          </a:extLst>
        </xdr:cNvPr>
        <xdr:cNvSpPr txBox="1"/>
      </xdr:nvSpPr>
      <xdr:spPr>
        <a:xfrm>
          <a:off x="2231571" y="2677881"/>
          <a:ext cx="841828" cy="288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FB4FBB-F2D9-4EC9-8F58-1D1ED4E2E365}" type="TxLink">
            <a:rPr lang="en-US" sz="1200" b="1" i="0" u="none" strike="noStrike">
              <a:solidFill>
                <a:schemeClr val="bg2">
                  <a:lumMod val="50000"/>
                </a:schemeClr>
              </a:solidFill>
              <a:latin typeface="Calibri"/>
              <a:ea typeface="Calibri"/>
              <a:cs typeface="Calibri"/>
            </a:rPr>
            <a:pPr algn="ctr"/>
            <a:t>$11</a:t>
          </a:fld>
          <a:endParaRPr lang="en-US" sz="12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xdr:col>
      <xdr:colOff>34471</xdr:colOff>
      <xdr:row>18</xdr:row>
      <xdr:rowOff>41724</xdr:rowOff>
    </xdr:from>
    <xdr:to>
      <xdr:col>5</xdr:col>
      <xdr:colOff>43542</xdr:colOff>
      <xdr:row>18</xdr:row>
      <xdr:rowOff>41724</xdr:rowOff>
    </xdr:to>
    <xdr:cxnSp macro="">
      <xdr:nvCxnSpPr>
        <xdr:cNvPr id="49" name="Straight Connector 48">
          <a:extLst>
            <a:ext uri="{FF2B5EF4-FFF2-40B4-BE49-F238E27FC236}">
              <a16:creationId xmlns:a16="http://schemas.microsoft.com/office/drawing/2014/main" id="{0885EAF6-6642-4300-8A73-4570BE491E26}"/>
            </a:ext>
          </a:extLst>
        </xdr:cNvPr>
        <xdr:cNvCxnSpPr/>
      </xdr:nvCxnSpPr>
      <xdr:spPr>
        <a:xfrm>
          <a:off x="642257" y="3307438"/>
          <a:ext cx="2440214"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172357</xdr:colOff>
      <xdr:row>9</xdr:row>
      <xdr:rowOff>39914</xdr:rowOff>
    </xdr:from>
    <xdr:to>
      <xdr:col>26</xdr:col>
      <xdr:colOff>281214</xdr:colOff>
      <xdr:row>21</xdr:row>
      <xdr:rowOff>63500</xdr:rowOff>
    </xdr:to>
    <xdr:grpSp>
      <xdr:nvGrpSpPr>
        <xdr:cNvPr id="68" name="Group 67">
          <a:extLst>
            <a:ext uri="{FF2B5EF4-FFF2-40B4-BE49-F238E27FC236}">
              <a16:creationId xmlns:a16="http://schemas.microsoft.com/office/drawing/2014/main" id="{551758B0-5D91-D1F1-E989-6D401B111B52}"/>
            </a:ext>
          </a:extLst>
        </xdr:cNvPr>
        <xdr:cNvGrpSpPr/>
      </xdr:nvGrpSpPr>
      <xdr:grpSpPr>
        <a:xfrm>
          <a:off x="13013468" y="1733247"/>
          <a:ext cx="3166265" cy="2281364"/>
          <a:chOff x="12935857" y="1672771"/>
          <a:chExt cx="3147786" cy="2200729"/>
        </a:xfrm>
      </xdr:grpSpPr>
      <xdr:sp macro="" textlink="">
        <xdr:nvSpPr>
          <xdr:cNvPr id="50" name="Rectangle: Rounded Corners 49">
            <a:extLst>
              <a:ext uri="{FF2B5EF4-FFF2-40B4-BE49-F238E27FC236}">
                <a16:creationId xmlns:a16="http://schemas.microsoft.com/office/drawing/2014/main" id="{2BAEB2AD-E640-4BEC-BB89-6E49837DF8AA}"/>
              </a:ext>
            </a:extLst>
          </xdr:cNvPr>
          <xdr:cNvSpPr/>
        </xdr:nvSpPr>
        <xdr:spPr>
          <a:xfrm>
            <a:off x="12935857" y="1672771"/>
            <a:ext cx="3147786" cy="2200729"/>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sp macro="" textlink="">
        <xdr:nvSpPr>
          <xdr:cNvPr id="51" name="TextBox 50">
            <a:extLst>
              <a:ext uri="{FF2B5EF4-FFF2-40B4-BE49-F238E27FC236}">
                <a16:creationId xmlns:a16="http://schemas.microsoft.com/office/drawing/2014/main" id="{5E2625A9-90F6-4516-8096-1412A5BAD6C2}"/>
              </a:ext>
            </a:extLst>
          </xdr:cNvPr>
          <xdr:cNvSpPr txBox="1"/>
        </xdr:nvSpPr>
        <xdr:spPr>
          <a:xfrm>
            <a:off x="12993911" y="1722534"/>
            <a:ext cx="1338946"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1">
                    <a:lumMod val="75000"/>
                    <a:lumOff val="25000"/>
                  </a:schemeClr>
                </a:solidFill>
                <a:latin typeface="Arial" panose="020B0604020202020204" pitchFamily="34" charset="0"/>
                <a:cs typeface="Arial" panose="020B0604020202020204" pitchFamily="34" charset="0"/>
              </a:rPr>
              <a:t>Truck Expenses</a:t>
            </a:r>
          </a:p>
        </xdr:txBody>
      </xdr:sp>
      <xdr:grpSp>
        <xdr:nvGrpSpPr>
          <xdr:cNvPr id="62" name="Group 61">
            <a:extLst>
              <a:ext uri="{FF2B5EF4-FFF2-40B4-BE49-F238E27FC236}">
                <a16:creationId xmlns:a16="http://schemas.microsoft.com/office/drawing/2014/main" id="{29A60AA8-A460-F471-E59B-778F92E51CE6}"/>
              </a:ext>
            </a:extLst>
          </xdr:cNvPr>
          <xdr:cNvGrpSpPr/>
        </xdr:nvGrpSpPr>
        <xdr:grpSpPr>
          <a:xfrm>
            <a:off x="13020629" y="2195290"/>
            <a:ext cx="3053168" cy="1276007"/>
            <a:chOff x="13084128" y="2209524"/>
            <a:chExt cx="3074586" cy="1300487"/>
          </a:xfrm>
        </xdr:grpSpPr>
        <xdr:sp macro="" textlink="'Pivot Tables'!D18">
          <xdr:nvSpPr>
            <xdr:cNvPr id="52" name="TextBox 51">
              <a:extLst>
                <a:ext uri="{FF2B5EF4-FFF2-40B4-BE49-F238E27FC236}">
                  <a16:creationId xmlns:a16="http://schemas.microsoft.com/office/drawing/2014/main" id="{D9C67721-B086-45BD-8CD0-B07BBF0E3CA2}"/>
                </a:ext>
              </a:extLst>
            </xdr:cNvPr>
            <xdr:cNvSpPr txBox="1"/>
          </xdr:nvSpPr>
          <xdr:spPr>
            <a:xfrm>
              <a:off x="13114973" y="2209524"/>
              <a:ext cx="1105527" cy="271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4E81E0B-718C-45F8-90CA-AB873FE3B49F}" type="TxLink">
                <a:rPr lang="en-US" sz="1200" b="0" i="0" u="none" strike="noStrike">
                  <a:solidFill>
                    <a:schemeClr val="tx1">
                      <a:lumMod val="65000"/>
                      <a:lumOff val="35000"/>
                    </a:schemeClr>
                  </a:solidFill>
                  <a:latin typeface="Arial"/>
                  <a:cs typeface="Arial"/>
                </a:rPr>
                <a:t>Insurance</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D19">
          <xdr:nvSpPr>
            <xdr:cNvPr id="54" name="TextBox 53">
              <a:extLst>
                <a:ext uri="{FF2B5EF4-FFF2-40B4-BE49-F238E27FC236}">
                  <a16:creationId xmlns:a16="http://schemas.microsoft.com/office/drawing/2014/main" id="{6D4F1012-DB08-4910-AD8F-AE020F3DAA75}"/>
                </a:ext>
              </a:extLst>
            </xdr:cNvPr>
            <xdr:cNvSpPr txBox="1"/>
          </xdr:nvSpPr>
          <xdr:spPr>
            <a:xfrm>
              <a:off x="14985677" y="2219053"/>
              <a:ext cx="1105526" cy="271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686FB-E995-4C07-B81C-E9F4F5E6ABE9}" type="TxLink">
                <a:rPr lang="en-US" sz="1200" b="1" i="0" u="none" strike="noStrike">
                  <a:solidFill>
                    <a:schemeClr val="tx1">
                      <a:lumMod val="65000"/>
                      <a:lumOff val="35000"/>
                    </a:schemeClr>
                  </a:solidFill>
                  <a:latin typeface="Arial"/>
                  <a:cs typeface="Arial"/>
                </a:rPr>
                <a:pPr algn="ctr"/>
                <a:t>$8,052 </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C18">
          <xdr:nvSpPr>
            <xdr:cNvPr id="55" name="TextBox 54">
              <a:extLst>
                <a:ext uri="{FF2B5EF4-FFF2-40B4-BE49-F238E27FC236}">
                  <a16:creationId xmlns:a16="http://schemas.microsoft.com/office/drawing/2014/main" id="{6A65AE52-52F8-43E3-A081-E131A51D1ADF}"/>
                </a:ext>
              </a:extLst>
            </xdr:cNvPr>
            <xdr:cNvSpPr txBox="1"/>
          </xdr:nvSpPr>
          <xdr:spPr>
            <a:xfrm>
              <a:off x="13089164" y="2532858"/>
              <a:ext cx="1105527" cy="271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DC5BE7F-1533-4C79-AB28-203ACE7B13C8}" type="TxLink">
                <a:rPr lang="en-US" sz="1200" b="0" i="0" u="none" strike="noStrike">
                  <a:solidFill>
                    <a:schemeClr val="tx1">
                      <a:lumMod val="65000"/>
                      <a:lumOff val="35000"/>
                    </a:schemeClr>
                  </a:solidFill>
                  <a:latin typeface="Arial"/>
                  <a:cs typeface="Arial"/>
                </a:rPr>
                <a:t>Advance</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E18">
          <xdr:nvSpPr>
            <xdr:cNvPr id="56" name="TextBox 55">
              <a:extLst>
                <a:ext uri="{FF2B5EF4-FFF2-40B4-BE49-F238E27FC236}">
                  <a16:creationId xmlns:a16="http://schemas.microsoft.com/office/drawing/2014/main" id="{D8F3AE9F-95FE-460A-A848-9603DCF57332}"/>
                </a:ext>
              </a:extLst>
            </xdr:cNvPr>
            <xdr:cNvSpPr txBox="1"/>
          </xdr:nvSpPr>
          <xdr:spPr>
            <a:xfrm>
              <a:off x="13084128" y="2853681"/>
              <a:ext cx="1692403" cy="330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429BC5F-5C7D-4425-BBC3-7992970CA4AE}" type="TxLink">
                <a:rPr lang="en-US" sz="1200" b="0" i="0" u="none" strike="noStrike">
                  <a:solidFill>
                    <a:schemeClr val="tx1">
                      <a:lumMod val="65000"/>
                      <a:lumOff val="35000"/>
                    </a:schemeClr>
                  </a:solidFill>
                  <a:latin typeface="Arial"/>
                  <a:cs typeface="Arial"/>
                </a:rPr>
                <a:t>Diesel Exhaust Fluid</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F18">
          <xdr:nvSpPr>
            <xdr:cNvPr id="57" name="TextBox 56">
              <a:extLst>
                <a:ext uri="{FF2B5EF4-FFF2-40B4-BE49-F238E27FC236}">
                  <a16:creationId xmlns:a16="http://schemas.microsoft.com/office/drawing/2014/main" id="{DCAFB71B-7864-4FF2-8076-60300C0ED711}"/>
                </a:ext>
              </a:extLst>
            </xdr:cNvPr>
            <xdr:cNvSpPr txBox="1"/>
          </xdr:nvSpPr>
          <xdr:spPr>
            <a:xfrm>
              <a:off x="13090364" y="3229529"/>
              <a:ext cx="1105527" cy="271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AE74CD6-934F-41BB-BE16-EAAF8C24D8E9}" type="TxLink">
                <a:rPr lang="en-US" sz="1200" b="0" i="0" u="none" strike="noStrike">
                  <a:solidFill>
                    <a:schemeClr val="tx1">
                      <a:lumMod val="65000"/>
                      <a:lumOff val="35000"/>
                    </a:schemeClr>
                  </a:solidFill>
                  <a:latin typeface="Arial"/>
                  <a:cs typeface="Arial"/>
                </a:rPr>
                <a:t>Fuel</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C19">
          <xdr:nvSpPr>
            <xdr:cNvPr id="58" name="TextBox 57">
              <a:extLst>
                <a:ext uri="{FF2B5EF4-FFF2-40B4-BE49-F238E27FC236}">
                  <a16:creationId xmlns:a16="http://schemas.microsoft.com/office/drawing/2014/main" id="{A4A634CB-7035-4D6C-B741-CBCA0AE3689A}"/>
                </a:ext>
              </a:extLst>
            </xdr:cNvPr>
            <xdr:cNvSpPr txBox="1"/>
          </xdr:nvSpPr>
          <xdr:spPr>
            <a:xfrm>
              <a:off x="15038485" y="2532266"/>
              <a:ext cx="1105526" cy="268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4887D8-AF71-4CD5-B17C-139E93178F09}" type="TxLink">
                <a:rPr lang="en-US" sz="1200" b="1" i="0" u="none" strike="noStrike">
                  <a:solidFill>
                    <a:schemeClr val="tx1">
                      <a:lumMod val="65000"/>
                      <a:lumOff val="35000"/>
                    </a:schemeClr>
                  </a:solidFill>
                  <a:latin typeface="Arial"/>
                  <a:cs typeface="Arial"/>
                </a:rPr>
                <a:t>$15,250 </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E19">
          <xdr:nvSpPr>
            <xdr:cNvPr id="59" name="TextBox 58">
              <a:extLst>
                <a:ext uri="{FF2B5EF4-FFF2-40B4-BE49-F238E27FC236}">
                  <a16:creationId xmlns:a16="http://schemas.microsoft.com/office/drawing/2014/main" id="{54801924-2107-48AA-95E6-E173205744CC}"/>
                </a:ext>
              </a:extLst>
            </xdr:cNvPr>
            <xdr:cNvSpPr txBox="1"/>
          </xdr:nvSpPr>
          <xdr:spPr>
            <a:xfrm>
              <a:off x="15009583" y="2889789"/>
              <a:ext cx="1105526" cy="271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A165C0-BF1E-4BA0-8DF2-303F4CD9CB1A}" type="TxLink">
                <a:rPr lang="en-US" sz="1200" b="1" i="0" u="none" strike="noStrike">
                  <a:solidFill>
                    <a:schemeClr val="tx1">
                      <a:lumMod val="65000"/>
                      <a:lumOff val="35000"/>
                    </a:schemeClr>
                  </a:solidFill>
                  <a:latin typeface="Arial"/>
                  <a:cs typeface="Arial"/>
                </a:rPr>
                <a:t>$3,164 </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F19">
          <xdr:nvSpPr>
            <xdr:cNvPr id="60" name="TextBox 59">
              <a:extLst>
                <a:ext uri="{FF2B5EF4-FFF2-40B4-BE49-F238E27FC236}">
                  <a16:creationId xmlns:a16="http://schemas.microsoft.com/office/drawing/2014/main" id="{72609D1F-6B1D-4052-87D3-0DC03EAD771D}"/>
                </a:ext>
              </a:extLst>
            </xdr:cNvPr>
            <xdr:cNvSpPr txBox="1"/>
          </xdr:nvSpPr>
          <xdr:spPr>
            <a:xfrm>
              <a:off x="15053188" y="3238238"/>
              <a:ext cx="1105526" cy="271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11A996-D519-4AF0-B356-FA1EFFD42887}" type="TxLink">
                <a:rPr lang="en-US" sz="1200" b="1" i="0" u="none" strike="noStrike">
                  <a:solidFill>
                    <a:schemeClr val="tx1">
                      <a:lumMod val="65000"/>
                      <a:lumOff val="35000"/>
                    </a:schemeClr>
                  </a:solidFill>
                  <a:latin typeface="Arial"/>
                  <a:cs typeface="Arial"/>
                </a:rPr>
                <a:t>$23,720 </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pSp>
    </xdr:grpSp>
    <xdr:clientData/>
  </xdr:twoCellAnchor>
  <xdr:twoCellAnchor>
    <xdr:from>
      <xdr:col>21</xdr:col>
      <xdr:colOff>326571</xdr:colOff>
      <xdr:row>13</xdr:row>
      <xdr:rowOff>127000</xdr:rowOff>
    </xdr:from>
    <xdr:to>
      <xdr:col>26</xdr:col>
      <xdr:colOff>122282</xdr:colOff>
      <xdr:row>13</xdr:row>
      <xdr:rowOff>127000</xdr:rowOff>
    </xdr:to>
    <xdr:cxnSp macro="">
      <xdr:nvCxnSpPr>
        <xdr:cNvPr id="64" name="Straight Connector 63">
          <a:extLst>
            <a:ext uri="{FF2B5EF4-FFF2-40B4-BE49-F238E27FC236}">
              <a16:creationId xmlns:a16="http://schemas.microsoft.com/office/drawing/2014/main" id="{CC460001-78A1-2274-1945-4F8D3F44CE7E}"/>
            </a:ext>
          </a:extLst>
        </xdr:cNvPr>
        <xdr:cNvCxnSpPr/>
      </xdr:nvCxnSpPr>
      <xdr:spPr>
        <a:xfrm>
          <a:off x="13090071" y="2485571"/>
          <a:ext cx="2834640" cy="0"/>
        </a:xfrm>
        <a:prstGeom prst="line">
          <a:avLst/>
        </a:prstGeom>
        <a:ln w="3175">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351971</xdr:colOff>
      <xdr:row>15</xdr:row>
      <xdr:rowOff>125185</xdr:rowOff>
    </xdr:from>
    <xdr:to>
      <xdr:col>26</xdr:col>
      <xdr:colOff>147682</xdr:colOff>
      <xdr:row>15</xdr:row>
      <xdr:rowOff>125185</xdr:rowOff>
    </xdr:to>
    <xdr:cxnSp macro="">
      <xdr:nvCxnSpPr>
        <xdr:cNvPr id="65" name="Straight Connector 64">
          <a:extLst>
            <a:ext uri="{FF2B5EF4-FFF2-40B4-BE49-F238E27FC236}">
              <a16:creationId xmlns:a16="http://schemas.microsoft.com/office/drawing/2014/main" id="{E92A550B-AD89-4B9F-9E2F-4E0C6D484321}"/>
            </a:ext>
          </a:extLst>
        </xdr:cNvPr>
        <xdr:cNvCxnSpPr/>
      </xdr:nvCxnSpPr>
      <xdr:spPr>
        <a:xfrm>
          <a:off x="13115471" y="2846614"/>
          <a:ext cx="2834640" cy="0"/>
        </a:xfrm>
        <a:prstGeom prst="line">
          <a:avLst/>
        </a:prstGeom>
        <a:ln w="3175">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341085</xdr:colOff>
      <xdr:row>17</xdr:row>
      <xdr:rowOff>96156</xdr:rowOff>
    </xdr:from>
    <xdr:to>
      <xdr:col>26</xdr:col>
      <xdr:colOff>136796</xdr:colOff>
      <xdr:row>17</xdr:row>
      <xdr:rowOff>96156</xdr:rowOff>
    </xdr:to>
    <xdr:cxnSp macro="">
      <xdr:nvCxnSpPr>
        <xdr:cNvPr id="66" name="Straight Connector 65">
          <a:extLst>
            <a:ext uri="{FF2B5EF4-FFF2-40B4-BE49-F238E27FC236}">
              <a16:creationId xmlns:a16="http://schemas.microsoft.com/office/drawing/2014/main" id="{22238B35-D032-4980-915A-27511B12E70B}"/>
            </a:ext>
          </a:extLst>
        </xdr:cNvPr>
        <xdr:cNvCxnSpPr/>
      </xdr:nvCxnSpPr>
      <xdr:spPr>
        <a:xfrm>
          <a:off x="13104585" y="3180442"/>
          <a:ext cx="2834640" cy="0"/>
        </a:xfrm>
        <a:prstGeom prst="line">
          <a:avLst/>
        </a:prstGeom>
        <a:ln w="3175">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357413</xdr:colOff>
      <xdr:row>19</xdr:row>
      <xdr:rowOff>76199</xdr:rowOff>
    </xdr:from>
    <xdr:to>
      <xdr:col>26</xdr:col>
      <xdr:colOff>153124</xdr:colOff>
      <xdr:row>19</xdr:row>
      <xdr:rowOff>76199</xdr:rowOff>
    </xdr:to>
    <xdr:cxnSp macro="">
      <xdr:nvCxnSpPr>
        <xdr:cNvPr id="67" name="Straight Connector 66">
          <a:extLst>
            <a:ext uri="{FF2B5EF4-FFF2-40B4-BE49-F238E27FC236}">
              <a16:creationId xmlns:a16="http://schemas.microsoft.com/office/drawing/2014/main" id="{C977CC10-5DDE-4B7D-9B98-795D4BDA28E3}"/>
            </a:ext>
          </a:extLst>
        </xdr:cNvPr>
        <xdr:cNvCxnSpPr/>
      </xdr:nvCxnSpPr>
      <xdr:spPr>
        <a:xfrm>
          <a:off x="13120913" y="3523342"/>
          <a:ext cx="2834640" cy="0"/>
        </a:xfrm>
        <a:prstGeom prst="line">
          <a:avLst/>
        </a:prstGeom>
        <a:ln w="3175">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170543</xdr:colOff>
      <xdr:row>22</xdr:row>
      <xdr:rowOff>65323</xdr:rowOff>
    </xdr:from>
    <xdr:to>
      <xdr:col>26</xdr:col>
      <xdr:colOff>279400</xdr:colOff>
      <xdr:row>34</xdr:row>
      <xdr:rowOff>88910</xdr:rowOff>
    </xdr:to>
    <xdr:grpSp>
      <xdr:nvGrpSpPr>
        <xdr:cNvPr id="69" name="Group 68">
          <a:extLst>
            <a:ext uri="{FF2B5EF4-FFF2-40B4-BE49-F238E27FC236}">
              <a16:creationId xmlns:a16="http://schemas.microsoft.com/office/drawing/2014/main" id="{72E7B215-CC4E-464F-9D81-2963F783A1E8}"/>
            </a:ext>
          </a:extLst>
        </xdr:cNvPr>
        <xdr:cNvGrpSpPr/>
      </xdr:nvGrpSpPr>
      <xdr:grpSpPr>
        <a:xfrm>
          <a:off x="13011654" y="4204582"/>
          <a:ext cx="3166265" cy="2281365"/>
          <a:chOff x="12935857" y="1672771"/>
          <a:chExt cx="3147786" cy="2200729"/>
        </a:xfrm>
      </xdr:grpSpPr>
      <xdr:sp macro="" textlink="">
        <xdr:nvSpPr>
          <xdr:cNvPr id="70" name="Rectangle: Rounded Corners 69">
            <a:extLst>
              <a:ext uri="{FF2B5EF4-FFF2-40B4-BE49-F238E27FC236}">
                <a16:creationId xmlns:a16="http://schemas.microsoft.com/office/drawing/2014/main" id="{CFCEEBCD-2D79-30D2-1562-E31ADE024077}"/>
              </a:ext>
            </a:extLst>
          </xdr:cNvPr>
          <xdr:cNvSpPr/>
        </xdr:nvSpPr>
        <xdr:spPr>
          <a:xfrm>
            <a:off x="12935857" y="1672771"/>
            <a:ext cx="3147786" cy="2200729"/>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sp macro="" textlink="">
        <xdr:nvSpPr>
          <xdr:cNvPr id="71" name="TextBox 70">
            <a:extLst>
              <a:ext uri="{FF2B5EF4-FFF2-40B4-BE49-F238E27FC236}">
                <a16:creationId xmlns:a16="http://schemas.microsoft.com/office/drawing/2014/main" id="{8E2D8947-9403-F0BE-29E7-6EA3B704E2A6}"/>
              </a:ext>
            </a:extLst>
          </xdr:cNvPr>
          <xdr:cNvSpPr txBox="1"/>
        </xdr:nvSpPr>
        <xdr:spPr>
          <a:xfrm>
            <a:off x="12993911" y="1722534"/>
            <a:ext cx="1338946"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1">
                    <a:lumMod val="75000"/>
                    <a:lumOff val="25000"/>
                  </a:schemeClr>
                </a:solidFill>
                <a:latin typeface="Arial" panose="020B0604020202020204" pitchFamily="34" charset="0"/>
                <a:cs typeface="Arial" panose="020B0604020202020204" pitchFamily="34" charset="0"/>
              </a:rPr>
              <a:t>Freight Expenses</a:t>
            </a:r>
          </a:p>
        </xdr:txBody>
      </xdr:sp>
      <xdr:grpSp>
        <xdr:nvGrpSpPr>
          <xdr:cNvPr id="72" name="Group 71">
            <a:extLst>
              <a:ext uri="{FF2B5EF4-FFF2-40B4-BE49-F238E27FC236}">
                <a16:creationId xmlns:a16="http://schemas.microsoft.com/office/drawing/2014/main" id="{15DB6FA2-1A66-143E-FE66-2A51278F1CF1}"/>
              </a:ext>
            </a:extLst>
          </xdr:cNvPr>
          <xdr:cNvGrpSpPr/>
        </xdr:nvGrpSpPr>
        <xdr:grpSpPr>
          <a:xfrm>
            <a:off x="13020629" y="2195290"/>
            <a:ext cx="3016098" cy="1276007"/>
            <a:chOff x="13084128" y="2209524"/>
            <a:chExt cx="3037256" cy="1300487"/>
          </a:xfrm>
        </xdr:grpSpPr>
        <xdr:sp macro="" textlink="'Pivot Tables'!C30">
          <xdr:nvSpPr>
            <xdr:cNvPr id="73" name="TextBox 72">
              <a:extLst>
                <a:ext uri="{FF2B5EF4-FFF2-40B4-BE49-F238E27FC236}">
                  <a16:creationId xmlns:a16="http://schemas.microsoft.com/office/drawing/2014/main" id="{1B67E900-AE38-57B6-0469-872807DF8848}"/>
                </a:ext>
              </a:extLst>
            </xdr:cNvPr>
            <xdr:cNvSpPr txBox="1"/>
          </xdr:nvSpPr>
          <xdr:spPr>
            <a:xfrm>
              <a:off x="13114973" y="2209524"/>
              <a:ext cx="1105527" cy="271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96E939B-9DC2-40B5-8B4E-3F02E9A5FC49}" type="TxLink">
                <a:rPr lang="en-US" sz="1200" b="0" i="0" u="none" strike="noStrike">
                  <a:solidFill>
                    <a:srgbClr val="808080"/>
                  </a:solidFill>
                  <a:latin typeface="Arial"/>
                  <a:cs typeface="Arial"/>
                </a:rPr>
                <a:t>Warehouse</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C31">
          <xdr:nvSpPr>
            <xdr:cNvPr id="74" name="TextBox 73">
              <a:extLst>
                <a:ext uri="{FF2B5EF4-FFF2-40B4-BE49-F238E27FC236}">
                  <a16:creationId xmlns:a16="http://schemas.microsoft.com/office/drawing/2014/main" id="{26339CB2-DA6D-4AF6-C815-20D33335473A}"/>
                </a:ext>
              </a:extLst>
            </xdr:cNvPr>
            <xdr:cNvSpPr txBox="1"/>
          </xdr:nvSpPr>
          <xdr:spPr>
            <a:xfrm>
              <a:off x="14985677" y="2219053"/>
              <a:ext cx="1105526" cy="271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2382C4-FF42-404A-ACEA-AE7C2BA673ED}" type="TxLink">
                <a:rPr lang="en-US" sz="1200" b="1" i="0" u="none" strike="noStrike">
                  <a:solidFill>
                    <a:schemeClr val="tx1">
                      <a:lumMod val="65000"/>
                      <a:lumOff val="35000"/>
                    </a:schemeClr>
                  </a:solidFill>
                  <a:latin typeface="Arial"/>
                  <a:cs typeface="Arial"/>
                </a:rPr>
                <a:t>$7,785 </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D30">
          <xdr:nvSpPr>
            <xdr:cNvPr id="75" name="TextBox 74">
              <a:extLst>
                <a:ext uri="{FF2B5EF4-FFF2-40B4-BE49-F238E27FC236}">
                  <a16:creationId xmlns:a16="http://schemas.microsoft.com/office/drawing/2014/main" id="{D72DD7ED-2CEA-ABB9-4C4D-A1459EFE0D0A}"/>
                </a:ext>
              </a:extLst>
            </xdr:cNvPr>
            <xdr:cNvSpPr txBox="1"/>
          </xdr:nvSpPr>
          <xdr:spPr>
            <a:xfrm>
              <a:off x="13089164" y="2532858"/>
              <a:ext cx="1105527" cy="271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FBAA6A4-787D-4820-9C60-62F965BA284E}" type="TxLink">
                <a:rPr lang="en-US" sz="1200" b="0" i="0" u="none" strike="noStrike">
                  <a:solidFill>
                    <a:srgbClr val="808080"/>
                  </a:solidFill>
                  <a:latin typeface="Arial"/>
                  <a:cs typeface="Arial"/>
                </a:rPr>
                <a:t>Tolls</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E30">
          <xdr:nvSpPr>
            <xdr:cNvPr id="76" name="TextBox 75">
              <a:extLst>
                <a:ext uri="{FF2B5EF4-FFF2-40B4-BE49-F238E27FC236}">
                  <a16:creationId xmlns:a16="http://schemas.microsoft.com/office/drawing/2014/main" id="{C97681BE-EAEB-5A51-F5FA-64A5C1057820}"/>
                </a:ext>
              </a:extLst>
            </xdr:cNvPr>
            <xdr:cNvSpPr txBox="1"/>
          </xdr:nvSpPr>
          <xdr:spPr>
            <a:xfrm>
              <a:off x="13084128" y="2853681"/>
              <a:ext cx="1692403" cy="330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24C756F-99C7-488A-A969-4F6ACA6D6922}" type="TxLink">
                <a:rPr lang="en-US" sz="1200" b="0" i="0" u="none" strike="noStrike">
                  <a:solidFill>
                    <a:srgbClr val="808080"/>
                  </a:solidFill>
                  <a:latin typeface="Arial"/>
                  <a:cs typeface="Arial"/>
                </a:rPr>
                <a:t>Fundings</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F30">
          <xdr:nvSpPr>
            <xdr:cNvPr id="77" name="TextBox 76">
              <a:extLst>
                <a:ext uri="{FF2B5EF4-FFF2-40B4-BE49-F238E27FC236}">
                  <a16:creationId xmlns:a16="http://schemas.microsoft.com/office/drawing/2014/main" id="{BA3F758E-5EFC-47AB-E459-C95DFF82ED15}"/>
                </a:ext>
              </a:extLst>
            </xdr:cNvPr>
            <xdr:cNvSpPr txBox="1"/>
          </xdr:nvSpPr>
          <xdr:spPr>
            <a:xfrm>
              <a:off x="13090364" y="3229529"/>
              <a:ext cx="1105527" cy="271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8CCFFA1-0524-47D2-A616-C73278D1B91F}" type="TxLink">
                <a:rPr lang="en-US" sz="1200" b="0" i="0" u="none" strike="noStrike">
                  <a:solidFill>
                    <a:srgbClr val="808080"/>
                  </a:solidFill>
                  <a:latin typeface="Arial"/>
                  <a:cs typeface="Arial"/>
                </a:rPr>
                <a:t>Repairs</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D31">
          <xdr:nvSpPr>
            <xdr:cNvPr id="78" name="TextBox 77">
              <a:extLst>
                <a:ext uri="{FF2B5EF4-FFF2-40B4-BE49-F238E27FC236}">
                  <a16:creationId xmlns:a16="http://schemas.microsoft.com/office/drawing/2014/main" id="{5184B864-187A-07C9-B54D-C7D8DDB04C92}"/>
                </a:ext>
              </a:extLst>
            </xdr:cNvPr>
            <xdr:cNvSpPr txBox="1"/>
          </xdr:nvSpPr>
          <xdr:spPr>
            <a:xfrm>
              <a:off x="14986222" y="2532266"/>
              <a:ext cx="1105526" cy="268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5A11E-D05D-457B-9AE4-C5F50B85FD13}" type="TxLink">
                <a:rPr lang="en-US" sz="1200" b="1" i="0" u="none" strike="noStrike">
                  <a:solidFill>
                    <a:schemeClr val="tx1">
                      <a:lumMod val="65000"/>
                      <a:lumOff val="35000"/>
                    </a:schemeClr>
                  </a:solidFill>
                  <a:latin typeface="Arial"/>
                  <a:cs typeface="Arial"/>
                </a:rPr>
                <a:t>$7,372 </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E31">
          <xdr:nvSpPr>
            <xdr:cNvPr id="79" name="TextBox 78">
              <a:extLst>
                <a:ext uri="{FF2B5EF4-FFF2-40B4-BE49-F238E27FC236}">
                  <a16:creationId xmlns:a16="http://schemas.microsoft.com/office/drawing/2014/main" id="{2BE6BC50-946B-670C-2668-1B8844E95081}"/>
                </a:ext>
              </a:extLst>
            </xdr:cNvPr>
            <xdr:cNvSpPr txBox="1"/>
          </xdr:nvSpPr>
          <xdr:spPr>
            <a:xfrm>
              <a:off x="14994651" y="2889789"/>
              <a:ext cx="1105526" cy="271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3CAC8E-477F-47C2-8247-C9EF215445DA}" type="TxLink">
                <a:rPr lang="en-US" sz="1200" b="1" i="0" u="none" strike="noStrike">
                  <a:solidFill>
                    <a:schemeClr val="tx1">
                      <a:lumMod val="65000"/>
                      <a:lumOff val="35000"/>
                    </a:schemeClr>
                  </a:solidFill>
                  <a:latin typeface="Arial"/>
                  <a:cs typeface="Arial"/>
                </a:rPr>
                <a:t>$1,196 </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F31">
          <xdr:nvSpPr>
            <xdr:cNvPr id="80" name="TextBox 79">
              <a:extLst>
                <a:ext uri="{FF2B5EF4-FFF2-40B4-BE49-F238E27FC236}">
                  <a16:creationId xmlns:a16="http://schemas.microsoft.com/office/drawing/2014/main" id="{B5979EB7-CC3C-2B0E-4746-5D5B0E171430}"/>
                </a:ext>
              </a:extLst>
            </xdr:cNvPr>
            <xdr:cNvSpPr txBox="1"/>
          </xdr:nvSpPr>
          <xdr:spPr>
            <a:xfrm>
              <a:off x="15015858" y="3238238"/>
              <a:ext cx="1105526" cy="271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2AA3CB-7757-45A2-AEA3-9CFE15647BF8}" type="TxLink">
                <a:rPr lang="en-US" sz="1200" b="1" i="0" u="none" strike="noStrike">
                  <a:solidFill>
                    <a:schemeClr val="tx1">
                      <a:lumMod val="65000"/>
                      <a:lumOff val="35000"/>
                    </a:schemeClr>
                  </a:solidFill>
                  <a:latin typeface="Arial"/>
                  <a:cs typeface="Arial"/>
                </a:rPr>
                <a:t>$2,215 </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pSp>
    </xdr:grpSp>
    <xdr:clientData/>
  </xdr:twoCellAnchor>
  <xdr:twoCellAnchor>
    <xdr:from>
      <xdr:col>25</xdr:col>
      <xdr:colOff>424541</xdr:colOff>
      <xdr:row>5</xdr:row>
      <xdr:rowOff>167819</xdr:rowOff>
    </xdr:from>
    <xdr:to>
      <xdr:col>26</xdr:col>
      <xdr:colOff>182515</xdr:colOff>
      <xdr:row>7</xdr:row>
      <xdr:rowOff>170722</xdr:rowOff>
    </xdr:to>
    <xdr:sp macro="" textlink="">
      <xdr:nvSpPr>
        <xdr:cNvPr id="82" name="Rectangle: Rounded Corners 81">
          <a:extLst>
            <a:ext uri="{FF2B5EF4-FFF2-40B4-BE49-F238E27FC236}">
              <a16:creationId xmlns:a16="http://schemas.microsoft.com/office/drawing/2014/main" id="{D9530F9E-51DF-74AE-A232-4B00125F9A2B}"/>
            </a:ext>
          </a:extLst>
        </xdr:cNvPr>
        <xdr:cNvSpPr/>
      </xdr:nvSpPr>
      <xdr:spPr>
        <a:xfrm>
          <a:off x="15619184" y="1074962"/>
          <a:ext cx="365760" cy="365760"/>
        </a:xfrm>
        <a:prstGeom prst="roundRect">
          <a:avLst>
            <a:gd name="adj" fmla="val 20635"/>
          </a:avLst>
        </a:prstGeom>
        <a:solidFill>
          <a:srgbClr val="E3E1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lumMod val="95000"/>
                <a:lumOff val="5000"/>
              </a:schemeClr>
            </a:solidFill>
          </a:endParaRPr>
        </a:p>
      </xdr:txBody>
    </xdr:sp>
    <xdr:clientData/>
  </xdr:twoCellAnchor>
  <xdr:twoCellAnchor>
    <xdr:from>
      <xdr:col>25</xdr:col>
      <xdr:colOff>460822</xdr:colOff>
      <xdr:row>6</xdr:row>
      <xdr:rowOff>25395</xdr:rowOff>
    </xdr:from>
    <xdr:to>
      <xdr:col>26</xdr:col>
      <xdr:colOff>127356</xdr:colOff>
      <xdr:row>7</xdr:row>
      <xdr:rowOff>118286</xdr:rowOff>
    </xdr:to>
    <xdr:pic>
      <xdr:nvPicPr>
        <xdr:cNvPr id="85" name="Graphic 84" descr="Single gear with solid fill">
          <a:extLst>
            <a:ext uri="{FF2B5EF4-FFF2-40B4-BE49-F238E27FC236}">
              <a16:creationId xmlns:a16="http://schemas.microsoft.com/office/drawing/2014/main" id="{E692DC82-C447-F0D1-6A88-8ACA8FCC393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655465" y="1113966"/>
          <a:ext cx="274320" cy="274320"/>
        </a:xfrm>
        <a:prstGeom prst="rect">
          <a:avLst/>
        </a:prstGeom>
      </xdr:spPr>
    </xdr:pic>
    <xdr:clientData/>
  </xdr:twoCellAnchor>
  <xdr:twoCellAnchor>
    <xdr:from>
      <xdr:col>11</xdr:col>
      <xdr:colOff>362857</xdr:colOff>
      <xdr:row>5</xdr:row>
      <xdr:rowOff>45357</xdr:rowOff>
    </xdr:from>
    <xdr:to>
      <xdr:col>24</xdr:col>
      <xdr:colOff>179179</xdr:colOff>
      <xdr:row>8</xdr:row>
      <xdr:rowOff>22279</xdr:rowOff>
    </xdr:to>
    <xdr:sp macro="" textlink="">
      <xdr:nvSpPr>
        <xdr:cNvPr id="89" name="Rectangle 88">
          <a:extLst>
            <a:ext uri="{FF2B5EF4-FFF2-40B4-BE49-F238E27FC236}">
              <a16:creationId xmlns:a16="http://schemas.microsoft.com/office/drawing/2014/main" id="{5552D047-C80A-7EED-BCFC-8B77D839585F}"/>
            </a:ext>
          </a:extLst>
        </xdr:cNvPr>
        <xdr:cNvSpPr/>
      </xdr:nvSpPr>
      <xdr:spPr>
        <a:xfrm>
          <a:off x="7048500" y="952500"/>
          <a:ext cx="7717536" cy="52120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435429</xdr:colOff>
      <xdr:row>5</xdr:row>
      <xdr:rowOff>54427</xdr:rowOff>
    </xdr:from>
    <xdr:to>
      <xdr:col>24</xdr:col>
      <xdr:colOff>127001</xdr:colOff>
      <xdr:row>8</xdr:row>
      <xdr:rowOff>9070</xdr:rowOff>
    </xdr:to>
    <mc:AlternateContent xmlns:mc="http://schemas.openxmlformats.org/markup-compatibility/2006">
      <mc:Choice xmlns:a14="http://schemas.microsoft.com/office/drawing/2010/main" Requires="a14">
        <xdr:graphicFrame macro="">
          <xdr:nvGraphicFramePr>
            <xdr:cNvPr id="90" name="Month">
              <a:extLst>
                <a:ext uri="{FF2B5EF4-FFF2-40B4-BE49-F238E27FC236}">
                  <a16:creationId xmlns:a16="http://schemas.microsoft.com/office/drawing/2014/main" id="{643F2C2C-4618-4905-BB6A-385135D6E1C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161725" y="995168"/>
              <a:ext cx="7640832" cy="519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595543</xdr:colOff>
      <xdr:row>20</xdr:row>
      <xdr:rowOff>112486</xdr:rowOff>
    </xdr:from>
    <xdr:to>
      <xdr:col>21</xdr:col>
      <xdr:colOff>47266</xdr:colOff>
      <xdr:row>29</xdr:row>
      <xdr:rowOff>98116</xdr:rowOff>
    </xdr:to>
    <xdr:sp macro="" textlink="">
      <xdr:nvSpPr>
        <xdr:cNvPr id="93" name="Rectangle: Rounded Corners 92">
          <a:extLst>
            <a:ext uri="{FF2B5EF4-FFF2-40B4-BE49-F238E27FC236}">
              <a16:creationId xmlns:a16="http://schemas.microsoft.com/office/drawing/2014/main" id="{50653AE5-6110-4D1E-AE43-269EBB9CEA71}"/>
            </a:ext>
          </a:extLst>
        </xdr:cNvPr>
        <xdr:cNvSpPr/>
      </xdr:nvSpPr>
      <xdr:spPr>
        <a:xfrm>
          <a:off x="3026686" y="3741057"/>
          <a:ext cx="9784080" cy="1618488"/>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xdr:from>
      <xdr:col>5</xdr:col>
      <xdr:colOff>9070</xdr:colOff>
      <xdr:row>20</xdr:row>
      <xdr:rowOff>136073</xdr:rowOff>
    </xdr:from>
    <xdr:to>
      <xdr:col>21</xdr:col>
      <xdr:colOff>18142</xdr:colOff>
      <xdr:row>29</xdr:row>
      <xdr:rowOff>36285</xdr:rowOff>
    </xdr:to>
    <xdr:graphicFrame macro="">
      <xdr:nvGraphicFramePr>
        <xdr:cNvPr id="91" name="Chart 90">
          <a:extLst>
            <a:ext uri="{FF2B5EF4-FFF2-40B4-BE49-F238E27FC236}">
              <a16:creationId xmlns:a16="http://schemas.microsoft.com/office/drawing/2014/main" id="{DFC42201-34A2-410E-AA49-10A8C5795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243114</xdr:colOff>
      <xdr:row>21</xdr:row>
      <xdr:rowOff>56248</xdr:rowOff>
    </xdr:from>
    <xdr:to>
      <xdr:col>7</xdr:col>
      <xdr:colOff>553357</xdr:colOff>
      <xdr:row>23</xdr:row>
      <xdr:rowOff>57285</xdr:rowOff>
    </xdr:to>
    <xdr:sp macro="" textlink="">
      <xdr:nvSpPr>
        <xdr:cNvPr id="94" name="TextBox 93">
          <a:extLst>
            <a:ext uri="{FF2B5EF4-FFF2-40B4-BE49-F238E27FC236}">
              <a16:creationId xmlns:a16="http://schemas.microsoft.com/office/drawing/2014/main" id="{524BA79A-E8DB-458F-B741-26309D7FBA87}"/>
            </a:ext>
          </a:extLst>
        </xdr:cNvPr>
        <xdr:cNvSpPr txBox="1"/>
      </xdr:nvSpPr>
      <xdr:spPr>
        <a:xfrm>
          <a:off x="3291114" y="3923398"/>
          <a:ext cx="1529443" cy="36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1">
                  <a:lumMod val="75000"/>
                  <a:lumOff val="25000"/>
                </a:schemeClr>
              </a:solidFill>
              <a:latin typeface="Arial" panose="020B0604020202020204" pitchFamily="34" charset="0"/>
              <a:cs typeface="Arial" panose="020B0604020202020204" pitchFamily="34" charset="0"/>
            </a:rPr>
            <a:t>Income &amp; Expenses</a:t>
          </a:r>
        </a:p>
      </xdr:txBody>
    </xdr:sp>
    <xdr:clientData/>
  </xdr:twoCellAnchor>
  <xdr:twoCellAnchor>
    <xdr:from>
      <xdr:col>1</xdr:col>
      <xdr:colOff>23595</xdr:colOff>
      <xdr:row>21</xdr:row>
      <xdr:rowOff>117938</xdr:rowOff>
    </xdr:from>
    <xdr:to>
      <xdr:col>2</xdr:col>
      <xdr:colOff>498937</xdr:colOff>
      <xdr:row>23</xdr:row>
      <xdr:rowOff>118975</xdr:rowOff>
    </xdr:to>
    <xdr:sp macro="" textlink="">
      <xdr:nvSpPr>
        <xdr:cNvPr id="95" name="TextBox 94">
          <a:extLst>
            <a:ext uri="{FF2B5EF4-FFF2-40B4-BE49-F238E27FC236}">
              <a16:creationId xmlns:a16="http://schemas.microsoft.com/office/drawing/2014/main" id="{66D5F5C3-20BD-4DD3-ACE1-BA7323465202}"/>
            </a:ext>
          </a:extLst>
        </xdr:cNvPr>
        <xdr:cNvSpPr txBox="1"/>
      </xdr:nvSpPr>
      <xdr:spPr>
        <a:xfrm>
          <a:off x="631381" y="3927938"/>
          <a:ext cx="1083127"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808080"/>
              </a:solidFill>
              <a:latin typeface="Calibri"/>
              <a:ea typeface="Calibri"/>
              <a:cs typeface="Calibri"/>
            </a:rPr>
            <a:t>Driver</a:t>
          </a:r>
          <a:r>
            <a:rPr lang="en-US" sz="1200" b="0" i="0" u="none" strike="noStrike" baseline="0">
              <a:solidFill>
                <a:srgbClr val="808080"/>
              </a:solidFill>
              <a:latin typeface="Calibri"/>
              <a:ea typeface="Calibri"/>
              <a:cs typeface="Calibri"/>
            </a:rPr>
            <a:t> Payroll</a:t>
          </a:r>
          <a:endParaRPr lang="en-US" sz="1200" b="0" i="0" u="none" strike="noStrike">
            <a:solidFill>
              <a:srgbClr val="808080"/>
            </a:solidFill>
            <a:latin typeface="Calibri"/>
            <a:ea typeface="Calibri"/>
            <a:cs typeface="Calibri"/>
          </a:endParaRPr>
        </a:p>
      </xdr:txBody>
    </xdr:sp>
    <xdr:clientData/>
  </xdr:twoCellAnchor>
  <xdr:twoCellAnchor>
    <xdr:from>
      <xdr:col>0</xdr:col>
      <xdr:colOff>569695</xdr:colOff>
      <xdr:row>23</xdr:row>
      <xdr:rowOff>107053</xdr:rowOff>
    </xdr:from>
    <xdr:to>
      <xdr:col>4</xdr:col>
      <xdr:colOff>422730</xdr:colOff>
      <xdr:row>34</xdr:row>
      <xdr:rowOff>28256</xdr:rowOff>
    </xdr:to>
    <xdr:grpSp>
      <xdr:nvGrpSpPr>
        <xdr:cNvPr id="114" name="Group 113">
          <a:extLst>
            <a:ext uri="{FF2B5EF4-FFF2-40B4-BE49-F238E27FC236}">
              <a16:creationId xmlns:a16="http://schemas.microsoft.com/office/drawing/2014/main" id="{D289B748-983C-2A45-C0EC-56FFBB97C72B}"/>
            </a:ext>
          </a:extLst>
        </xdr:cNvPr>
        <xdr:cNvGrpSpPr/>
      </xdr:nvGrpSpPr>
      <xdr:grpSpPr>
        <a:xfrm>
          <a:off x="569695" y="4434460"/>
          <a:ext cx="2298961" cy="1990833"/>
          <a:chOff x="569695" y="4279910"/>
          <a:chExt cx="2284178" cy="1916917"/>
        </a:xfrm>
      </xdr:grpSpPr>
      <xdr:grpSp>
        <xdr:nvGrpSpPr>
          <xdr:cNvPr id="98" name="Group 97">
            <a:extLst>
              <a:ext uri="{FF2B5EF4-FFF2-40B4-BE49-F238E27FC236}">
                <a16:creationId xmlns:a16="http://schemas.microsoft.com/office/drawing/2014/main" id="{3F16DC41-CCB4-DCE0-A244-D44A1BDE7411}"/>
              </a:ext>
            </a:extLst>
          </xdr:cNvPr>
          <xdr:cNvGrpSpPr/>
        </xdr:nvGrpSpPr>
        <xdr:grpSpPr>
          <a:xfrm>
            <a:off x="600537" y="4279910"/>
            <a:ext cx="1084942" cy="643294"/>
            <a:chOff x="600537" y="4279910"/>
            <a:chExt cx="1084942" cy="643294"/>
          </a:xfrm>
        </xdr:grpSpPr>
        <xdr:sp macro="" textlink="'Pivot Tables'!I57">
          <xdr:nvSpPr>
            <xdr:cNvPr id="96" name="TextBox 95">
              <a:extLst>
                <a:ext uri="{FF2B5EF4-FFF2-40B4-BE49-F238E27FC236}">
                  <a16:creationId xmlns:a16="http://schemas.microsoft.com/office/drawing/2014/main" id="{C4DF1376-0D96-4E1A-B89E-3A9C19689C05}"/>
                </a:ext>
              </a:extLst>
            </xdr:cNvPr>
            <xdr:cNvSpPr txBox="1"/>
          </xdr:nvSpPr>
          <xdr:spPr>
            <a:xfrm>
              <a:off x="602352" y="4279910"/>
              <a:ext cx="1083127"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06402A2-956D-4D3D-A4A6-F6C845E4AD74}" type="TxLink">
                <a:rPr lang="en-US" sz="1200" b="1" i="0" u="none" strike="noStrike">
                  <a:solidFill>
                    <a:srgbClr val="000000"/>
                  </a:solidFill>
                  <a:latin typeface="Arial"/>
                  <a:ea typeface="Calibri"/>
                  <a:cs typeface="Arial"/>
                </a:rPr>
                <a:pPr marL="0" indent="0" algn="ctr"/>
                <a:t>$359,038 </a:t>
              </a:fld>
              <a:endParaRPr lang="en-US" sz="1200" b="0" i="0" u="none" strike="noStrike">
                <a:solidFill>
                  <a:srgbClr val="808080"/>
                </a:solidFill>
                <a:latin typeface="Calibri"/>
                <a:ea typeface="Calibri"/>
                <a:cs typeface="Calibri"/>
              </a:endParaRPr>
            </a:p>
          </xdr:txBody>
        </xdr:sp>
        <xdr:sp macro="" textlink="'Pivot Tables'!I56">
          <xdr:nvSpPr>
            <xdr:cNvPr id="97" name="TextBox 96">
              <a:extLst>
                <a:ext uri="{FF2B5EF4-FFF2-40B4-BE49-F238E27FC236}">
                  <a16:creationId xmlns:a16="http://schemas.microsoft.com/office/drawing/2014/main" id="{78B2C091-74D8-43FD-8C46-27FCDDDE8030}"/>
                </a:ext>
              </a:extLst>
            </xdr:cNvPr>
            <xdr:cNvSpPr txBox="1"/>
          </xdr:nvSpPr>
          <xdr:spPr>
            <a:xfrm>
              <a:off x="600537" y="4559310"/>
              <a:ext cx="1083127"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1C525F7-714D-424E-987A-0272F4B61358}" type="TxLink">
                <a:rPr lang="en-US" sz="1100" b="0" i="0" u="none" strike="noStrike">
                  <a:solidFill>
                    <a:srgbClr val="808080"/>
                  </a:solidFill>
                  <a:latin typeface="Arial"/>
                  <a:ea typeface="Calibri"/>
                  <a:cs typeface="Arial"/>
                </a:rPr>
                <a:pPr marL="0" indent="0" algn="ctr"/>
                <a:t>Rate</a:t>
              </a:fld>
              <a:endParaRPr lang="en-US" sz="1100" b="0" i="0" u="none" strike="noStrike">
                <a:solidFill>
                  <a:srgbClr val="808080"/>
                </a:solidFill>
                <a:latin typeface="Calibri"/>
                <a:ea typeface="Calibri"/>
                <a:cs typeface="Calibri"/>
              </a:endParaRPr>
            </a:p>
          </xdr:txBody>
        </xdr:sp>
      </xdr:grpSp>
      <xdr:grpSp>
        <xdr:nvGrpSpPr>
          <xdr:cNvPr id="99" name="Group 98">
            <a:extLst>
              <a:ext uri="{FF2B5EF4-FFF2-40B4-BE49-F238E27FC236}">
                <a16:creationId xmlns:a16="http://schemas.microsoft.com/office/drawing/2014/main" id="{2D9F393A-6FC4-4593-96B6-EAD008250C41}"/>
              </a:ext>
            </a:extLst>
          </xdr:cNvPr>
          <xdr:cNvGrpSpPr/>
        </xdr:nvGrpSpPr>
        <xdr:grpSpPr>
          <a:xfrm>
            <a:off x="580581" y="4913093"/>
            <a:ext cx="1084942" cy="643294"/>
            <a:chOff x="600537" y="4279910"/>
            <a:chExt cx="1084942" cy="643294"/>
          </a:xfrm>
        </xdr:grpSpPr>
        <xdr:sp macro="" textlink="'Pivot Tables'!J57">
          <xdr:nvSpPr>
            <xdr:cNvPr id="100" name="TextBox 99">
              <a:extLst>
                <a:ext uri="{FF2B5EF4-FFF2-40B4-BE49-F238E27FC236}">
                  <a16:creationId xmlns:a16="http://schemas.microsoft.com/office/drawing/2014/main" id="{F508B55F-3987-7478-5DD1-F5B5B332A395}"/>
                </a:ext>
              </a:extLst>
            </xdr:cNvPr>
            <xdr:cNvSpPr txBox="1"/>
          </xdr:nvSpPr>
          <xdr:spPr>
            <a:xfrm>
              <a:off x="602352" y="4279910"/>
              <a:ext cx="1083127"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7B8F8F-9589-4D6F-8C4D-509C2BB6D37A}" type="TxLink">
                <a:rPr lang="en-US" sz="1200" b="1" i="0" u="none" strike="noStrike">
                  <a:solidFill>
                    <a:srgbClr val="000000"/>
                  </a:solidFill>
                  <a:latin typeface="Arial"/>
                  <a:ea typeface="Calibri"/>
                  <a:cs typeface="Arial"/>
                </a:rPr>
                <a:t>$18,170 </a:t>
              </a:fld>
              <a:endParaRPr lang="en-US" sz="1200" b="0" i="0" u="none" strike="noStrike">
                <a:solidFill>
                  <a:srgbClr val="808080"/>
                </a:solidFill>
                <a:latin typeface="Calibri"/>
                <a:ea typeface="Calibri"/>
                <a:cs typeface="Calibri"/>
              </a:endParaRPr>
            </a:p>
          </xdr:txBody>
        </xdr:sp>
        <xdr:sp macro="" textlink="'Pivot Tables'!J56">
          <xdr:nvSpPr>
            <xdr:cNvPr id="101" name="TextBox 100">
              <a:extLst>
                <a:ext uri="{FF2B5EF4-FFF2-40B4-BE49-F238E27FC236}">
                  <a16:creationId xmlns:a16="http://schemas.microsoft.com/office/drawing/2014/main" id="{5BDFE95B-F319-9ED4-1494-B6894390DD57}"/>
                </a:ext>
              </a:extLst>
            </xdr:cNvPr>
            <xdr:cNvSpPr txBox="1"/>
          </xdr:nvSpPr>
          <xdr:spPr>
            <a:xfrm>
              <a:off x="600537" y="4559310"/>
              <a:ext cx="1083127"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B0F710-15C7-4170-95DF-1BED3E9AE485}" type="TxLink">
                <a:rPr lang="en-US" sz="1100" b="0" i="0" u="none" strike="noStrike">
                  <a:solidFill>
                    <a:srgbClr val="808080"/>
                  </a:solidFill>
                  <a:latin typeface="Arial"/>
                  <a:ea typeface="Calibri"/>
                  <a:cs typeface="Arial"/>
                </a:rPr>
                <a:t>Odometer</a:t>
              </a:fld>
              <a:endParaRPr lang="en-US" sz="1100" b="0" i="0" u="none" strike="noStrike">
                <a:solidFill>
                  <a:srgbClr val="808080"/>
                </a:solidFill>
                <a:latin typeface="Calibri"/>
                <a:ea typeface="Calibri"/>
                <a:cs typeface="Calibri"/>
              </a:endParaRPr>
            </a:p>
          </xdr:txBody>
        </xdr:sp>
      </xdr:grpSp>
      <xdr:grpSp>
        <xdr:nvGrpSpPr>
          <xdr:cNvPr id="102" name="Group 101">
            <a:extLst>
              <a:ext uri="{FF2B5EF4-FFF2-40B4-BE49-F238E27FC236}">
                <a16:creationId xmlns:a16="http://schemas.microsoft.com/office/drawing/2014/main" id="{C9DA133B-E562-4193-A49B-A26E488E8D05}"/>
              </a:ext>
            </a:extLst>
          </xdr:cNvPr>
          <xdr:cNvGrpSpPr/>
        </xdr:nvGrpSpPr>
        <xdr:grpSpPr>
          <a:xfrm>
            <a:off x="569695" y="5546276"/>
            <a:ext cx="1084942" cy="643294"/>
            <a:chOff x="600537" y="4279910"/>
            <a:chExt cx="1084942" cy="643294"/>
          </a:xfrm>
        </xdr:grpSpPr>
        <xdr:sp macro="" textlink="'Pivot Tables'!K57">
          <xdr:nvSpPr>
            <xdr:cNvPr id="103" name="TextBox 102">
              <a:extLst>
                <a:ext uri="{FF2B5EF4-FFF2-40B4-BE49-F238E27FC236}">
                  <a16:creationId xmlns:a16="http://schemas.microsoft.com/office/drawing/2014/main" id="{710C39FA-034F-BCCB-E6F0-A267DD7A2D1C}"/>
                </a:ext>
              </a:extLst>
            </xdr:cNvPr>
            <xdr:cNvSpPr txBox="1"/>
          </xdr:nvSpPr>
          <xdr:spPr>
            <a:xfrm>
              <a:off x="602352" y="4279910"/>
              <a:ext cx="1083127"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2886C59-A7B2-486E-A32C-A0976301FEE8}" type="TxLink">
                <a:rPr lang="en-US" sz="1200" b="1" i="0" u="none" strike="noStrike">
                  <a:solidFill>
                    <a:srgbClr val="000000"/>
                  </a:solidFill>
                  <a:latin typeface="Arial"/>
                  <a:ea typeface="Calibri"/>
                  <a:cs typeface="Arial"/>
                </a:rPr>
                <a:t>$21,353 </a:t>
              </a:fld>
              <a:endParaRPr lang="en-US" sz="1200" b="0" i="0" u="none" strike="noStrike">
                <a:solidFill>
                  <a:srgbClr val="808080"/>
                </a:solidFill>
                <a:latin typeface="Calibri"/>
                <a:ea typeface="Calibri"/>
                <a:cs typeface="Calibri"/>
              </a:endParaRPr>
            </a:p>
          </xdr:txBody>
        </xdr:sp>
        <xdr:sp macro="" textlink="'Pivot Tables'!K56">
          <xdr:nvSpPr>
            <xdr:cNvPr id="104" name="TextBox 103">
              <a:extLst>
                <a:ext uri="{FF2B5EF4-FFF2-40B4-BE49-F238E27FC236}">
                  <a16:creationId xmlns:a16="http://schemas.microsoft.com/office/drawing/2014/main" id="{86821ABA-08BD-24CE-07C5-1DC6614E2DB1}"/>
                </a:ext>
              </a:extLst>
            </xdr:cNvPr>
            <xdr:cNvSpPr txBox="1"/>
          </xdr:nvSpPr>
          <xdr:spPr>
            <a:xfrm>
              <a:off x="600537" y="4559310"/>
              <a:ext cx="1083127"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941B8CC-9D35-4E5A-B15C-C058392FA8BE}" type="TxLink">
                <a:rPr lang="en-US" sz="1100" b="0" i="0" u="none" strike="noStrike">
                  <a:solidFill>
                    <a:srgbClr val="808080"/>
                  </a:solidFill>
                  <a:latin typeface="Arial"/>
                  <a:ea typeface="Calibri"/>
                  <a:cs typeface="Arial"/>
                </a:rPr>
                <a:t>Miles</a:t>
              </a:fld>
              <a:endParaRPr lang="en-US" sz="1100" b="0" i="0" u="none" strike="noStrike">
                <a:solidFill>
                  <a:srgbClr val="808080"/>
                </a:solidFill>
                <a:latin typeface="Calibri"/>
                <a:ea typeface="Calibri"/>
                <a:cs typeface="Calibri"/>
              </a:endParaRPr>
            </a:p>
          </xdr:txBody>
        </xdr:sp>
      </xdr:grpSp>
      <xdr:grpSp>
        <xdr:nvGrpSpPr>
          <xdr:cNvPr id="105" name="Group 104">
            <a:extLst>
              <a:ext uri="{FF2B5EF4-FFF2-40B4-BE49-F238E27FC236}">
                <a16:creationId xmlns:a16="http://schemas.microsoft.com/office/drawing/2014/main" id="{0211FEEA-170F-488D-A13B-94844DF57666}"/>
              </a:ext>
            </a:extLst>
          </xdr:cNvPr>
          <xdr:cNvGrpSpPr/>
        </xdr:nvGrpSpPr>
        <xdr:grpSpPr>
          <a:xfrm>
            <a:off x="1768931" y="4287167"/>
            <a:ext cx="1084942" cy="643294"/>
            <a:chOff x="600537" y="4279910"/>
            <a:chExt cx="1084942" cy="643294"/>
          </a:xfrm>
        </xdr:grpSpPr>
        <xdr:sp macro="" textlink="'Pivot Tables'!L57">
          <xdr:nvSpPr>
            <xdr:cNvPr id="106" name="TextBox 105">
              <a:extLst>
                <a:ext uri="{FF2B5EF4-FFF2-40B4-BE49-F238E27FC236}">
                  <a16:creationId xmlns:a16="http://schemas.microsoft.com/office/drawing/2014/main" id="{4FCD1CEF-85EE-7703-095C-E4299D0B2090}"/>
                </a:ext>
              </a:extLst>
            </xdr:cNvPr>
            <xdr:cNvSpPr txBox="1"/>
          </xdr:nvSpPr>
          <xdr:spPr>
            <a:xfrm>
              <a:off x="602352" y="4279910"/>
              <a:ext cx="1083127"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370030B-3DD8-471B-8AD0-D050B011C5B3}" type="TxLink">
                <a:rPr lang="en-US" sz="1200" b="1" i="0" u="none" strike="noStrike">
                  <a:solidFill>
                    <a:srgbClr val="000000"/>
                  </a:solidFill>
                  <a:latin typeface="Arial"/>
                  <a:ea typeface="Calibri"/>
                  <a:cs typeface="Arial"/>
                </a:rPr>
                <a:t>$6,100 </a:t>
              </a:fld>
              <a:endParaRPr lang="en-US" sz="1200" b="0" i="0" u="none" strike="noStrike">
                <a:solidFill>
                  <a:srgbClr val="808080"/>
                </a:solidFill>
                <a:latin typeface="Calibri"/>
                <a:ea typeface="Calibri"/>
                <a:cs typeface="Calibri"/>
              </a:endParaRPr>
            </a:p>
          </xdr:txBody>
        </xdr:sp>
        <xdr:sp macro="" textlink="'Pivot Tables'!L56">
          <xdr:nvSpPr>
            <xdr:cNvPr id="107" name="TextBox 106">
              <a:extLst>
                <a:ext uri="{FF2B5EF4-FFF2-40B4-BE49-F238E27FC236}">
                  <a16:creationId xmlns:a16="http://schemas.microsoft.com/office/drawing/2014/main" id="{475354A9-3654-D26D-3AB0-86801EF7EF86}"/>
                </a:ext>
              </a:extLst>
            </xdr:cNvPr>
            <xdr:cNvSpPr txBox="1"/>
          </xdr:nvSpPr>
          <xdr:spPr>
            <a:xfrm>
              <a:off x="600537" y="4559310"/>
              <a:ext cx="1083127"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C16F46-5052-4FCB-966B-9EFD38F11864}" type="TxLink">
                <a:rPr lang="en-US" sz="1100" b="0" i="0" u="none" strike="noStrike">
                  <a:solidFill>
                    <a:srgbClr val="808080"/>
                  </a:solidFill>
                  <a:latin typeface="Arial"/>
                  <a:ea typeface="Calibri"/>
                  <a:cs typeface="Arial"/>
                </a:rPr>
                <a:t>Extra Stops</a:t>
              </a:fld>
              <a:endParaRPr lang="en-US" sz="1100" b="0" i="0" u="none" strike="noStrike">
                <a:solidFill>
                  <a:srgbClr val="808080"/>
                </a:solidFill>
                <a:latin typeface="Calibri"/>
                <a:ea typeface="Calibri"/>
                <a:cs typeface="Calibri"/>
              </a:endParaRPr>
            </a:p>
          </xdr:txBody>
        </xdr:sp>
      </xdr:grpSp>
      <xdr:grpSp>
        <xdr:nvGrpSpPr>
          <xdr:cNvPr id="108" name="Group 107">
            <a:extLst>
              <a:ext uri="{FF2B5EF4-FFF2-40B4-BE49-F238E27FC236}">
                <a16:creationId xmlns:a16="http://schemas.microsoft.com/office/drawing/2014/main" id="{BB500ED8-2957-421A-A37E-E4FBA1FCD6E6}"/>
              </a:ext>
            </a:extLst>
          </xdr:cNvPr>
          <xdr:cNvGrpSpPr/>
        </xdr:nvGrpSpPr>
        <xdr:grpSpPr>
          <a:xfrm>
            <a:off x="1748975" y="4920350"/>
            <a:ext cx="1084942" cy="643294"/>
            <a:chOff x="600537" y="4279910"/>
            <a:chExt cx="1084942" cy="643294"/>
          </a:xfrm>
        </xdr:grpSpPr>
        <xdr:sp macro="" textlink="'Pivot Tables'!M57">
          <xdr:nvSpPr>
            <xdr:cNvPr id="109" name="TextBox 108">
              <a:extLst>
                <a:ext uri="{FF2B5EF4-FFF2-40B4-BE49-F238E27FC236}">
                  <a16:creationId xmlns:a16="http://schemas.microsoft.com/office/drawing/2014/main" id="{8A3FE47E-3F95-7464-ABEF-7D14CB4CA8E4}"/>
                </a:ext>
              </a:extLst>
            </xdr:cNvPr>
            <xdr:cNvSpPr txBox="1"/>
          </xdr:nvSpPr>
          <xdr:spPr>
            <a:xfrm>
              <a:off x="602352" y="4279910"/>
              <a:ext cx="1083127"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001C94-83CF-40CE-AC9D-37F1A70C8807}" type="TxLink">
                <a:rPr lang="en-US" sz="1200" b="1" i="0" u="none" strike="noStrike">
                  <a:solidFill>
                    <a:srgbClr val="000000"/>
                  </a:solidFill>
                  <a:latin typeface="Arial"/>
                  <a:ea typeface="Calibri"/>
                  <a:cs typeface="Arial"/>
                </a:rPr>
                <a:t>$1,546 </a:t>
              </a:fld>
              <a:endParaRPr lang="en-US" sz="1200" b="0" i="0" u="none" strike="noStrike">
                <a:solidFill>
                  <a:srgbClr val="808080"/>
                </a:solidFill>
                <a:latin typeface="Calibri"/>
                <a:ea typeface="Calibri"/>
                <a:cs typeface="Calibri"/>
              </a:endParaRPr>
            </a:p>
          </xdr:txBody>
        </xdr:sp>
        <xdr:sp macro="" textlink="'Pivot Tables'!M56">
          <xdr:nvSpPr>
            <xdr:cNvPr id="110" name="TextBox 109">
              <a:extLst>
                <a:ext uri="{FF2B5EF4-FFF2-40B4-BE49-F238E27FC236}">
                  <a16:creationId xmlns:a16="http://schemas.microsoft.com/office/drawing/2014/main" id="{1E99972B-0472-9857-E108-31360FF33A16}"/>
                </a:ext>
              </a:extLst>
            </xdr:cNvPr>
            <xdr:cNvSpPr txBox="1"/>
          </xdr:nvSpPr>
          <xdr:spPr>
            <a:xfrm>
              <a:off x="600537" y="4559310"/>
              <a:ext cx="1083127"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BEE97A6-9493-47F3-88E0-5D2F1601EED3}" type="TxLink">
                <a:rPr lang="en-US" sz="1100" b="0" i="0" u="none" strike="noStrike">
                  <a:solidFill>
                    <a:srgbClr val="808080"/>
                  </a:solidFill>
                  <a:latin typeface="Arial"/>
                  <a:ea typeface="Calibri"/>
                  <a:cs typeface="Arial"/>
                </a:rPr>
                <a:t>Extra Pay</a:t>
              </a:fld>
              <a:endParaRPr lang="en-US" sz="1100" b="0" i="0" u="none" strike="noStrike">
                <a:solidFill>
                  <a:srgbClr val="808080"/>
                </a:solidFill>
                <a:latin typeface="Calibri"/>
                <a:ea typeface="Calibri"/>
                <a:cs typeface="Calibri"/>
              </a:endParaRPr>
            </a:p>
          </xdr:txBody>
        </xdr:sp>
      </xdr:grpSp>
      <xdr:grpSp>
        <xdr:nvGrpSpPr>
          <xdr:cNvPr id="111" name="Group 110">
            <a:extLst>
              <a:ext uri="{FF2B5EF4-FFF2-40B4-BE49-F238E27FC236}">
                <a16:creationId xmlns:a16="http://schemas.microsoft.com/office/drawing/2014/main" id="{22247FFA-02DD-454C-86A4-097293639A26}"/>
              </a:ext>
            </a:extLst>
          </xdr:cNvPr>
          <xdr:cNvGrpSpPr/>
        </xdr:nvGrpSpPr>
        <xdr:grpSpPr>
          <a:xfrm>
            <a:off x="1738089" y="5553533"/>
            <a:ext cx="1084942" cy="643294"/>
            <a:chOff x="600537" y="4279910"/>
            <a:chExt cx="1084942" cy="643294"/>
          </a:xfrm>
        </xdr:grpSpPr>
        <xdr:sp macro="" textlink="'Pivot Tables'!N57">
          <xdr:nvSpPr>
            <xdr:cNvPr id="112" name="TextBox 111">
              <a:extLst>
                <a:ext uri="{FF2B5EF4-FFF2-40B4-BE49-F238E27FC236}">
                  <a16:creationId xmlns:a16="http://schemas.microsoft.com/office/drawing/2014/main" id="{314AF3FA-8749-2A7A-D2D5-DEF9EAEBBD1D}"/>
                </a:ext>
              </a:extLst>
            </xdr:cNvPr>
            <xdr:cNvSpPr txBox="1"/>
          </xdr:nvSpPr>
          <xdr:spPr>
            <a:xfrm>
              <a:off x="602352" y="4279910"/>
              <a:ext cx="1083127"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450E02-4065-4CA1-8953-29403CA995B8}" type="TxLink">
                <a:rPr lang="en-US" sz="1200" b="1" i="0" u="none" strike="noStrike">
                  <a:solidFill>
                    <a:srgbClr val="000000"/>
                  </a:solidFill>
                  <a:latin typeface="Arial"/>
                  <a:ea typeface="Calibri"/>
                  <a:cs typeface="Arial"/>
                </a:rPr>
                <a:t>$3,498 </a:t>
              </a:fld>
              <a:endParaRPr lang="en-US" sz="1200" b="0" i="0" u="none" strike="noStrike">
                <a:solidFill>
                  <a:srgbClr val="808080"/>
                </a:solidFill>
                <a:latin typeface="Calibri"/>
                <a:ea typeface="Calibri"/>
                <a:cs typeface="Calibri"/>
              </a:endParaRPr>
            </a:p>
          </xdr:txBody>
        </xdr:sp>
        <xdr:sp macro="" textlink="'Pivot Tables'!N56">
          <xdr:nvSpPr>
            <xdr:cNvPr id="113" name="TextBox 112">
              <a:extLst>
                <a:ext uri="{FF2B5EF4-FFF2-40B4-BE49-F238E27FC236}">
                  <a16:creationId xmlns:a16="http://schemas.microsoft.com/office/drawing/2014/main" id="{7121AD56-19FF-8C7B-27B0-762298DF5F76}"/>
                </a:ext>
              </a:extLst>
            </xdr:cNvPr>
            <xdr:cNvSpPr txBox="1"/>
          </xdr:nvSpPr>
          <xdr:spPr>
            <a:xfrm>
              <a:off x="600537" y="4559310"/>
              <a:ext cx="1083127"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848D558-AAFB-4DAD-A438-F7CBF43CDBED}" type="TxLink">
                <a:rPr lang="en-US" sz="1100" b="0" i="0" u="none" strike="noStrike">
                  <a:solidFill>
                    <a:srgbClr val="808080"/>
                  </a:solidFill>
                  <a:latin typeface="Arial"/>
                  <a:ea typeface="Calibri"/>
                  <a:cs typeface="Arial"/>
                </a:rPr>
                <a:t>Costs Driver Paid</a:t>
              </a:fld>
              <a:endParaRPr lang="en-US" sz="1100" b="0" i="0" u="none" strike="noStrike">
                <a:solidFill>
                  <a:srgbClr val="808080"/>
                </a:solidFill>
                <a:latin typeface="Calibri"/>
                <a:ea typeface="Calibri"/>
                <a:cs typeface="Calibri"/>
              </a:endParaRPr>
            </a:p>
          </xdr:txBody>
        </xdr:sp>
      </xdr:grpSp>
    </xdr:grpSp>
    <xdr:clientData/>
  </xdr:twoCellAnchor>
  <xdr:twoCellAnchor>
    <xdr:from>
      <xdr:col>3</xdr:col>
      <xdr:colOff>3633</xdr:colOff>
      <xdr:row>21</xdr:row>
      <xdr:rowOff>88910</xdr:rowOff>
    </xdr:from>
    <xdr:to>
      <xdr:col>4</xdr:col>
      <xdr:colOff>478974</xdr:colOff>
      <xdr:row>23</xdr:row>
      <xdr:rowOff>89947</xdr:rowOff>
    </xdr:to>
    <xdr:sp macro="" textlink="'Pivot Tables'!H65">
      <xdr:nvSpPr>
        <xdr:cNvPr id="115" name="TextBox 114">
          <a:extLst>
            <a:ext uri="{FF2B5EF4-FFF2-40B4-BE49-F238E27FC236}">
              <a16:creationId xmlns:a16="http://schemas.microsoft.com/office/drawing/2014/main" id="{0FCCCA73-FF37-4CEB-BC3C-3CB20F3A6807}"/>
            </a:ext>
          </a:extLst>
        </xdr:cNvPr>
        <xdr:cNvSpPr txBox="1"/>
      </xdr:nvSpPr>
      <xdr:spPr>
        <a:xfrm>
          <a:off x="1826990" y="3898910"/>
          <a:ext cx="1083127"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A12457A-ADF8-4087-8110-8D9D2FB9CF99}" type="TxLink">
            <a:rPr lang="en-US" sz="1200" b="1" i="0" u="none" strike="noStrike">
              <a:solidFill>
                <a:srgbClr val="3849AB"/>
              </a:solidFill>
              <a:latin typeface="Arial"/>
              <a:ea typeface="Calibri"/>
              <a:cs typeface="Arial"/>
            </a:rPr>
            <a:pPr marL="0" indent="0" algn="ctr"/>
            <a:t>$32,497 </a:t>
          </a:fld>
          <a:endParaRPr lang="en-US" sz="1200" b="0" i="0" u="none" strike="noStrike">
            <a:solidFill>
              <a:srgbClr val="3849AB"/>
            </a:solidFill>
            <a:latin typeface="Calibri"/>
            <a:ea typeface="Calibri"/>
            <a:cs typeface="Calibri"/>
          </a:endParaRPr>
        </a:p>
      </xdr:txBody>
    </xdr:sp>
    <xdr:clientData/>
  </xdr:twoCellAnchor>
  <xdr:twoCellAnchor>
    <xdr:from>
      <xdr:col>3</xdr:col>
      <xdr:colOff>136077</xdr:colOff>
      <xdr:row>21</xdr:row>
      <xdr:rowOff>108858</xdr:rowOff>
    </xdr:from>
    <xdr:to>
      <xdr:col>4</xdr:col>
      <xdr:colOff>369539</xdr:colOff>
      <xdr:row>23</xdr:row>
      <xdr:rowOff>66041</xdr:rowOff>
    </xdr:to>
    <xdr:sp macro="" textlink="">
      <xdr:nvSpPr>
        <xdr:cNvPr id="116" name="Rectangle: Rounded Corners 115">
          <a:extLst>
            <a:ext uri="{FF2B5EF4-FFF2-40B4-BE49-F238E27FC236}">
              <a16:creationId xmlns:a16="http://schemas.microsoft.com/office/drawing/2014/main" id="{4755BCDC-DDFA-43F0-BCA3-6ABBF0C6F8ED}"/>
            </a:ext>
          </a:extLst>
        </xdr:cNvPr>
        <xdr:cNvSpPr/>
      </xdr:nvSpPr>
      <xdr:spPr>
        <a:xfrm>
          <a:off x="1959434" y="3918858"/>
          <a:ext cx="841248" cy="320040"/>
        </a:xfrm>
        <a:prstGeom prst="roundRect">
          <a:avLst>
            <a:gd name="adj" fmla="val 0"/>
          </a:avLst>
        </a:prstGeom>
        <a:solidFill>
          <a:srgbClr val="3849AB">
            <a:alpha val="1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14516</xdr:colOff>
      <xdr:row>34</xdr:row>
      <xdr:rowOff>85258</xdr:rowOff>
    </xdr:from>
    <xdr:to>
      <xdr:col>5</xdr:col>
      <xdr:colOff>23587</xdr:colOff>
      <xdr:row>34</xdr:row>
      <xdr:rowOff>85258</xdr:rowOff>
    </xdr:to>
    <xdr:cxnSp macro="">
      <xdr:nvCxnSpPr>
        <xdr:cNvPr id="117" name="Straight Connector 116">
          <a:extLst>
            <a:ext uri="{FF2B5EF4-FFF2-40B4-BE49-F238E27FC236}">
              <a16:creationId xmlns:a16="http://schemas.microsoft.com/office/drawing/2014/main" id="{3216A57F-0059-4826-9D83-D01D1CB2F01A}"/>
            </a:ext>
          </a:extLst>
        </xdr:cNvPr>
        <xdr:cNvCxnSpPr/>
      </xdr:nvCxnSpPr>
      <xdr:spPr>
        <a:xfrm>
          <a:off x="622302" y="6253829"/>
          <a:ext cx="2440214"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11340</xdr:colOff>
      <xdr:row>36</xdr:row>
      <xdr:rowOff>56242</xdr:rowOff>
    </xdr:from>
    <xdr:to>
      <xdr:col>5</xdr:col>
      <xdr:colOff>227421</xdr:colOff>
      <xdr:row>48</xdr:row>
      <xdr:rowOff>165100</xdr:rowOff>
    </xdr:to>
    <xdr:sp macro="" textlink="">
      <xdr:nvSpPr>
        <xdr:cNvPr id="118" name="Rectangle: Rounded Corners 117">
          <a:extLst>
            <a:ext uri="{FF2B5EF4-FFF2-40B4-BE49-F238E27FC236}">
              <a16:creationId xmlns:a16="http://schemas.microsoft.com/office/drawing/2014/main" id="{3AFA1CC0-C3D9-4487-8753-2C8EA65297D1}"/>
            </a:ext>
          </a:extLst>
        </xdr:cNvPr>
        <xdr:cNvSpPr/>
      </xdr:nvSpPr>
      <xdr:spPr>
        <a:xfrm>
          <a:off x="620940" y="6685642"/>
          <a:ext cx="2654481" cy="2318658"/>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editAs="oneCell">
    <xdr:from>
      <xdr:col>2</xdr:col>
      <xdr:colOff>304917</xdr:colOff>
      <xdr:row>36</xdr:row>
      <xdr:rowOff>140501</xdr:rowOff>
    </xdr:from>
    <xdr:to>
      <xdr:col>5</xdr:col>
      <xdr:colOff>161192</xdr:colOff>
      <xdr:row>48</xdr:row>
      <xdr:rowOff>107676</xdr:rowOff>
    </xdr:to>
    <mc:AlternateContent xmlns:mc="http://schemas.openxmlformats.org/markup-compatibility/2006">
      <mc:Choice xmlns:a14="http://schemas.microsoft.com/office/drawing/2010/main" Requires="a14">
        <xdr:graphicFrame macro="">
          <xdr:nvGraphicFramePr>
            <xdr:cNvPr id="122" name="Driver Name">
              <a:extLst>
                <a:ext uri="{FF2B5EF4-FFF2-40B4-BE49-F238E27FC236}">
                  <a16:creationId xmlns:a16="http://schemas.microsoft.com/office/drawing/2014/main" id="{463EF84E-CA92-4AF3-853E-1BE81EBDA8A1}"/>
                </a:ext>
              </a:extLst>
            </xdr:cNvPr>
            <xdr:cNvGraphicFramePr/>
          </xdr:nvGraphicFramePr>
          <xdr:xfrm>
            <a:off x="0" y="0"/>
            <a:ext cx="0" cy="0"/>
          </xdr:xfrm>
          <a:graphic>
            <a:graphicData uri="http://schemas.microsoft.com/office/drawing/2010/slicer">
              <sle:slicer xmlns:sle="http://schemas.microsoft.com/office/drawing/2010/slicer" name="Driver Name"/>
            </a:graphicData>
          </a:graphic>
        </xdr:graphicFrame>
      </mc:Choice>
      <mc:Fallback>
        <xdr:sp macro="" textlink="">
          <xdr:nvSpPr>
            <xdr:cNvPr id="0" name=""/>
            <xdr:cNvSpPr>
              <a:spLocks noTextEdit="1"/>
            </xdr:cNvSpPr>
          </xdr:nvSpPr>
          <xdr:spPr>
            <a:xfrm>
              <a:off x="1527880" y="6913834"/>
              <a:ext cx="1690719" cy="22249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371475</xdr:colOff>
      <xdr:row>37</xdr:row>
      <xdr:rowOff>139700</xdr:rowOff>
    </xdr:from>
    <xdr:to>
      <xdr:col>2</xdr:col>
      <xdr:colOff>72771</xdr:colOff>
      <xdr:row>39</xdr:row>
      <xdr:rowOff>82296</xdr:rowOff>
    </xdr:to>
    <xdr:grpSp>
      <xdr:nvGrpSpPr>
        <xdr:cNvPr id="135" name="Group 134">
          <a:extLst>
            <a:ext uri="{FF2B5EF4-FFF2-40B4-BE49-F238E27FC236}">
              <a16:creationId xmlns:a16="http://schemas.microsoft.com/office/drawing/2014/main" id="{DAF4604D-1C89-C873-571C-07A20E2B0CFA}"/>
            </a:ext>
          </a:extLst>
        </xdr:cNvPr>
        <xdr:cNvGrpSpPr/>
      </xdr:nvGrpSpPr>
      <xdr:grpSpPr>
        <a:xfrm>
          <a:off x="982956" y="7101181"/>
          <a:ext cx="312778" cy="318893"/>
          <a:chOff x="904875" y="6978650"/>
          <a:chExt cx="310896" cy="310896"/>
        </a:xfrm>
      </xdr:grpSpPr>
      <xdr:sp macro="" textlink="">
        <xdr:nvSpPr>
          <xdr:cNvPr id="131" name="Rectangle 130">
            <a:extLst>
              <a:ext uri="{FF2B5EF4-FFF2-40B4-BE49-F238E27FC236}">
                <a16:creationId xmlns:a16="http://schemas.microsoft.com/office/drawing/2014/main" id="{42BA2989-09AB-B9F7-8A96-4FC31B06A046}"/>
              </a:ext>
            </a:extLst>
          </xdr:cNvPr>
          <xdr:cNvSpPr/>
        </xdr:nvSpPr>
        <xdr:spPr>
          <a:xfrm>
            <a:off x="904875" y="6978650"/>
            <a:ext cx="310896" cy="310896"/>
          </a:xfrm>
          <a:prstGeom prst="roundRect">
            <a:avLst/>
          </a:prstGeom>
          <a:solidFill>
            <a:schemeClr val="bg1">
              <a:lumMod val="9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2" name="Rectangle 131">
            <a:extLst>
              <a:ext uri="{FF2B5EF4-FFF2-40B4-BE49-F238E27FC236}">
                <a16:creationId xmlns:a16="http://schemas.microsoft.com/office/drawing/2014/main" id="{C191FC58-CE8E-48F1-BF45-83CAE9CE337C}"/>
              </a:ext>
            </a:extLst>
          </xdr:cNvPr>
          <xdr:cNvSpPr/>
        </xdr:nvSpPr>
        <xdr:spPr>
          <a:xfrm>
            <a:off x="904875" y="6978650"/>
            <a:ext cx="310896" cy="310896"/>
          </a:xfrm>
          <a:prstGeom prst="round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358775</xdr:colOff>
      <xdr:row>42</xdr:row>
      <xdr:rowOff>167216</xdr:rowOff>
    </xdr:from>
    <xdr:to>
      <xdr:col>2</xdr:col>
      <xdr:colOff>60071</xdr:colOff>
      <xdr:row>44</xdr:row>
      <xdr:rowOff>109812</xdr:rowOff>
    </xdr:to>
    <xdr:grpSp>
      <xdr:nvGrpSpPr>
        <xdr:cNvPr id="136" name="Group 135">
          <a:extLst>
            <a:ext uri="{FF2B5EF4-FFF2-40B4-BE49-F238E27FC236}">
              <a16:creationId xmlns:a16="http://schemas.microsoft.com/office/drawing/2014/main" id="{8597DFD6-2143-4803-B4E2-740464DC2FB9}"/>
            </a:ext>
          </a:extLst>
        </xdr:cNvPr>
        <xdr:cNvGrpSpPr/>
      </xdr:nvGrpSpPr>
      <xdr:grpSpPr>
        <a:xfrm>
          <a:off x="970256" y="8069438"/>
          <a:ext cx="312778" cy="318893"/>
          <a:chOff x="904875" y="6978650"/>
          <a:chExt cx="310896" cy="310896"/>
        </a:xfrm>
      </xdr:grpSpPr>
      <xdr:sp macro="" textlink="">
        <xdr:nvSpPr>
          <xdr:cNvPr id="137" name="Rectangle 136">
            <a:extLst>
              <a:ext uri="{FF2B5EF4-FFF2-40B4-BE49-F238E27FC236}">
                <a16:creationId xmlns:a16="http://schemas.microsoft.com/office/drawing/2014/main" id="{CD2957EA-4200-B027-B509-49EE075A5366}"/>
              </a:ext>
            </a:extLst>
          </xdr:cNvPr>
          <xdr:cNvSpPr/>
        </xdr:nvSpPr>
        <xdr:spPr>
          <a:xfrm>
            <a:off x="904875" y="6978650"/>
            <a:ext cx="310896" cy="310896"/>
          </a:xfrm>
          <a:prstGeom prst="roundRect">
            <a:avLst/>
          </a:prstGeom>
          <a:solidFill>
            <a:schemeClr val="bg1">
              <a:lumMod val="9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8" name="Rectangle 137">
            <a:extLst>
              <a:ext uri="{FF2B5EF4-FFF2-40B4-BE49-F238E27FC236}">
                <a16:creationId xmlns:a16="http://schemas.microsoft.com/office/drawing/2014/main" id="{E7F57672-E2F2-064A-DAFF-576D38BD5EBF}"/>
              </a:ext>
            </a:extLst>
          </xdr:cNvPr>
          <xdr:cNvSpPr/>
        </xdr:nvSpPr>
        <xdr:spPr>
          <a:xfrm>
            <a:off x="904875" y="6978650"/>
            <a:ext cx="310896" cy="310896"/>
          </a:xfrm>
          <a:prstGeom prst="round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352425</xdr:colOff>
      <xdr:row>45</xdr:row>
      <xdr:rowOff>88900</xdr:rowOff>
    </xdr:from>
    <xdr:to>
      <xdr:col>2</xdr:col>
      <xdr:colOff>53721</xdr:colOff>
      <xdr:row>47</xdr:row>
      <xdr:rowOff>31496</xdr:rowOff>
    </xdr:to>
    <xdr:grpSp>
      <xdr:nvGrpSpPr>
        <xdr:cNvPr id="139" name="Group 138">
          <a:extLst>
            <a:ext uri="{FF2B5EF4-FFF2-40B4-BE49-F238E27FC236}">
              <a16:creationId xmlns:a16="http://schemas.microsoft.com/office/drawing/2014/main" id="{D9257547-99C9-45E7-B4E3-CEF3BB484F6F}"/>
            </a:ext>
          </a:extLst>
        </xdr:cNvPr>
        <xdr:cNvGrpSpPr/>
      </xdr:nvGrpSpPr>
      <xdr:grpSpPr>
        <a:xfrm>
          <a:off x="963906" y="8555567"/>
          <a:ext cx="312778" cy="318892"/>
          <a:chOff x="904875" y="6978650"/>
          <a:chExt cx="310896" cy="310896"/>
        </a:xfrm>
      </xdr:grpSpPr>
      <xdr:sp macro="" textlink="">
        <xdr:nvSpPr>
          <xdr:cNvPr id="140" name="Rectangle 139">
            <a:extLst>
              <a:ext uri="{FF2B5EF4-FFF2-40B4-BE49-F238E27FC236}">
                <a16:creationId xmlns:a16="http://schemas.microsoft.com/office/drawing/2014/main" id="{A9AF30E0-F479-C06A-95E9-AD0C38DBD771}"/>
              </a:ext>
            </a:extLst>
          </xdr:cNvPr>
          <xdr:cNvSpPr/>
        </xdr:nvSpPr>
        <xdr:spPr>
          <a:xfrm>
            <a:off x="904875" y="6978650"/>
            <a:ext cx="310896" cy="310896"/>
          </a:xfrm>
          <a:prstGeom prst="roundRect">
            <a:avLst/>
          </a:prstGeom>
          <a:solidFill>
            <a:schemeClr val="bg1">
              <a:lumMod val="9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1" name="Rectangle 140">
            <a:extLst>
              <a:ext uri="{FF2B5EF4-FFF2-40B4-BE49-F238E27FC236}">
                <a16:creationId xmlns:a16="http://schemas.microsoft.com/office/drawing/2014/main" id="{4DEFAEAB-FACE-31C2-062D-F4CF28C0EEEF}"/>
              </a:ext>
            </a:extLst>
          </xdr:cNvPr>
          <xdr:cNvSpPr/>
        </xdr:nvSpPr>
        <xdr:spPr>
          <a:xfrm>
            <a:off x="904875" y="6978650"/>
            <a:ext cx="310896" cy="310896"/>
          </a:xfrm>
          <a:prstGeom prst="round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358775</xdr:colOff>
      <xdr:row>40</xdr:row>
      <xdr:rowOff>61383</xdr:rowOff>
    </xdr:from>
    <xdr:to>
      <xdr:col>2</xdr:col>
      <xdr:colOff>60071</xdr:colOff>
      <xdr:row>42</xdr:row>
      <xdr:rowOff>3979</xdr:rowOff>
    </xdr:to>
    <xdr:grpSp>
      <xdr:nvGrpSpPr>
        <xdr:cNvPr id="142" name="Group 141">
          <a:extLst>
            <a:ext uri="{FF2B5EF4-FFF2-40B4-BE49-F238E27FC236}">
              <a16:creationId xmlns:a16="http://schemas.microsoft.com/office/drawing/2014/main" id="{E5CAA6D3-E703-4C30-B44F-21F9A686920A}"/>
            </a:ext>
          </a:extLst>
        </xdr:cNvPr>
        <xdr:cNvGrpSpPr/>
      </xdr:nvGrpSpPr>
      <xdr:grpSpPr>
        <a:xfrm>
          <a:off x="970256" y="7587309"/>
          <a:ext cx="312778" cy="318892"/>
          <a:chOff x="904875" y="6978650"/>
          <a:chExt cx="310896" cy="310896"/>
        </a:xfrm>
      </xdr:grpSpPr>
      <xdr:sp macro="" textlink="">
        <xdr:nvSpPr>
          <xdr:cNvPr id="143" name="Rectangle 142">
            <a:extLst>
              <a:ext uri="{FF2B5EF4-FFF2-40B4-BE49-F238E27FC236}">
                <a16:creationId xmlns:a16="http://schemas.microsoft.com/office/drawing/2014/main" id="{4F7FB7C4-624D-B616-618B-1B9537ECED95}"/>
              </a:ext>
            </a:extLst>
          </xdr:cNvPr>
          <xdr:cNvSpPr/>
        </xdr:nvSpPr>
        <xdr:spPr>
          <a:xfrm>
            <a:off x="904875" y="6978650"/>
            <a:ext cx="310896" cy="310896"/>
          </a:xfrm>
          <a:prstGeom prst="roundRect">
            <a:avLst/>
          </a:prstGeom>
          <a:solidFill>
            <a:schemeClr val="bg1">
              <a:lumMod val="9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4" name="Rectangle 143">
            <a:extLst>
              <a:ext uri="{FF2B5EF4-FFF2-40B4-BE49-F238E27FC236}">
                <a16:creationId xmlns:a16="http://schemas.microsoft.com/office/drawing/2014/main" id="{F16A73A4-02C9-57D2-6DF9-AE1DBA3C41A0}"/>
              </a:ext>
            </a:extLst>
          </xdr:cNvPr>
          <xdr:cNvSpPr/>
        </xdr:nvSpPr>
        <xdr:spPr>
          <a:xfrm>
            <a:off x="904875" y="6978650"/>
            <a:ext cx="310896" cy="310896"/>
          </a:xfrm>
          <a:prstGeom prst="round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406022</xdr:colOff>
      <xdr:row>37</xdr:row>
      <xdr:rowOff>179411</xdr:rowOff>
    </xdr:from>
    <xdr:to>
      <xdr:col>2</xdr:col>
      <xdr:colOff>19050</xdr:colOff>
      <xdr:row>39</xdr:row>
      <xdr:rowOff>30302</xdr:rowOff>
    </xdr:to>
    <xdr:pic>
      <xdr:nvPicPr>
        <xdr:cNvPr id="126" name="Picture 125">
          <a:extLst>
            <a:ext uri="{FF2B5EF4-FFF2-40B4-BE49-F238E27FC236}">
              <a16:creationId xmlns:a16="http://schemas.microsoft.com/office/drawing/2014/main" id="{2CD168E7-E14B-6B0C-88CE-0435E683B1B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15622" y="7026525"/>
          <a:ext cx="222628" cy="221006"/>
        </a:xfrm>
        <a:prstGeom prst="rect">
          <a:avLst/>
        </a:prstGeom>
      </xdr:spPr>
    </xdr:pic>
    <xdr:clientData/>
  </xdr:twoCellAnchor>
  <xdr:twoCellAnchor editAs="oneCell">
    <xdr:from>
      <xdr:col>1</xdr:col>
      <xdr:colOff>401433</xdr:colOff>
      <xdr:row>40</xdr:row>
      <xdr:rowOff>111572</xdr:rowOff>
    </xdr:from>
    <xdr:to>
      <xdr:col>2</xdr:col>
      <xdr:colOff>14825</xdr:colOff>
      <xdr:row>41</xdr:row>
      <xdr:rowOff>146878</xdr:rowOff>
    </xdr:to>
    <xdr:pic>
      <xdr:nvPicPr>
        <xdr:cNvPr id="130" name="Picture 129">
          <a:extLst>
            <a:ext uri="{FF2B5EF4-FFF2-40B4-BE49-F238E27FC236}">
              <a16:creationId xmlns:a16="http://schemas.microsoft.com/office/drawing/2014/main" id="{0BE6EFC1-F1F2-15FC-5674-670C813129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11033" y="7513858"/>
          <a:ext cx="222992" cy="220363"/>
        </a:xfrm>
        <a:prstGeom prst="rect">
          <a:avLst/>
        </a:prstGeom>
      </xdr:spPr>
    </xdr:pic>
    <xdr:clientData/>
  </xdr:twoCellAnchor>
  <xdr:twoCellAnchor editAs="oneCell">
    <xdr:from>
      <xdr:col>1</xdr:col>
      <xdr:colOff>397761</xdr:colOff>
      <xdr:row>43</xdr:row>
      <xdr:rowOff>27540</xdr:rowOff>
    </xdr:from>
    <xdr:to>
      <xdr:col>2</xdr:col>
      <xdr:colOff>10367</xdr:colOff>
      <xdr:row>44</xdr:row>
      <xdr:rowOff>62846</xdr:rowOff>
    </xdr:to>
    <xdr:pic>
      <xdr:nvPicPr>
        <xdr:cNvPr id="128" name="Picture 127">
          <a:extLst>
            <a:ext uri="{FF2B5EF4-FFF2-40B4-BE49-F238E27FC236}">
              <a16:creationId xmlns:a16="http://schemas.microsoft.com/office/drawing/2014/main" id="{C5057738-8C6C-9B05-C465-FF81904BCDF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07361" y="7984997"/>
          <a:ext cx="222206" cy="220363"/>
        </a:xfrm>
        <a:prstGeom prst="rect">
          <a:avLst/>
        </a:prstGeom>
      </xdr:spPr>
    </xdr:pic>
    <xdr:clientData/>
  </xdr:twoCellAnchor>
  <xdr:twoCellAnchor editAs="oneCell">
    <xdr:from>
      <xdr:col>1</xdr:col>
      <xdr:colOff>406677</xdr:colOff>
      <xdr:row>45</xdr:row>
      <xdr:rowOff>132778</xdr:rowOff>
    </xdr:from>
    <xdr:to>
      <xdr:col>2</xdr:col>
      <xdr:colOff>19888</xdr:colOff>
      <xdr:row>46</xdr:row>
      <xdr:rowOff>168084</xdr:rowOff>
    </xdr:to>
    <xdr:pic>
      <xdr:nvPicPr>
        <xdr:cNvPr id="124" name="Picture 123">
          <a:extLst>
            <a:ext uri="{FF2B5EF4-FFF2-40B4-BE49-F238E27FC236}">
              <a16:creationId xmlns:a16="http://schemas.microsoft.com/office/drawing/2014/main" id="{8D3567A2-ECF6-FF87-A987-F0F11DC561B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16277" y="8460349"/>
          <a:ext cx="222811" cy="220364"/>
        </a:xfrm>
        <a:prstGeom prst="rect">
          <a:avLst/>
        </a:prstGeom>
      </xdr:spPr>
    </xdr:pic>
    <xdr:clientData/>
  </xdr:twoCellAnchor>
  <xdr:twoCellAnchor>
    <xdr:from>
      <xdr:col>5</xdr:col>
      <xdr:colOff>481239</xdr:colOff>
      <xdr:row>31</xdr:row>
      <xdr:rowOff>3810</xdr:rowOff>
    </xdr:from>
    <xdr:to>
      <xdr:col>11</xdr:col>
      <xdr:colOff>115479</xdr:colOff>
      <xdr:row>48</xdr:row>
      <xdr:rowOff>165100</xdr:rowOff>
    </xdr:to>
    <xdr:sp macro="" textlink="">
      <xdr:nvSpPr>
        <xdr:cNvPr id="145" name="Rectangle: Rounded Corners 144">
          <a:extLst>
            <a:ext uri="{FF2B5EF4-FFF2-40B4-BE49-F238E27FC236}">
              <a16:creationId xmlns:a16="http://schemas.microsoft.com/office/drawing/2014/main" id="{D93E4BF3-4837-4FB5-AADE-F4E3D0E5404F}"/>
            </a:ext>
          </a:extLst>
        </xdr:cNvPr>
        <xdr:cNvSpPr/>
      </xdr:nvSpPr>
      <xdr:spPr>
        <a:xfrm>
          <a:off x="3544180" y="5793516"/>
          <a:ext cx="3309770" cy="3336290"/>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xdr:from>
      <xdr:col>5</xdr:col>
      <xdr:colOff>520700</xdr:colOff>
      <xdr:row>33</xdr:row>
      <xdr:rowOff>171450</xdr:rowOff>
    </xdr:from>
    <xdr:to>
      <xdr:col>11</xdr:col>
      <xdr:colOff>101600</xdr:colOff>
      <xdr:row>48</xdr:row>
      <xdr:rowOff>82550</xdr:rowOff>
    </xdr:to>
    <mc:AlternateContent xmlns:mc="http://schemas.openxmlformats.org/markup-compatibility/2006">
      <mc:Choice xmlns:cx4="http://schemas.microsoft.com/office/drawing/2016/5/10/chartex" Requires="cx4">
        <xdr:graphicFrame macro="">
          <xdr:nvGraphicFramePr>
            <xdr:cNvPr id="146" name="Chart 145">
              <a:extLst>
                <a:ext uri="{FF2B5EF4-FFF2-40B4-BE49-F238E27FC236}">
                  <a16:creationId xmlns:a16="http://schemas.microsoft.com/office/drawing/2014/main" id="{D9020951-C955-461F-808B-58F1BEB142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3568700" y="6248400"/>
              <a:ext cx="3238500" cy="2673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552450</xdr:colOff>
      <xdr:row>34</xdr:row>
      <xdr:rowOff>31750</xdr:rowOff>
    </xdr:from>
    <xdr:to>
      <xdr:col>11</xdr:col>
      <xdr:colOff>50800</xdr:colOff>
      <xdr:row>48</xdr:row>
      <xdr:rowOff>38100</xdr:rowOff>
    </xdr:to>
    <xdr:sp macro="" textlink="">
      <xdr:nvSpPr>
        <xdr:cNvPr id="147" name="Rectangle 146">
          <a:extLst>
            <a:ext uri="{FF2B5EF4-FFF2-40B4-BE49-F238E27FC236}">
              <a16:creationId xmlns:a16="http://schemas.microsoft.com/office/drawing/2014/main" id="{E140161B-4775-DC03-D6A5-64045A8CEB67}"/>
            </a:ext>
          </a:extLst>
        </xdr:cNvPr>
        <xdr:cNvSpPr/>
      </xdr:nvSpPr>
      <xdr:spPr>
        <a:xfrm>
          <a:off x="3600450" y="6292850"/>
          <a:ext cx="3155950" cy="2584450"/>
        </a:xfrm>
        <a:prstGeom prst="rect">
          <a:avLst/>
        </a:prstGeom>
        <a:solidFill>
          <a:srgbClr val="F5F5F5">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570593</xdr:colOff>
      <xdr:row>30</xdr:row>
      <xdr:rowOff>173270</xdr:rowOff>
    </xdr:from>
    <xdr:to>
      <xdr:col>8</xdr:col>
      <xdr:colOff>271236</xdr:colOff>
      <xdr:row>32</xdr:row>
      <xdr:rowOff>174307</xdr:rowOff>
    </xdr:to>
    <xdr:sp macro="" textlink="">
      <xdr:nvSpPr>
        <xdr:cNvPr id="148" name="TextBox 147">
          <a:extLst>
            <a:ext uri="{FF2B5EF4-FFF2-40B4-BE49-F238E27FC236}">
              <a16:creationId xmlns:a16="http://schemas.microsoft.com/office/drawing/2014/main" id="{A2ED921C-78DB-4AF2-8DC1-55212D6E2D73}"/>
            </a:ext>
          </a:extLst>
        </xdr:cNvPr>
        <xdr:cNvSpPr txBox="1"/>
      </xdr:nvSpPr>
      <xdr:spPr>
        <a:xfrm>
          <a:off x="3609522" y="5616127"/>
          <a:ext cx="1524000"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1">
                  <a:lumMod val="75000"/>
                  <a:lumOff val="25000"/>
                </a:schemeClr>
              </a:solidFill>
              <a:latin typeface="Arial" panose="020B0604020202020204" pitchFamily="34" charset="0"/>
              <a:cs typeface="Arial" panose="020B0604020202020204" pitchFamily="34" charset="0"/>
            </a:rPr>
            <a:t>Destination</a:t>
          </a:r>
        </a:p>
      </xdr:txBody>
    </xdr:sp>
    <xdr:clientData/>
  </xdr:twoCellAnchor>
  <xdr:twoCellAnchor>
    <xdr:from>
      <xdr:col>5</xdr:col>
      <xdr:colOff>474077</xdr:colOff>
      <xdr:row>32</xdr:row>
      <xdr:rowOff>62505</xdr:rowOff>
    </xdr:from>
    <xdr:to>
      <xdr:col>9</xdr:col>
      <xdr:colOff>116663</xdr:colOff>
      <xdr:row>34</xdr:row>
      <xdr:rowOff>75088</xdr:rowOff>
    </xdr:to>
    <xdr:grpSp>
      <xdr:nvGrpSpPr>
        <xdr:cNvPr id="175" name="Group 174">
          <a:extLst>
            <a:ext uri="{FF2B5EF4-FFF2-40B4-BE49-F238E27FC236}">
              <a16:creationId xmlns:a16="http://schemas.microsoft.com/office/drawing/2014/main" id="{9E651181-9CE3-92CD-BD2E-5579C977EB6F}"/>
            </a:ext>
          </a:extLst>
        </xdr:cNvPr>
        <xdr:cNvGrpSpPr/>
      </xdr:nvGrpSpPr>
      <xdr:grpSpPr>
        <a:xfrm>
          <a:off x="3531484" y="6083246"/>
          <a:ext cx="2088512" cy="388879"/>
          <a:chOff x="3589991" y="6031505"/>
          <a:chExt cx="2092939" cy="386239"/>
        </a:xfrm>
      </xdr:grpSpPr>
      <xdr:sp macro="" textlink="'Pivot Tables'!D74">
        <xdr:nvSpPr>
          <xdr:cNvPr id="149" name="TextBox 148">
            <a:extLst>
              <a:ext uri="{FF2B5EF4-FFF2-40B4-BE49-F238E27FC236}">
                <a16:creationId xmlns:a16="http://schemas.microsoft.com/office/drawing/2014/main" id="{81F7AEB4-52A9-43D5-A1AD-5A71FA1B528C}"/>
              </a:ext>
            </a:extLst>
          </xdr:cNvPr>
          <xdr:cNvSpPr txBox="1"/>
        </xdr:nvSpPr>
        <xdr:spPr>
          <a:xfrm>
            <a:off x="3928622" y="6031505"/>
            <a:ext cx="816696" cy="374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583F0BA-B2D3-46D9-8257-5E63CA53A77D}" type="TxLink">
              <a:rPr lang="en-US" sz="1400" b="1" i="0" u="none" strike="noStrike">
                <a:solidFill>
                  <a:srgbClr val="3849AB"/>
                </a:solidFill>
                <a:latin typeface="Arial"/>
                <a:cs typeface="Arial"/>
              </a:rPr>
              <a:t>Freight</a:t>
            </a:fld>
            <a:endParaRPr lang="en-US" sz="1200" b="1">
              <a:solidFill>
                <a:srgbClr val="3849AB"/>
              </a:solidFill>
              <a:latin typeface="Arial" panose="020B0604020202020204" pitchFamily="34" charset="0"/>
              <a:cs typeface="Arial" panose="020B0604020202020204" pitchFamily="34" charset="0"/>
            </a:endParaRPr>
          </a:p>
        </xdr:txBody>
      </xdr:sp>
      <xdr:sp macro="" textlink="'Pivot Tables'!D75">
        <xdr:nvSpPr>
          <xdr:cNvPr id="150" name="TextBox 149">
            <a:extLst>
              <a:ext uri="{FF2B5EF4-FFF2-40B4-BE49-F238E27FC236}">
                <a16:creationId xmlns:a16="http://schemas.microsoft.com/office/drawing/2014/main" id="{429D29BE-1A4A-40AC-93FA-45BD1A0638C7}"/>
              </a:ext>
            </a:extLst>
          </xdr:cNvPr>
          <xdr:cNvSpPr txBox="1"/>
        </xdr:nvSpPr>
        <xdr:spPr>
          <a:xfrm>
            <a:off x="3589991" y="6031505"/>
            <a:ext cx="375824" cy="374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8A45F982-3940-424B-9C5E-D7E9474CE228}" type="TxLink">
              <a:rPr lang="en-US" sz="1400" b="1" i="0" u="none" strike="noStrike">
                <a:solidFill>
                  <a:srgbClr val="3849AB"/>
                </a:solidFill>
                <a:latin typeface="Arial"/>
                <a:cs typeface="Arial"/>
              </a:rPr>
              <a:pPr algn="r"/>
              <a:t>61</a:t>
            </a:fld>
            <a:endParaRPr lang="en-US" sz="1200" b="1">
              <a:solidFill>
                <a:srgbClr val="3849AB"/>
              </a:solidFill>
              <a:latin typeface="Arial" panose="020B0604020202020204" pitchFamily="34" charset="0"/>
              <a:cs typeface="Arial" panose="020B0604020202020204" pitchFamily="34" charset="0"/>
            </a:endParaRPr>
          </a:p>
        </xdr:txBody>
      </xdr:sp>
      <xdr:sp macro="" textlink="'Pivot Tables'!C74">
        <xdr:nvSpPr>
          <xdr:cNvPr id="151" name="TextBox 150">
            <a:extLst>
              <a:ext uri="{FF2B5EF4-FFF2-40B4-BE49-F238E27FC236}">
                <a16:creationId xmlns:a16="http://schemas.microsoft.com/office/drawing/2014/main" id="{8340BB7D-FB8B-48E3-B177-9173CC79122F}"/>
              </a:ext>
            </a:extLst>
          </xdr:cNvPr>
          <xdr:cNvSpPr txBox="1"/>
        </xdr:nvSpPr>
        <xdr:spPr>
          <a:xfrm>
            <a:off x="4801561" y="6031505"/>
            <a:ext cx="594445" cy="374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201661B-677C-48CA-A555-D53E189AEFE9}" type="TxLink">
              <a:rPr lang="en-US" sz="1200" b="0" i="0" u="none" strike="noStrike">
                <a:solidFill>
                  <a:srgbClr val="3849AB"/>
                </a:solidFill>
                <a:latin typeface="Arial"/>
                <a:cs typeface="Arial"/>
              </a:rPr>
              <a:t>Cities</a:t>
            </a:fld>
            <a:endParaRPr lang="en-US" sz="1100">
              <a:solidFill>
                <a:srgbClr val="3849AB"/>
              </a:solidFill>
              <a:latin typeface="Arial" panose="020B0604020202020204" pitchFamily="34" charset="0"/>
              <a:cs typeface="Arial" panose="020B0604020202020204" pitchFamily="34" charset="0"/>
            </a:endParaRPr>
          </a:p>
        </xdr:txBody>
      </xdr:sp>
      <xdr:sp macro="" textlink="'Pivot Tables'!C75">
        <xdr:nvSpPr>
          <xdr:cNvPr id="152" name="TextBox 151">
            <a:extLst>
              <a:ext uri="{FF2B5EF4-FFF2-40B4-BE49-F238E27FC236}">
                <a16:creationId xmlns:a16="http://schemas.microsoft.com/office/drawing/2014/main" id="{2FEF60F6-A137-4120-A0A2-1B4D9292A9B1}"/>
              </a:ext>
            </a:extLst>
          </xdr:cNvPr>
          <xdr:cNvSpPr txBox="1"/>
        </xdr:nvSpPr>
        <xdr:spPr>
          <a:xfrm>
            <a:off x="5307106" y="6031505"/>
            <a:ext cx="375824" cy="374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301F780-6D6C-4B16-A30D-50BD52C8E3D0}" type="TxLink">
              <a:rPr lang="en-US" sz="1200" b="1" i="0" u="none" strike="noStrike">
                <a:solidFill>
                  <a:srgbClr val="3849AB"/>
                </a:solidFill>
                <a:latin typeface="Arial"/>
                <a:cs typeface="Arial"/>
              </a:rPr>
              <a:t>8</a:t>
            </a:fld>
            <a:endParaRPr lang="en-US" sz="1100">
              <a:solidFill>
                <a:srgbClr val="3849AB"/>
              </a:solidFill>
              <a:latin typeface="Arial" panose="020B0604020202020204" pitchFamily="34" charset="0"/>
              <a:cs typeface="Arial" panose="020B0604020202020204" pitchFamily="34" charset="0"/>
            </a:endParaRPr>
          </a:p>
        </xdr:txBody>
      </xdr:sp>
      <xdr:sp macro="" textlink="">
        <xdr:nvSpPr>
          <xdr:cNvPr id="173" name="TextBox 172">
            <a:extLst>
              <a:ext uri="{FF2B5EF4-FFF2-40B4-BE49-F238E27FC236}">
                <a16:creationId xmlns:a16="http://schemas.microsoft.com/office/drawing/2014/main" id="{46578105-0B99-4BBA-B070-FF07A89A530D}"/>
              </a:ext>
            </a:extLst>
          </xdr:cNvPr>
          <xdr:cNvSpPr txBox="1"/>
        </xdr:nvSpPr>
        <xdr:spPr>
          <a:xfrm>
            <a:off x="4661094" y="6043177"/>
            <a:ext cx="221291" cy="37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rgbClr val="3849AB"/>
                </a:solidFill>
                <a:latin typeface="Arial" panose="020B0604020202020204" pitchFamily="34" charset="0"/>
                <a:cs typeface="Arial" panose="020B0604020202020204" pitchFamily="34" charset="0"/>
              </a:rPr>
              <a:t>/</a:t>
            </a:r>
            <a:r>
              <a:rPr lang="en-US" sz="1100" b="1" i="0">
                <a:solidFill>
                  <a:schemeClr val="dk1"/>
                </a:solidFill>
                <a:effectLst/>
                <a:latin typeface="+mn-lt"/>
                <a:ea typeface="+mn-ea"/>
                <a:cs typeface="+mn-cs"/>
              </a:rPr>
              <a:t>Tonne</a:t>
            </a:r>
            <a:endParaRPr lang="en-US">
              <a:effectLst/>
            </a:endParaRPr>
          </a:p>
          <a:p>
            <a:pPr algn="l"/>
            <a:endParaRPr lang="en-US" sz="1100">
              <a:solidFill>
                <a:srgbClr val="3849AB"/>
              </a:solidFill>
              <a:latin typeface="Arial" panose="020B0604020202020204" pitchFamily="34" charset="0"/>
              <a:cs typeface="Arial" panose="020B0604020202020204" pitchFamily="34" charset="0"/>
            </a:endParaRPr>
          </a:p>
        </xdr:txBody>
      </xdr:sp>
    </xdr:grpSp>
    <xdr:clientData/>
  </xdr:twoCellAnchor>
  <xdr:twoCellAnchor>
    <xdr:from>
      <xdr:col>8</xdr:col>
      <xdr:colOff>443217</xdr:colOff>
      <xdr:row>34</xdr:row>
      <xdr:rowOff>16280</xdr:rowOff>
    </xdr:from>
    <xdr:to>
      <xdr:col>11</xdr:col>
      <xdr:colOff>251370</xdr:colOff>
      <xdr:row>35</xdr:row>
      <xdr:rowOff>103843</xdr:rowOff>
    </xdr:to>
    <xdr:grpSp>
      <xdr:nvGrpSpPr>
        <xdr:cNvPr id="179" name="Group 178">
          <a:extLst>
            <a:ext uri="{FF2B5EF4-FFF2-40B4-BE49-F238E27FC236}">
              <a16:creationId xmlns:a16="http://schemas.microsoft.com/office/drawing/2014/main" id="{C3497E03-3649-4632-9B9F-94532D63CFF2}"/>
            </a:ext>
          </a:extLst>
        </xdr:cNvPr>
        <xdr:cNvGrpSpPr/>
      </xdr:nvGrpSpPr>
      <xdr:grpSpPr>
        <a:xfrm>
          <a:off x="5335069" y="6413317"/>
          <a:ext cx="1642597" cy="275711"/>
          <a:chOff x="6348347" y="6388692"/>
          <a:chExt cx="1398653" cy="374578"/>
        </a:xfrm>
      </xdr:grpSpPr>
      <xdr:sp macro="" textlink="'Pivot Tables'!E78">
        <xdr:nvSpPr>
          <xdr:cNvPr id="177" name="TextBox 176">
            <a:extLst>
              <a:ext uri="{FF2B5EF4-FFF2-40B4-BE49-F238E27FC236}">
                <a16:creationId xmlns:a16="http://schemas.microsoft.com/office/drawing/2014/main" id="{AE72981A-BB2E-44E5-A6D3-CD8785AB930F}"/>
              </a:ext>
            </a:extLst>
          </xdr:cNvPr>
          <xdr:cNvSpPr txBox="1"/>
        </xdr:nvSpPr>
        <xdr:spPr>
          <a:xfrm>
            <a:off x="6823475" y="6388692"/>
            <a:ext cx="923525" cy="37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8F8130A-52AE-4FA6-949B-1548C1623AA4}" type="TxLink">
              <a:rPr lang="en-US" sz="1400" b="1" i="0" u="none" strike="noStrike">
                <a:solidFill>
                  <a:schemeClr val="bg2">
                    <a:lumMod val="75000"/>
                  </a:schemeClr>
                </a:solidFill>
                <a:latin typeface="Arial" panose="020B0604020202020204" pitchFamily="34" charset="0"/>
                <a:cs typeface="Arial" panose="020B0604020202020204" pitchFamily="34" charset="0"/>
              </a:rPr>
              <a:t>Alberta</a:t>
            </a:fld>
            <a:endParaRPr lang="en-US" sz="1200" b="1">
              <a:solidFill>
                <a:schemeClr val="bg2">
                  <a:lumMod val="75000"/>
                </a:schemeClr>
              </a:solidFill>
              <a:latin typeface="Arial" panose="020B0604020202020204" pitchFamily="34" charset="0"/>
              <a:cs typeface="Arial" panose="020B0604020202020204" pitchFamily="34" charset="0"/>
            </a:endParaRPr>
          </a:p>
        </xdr:txBody>
      </xdr:sp>
      <xdr:sp macro="" textlink="'Pivot Tables'!F78">
        <xdr:nvSpPr>
          <xdr:cNvPr id="178" name="TextBox 177">
            <a:extLst>
              <a:ext uri="{FF2B5EF4-FFF2-40B4-BE49-F238E27FC236}">
                <a16:creationId xmlns:a16="http://schemas.microsoft.com/office/drawing/2014/main" id="{87974681-BC37-45A9-92FC-9F44F4AED188}"/>
              </a:ext>
            </a:extLst>
          </xdr:cNvPr>
          <xdr:cNvSpPr txBox="1"/>
        </xdr:nvSpPr>
        <xdr:spPr>
          <a:xfrm>
            <a:off x="6348347" y="6388702"/>
            <a:ext cx="923526" cy="374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E51F910-4218-4344-A6E3-FFC76A867191}" type="TxLink">
              <a:rPr lang="en-US" sz="1200" b="1" i="0" u="none" strike="noStrike">
                <a:solidFill>
                  <a:schemeClr val="bg2">
                    <a:lumMod val="50000"/>
                  </a:schemeClr>
                </a:solidFill>
                <a:latin typeface="Arial" panose="020B0604020202020204" pitchFamily="34" charset="0"/>
                <a:ea typeface="Calibri"/>
                <a:cs typeface="Arial" panose="020B0604020202020204" pitchFamily="34" charset="0"/>
              </a:rPr>
              <a:t>4</a:t>
            </a:fld>
            <a:endParaRPr lang="en-US" sz="1200" b="1">
              <a:solidFill>
                <a:schemeClr val="bg2">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8</xdr:col>
      <xdr:colOff>431266</xdr:colOff>
      <xdr:row>35</xdr:row>
      <xdr:rowOff>123857</xdr:rowOff>
    </xdr:from>
    <xdr:to>
      <xdr:col>11</xdr:col>
      <xdr:colOff>239421</xdr:colOff>
      <xdr:row>37</xdr:row>
      <xdr:rowOff>124895</xdr:rowOff>
    </xdr:to>
    <xdr:grpSp>
      <xdr:nvGrpSpPr>
        <xdr:cNvPr id="180" name="Group 179">
          <a:extLst>
            <a:ext uri="{FF2B5EF4-FFF2-40B4-BE49-F238E27FC236}">
              <a16:creationId xmlns:a16="http://schemas.microsoft.com/office/drawing/2014/main" id="{FDC1853F-9078-4EF8-8F83-BDD8E0A702A7}"/>
            </a:ext>
          </a:extLst>
        </xdr:cNvPr>
        <xdr:cNvGrpSpPr/>
      </xdr:nvGrpSpPr>
      <xdr:grpSpPr>
        <a:xfrm>
          <a:off x="5323118" y="6709042"/>
          <a:ext cx="1642599" cy="377334"/>
          <a:chOff x="6348346" y="6388692"/>
          <a:chExt cx="1398654" cy="374567"/>
        </a:xfrm>
      </xdr:grpSpPr>
      <xdr:sp macro="" textlink="'Pivot Tables'!E79">
        <xdr:nvSpPr>
          <xdr:cNvPr id="181" name="TextBox 180">
            <a:extLst>
              <a:ext uri="{FF2B5EF4-FFF2-40B4-BE49-F238E27FC236}">
                <a16:creationId xmlns:a16="http://schemas.microsoft.com/office/drawing/2014/main" id="{015C7153-5E46-8707-C6B7-C6E0DED777B5}"/>
              </a:ext>
            </a:extLst>
          </xdr:cNvPr>
          <xdr:cNvSpPr txBox="1"/>
        </xdr:nvSpPr>
        <xdr:spPr>
          <a:xfrm>
            <a:off x="6823475" y="6388692"/>
            <a:ext cx="923525" cy="37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193D40-D3DE-405F-B17F-9DBF52216785}" type="TxLink">
              <a:rPr lang="en-US" sz="1400" b="1" i="0" u="none" strike="noStrike">
                <a:solidFill>
                  <a:schemeClr val="bg2">
                    <a:lumMod val="75000"/>
                  </a:schemeClr>
                </a:solidFill>
                <a:latin typeface="Arial" panose="020B0604020202020204" pitchFamily="34" charset="0"/>
                <a:ea typeface="+mn-ea"/>
                <a:cs typeface="Arial" panose="020B0604020202020204" pitchFamily="34" charset="0"/>
              </a:rPr>
              <a:pPr marL="0" indent="0" algn="l"/>
              <a:t>British Columbia</a:t>
            </a:fld>
            <a:endParaRPr lang="en-US" sz="1400" b="1" i="0" u="none" strike="noStrike">
              <a:solidFill>
                <a:schemeClr val="bg2">
                  <a:lumMod val="75000"/>
                </a:schemeClr>
              </a:solidFill>
              <a:latin typeface="Arial" panose="020B0604020202020204" pitchFamily="34" charset="0"/>
              <a:ea typeface="+mn-ea"/>
              <a:cs typeface="Arial" panose="020B0604020202020204" pitchFamily="34" charset="0"/>
            </a:endParaRPr>
          </a:p>
        </xdr:txBody>
      </xdr:sp>
      <xdr:sp macro="" textlink="'Pivot Tables'!F79">
        <xdr:nvSpPr>
          <xdr:cNvPr id="182" name="TextBox 181">
            <a:extLst>
              <a:ext uri="{FF2B5EF4-FFF2-40B4-BE49-F238E27FC236}">
                <a16:creationId xmlns:a16="http://schemas.microsoft.com/office/drawing/2014/main" id="{7310202B-3EBD-E0A7-50CC-DBC7C5DA2D97}"/>
              </a:ext>
            </a:extLst>
          </xdr:cNvPr>
          <xdr:cNvSpPr txBox="1"/>
        </xdr:nvSpPr>
        <xdr:spPr>
          <a:xfrm>
            <a:off x="6348346" y="6388692"/>
            <a:ext cx="290887" cy="37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FB4E03E-1ED3-477D-AE07-1B9DBCCAED6C}" type="TxLink">
              <a:rPr lang="en-US" sz="14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l"/>
              <a:t>6</a:t>
            </a:fld>
            <a:endParaRPr lang="en-US" sz="14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8</xdr:col>
      <xdr:colOff>404373</xdr:colOff>
      <xdr:row>37</xdr:row>
      <xdr:rowOff>119375</xdr:rowOff>
    </xdr:from>
    <xdr:to>
      <xdr:col>11</xdr:col>
      <xdr:colOff>212528</xdr:colOff>
      <xdr:row>39</xdr:row>
      <xdr:rowOff>20165</xdr:rowOff>
    </xdr:to>
    <xdr:grpSp>
      <xdr:nvGrpSpPr>
        <xdr:cNvPr id="183" name="Group 182">
          <a:extLst>
            <a:ext uri="{FF2B5EF4-FFF2-40B4-BE49-F238E27FC236}">
              <a16:creationId xmlns:a16="http://schemas.microsoft.com/office/drawing/2014/main" id="{1391F9B7-16F5-409E-8FF6-625DC7B77F37}"/>
            </a:ext>
          </a:extLst>
        </xdr:cNvPr>
        <xdr:cNvGrpSpPr/>
      </xdr:nvGrpSpPr>
      <xdr:grpSpPr>
        <a:xfrm>
          <a:off x="5296225" y="7080856"/>
          <a:ext cx="1642599" cy="277087"/>
          <a:chOff x="6348346" y="6388692"/>
          <a:chExt cx="1398654" cy="374567"/>
        </a:xfrm>
      </xdr:grpSpPr>
      <xdr:sp macro="" textlink="'Pivot Tables'!E80">
        <xdr:nvSpPr>
          <xdr:cNvPr id="184" name="TextBox 183">
            <a:extLst>
              <a:ext uri="{FF2B5EF4-FFF2-40B4-BE49-F238E27FC236}">
                <a16:creationId xmlns:a16="http://schemas.microsoft.com/office/drawing/2014/main" id="{BA08686C-E46B-E8E5-CB70-16D5BF3DBD5A}"/>
              </a:ext>
            </a:extLst>
          </xdr:cNvPr>
          <xdr:cNvSpPr txBox="1"/>
        </xdr:nvSpPr>
        <xdr:spPr>
          <a:xfrm>
            <a:off x="6823475" y="6388692"/>
            <a:ext cx="923525" cy="37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1DDF698-163F-4ACA-90C5-310407CCE466}" type="TxLink">
              <a:rPr lang="en-US" sz="1200" b="1" i="0" u="none" strike="noStrike">
                <a:solidFill>
                  <a:schemeClr val="bg2">
                    <a:lumMod val="75000"/>
                  </a:schemeClr>
                </a:solidFill>
                <a:latin typeface="Arial"/>
                <a:cs typeface="Arial"/>
              </a:rPr>
              <a:t>Manitoba</a:t>
            </a:fld>
            <a:endParaRPr lang="en-US" sz="1200" b="1">
              <a:solidFill>
                <a:schemeClr val="bg2">
                  <a:lumMod val="75000"/>
                </a:schemeClr>
              </a:solidFill>
              <a:latin typeface="Arial" panose="020B0604020202020204" pitchFamily="34" charset="0"/>
              <a:cs typeface="Arial" panose="020B0604020202020204" pitchFamily="34" charset="0"/>
            </a:endParaRPr>
          </a:p>
        </xdr:txBody>
      </xdr:sp>
      <xdr:sp macro="" textlink="'Pivot Tables'!F80">
        <xdr:nvSpPr>
          <xdr:cNvPr id="185" name="TextBox 184">
            <a:extLst>
              <a:ext uri="{FF2B5EF4-FFF2-40B4-BE49-F238E27FC236}">
                <a16:creationId xmlns:a16="http://schemas.microsoft.com/office/drawing/2014/main" id="{AD674D4B-125A-856C-8E98-2BB191EB520E}"/>
              </a:ext>
            </a:extLst>
          </xdr:cNvPr>
          <xdr:cNvSpPr txBox="1"/>
        </xdr:nvSpPr>
        <xdr:spPr>
          <a:xfrm>
            <a:off x="6348346" y="6388692"/>
            <a:ext cx="923525" cy="37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B9C24D3-90EE-48CE-AC8D-3419BCDCD705}" type="TxLink">
              <a:rPr lang="en-US" sz="1200" b="1" i="0" u="none" strike="noStrike">
                <a:solidFill>
                  <a:schemeClr val="bg2">
                    <a:lumMod val="50000"/>
                  </a:schemeClr>
                </a:solidFill>
                <a:latin typeface="Arial" panose="020B0604020202020204" pitchFamily="34" charset="0"/>
                <a:ea typeface="Calibri"/>
                <a:cs typeface="Arial" panose="020B0604020202020204" pitchFamily="34" charset="0"/>
              </a:rPr>
              <a:t>10</a:t>
            </a:fld>
            <a:endParaRPr lang="en-US" sz="1400" b="1">
              <a:solidFill>
                <a:schemeClr val="bg2">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8</xdr:col>
      <xdr:colOff>444713</xdr:colOff>
      <xdr:row>39</xdr:row>
      <xdr:rowOff>85010</xdr:rowOff>
    </xdr:from>
    <xdr:to>
      <xdr:col>11</xdr:col>
      <xdr:colOff>252868</xdr:colOff>
      <xdr:row>40</xdr:row>
      <xdr:rowOff>172566</xdr:rowOff>
    </xdr:to>
    <xdr:grpSp>
      <xdr:nvGrpSpPr>
        <xdr:cNvPr id="186" name="Group 185">
          <a:extLst>
            <a:ext uri="{FF2B5EF4-FFF2-40B4-BE49-F238E27FC236}">
              <a16:creationId xmlns:a16="http://schemas.microsoft.com/office/drawing/2014/main" id="{D6598F0A-F4EE-477F-9D03-8046DF682803}"/>
            </a:ext>
          </a:extLst>
        </xdr:cNvPr>
        <xdr:cNvGrpSpPr/>
      </xdr:nvGrpSpPr>
      <xdr:grpSpPr>
        <a:xfrm>
          <a:off x="5336565" y="7422788"/>
          <a:ext cx="1642599" cy="275704"/>
          <a:chOff x="6348346" y="6388692"/>
          <a:chExt cx="1398654" cy="374567"/>
        </a:xfrm>
      </xdr:grpSpPr>
      <xdr:sp macro="" textlink="'Pivot Tables'!E81">
        <xdr:nvSpPr>
          <xdr:cNvPr id="187" name="TextBox 186">
            <a:extLst>
              <a:ext uri="{FF2B5EF4-FFF2-40B4-BE49-F238E27FC236}">
                <a16:creationId xmlns:a16="http://schemas.microsoft.com/office/drawing/2014/main" id="{B79B45CA-E9EB-6C61-97D5-E0731FAE88EB}"/>
              </a:ext>
            </a:extLst>
          </xdr:cNvPr>
          <xdr:cNvSpPr txBox="1"/>
        </xdr:nvSpPr>
        <xdr:spPr>
          <a:xfrm>
            <a:off x="6823475" y="6388692"/>
            <a:ext cx="923525" cy="37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A49E637-6C9E-47F0-8E9B-BE8943FDB561}" type="TxLink">
              <a:rPr lang="en-US" sz="1200" b="1" i="0" u="none" strike="noStrike">
                <a:solidFill>
                  <a:schemeClr val="bg2">
                    <a:lumMod val="75000"/>
                  </a:schemeClr>
                </a:solidFill>
                <a:latin typeface="Arial"/>
                <a:cs typeface="Arial"/>
              </a:rPr>
              <a:t>New Brunswick</a:t>
            </a:fld>
            <a:endParaRPr lang="en-US" sz="1200" b="1">
              <a:solidFill>
                <a:schemeClr val="bg2">
                  <a:lumMod val="75000"/>
                </a:schemeClr>
              </a:solidFill>
              <a:latin typeface="Arial" panose="020B0604020202020204" pitchFamily="34" charset="0"/>
              <a:cs typeface="Arial" panose="020B0604020202020204" pitchFamily="34" charset="0"/>
            </a:endParaRPr>
          </a:p>
        </xdr:txBody>
      </xdr:sp>
      <xdr:sp macro="" textlink="'Pivot Tables'!F81">
        <xdr:nvSpPr>
          <xdr:cNvPr id="188" name="TextBox 187">
            <a:extLst>
              <a:ext uri="{FF2B5EF4-FFF2-40B4-BE49-F238E27FC236}">
                <a16:creationId xmlns:a16="http://schemas.microsoft.com/office/drawing/2014/main" id="{24B9FCB5-F1A6-B458-836D-043345468F6A}"/>
              </a:ext>
            </a:extLst>
          </xdr:cNvPr>
          <xdr:cNvSpPr txBox="1"/>
        </xdr:nvSpPr>
        <xdr:spPr>
          <a:xfrm>
            <a:off x="6348346" y="6388692"/>
            <a:ext cx="923525" cy="37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AAA1885-1BF9-4868-8D16-F189E37A7066}" type="TxLink">
              <a:rPr lang="en-US" sz="1200" b="1" i="0" u="none" strike="noStrike">
                <a:solidFill>
                  <a:schemeClr val="bg2">
                    <a:lumMod val="50000"/>
                  </a:schemeClr>
                </a:solidFill>
                <a:latin typeface="Arial" panose="020B0604020202020204" pitchFamily="34" charset="0"/>
                <a:ea typeface="Calibri"/>
                <a:cs typeface="Arial" panose="020B0604020202020204" pitchFamily="34" charset="0"/>
              </a:rPr>
              <a:t>7</a:t>
            </a:fld>
            <a:endParaRPr lang="en-US" sz="1400" b="1">
              <a:solidFill>
                <a:schemeClr val="bg2">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8</xdr:col>
      <xdr:colOff>432759</xdr:colOff>
      <xdr:row>41</xdr:row>
      <xdr:rowOff>20763</xdr:rowOff>
    </xdr:from>
    <xdr:to>
      <xdr:col>11</xdr:col>
      <xdr:colOff>240914</xdr:colOff>
      <xdr:row>42</xdr:row>
      <xdr:rowOff>108318</xdr:rowOff>
    </xdr:to>
    <xdr:grpSp>
      <xdr:nvGrpSpPr>
        <xdr:cNvPr id="189" name="Group 188">
          <a:extLst>
            <a:ext uri="{FF2B5EF4-FFF2-40B4-BE49-F238E27FC236}">
              <a16:creationId xmlns:a16="http://schemas.microsoft.com/office/drawing/2014/main" id="{DC4655BB-0E2E-4FF4-B7C6-59C473E0ED03}"/>
            </a:ext>
          </a:extLst>
        </xdr:cNvPr>
        <xdr:cNvGrpSpPr/>
      </xdr:nvGrpSpPr>
      <xdr:grpSpPr>
        <a:xfrm>
          <a:off x="5324611" y="7734837"/>
          <a:ext cx="1642599" cy="275703"/>
          <a:chOff x="6348346" y="6388692"/>
          <a:chExt cx="1398654" cy="374567"/>
        </a:xfrm>
      </xdr:grpSpPr>
      <xdr:sp macro="" textlink="'Pivot Tables'!E82">
        <xdr:nvSpPr>
          <xdr:cNvPr id="190" name="TextBox 189">
            <a:extLst>
              <a:ext uri="{FF2B5EF4-FFF2-40B4-BE49-F238E27FC236}">
                <a16:creationId xmlns:a16="http://schemas.microsoft.com/office/drawing/2014/main" id="{0A8D5B02-F5EE-5AE0-F48E-72F24A93B898}"/>
              </a:ext>
            </a:extLst>
          </xdr:cNvPr>
          <xdr:cNvSpPr txBox="1"/>
        </xdr:nvSpPr>
        <xdr:spPr>
          <a:xfrm>
            <a:off x="6823475" y="6388692"/>
            <a:ext cx="923525" cy="37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38C6EEF-991D-4BDA-8374-344E4D0839E4}" type="TxLink">
              <a:rPr lang="en-US" sz="1200" b="1" i="0" u="none" strike="noStrike">
                <a:solidFill>
                  <a:schemeClr val="bg2">
                    <a:lumMod val="75000"/>
                  </a:schemeClr>
                </a:solidFill>
                <a:latin typeface="Arial"/>
                <a:cs typeface="Arial"/>
              </a:rPr>
              <a:t>Nova Scotia</a:t>
            </a:fld>
            <a:endParaRPr lang="en-US" sz="1200" b="1">
              <a:solidFill>
                <a:schemeClr val="bg2">
                  <a:lumMod val="75000"/>
                </a:schemeClr>
              </a:solidFill>
              <a:latin typeface="Arial" panose="020B0604020202020204" pitchFamily="34" charset="0"/>
              <a:cs typeface="Arial" panose="020B0604020202020204" pitchFamily="34" charset="0"/>
            </a:endParaRPr>
          </a:p>
        </xdr:txBody>
      </xdr:sp>
      <xdr:sp macro="" textlink="'Pivot Tables'!F82">
        <xdr:nvSpPr>
          <xdr:cNvPr id="191" name="TextBox 190">
            <a:extLst>
              <a:ext uri="{FF2B5EF4-FFF2-40B4-BE49-F238E27FC236}">
                <a16:creationId xmlns:a16="http://schemas.microsoft.com/office/drawing/2014/main" id="{2CCB47E1-CE1E-58A9-E17E-02828B5CE7A4}"/>
              </a:ext>
            </a:extLst>
          </xdr:cNvPr>
          <xdr:cNvSpPr txBox="1"/>
        </xdr:nvSpPr>
        <xdr:spPr>
          <a:xfrm>
            <a:off x="6348346" y="6388692"/>
            <a:ext cx="923525" cy="37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73249DE-06A9-4115-8A4E-08E46DB404FE}" type="TxLink">
              <a:rPr lang="en-US" sz="1200" b="1" i="0" u="none" strike="noStrike">
                <a:solidFill>
                  <a:schemeClr val="bg2">
                    <a:lumMod val="50000"/>
                  </a:schemeClr>
                </a:solidFill>
                <a:latin typeface="Arial" panose="020B0604020202020204" pitchFamily="34" charset="0"/>
                <a:ea typeface="Calibri"/>
                <a:cs typeface="Arial" panose="020B0604020202020204" pitchFamily="34" charset="0"/>
              </a:rPr>
              <a:t>5</a:t>
            </a:fld>
            <a:endParaRPr lang="en-US" sz="1400" b="1">
              <a:solidFill>
                <a:schemeClr val="bg2">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8</xdr:col>
      <xdr:colOff>428277</xdr:colOff>
      <xdr:row>42</xdr:row>
      <xdr:rowOff>143280</xdr:rowOff>
    </xdr:from>
    <xdr:to>
      <xdr:col>11</xdr:col>
      <xdr:colOff>236432</xdr:colOff>
      <xdr:row>44</xdr:row>
      <xdr:rowOff>44071</xdr:rowOff>
    </xdr:to>
    <xdr:grpSp>
      <xdr:nvGrpSpPr>
        <xdr:cNvPr id="192" name="Group 191">
          <a:extLst>
            <a:ext uri="{FF2B5EF4-FFF2-40B4-BE49-F238E27FC236}">
              <a16:creationId xmlns:a16="http://schemas.microsoft.com/office/drawing/2014/main" id="{DF4A1BFA-3F4B-446A-8866-C673743010E5}"/>
            </a:ext>
          </a:extLst>
        </xdr:cNvPr>
        <xdr:cNvGrpSpPr/>
      </xdr:nvGrpSpPr>
      <xdr:grpSpPr>
        <a:xfrm>
          <a:off x="5320129" y="8045502"/>
          <a:ext cx="1642599" cy="277088"/>
          <a:chOff x="6348346" y="6388692"/>
          <a:chExt cx="1398654" cy="374567"/>
        </a:xfrm>
      </xdr:grpSpPr>
      <xdr:sp macro="" textlink="'Pivot Tables'!E83">
        <xdr:nvSpPr>
          <xdr:cNvPr id="193" name="TextBox 192">
            <a:extLst>
              <a:ext uri="{FF2B5EF4-FFF2-40B4-BE49-F238E27FC236}">
                <a16:creationId xmlns:a16="http://schemas.microsoft.com/office/drawing/2014/main" id="{35608E35-150B-30AE-9AE3-31CB95B21564}"/>
              </a:ext>
            </a:extLst>
          </xdr:cNvPr>
          <xdr:cNvSpPr txBox="1"/>
        </xdr:nvSpPr>
        <xdr:spPr>
          <a:xfrm>
            <a:off x="6823475" y="6388692"/>
            <a:ext cx="923525" cy="37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122B3FC-1A38-4315-8231-94400247C673}" type="TxLink">
              <a:rPr lang="en-US" sz="1200" b="1" i="0" u="none" strike="noStrike">
                <a:solidFill>
                  <a:schemeClr val="bg2">
                    <a:lumMod val="75000"/>
                  </a:schemeClr>
                </a:solidFill>
                <a:latin typeface="Arial"/>
                <a:cs typeface="Arial"/>
              </a:rPr>
              <a:t>Nunavut</a:t>
            </a:fld>
            <a:endParaRPr lang="en-US" sz="1200" b="1">
              <a:solidFill>
                <a:schemeClr val="bg2">
                  <a:lumMod val="75000"/>
                </a:schemeClr>
              </a:solidFill>
              <a:latin typeface="Arial" panose="020B0604020202020204" pitchFamily="34" charset="0"/>
              <a:cs typeface="Arial" panose="020B0604020202020204" pitchFamily="34" charset="0"/>
            </a:endParaRPr>
          </a:p>
        </xdr:txBody>
      </xdr:sp>
      <xdr:sp macro="" textlink="'Pivot Tables'!F83">
        <xdr:nvSpPr>
          <xdr:cNvPr id="194" name="TextBox 193">
            <a:extLst>
              <a:ext uri="{FF2B5EF4-FFF2-40B4-BE49-F238E27FC236}">
                <a16:creationId xmlns:a16="http://schemas.microsoft.com/office/drawing/2014/main" id="{8DA10BA5-6B4F-AC47-4C21-439EA4D6E761}"/>
              </a:ext>
            </a:extLst>
          </xdr:cNvPr>
          <xdr:cNvSpPr txBox="1"/>
        </xdr:nvSpPr>
        <xdr:spPr>
          <a:xfrm>
            <a:off x="6348346" y="6388692"/>
            <a:ext cx="923525" cy="37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9281A5A-D536-4019-B118-FB2265931412}" type="TxLink">
              <a:rPr lang="en-US" sz="1200" b="0" i="0" u="none" strike="noStrike">
                <a:solidFill>
                  <a:schemeClr val="bg2">
                    <a:lumMod val="50000"/>
                  </a:schemeClr>
                </a:solidFill>
                <a:latin typeface="Arial" panose="020B0604020202020204" pitchFamily="34" charset="0"/>
                <a:ea typeface="Calibri"/>
                <a:cs typeface="Arial" panose="020B0604020202020204" pitchFamily="34" charset="0"/>
              </a:rPr>
              <a:t>27</a:t>
            </a:fld>
            <a:endParaRPr lang="en-US" sz="1400" b="1">
              <a:solidFill>
                <a:schemeClr val="bg2">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12</xdr:col>
      <xdr:colOff>21793</xdr:colOff>
      <xdr:row>30</xdr:row>
      <xdr:rowOff>160158</xdr:rowOff>
    </xdr:from>
    <xdr:to>
      <xdr:col>21</xdr:col>
      <xdr:colOff>47266</xdr:colOff>
      <xdr:row>48</xdr:row>
      <xdr:rowOff>177140</xdr:rowOff>
    </xdr:to>
    <xdr:sp macro="" textlink="">
      <xdr:nvSpPr>
        <xdr:cNvPr id="196" name="Rectangle: Rounded Corners 195">
          <a:extLst>
            <a:ext uri="{FF2B5EF4-FFF2-40B4-BE49-F238E27FC236}">
              <a16:creationId xmlns:a16="http://schemas.microsoft.com/office/drawing/2014/main" id="{BB91227D-D168-42AE-BD7F-63918CCB26D7}"/>
            </a:ext>
          </a:extLst>
        </xdr:cNvPr>
        <xdr:cNvSpPr/>
      </xdr:nvSpPr>
      <xdr:spPr>
        <a:xfrm>
          <a:off x="7315222" y="5603015"/>
          <a:ext cx="5495544" cy="3282696"/>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xdr:from>
      <xdr:col>12</xdr:col>
      <xdr:colOff>185294</xdr:colOff>
      <xdr:row>32</xdr:row>
      <xdr:rowOff>125273</xdr:rowOff>
    </xdr:from>
    <xdr:to>
      <xdr:col>15</xdr:col>
      <xdr:colOff>11546</xdr:colOff>
      <xdr:row>34</xdr:row>
      <xdr:rowOff>69273</xdr:rowOff>
    </xdr:to>
    <xdr:sp macro="" textlink="">
      <xdr:nvSpPr>
        <xdr:cNvPr id="197" name="TextBox 196">
          <a:extLst>
            <a:ext uri="{FF2B5EF4-FFF2-40B4-BE49-F238E27FC236}">
              <a16:creationId xmlns:a16="http://schemas.microsoft.com/office/drawing/2014/main" id="{A6A2849D-BE27-458D-9F6F-D0A96B226E00}"/>
            </a:ext>
          </a:extLst>
        </xdr:cNvPr>
        <xdr:cNvSpPr txBox="1"/>
      </xdr:nvSpPr>
      <xdr:spPr>
        <a:xfrm>
          <a:off x="7528203" y="6036546"/>
          <a:ext cx="1661979" cy="31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a:solidFill>
                <a:schemeClr val="bg2">
                  <a:lumMod val="50000"/>
                </a:schemeClr>
              </a:solidFill>
              <a:latin typeface="Arial" panose="020B0604020202020204" pitchFamily="34" charset="0"/>
              <a:cs typeface="Arial" panose="020B0604020202020204" pitchFamily="34" charset="0"/>
            </a:rPr>
            <a:t>ESS Shipment Request</a:t>
          </a:r>
        </a:p>
      </xdr:txBody>
    </xdr:sp>
    <xdr:clientData/>
  </xdr:twoCellAnchor>
  <xdr:twoCellAnchor>
    <xdr:from>
      <xdr:col>12</xdr:col>
      <xdr:colOff>462641</xdr:colOff>
      <xdr:row>34</xdr:row>
      <xdr:rowOff>45358</xdr:rowOff>
    </xdr:from>
    <xdr:to>
      <xdr:col>17</xdr:col>
      <xdr:colOff>75473</xdr:colOff>
      <xdr:row>46</xdr:row>
      <xdr:rowOff>154215</xdr:rowOff>
    </xdr:to>
    <xdr:sp macro="" textlink="">
      <xdr:nvSpPr>
        <xdr:cNvPr id="198" name="Arrow: Bent 197">
          <a:extLst>
            <a:ext uri="{FF2B5EF4-FFF2-40B4-BE49-F238E27FC236}">
              <a16:creationId xmlns:a16="http://schemas.microsoft.com/office/drawing/2014/main" id="{CC8256B5-379F-DA55-67A4-D6C91121A745}"/>
            </a:ext>
          </a:extLst>
        </xdr:cNvPr>
        <xdr:cNvSpPr/>
      </xdr:nvSpPr>
      <xdr:spPr>
        <a:xfrm rot="16200000">
          <a:off x="7938950" y="6031049"/>
          <a:ext cx="2286000" cy="2651760"/>
        </a:xfrm>
        <a:prstGeom prst="bentArrow">
          <a:avLst>
            <a:gd name="adj1" fmla="val 25000"/>
            <a:gd name="adj2" fmla="val 0"/>
            <a:gd name="adj3" fmla="val 0"/>
            <a:gd name="adj4" fmla="val 13592"/>
          </a:avLst>
        </a:prstGeom>
        <a:noFill/>
        <a:ln w="19050">
          <a:solidFill>
            <a:srgbClr val="3849A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542470</xdr:colOff>
      <xdr:row>40</xdr:row>
      <xdr:rowOff>34635</xdr:rowOff>
    </xdr:from>
    <xdr:to>
      <xdr:col>20</xdr:col>
      <xdr:colOff>155302</xdr:colOff>
      <xdr:row>46</xdr:row>
      <xdr:rowOff>152401</xdr:rowOff>
    </xdr:to>
    <xdr:sp macro="" textlink="">
      <xdr:nvSpPr>
        <xdr:cNvPr id="199" name="Arrow: Bent 198">
          <a:extLst>
            <a:ext uri="{FF2B5EF4-FFF2-40B4-BE49-F238E27FC236}">
              <a16:creationId xmlns:a16="http://schemas.microsoft.com/office/drawing/2014/main" id="{6FCFA483-1801-4F38-B047-90576050E847}"/>
            </a:ext>
          </a:extLst>
        </xdr:cNvPr>
        <xdr:cNvSpPr/>
      </xdr:nvSpPr>
      <xdr:spPr>
        <a:xfrm rot="5400000" flipH="1">
          <a:off x="10444230" y="6700602"/>
          <a:ext cx="1226130" cy="2672378"/>
        </a:xfrm>
        <a:prstGeom prst="bentArrow">
          <a:avLst>
            <a:gd name="adj1" fmla="val 25000"/>
            <a:gd name="adj2" fmla="val 0"/>
            <a:gd name="adj3" fmla="val 0"/>
            <a:gd name="adj4" fmla="val 23950"/>
          </a:avLst>
        </a:prstGeom>
        <a:noFill/>
        <a:ln w="19050">
          <a:solidFill>
            <a:srgbClr val="3849A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12</xdr:col>
      <xdr:colOff>288638</xdr:colOff>
      <xdr:row>39</xdr:row>
      <xdr:rowOff>183367</xdr:rowOff>
    </xdr:from>
    <xdr:to>
      <xdr:col>17</xdr:col>
      <xdr:colOff>23090</xdr:colOff>
      <xdr:row>42</xdr:row>
      <xdr:rowOff>19695</xdr:rowOff>
    </xdr:to>
    <xdr:sp macro="" textlink="">
      <xdr:nvSpPr>
        <xdr:cNvPr id="200" name="Rectangle: Rounded Corners 199">
          <a:extLst>
            <a:ext uri="{FF2B5EF4-FFF2-40B4-BE49-F238E27FC236}">
              <a16:creationId xmlns:a16="http://schemas.microsoft.com/office/drawing/2014/main" id="{EE908CFC-491B-1568-2A86-02D7C03685F4}"/>
            </a:ext>
          </a:extLst>
        </xdr:cNvPr>
        <xdr:cNvSpPr/>
      </xdr:nvSpPr>
      <xdr:spPr>
        <a:xfrm>
          <a:off x="7639697" y="7467191"/>
          <a:ext cx="2797393" cy="396622"/>
        </a:xfrm>
        <a:prstGeom prst="round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302492</xdr:colOff>
      <xdr:row>36</xdr:row>
      <xdr:rowOff>13854</xdr:rowOff>
    </xdr:from>
    <xdr:to>
      <xdr:col>15</xdr:col>
      <xdr:colOff>478445</xdr:colOff>
      <xdr:row>38</xdr:row>
      <xdr:rowOff>10160</xdr:rowOff>
    </xdr:to>
    <xdr:sp macro="" textlink="">
      <xdr:nvSpPr>
        <xdr:cNvPr id="201" name="Rectangle: Rounded Corners 200">
          <a:extLst>
            <a:ext uri="{FF2B5EF4-FFF2-40B4-BE49-F238E27FC236}">
              <a16:creationId xmlns:a16="http://schemas.microsoft.com/office/drawing/2014/main" id="{557BBD4B-119B-4136-93AC-C8D6EF73B560}"/>
            </a:ext>
          </a:extLst>
        </xdr:cNvPr>
        <xdr:cNvSpPr/>
      </xdr:nvSpPr>
      <xdr:spPr>
        <a:xfrm>
          <a:off x="7645401" y="6664036"/>
          <a:ext cx="2011680" cy="365760"/>
        </a:xfrm>
        <a:prstGeom prst="round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388743</xdr:colOff>
      <xdr:row>45</xdr:row>
      <xdr:rowOff>169379</xdr:rowOff>
    </xdr:from>
    <xdr:to>
      <xdr:col>16</xdr:col>
      <xdr:colOff>236341</xdr:colOff>
      <xdr:row>47</xdr:row>
      <xdr:rowOff>120888</xdr:rowOff>
    </xdr:to>
    <xdr:sp macro="" textlink="">
      <xdr:nvSpPr>
        <xdr:cNvPr id="202" name="Rectangle: Rounded Corners 201">
          <a:extLst>
            <a:ext uri="{FF2B5EF4-FFF2-40B4-BE49-F238E27FC236}">
              <a16:creationId xmlns:a16="http://schemas.microsoft.com/office/drawing/2014/main" id="{81CAE130-AD9F-4A4E-BBF8-258796DD9E97}"/>
            </a:ext>
          </a:extLst>
        </xdr:cNvPr>
        <xdr:cNvSpPr/>
      </xdr:nvSpPr>
      <xdr:spPr>
        <a:xfrm>
          <a:off x="8352390" y="8573791"/>
          <a:ext cx="1685363" cy="325038"/>
        </a:xfrm>
        <a:prstGeom prst="round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560295</xdr:colOff>
      <xdr:row>45</xdr:row>
      <xdr:rowOff>164217</xdr:rowOff>
    </xdr:from>
    <xdr:to>
      <xdr:col>19</xdr:col>
      <xdr:colOff>611231</xdr:colOff>
      <xdr:row>47</xdr:row>
      <xdr:rowOff>74706</xdr:rowOff>
    </xdr:to>
    <xdr:sp macro="" textlink="">
      <xdr:nvSpPr>
        <xdr:cNvPr id="203" name="Rectangle: Rounded Corners 202">
          <a:extLst>
            <a:ext uri="{FF2B5EF4-FFF2-40B4-BE49-F238E27FC236}">
              <a16:creationId xmlns:a16="http://schemas.microsoft.com/office/drawing/2014/main" id="{F6E57A48-0AE8-4A0D-8792-985EBF085062}"/>
            </a:ext>
          </a:extLst>
        </xdr:cNvPr>
        <xdr:cNvSpPr/>
      </xdr:nvSpPr>
      <xdr:spPr>
        <a:xfrm>
          <a:off x="10361707" y="8568629"/>
          <a:ext cx="1888700" cy="284018"/>
        </a:xfrm>
        <a:prstGeom prst="round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453149</xdr:colOff>
      <xdr:row>36</xdr:row>
      <xdr:rowOff>23673</xdr:rowOff>
    </xdr:from>
    <xdr:to>
      <xdr:col>16</xdr:col>
      <xdr:colOff>346364</xdr:colOff>
      <xdr:row>37</xdr:row>
      <xdr:rowOff>138546</xdr:rowOff>
    </xdr:to>
    <xdr:sp macro="" textlink="'Pivot Tables'!P32">
      <xdr:nvSpPr>
        <xdr:cNvPr id="204" name="TextBox 203">
          <a:extLst>
            <a:ext uri="{FF2B5EF4-FFF2-40B4-BE49-F238E27FC236}">
              <a16:creationId xmlns:a16="http://schemas.microsoft.com/office/drawing/2014/main" id="{52C28453-27B8-4EDA-897F-3537DEC76DBB}"/>
            </a:ext>
          </a:extLst>
        </xdr:cNvPr>
        <xdr:cNvSpPr txBox="1"/>
      </xdr:nvSpPr>
      <xdr:spPr>
        <a:xfrm>
          <a:off x="8407967" y="6673855"/>
          <a:ext cx="1728942" cy="29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51CCED5-91E5-474B-B931-EE039FBBB160}" type="TxLink">
            <a:rPr lang="en-US" sz="1200" b="0" i="0" u="none" strike="noStrike">
              <a:solidFill>
                <a:srgbClr val="808080"/>
              </a:solidFill>
              <a:latin typeface="Arial"/>
              <a:cs typeface="Arial"/>
            </a:rPr>
            <a:t>First Condition Type</a:t>
          </a:fld>
          <a:endParaRPr lang="en-US" sz="10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14</xdr:col>
      <xdr:colOff>16730</xdr:colOff>
      <xdr:row>40</xdr:row>
      <xdr:rowOff>57222</xdr:rowOff>
    </xdr:from>
    <xdr:to>
      <xdr:col>17</xdr:col>
      <xdr:colOff>161636</xdr:colOff>
      <xdr:row>41</xdr:row>
      <xdr:rowOff>135149</xdr:rowOff>
    </xdr:to>
    <xdr:sp macro="" textlink="'Pivot Tables'!Q32">
      <xdr:nvSpPr>
        <xdr:cNvPr id="205" name="TextBox 204">
          <a:extLst>
            <a:ext uri="{FF2B5EF4-FFF2-40B4-BE49-F238E27FC236}">
              <a16:creationId xmlns:a16="http://schemas.microsoft.com/office/drawing/2014/main" id="{48948DA4-8312-43DF-B1CF-D15995DD12C7}"/>
            </a:ext>
          </a:extLst>
        </xdr:cNvPr>
        <xdr:cNvSpPr txBox="1"/>
      </xdr:nvSpPr>
      <xdr:spPr>
        <a:xfrm>
          <a:off x="8592965" y="7527810"/>
          <a:ext cx="1982671" cy="264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98CB543-0D44-47CC-AB76-71AAA7A31BB5}" type="TxLink">
            <a:rPr lang="en-US" sz="1200" b="0" i="0" u="none" strike="noStrike">
              <a:solidFill>
                <a:srgbClr val="808080"/>
              </a:solidFill>
              <a:latin typeface="Arial"/>
              <a:cs typeface="Arial"/>
            </a:rPr>
            <a:t>Shipment cost sub-items</a:t>
          </a:fld>
          <a:endParaRPr lang="en-US" sz="10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14</xdr:col>
      <xdr:colOff>564393</xdr:colOff>
      <xdr:row>46</xdr:row>
      <xdr:rowOff>32369</xdr:rowOff>
    </xdr:from>
    <xdr:to>
      <xdr:col>17</xdr:col>
      <xdr:colOff>13583</xdr:colOff>
      <xdr:row>47</xdr:row>
      <xdr:rowOff>86932</xdr:rowOff>
    </xdr:to>
    <xdr:sp macro="" textlink="'Pivot Tables'!R32">
      <xdr:nvSpPr>
        <xdr:cNvPr id="206" name="TextBox 205">
          <a:extLst>
            <a:ext uri="{FF2B5EF4-FFF2-40B4-BE49-F238E27FC236}">
              <a16:creationId xmlns:a16="http://schemas.microsoft.com/office/drawing/2014/main" id="{725689F0-5E39-49CD-8A02-6BEC05F0C166}"/>
            </a:ext>
          </a:extLst>
        </xdr:cNvPr>
        <xdr:cNvSpPr txBox="1"/>
      </xdr:nvSpPr>
      <xdr:spPr>
        <a:xfrm>
          <a:off x="9140628" y="8623545"/>
          <a:ext cx="1286955" cy="241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F2BE1E5-87BE-4128-9967-632D35824FB3}" type="TxLink">
            <a:rPr lang="en-US" sz="1200" b="0" i="0" u="none" strike="noStrike">
              <a:solidFill>
                <a:srgbClr val="808080"/>
              </a:solidFill>
              <a:latin typeface="Arial"/>
              <a:cs typeface="Arial"/>
            </a:rPr>
            <a:t>ERE Stage</a:t>
          </a:fld>
          <a:endParaRPr lang="en-US" sz="10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18</xdr:col>
      <xdr:colOff>117792</xdr:colOff>
      <xdr:row>46</xdr:row>
      <xdr:rowOff>27206</xdr:rowOff>
    </xdr:from>
    <xdr:to>
      <xdr:col>20</xdr:col>
      <xdr:colOff>179572</xdr:colOff>
      <xdr:row>47</xdr:row>
      <xdr:rowOff>81769</xdr:rowOff>
    </xdr:to>
    <xdr:sp macro="" textlink="'Pivot Tables'!S32">
      <xdr:nvSpPr>
        <xdr:cNvPr id="207" name="TextBox 206">
          <a:extLst>
            <a:ext uri="{FF2B5EF4-FFF2-40B4-BE49-F238E27FC236}">
              <a16:creationId xmlns:a16="http://schemas.microsoft.com/office/drawing/2014/main" id="{9068F6C2-B305-4DA0-AB26-BD3F2A9053FA}"/>
            </a:ext>
          </a:extLst>
        </xdr:cNvPr>
        <xdr:cNvSpPr txBox="1"/>
      </xdr:nvSpPr>
      <xdr:spPr>
        <a:xfrm>
          <a:off x="11144380" y="8618382"/>
          <a:ext cx="1286957" cy="241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D2122B9-C23A-4787-B840-7DFDF082692A}" type="TxLink">
            <a:rPr lang="en-US" sz="1200" b="0" i="0" u="none" strike="noStrike">
              <a:solidFill>
                <a:srgbClr val="808080"/>
              </a:solidFill>
              <a:latin typeface="Arial"/>
              <a:cs typeface="Arial"/>
            </a:rPr>
            <a:t>Basic Freight</a:t>
          </a:fld>
          <a:endParaRPr lang="en-US" sz="10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19</xdr:col>
      <xdr:colOff>127572</xdr:colOff>
      <xdr:row>37</xdr:row>
      <xdr:rowOff>44455</xdr:rowOff>
    </xdr:from>
    <xdr:to>
      <xdr:col>21</xdr:col>
      <xdr:colOff>189352</xdr:colOff>
      <xdr:row>38</xdr:row>
      <xdr:rowOff>96982</xdr:rowOff>
    </xdr:to>
    <xdr:sp macro="" textlink="'Pivot Tables'!T32">
      <xdr:nvSpPr>
        <xdr:cNvPr id="208" name="TextBox 207">
          <a:extLst>
            <a:ext uri="{FF2B5EF4-FFF2-40B4-BE49-F238E27FC236}">
              <a16:creationId xmlns:a16="http://schemas.microsoft.com/office/drawing/2014/main" id="{F2BC9F32-59DC-4DE5-8F93-7588F5409146}"/>
            </a:ext>
          </a:extLst>
        </xdr:cNvPr>
        <xdr:cNvSpPr txBox="1"/>
      </xdr:nvSpPr>
      <xdr:spPr>
        <a:xfrm>
          <a:off x="11753845" y="6879364"/>
          <a:ext cx="1285598" cy="237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CCF705E-36E8-47F7-825F-4A863A8B61F1}" type="TxLink">
            <a:rPr lang="en-US" sz="1200" b="0" i="0" u="none" strike="noStrike">
              <a:solidFill>
                <a:srgbClr val="808080"/>
              </a:solidFill>
              <a:latin typeface="Arial"/>
              <a:cs typeface="Arial"/>
            </a:rPr>
            <a:t>Final Amount</a:t>
          </a:fld>
          <a:endParaRPr lang="en-US" sz="10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19</xdr:col>
      <xdr:colOff>129881</xdr:colOff>
      <xdr:row>38</xdr:row>
      <xdr:rowOff>89549</xdr:rowOff>
    </xdr:from>
    <xdr:to>
      <xdr:col>21</xdr:col>
      <xdr:colOff>191661</xdr:colOff>
      <xdr:row>39</xdr:row>
      <xdr:rowOff>142075</xdr:rowOff>
    </xdr:to>
    <xdr:sp macro="" textlink="'Pivot Tables'!T33">
      <xdr:nvSpPr>
        <xdr:cNvPr id="209" name="TextBox 208">
          <a:extLst>
            <a:ext uri="{FF2B5EF4-FFF2-40B4-BE49-F238E27FC236}">
              <a16:creationId xmlns:a16="http://schemas.microsoft.com/office/drawing/2014/main" id="{AF9C5115-50C5-4DD2-8355-482DD73BD3FA}"/>
            </a:ext>
          </a:extLst>
        </xdr:cNvPr>
        <xdr:cNvSpPr txBox="1"/>
      </xdr:nvSpPr>
      <xdr:spPr>
        <a:xfrm>
          <a:off x="11769057" y="7186608"/>
          <a:ext cx="1286957" cy="239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CF44843-DDCD-40D4-8612-94693FEEAE1A}" type="TxLink">
            <a:rPr lang="en-US" sz="1200" b="1" i="0" u="none" strike="noStrike">
              <a:solidFill>
                <a:srgbClr val="000000"/>
              </a:solidFill>
              <a:latin typeface="Arial"/>
              <a:cs typeface="Arial"/>
            </a:rPr>
            <a:t>$107,711.40</a:t>
          </a:fld>
          <a:endParaRPr lang="en-US" sz="10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16</xdr:col>
      <xdr:colOff>536281</xdr:colOff>
      <xdr:row>46</xdr:row>
      <xdr:rowOff>26664</xdr:rowOff>
    </xdr:from>
    <xdr:to>
      <xdr:col>18</xdr:col>
      <xdr:colOff>380999</xdr:colOff>
      <xdr:row>47</xdr:row>
      <xdr:rowOff>83537</xdr:rowOff>
    </xdr:to>
    <xdr:sp macro="" textlink="'Pivot Tables'!S33">
      <xdr:nvSpPr>
        <xdr:cNvPr id="210" name="TextBox 209">
          <a:extLst>
            <a:ext uri="{FF2B5EF4-FFF2-40B4-BE49-F238E27FC236}">
              <a16:creationId xmlns:a16="http://schemas.microsoft.com/office/drawing/2014/main" id="{B28A50B6-608A-41DD-8475-4E0EB835F5EB}"/>
            </a:ext>
          </a:extLst>
        </xdr:cNvPr>
        <xdr:cNvSpPr txBox="1"/>
      </xdr:nvSpPr>
      <xdr:spPr>
        <a:xfrm>
          <a:off x="10337693" y="8617840"/>
          <a:ext cx="1069894" cy="243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6F958DF-C619-45EB-AD82-166F5BC2862E}" type="TxLink">
            <a:rPr lang="en-US" sz="1200" b="1" i="0" u="none" strike="noStrike">
              <a:solidFill>
                <a:srgbClr val="000000"/>
              </a:solidFill>
              <a:latin typeface="Arial"/>
              <a:cs typeface="Arial"/>
            </a:rPr>
            <a:t>$89,759.50</a:t>
          </a:fld>
          <a:endParaRPr lang="en-US" sz="10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13</xdr:col>
      <xdr:colOff>354544</xdr:colOff>
      <xdr:row>46</xdr:row>
      <xdr:rowOff>32368</xdr:rowOff>
    </xdr:from>
    <xdr:to>
      <xdr:col>15</xdr:col>
      <xdr:colOff>199263</xdr:colOff>
      <xdr:row>47</xdr:row>
      <xdr:rowOff>89241</xdr:rowOff>
    </xdr:to>
    <xdr:sp macro="" textlink="'Pivot Tables'!R33">
      <xdr:nvSpPr>
        <xdr:cNvPr id="211" name="TextBox 210">
          <a:extLst>
            <a:ext uri="{FF2B5EF4-FFF2-40B4-BE49-F238E27FC236}">
              <a16:creationId xmlns:a16="http://schemas.microsoft.com/office/drawing/2014/main" id="{1FAA014C-0153-4791-A774-05C52EBFC997}"/>
            </a:ext>
          </a:extLst>
        </xdr:cNvPr>
        <xdr:cNvSpPr txBox="1"/>
      </xdr:nvSpPr>
      <xdr:spPr>
        <a:xfrm>
          <a:off x="8318191" y="8623544"/>
          <a:ext cx="1069896" cy="243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E8EF742-89A3-4D0F-8CE0-2D09F0E4E18E}" type="TxLink">
            <a:rPr lang="en-US" sz="1200" b="1" i="0" u="none" strike="noStrike">
              <a:solidFill>
                <a:srgbClr val="000000"/>
              </a:solidFill>
              <a:latin typeface="Arial"/>
              <a:cs typeface="Arial"/>
            </a:rPr>
            <a:t>$61,036.46</a:t>
          </a:fld>
          <a:endParaRPr lang="en-US" sz="10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12</xdr:col>
      <xdr:colOff>367718</xdr:colOff>
      <xdr:row>40</xdr:row>
      <xdr:rowOff>73385</xdr:rowOff>
    </xdr:from>
    <xdr:to>
      <xdr:col>14</xdr:col>
      <xdr:colOff>212437</xdr:colOff>
      <xdr:row>41</xdr:row>
      <xdr:rowOff>128222</xdr:rowOff>
    </xdr:to>
    <xdr:sp macro="" textlink="'Pivot Tables'!Q33">
      <xdr:nvSpPr>
        <xdr:cNvPr id="212" name="TextBox 211">
          <a:extLst>
            <a:ext uri="{FF2B5EF4-FFF2-40B4-BE49-F238E27FC236}">
              <a16:creationId xmlns:a16="http://schemas.microsoft.com/office/drawing/2014/main" id="{9FEBBA7B-A754-49AA-A64F-2E0FECDB6ADA}"/>
            </a:ext>
          </a:extLst>
        </xdr:cNvPr>
        <xdr:cNvSpPr txBox="1"/>
      </xdr:nvSpPr>
      <xdr:spPr>
        <a:xfrm>
          <a:off x="7718777" y="7543973"/>
          <a:ext cx="1069895" cy="241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BDE3DBC-F662-403B-8834-6A97B15BC746}" type="TxLink">
            <a:rPr lang="en-US" sz="1200" b="1" i="0" u="none" strike="noStrike">
              <a:solidFill>
                <a:srgbClr val="000000"/>
              </a:solidFill>
              <a:latin typeface="Arial"/>
              <a:cs typeface="Arial"/>
            </a:rPr>
            <a:t>$71,807.60</a:t>
          </a:fld>
          <a:endParaRPr lang="en-US" sz="10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12</xdr:col>
      <xdr:colOff>393118</xdr:colOff>
      <xdr:row>36</xdr:row>
      <xdr:rowOff>63471</xdr:rowOff>
    </xdr:from>
    <xdr:to>
      <xdr:col>14</xdr:col>
      <xdr:colOff>237837</xdr:colOff>
      <xdr:row>37</xdr:row>
      <xdr:rowOff>118308</xdr:rowOff>
    </xdr:to>
    <xdr:sp macro="" textlink="'Pivot Tables'!P33">
      <xdr:nvSpPr>
        <xdr:cNvPr id="213" name="TextBox 212">
          <a:extLst>
            <a:ext uri="{FF2B5EF4-FFF2-40B4-BE49-F238E27FC236}">
              <a16:creationId xmlns:a16="http://schemas.microsoft.com/office/drawing/2014/main" id="{A4B68F66-5551-4B42-9F7B-D3F0589770E1}"/>
            </a:ext>
          </a:extLst>
        </xdr:cNvPr>
        <xdr:cNvSpPr txBox="1"/>
      </xdr:nvSpPr>
      <xdr:spPr>
        <a:xfrm>
          <a:off x="7744177" y="6787000"/>
          <a:ext cx="1069895" cy="241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3B3C71B-EFB5-4AE3-8B12-EE275AB0B078}" type="TxLink">
            <a:rPr lang="en-US" sz="1200" b="1" i="0" u="none" strike="noStrike">
              <a:solidFill>
                <a:srgbClr val="000000"/>
              </a:solidFill>
              <a:latin typeface="Arial"/>
              <a:cs typeface="Arial"/>
            </a:rPr>
            <a:t>$46,675 </a:t>
          </a:fld>
          <a:endParaRPr lang="en-US" sz="10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12</xdr:col>
      <xdr:colOff>371231</xdr:colOff>
      <xdr:row>38</xdr:row>
      <xdr:rowOff>136769</xdr:rowOff>
    </xdr:from>
    <xdr:to>
      <xdr:col>12</xdr:col>
      <xdr:colOff>566615</xdr:colOff>
      <xdr:row>39</xdr:row>
      <xdr:rowOff>170962</xdr:rowOff>
    </xdr:to>
    <xdr:sp macro="" textlink="">
      <xdr:nvSpPr>
        <xdr:cNvPr id="214" name="Oval 213">
          <a:extLst>
            <a:ext uri="{FF2B5EF4-FFF2-40B4-BE49-F238E27FC236}">
              <a16:creationId xmlns:a16="http://schemas.microsoft.com/office/drawing/2014/main" id="{AEDD59A4-B4B4-77A6-23A2-EAE84A694861}"/>
            </a:ext>
          </a:extLst>
        </xdr:cNvPr>
        <xdr:cNvSpPr/>
      </xdr:nvSpPr>
      <xdr:spPr>
        <a:xfrm>
          <a:off x="7698154" y="7190154"/>
          <a:ext cx="195384" cy="219808"/>
        </a:xfrm>
        <a:prstGeom prst="ellipse">
          <a:avLst/>
        </a:prstGeom>
        <a:solidFill>
          <a:srgbClr val="3849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366784</xdr:colOff>
      <xdr:row>38</xdr:row>
      <xdr:rowOff>162656</xdr:rowOff>
    </xdr:from>
    <xdr:to>
      <xdr:col>12</xdr:col>
      <xdr:colOff>571989</xdr:colOff>
      <xdr:row>40</xdr:row>
      <xdr:rowOff>1493</xdr:rowOff>
    </xdr:to>
    <xdr:pic>
      <xdr:nvPicPr>
        <xdr:cNvPr id="216" name="Graphic 215" descr="Caret Down outline">
          <a:extLst>
            <a:ext uri="{FF2B5EF4-FFF2-40B4-BE49-F238E27FC236}">
              <a16:creationId xmlns:a16="http://schemas.microsoft.com/office/drawing/2014/main" id="{8F7F6569-70E6-C42E-5F8C-8FB252E63E3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717843" y="7259715"/>
          <a:ext cx="205205" cy="212366"/>
        </a:xfrm>
        <a:prstGeom prst="rect">
          <a:avLst/>
        </a:prstGeom>
      </xdr:spPr>
    </xdr:pic>
    <xdr:clientData/>
  </xdr:twoCellAnchor>
  <xdr:twoCellAnchor>
    <xdr:from>
      <xdr:col>13</xdr:col>
      <xdr:colOff>239294</xdr:colOff>
      <xdr:row>46</xdr:row>
      <xdr:rowOff>47529</xdr:rowOff>
    </xdr:from>
    <xdr:to>
      <xdr:col>13</xdr:col>
      <xdr:colOff>443848</xdr:colOff>
      <xdr:row>47</xdr:row>
      <xdr:rowOff>81722</xdr:rowOff>
    </xdr:to>
    <xdr:grpSp>
      <xdr:nvGrpSpPr>
        <xdr:cNvPr id="221" name="Group 220">
          <a:extLst>
            <a:ext uri="{FF2B5EF4-FFF2-40B4-BE49-F238E27FC236}">
              <a16:creationId xmlns:a16="http://schemas.microsoft.com/office/drawing/2014/main" id="{26382028-A825-51A5-52BD-FC22D8B92079}"/>
            </a:ext>
          </a:extLst>
        </xdr:cNvPr>
        <xdr:cNvGrpSpPr/>
      </xdr:nvGrpSpPr>
      <xdr:grpSpPr>
        <a:xfrm>
          <a:off x="8188553" y="8702344"/>
          <a:ext cx="204554" cy="222341"/>
          <a:chOff x="4835979" y="7341746"/>
          <a:chExt cx="204554" cy="216410"/>
        </a:xfrm>
      </xdr:grpSpPr>
      <xdr:sp macro="" textlink="">
        <xdr:nvSpPr>
          <xdr:cNvPr id="219" name="Oval 218">
            <a:extLst>
              <a:ext uri="{FF2B5EF4-FFF2-40B4-BE49-F238E27FC236}">
                <a16:creationId xmlns:a16="http://schemas.microsoft.com/office/drawing/2014/main" id="{A1707AFA-2E51-4A81-BFE0-47A96DC2C085}"/>
              </a:ext>
            </a:extLst>
          </xdr:cNvPr>
          <xdr:cNvSpPr/>
        </xdr:nvSpPr>
        <xdr:spPr>
          <a:xfrm>
            <a:off x="4837065" y="7341746"/>
            <a:ext cx="193175" cy="216410"/>
          </a:xfrm>
          <a:prstGeom prst="ellipse">
            <a:avLst/>
          </a:prstGeom>
          <a:solidFill>
            <a:srgbClr val="3849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20" name="Graphic 219" descr="Caret Down outline">
            <a:extLst>
              <a:ext uri="{FF2B5EF4-FFF2-40B4-BE49-F238E27FC236}">
                <a16:creationId xmlns:a16="http://schemas.microsoft.com/office/drawing/2014/main" id="{F4AD1A65-69E5-439F-B613-1FAE901BF1E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16365506">
            <a:off x="4837927" y="7346410"/>
            <a:ext cx="200658" cy="204554"/>
          </a:xfrm>
          <a:prstGeom prst="rect">
            <a:avLst/>
          </a:prstGeom>
        </xdr:spPr>
      </xdr:pic>
    </xdr:grpSp>
    <xdr:clientData/>
  </xdr:twoCellAnchor>
  <xdr:twoCellAnchor>
    <xdr:from>
      <xdr:col>16</xdr:col>
      <xdr:colOff>399814</xdr:colOff>
      <xdr:row>46</xdr:row>
      <xdr:rowOff>39799</xdr:rowOff>
    </xdr:from>
    <xdr:to>
      <xdr:col>16</xdr:col>
      <xdr:colOff>604368</xdr:colOff>
      <xdr:row>47</xdr:row>
      <xdr:rowOff>73992</xdr:rowOff>
    </xdr:to>
    <xdr:grpSp>
      <xdr:nvGrpSpPr>
        <xdr:cNvPr id="222" name="Group 221">
          <a:extLst>
            <a:ext uri="{FF2B5EF4-FFF2-40B4-BE49-F238E27FC236}">
              <a16:creationId xmlns:a16="http://schemas.microsoft.com/office/drawing/2014/main" id="{CE305046-134A-46E1-908D-4DF012832A15}"/>
            </a:ext>
          </a:extLst>
        </xdr:cNvPr>
        <xdr:cNvGrpSpPr/>
      </xdr:nvGrpSpPr>
      <xdr:grpSpPr>
        <a:xfrm>
          <a:off x="10183518" y="8694614"/>
          <a:ext cx="204554" cy="222341"/>
          <a:chOff x="4835979" y="7341746"/>
          <a:chExt cx="204554" cy="216410"/>
        </a:xfrm>
      </xdr:grpSpPr>
      <xdr:sp macro="" textlink="">
        <xdr:nvSpPr>
          <xdr:cNvPr id="223" name="Oval 222">
            <a:extLst>
              <a:ext uri="{FF2B5EF4-FFF2-40B4-BE49-F238E27FC236}">
                <a16:creationId xmlns:a16="http://schemas.microsoft.com/office/drawing/2014/main" id="{FD8936CB-1779-A515-B1A1-75D1781DF434}"/>
              </a:ext>
            </a:extLst>
          </xdr:cNvPr>
          <xdr:cNvSpPr/>
        </xdr:nvSpPr>
        <xdr:spPr>
          <a:xfrm>
            <a:off x="4837065" y="7341746"/>
            <a:ext cx="193175" cy="216410"/>
          </a:xfrm>
          <a:prstGeom prst="ellipse">
            <a:avLst/>
          </a:prstGeom>
          <a:solidFill>
            <a:srgbClr val="3849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24" name="Graphic 223" descr="Caret Down outline">
            <a:extLst>
              <a:ext uri="{FF2B5EF4-FFF2-40B4-BE49-F238E27FC236}">
                <a16:creationId xmlns:a16="http://schemas.microsoft.com/office/drawing/2014/main" id="{1ED7BD25-3BE6-4563-D52B-071A16E0755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16365506">
            <a:off x="4837927" y="7346410"/>
            <a:ext cx="200658" cy="204554"/>
          </a:xfrm>
          <a:prstGeom prst="rect">
            <a:avLst/>
          </a:prstGeom>
        </xdr:spPr>
      </xdr:pic>
    </xdr:grpSp>
    <xdr:clientData/>
  </xdr:twoCellAnchor>
  <xdr:twoCellAnchor>
    <xdr:from>
      <xdr:col>20</xdr:col>
      <xdr:colOff>55742</xdr:colOff>
      <xdr:row>39</xdr:row>
      <xdr:rowOff>137919</xdr:rowOff>
    </xdr:from>
    <xdr:to>
      <xdr:col>20</xdr:col>
      <xdr:colOff>251126</xdr:colOff>
      <xdr:row>40</xdr:row>
      <xdr:rowOff>172113</xdr:rowOff>
    </xdr:to>
    <xdr:sp macro="" textlink="">
      <xdr:nvSpPr>
        <xdr:cNvPr id="226" name="Oval 225">
          <a:extLst>
            <a:ext uri="{FF2B5EF4-FFF2-40B4-BE49-F238E27FC236}">
              <a16:creationId xmlns:a16="http://schemas.microsoft.com/office/drawing/2014/main" id="{E2D9D897-282D-4728-A307-7FF81245D53D}"/>
            </a:ext>
          </a:extLst>
        </xdr:cNvPr>
        <xdr:cNvSpPr/>
      </xdr:nvSpPr>
      <xdr:spPr>
        <a:xfrm>
          <a:off x="12307507" y="7421743"/>
          <a:ext cx="195384" cy="220958"/>
        </a:xfrm>
        <a:prstGeom prst="ellipse">
          <a:avLst/>
        </a:prstGeom>
        <a:solidFill>
          <a:srgbClr val="F55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462644</xdr:colOff>
      <xdr:row>31</xdr:row>
      <xdr:rowOff>58970</xdr:rowOff>
    </xdr:from>
    <xdr:to>
      <xdr:col>20</xdr:col>
      <xdr:colOff>598715</xdr:colOff>
      <xdr:row>33</xdr:row>
      <xdr:rowOff>60007</xdr:rowOff>
    </xdr:to>
    <xdr:sp macro="" textlink="">
      <xdr:nvSpPr>
        <xdr:cNvPr id="227" name="TextBox 226">
          <a:extLst>
            <a:ext uri="{FF2B5EF4-FFF2-40B4-BE49-F238E27FC236}">
              <a16:creationId xmlns:a16="http://schemas.microsoft.com/office/drawing/2014/main" id="{D0B0E51D-5A1D-42EC-82FC-9A1C821FBB37}"/>
            </a:ext>
          </a:extLst>
        </xdr:cNvPr>
        <xdr:cNvSpPr txBox="1"/>
      </xdr:nvSpPr>
      <xdr:spPr>
        <a:xfrm>
          <a:off x="10795001" y="5683256"/>
          <a:ext cx="1959428"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2">
                  <a:lumMod val="50000"/>
                </a:schemeClr>
              </a:solidFill>
              <a:latin typeface="Arial" panose="020B0604020202020204" pitchFamily="34" charset="0"/>
              <a:cs typeface="Arial" panose="020B0604020202020204" pitchFamily="34" charset="0"/>
            </a:rPr>
            <a:t>Shipment</a:t>
          </a:r>
          <a:r>
            <a:rPr lang="en-US" sz="1200" b="1" baseline="0">
              <a:solidFill>
                <a:schemeClr val="bg2">
                  <a:lumMod val="50000"/>
                </a:schemeClr>
              </a:solidFill>
              <a:latin typeface="Arial" panose="020B0604020202020204" pitchFamily="34" charset="0"/>
              <a:cs typeface="Arial" panose="020B0604020202020204" pitchFamily="34" charset="0"/>
            </a:rPr>
            <a:t> Cost Element</a:t>
          </a:r>
          <a:endParaRPr lang="en-US" sz="12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21</xdr:col>
      <xdr:colOff>159657</xdr:colOff>
      <xdr:row>36</xdr:row>
      <xdr:rowOff>117928</xdr:rowOff>
    </xdr:from>
    <xdr:to>
      <xdr:col>26</xdr:col>
      <xdr:colOff>268514</xdr:colOff>
      <xdr:row>48</xdr:row>
      <xdr:rowOff>141515</xdr:rowOff>
    </xdr:to>
    <xdr:grpSp>
      <xdr:nvGrpSpPr>
        <xdr:cNvPr id="228" name="Group 227">
          <a:extLst>
            <a:ext uri="{FF2B5EF4-FFF2-40B4-BE49-F238E27FC236}">
              <a16:creationId xmlns:a16="http://schemas.microsoft.com/office/drawing/2014/main" id="{121DECED-E7AC-42BE-829E-629A617FD520}"/>
            </a:ext>
          </a:extLst>
        </xdr:cNvPr>
        <xdr:cNvGrpSpPr/>
      </xdr:nvGrpSpPr>
      <xdr:grpSpPr>
        <a:xfrm>
          <a:off x="13000768" y="6891261"/>
          <a:ext cx="3166265" cy="2281365"/>
          <a:chOff x="12935857" y="1672771"/>
          <a:chExt cx="3147786" cy="2200729"/>
        </a:xfrm>
      </xdr:grpSpPr>
      <xdr:sp macro="" textlink="">
        <xdr:nvSpPr>
          <xdr:cNvPr id="229" name="Rectangle: Rounded Corners 228">
            <a:extLst>
              <a:ext uri="{FF2B5EF4-FFF2-40B4-BE49-F238E27FC236}">
                <a16:creationId xmlns:a16="http://schemas.microsoft.com/office/drawing/2014/main" id="{8E771FBE-9250-0694-DF8C-22E4E98F7BFE}"/>
              </a:ext>
            </a:extLst>
          </xdr:cNvPr>
          <xdr:cNvSpPr/>
        </xdr:nvSpPr>
        <xdr:spPr>
          <a:xfrm>
            <a:off x="12935857" y="1672771"/>
            <a:ext cx="3147786" cy="2200729"/>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sp macro="" textlink="">
        <xdr:nvSpPr>
          <xdr:cNvPr id="230" name="TextBox 229">
            <a:extLst>
              <a:ext uri="{FF2B5EF4-FFF2-40B4-BE49-F238E27FC236}">
                <a16:creationId xmlns:a16="http://schemas.microsoft.com/office/drawing/2014/main" id="{FC50F481-EB04-B614-58DF-63ACF881200A}"/>
              </a:ext>
            </a:extLst>
          </xdr:cNvPr>
          <xdr:cNvSpPr txBox="1"/>
        </xdr:nvSpPr>
        <xdr:spPr>
          <a:xfrm>
            <a:off x="12993911" y="1722534"/>
            <a:ext cx="1338946"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1">
                    <a:lumMod val="75000"/>
                    <a:lumOff val="25000"/>
                  </a:schemeClr>
                </a:solidFill>
                <a:latin typeface="Arial" panose="020B0604020202020204" pitchFamily="34" charset="0"/>
                <a:cs typeface="Arial" panose="020B0604020202020204" pitchFamily="34" charset="0"/>
              </a:rPr>
              <a:t>Load</a:t>
            </a:r>
          </a:p>
        </xdr:txBody>
      </xdr:sp>
    </xdr:grpSp>
    <xdr:clientData/>
  </xdr:twoCellAnchor>
  <xdr:twoCellAnchor editAs="oneCell">
    <xdr:from>
      <xdr:col>20</xdr:col>
      <xdr:colOff>37010</xdr:colOff>
      <xdr:row>39</xdr:row>
      <xdr:rowOff>130181</xdr:rowOff>
    </xdr:from>
    <xdr:to>
      <xdr:col>20</xdr:col>
      <xdr:colOff>283882</xdr:colOff>
      <xdr:row>41</xdr:row>
      <xdr:rowOff>6113</xdr:rowOff>
    </xdr:to>
    <xdr:pic>
      <xdr:nvPicPr>
        <xdr:cNvPr id="241" name="Graphic 240" descr="Badge Unfollow outline">
          <a:extLst>
            <a:ext uri="{FF2B5EF4-FFF2-40B4-BE49-F238E27FC236}">
              <a16:creationId xmlns:a16="http://schemas.microsoft.com/office/drawing/2014/main" id="{DB6C41A5-0C61-7859-2132-97C44552F0A2}"/>
            </a:ext>
          </a:extLst>
        </xdr:cNvPr>
        <xdr:cNvPicPr>
          <a:picLocks noChangeAspect="1"/>
        </xdr:cNvPicPr>
      </xdr:nvPicPr>
      <xdr:blipFill>
        <a:blip xmlns:r="http://schemas.openxmlformats.org/officeDocument/2006/relationships" r:embed="rId16" cstate="print">
          <a:lum/>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275192" y="7334545"/>
          <a:ext cx="246872" cy="245386"/>
        </a:xfrm>
        <a:prstGeom prst="rect">
          <a:avLst/>
        </a:prstGeom>
      </xdr:spPr>
    </xdr:pic>
    <xdr:clientData/>
  </xdr:twoCellAnchor>
  <xdr:twoCellAnchor>
    <xdr:from>
      <xdr:col>21</xdr:col>
      <xdr:colOff>182748</xdr:colOff>
      <xdr:row>39</xdr:row>
      <xdr:rowOff>2938</xdr:rowOff>
    </xdr:from>
    <xdr:to>
      <xdr:col>23</xdr:col>
      <xdr:colOff>306645</xdr:colOff>
      <xdr:row>41</xdr:row>
      <xdr:rowOff>3922</xdr:rowOff>
    </xdr:to>
    <xdr:sp macro="" textlink="'Pivot Tables'!N22">
      <xdr:nvSpPr>
        <xdr:cNvPr id="242" name="TextBox 241">
          <a:extLst>
            <a:ext uri="{FF2B5EF4-FFF2-40B4-BE49-F238E27FC236}">
              <a16:creationId xmlns:a16="http://schemas.microsoft.com/office/drawing/2014/main" id="{8D1CBA99-CC00-4190-9A9D-0322C8928CCC}"/>
            </a:ext>
          </a:extLst>
        </xdr:cNvPr>
        <xdr:cNvSpPr txBox="1"/>
      </xdr:nvSpPr>
      <xdr:spPr>
        <a:xfrm>
          <a:off x="12946248" y="7078652"/>
          <a:ext cx="1339468" cy="363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1C9D6C1-F77E-4374-86AD-B15C355926B0}" type="TxLink">
            <a:rPr lang="en-US" sz="1600" b="1" i="0" u="none" strike="noStrike">
              <a:solidFill>
                <a:srgbClr val="3849AB"/>
              </a:solidFill>
              <a:latin typeface="Arial"/>
              <a:cs typeface="Arial"/>
            </a:rPr>
            <a:t>1047.80</a:t>
          </a:fld>
          <a:endParaRPr lang="en-US" sz="1600">
            <a:solidFill>
              <a:srgbClr val="3849AB"/>
            </a:solidFill>
            <a:latin typeface="Arial" panose="020B0604020202020204" pitchFamily="34" charset="0"/>
            <a:cs typeface="Arial" panose="020B0604020202020204" pitchFamily="34" charset="0"/>
          </a:endParaRPr>
        </a:p>
      </xdr:txBody>
    </xdr:sp>
    <xdr:clientData/>
  </xdr:twoCellAnchor>
  <xdr:twoCellAnchor>
    <xdr:from>
      <xdr:col>22</xdr:col>
      <xdr:colOff>390566</xdr:colOff>
      <xdr:row>39</xdr:row>
      <xdr:rowOff>2938</xdr:rowOff>
    </xdr:from>
    <xdr:to>
      <xdr:col>24</xdr:col>
      <xdr:colOff>514463</xdr:colOff>
      <xdr:row>41</xdr:row>
      <xdr:rowOff>3922</xdr:rowOff>
    </xdr:to>
    <xdr:sp macro="" textlink="">
      <xdr:nvSpPr>
        <xdr:cNvPr id="243" name="TextBox 242">
          <a:extLst>
            <a:ext uri="{FF2B5EF4-FFF2-40B4-BE49-F238E27FC236}">
              <a16:creationId xmlns:a16="http://schemas.microsoft.com/office/drawing/2014/main" id="{563A4BF9-0F4B-45FA-8AAA-BF70AB2D3CB0}"/>
            </a:ext>
          </a:extLst>
        </xdr:cNvPr>
        <xdr:cNvSpPr txBox="1"/>
      </xdr:nvSpPr>
      <xdr:spPr>
        <a:xfrm>
          <a:off x="13761852" y="7078652"/>
          <a:ext cx="1339468" cy="363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i="0" u="none" strike="noStrike">
              <a:solidFill>
                <a:srgbClr val="3849AB"/>
              </a:solidFill>
              <a:latin typeface="Arial"/>
              <a:ea typeface="+mn-ea"/>
              <a:cs typeface="Arial"/>
            </a:rPr>
            <a:t>Tone</a:t>
          </a:r>
        </a:p>
      </xdr:txBody>
    </xdr:sp>
    <xdr:clientData/>
  </xdr:twoCellAnchor>
  <xdr:twoCellAnchor>
    <xdr:from>
      <xdr:col>23</xdr:col>
      <xdr:colOff>340479</xdr:colOff>
      <xdr:row>39</xdr:row>
      <xdr:rowOff>5603</xdr:rowOff>
    </xdr:from>
    <xdr:to>
      <xdr:col>23</xdr:col>
      <xdr:colOff>557360</xdr:colOff>
      <xdr:row>41</xdr:row>
      <xdr:rowOff>6640</xdr:rowOff>
    </xdr:to>
    <xdr:sp macro="" textlink="">
      <xdr:nvSpPr>
        <xdr:cNvPr id="244" name="TextBox 243">
          <a:extLst>
            <a:ext uri="{FF2B5EF4-FFF2-40B4-BE49-F238E27FC236}">
              <a16:creationId xmlns:a16="http://schemas.microsoft.com/office/drawing/2014/main" id="{3FF508A1-523B-4D3A-B81F-D6B5CD51887A}"/>
            </a:ext>
          </a:extLst>
        </xdr:cNvPr>
        <xdr:cNvSpPr txBox="1"/>
      </xdr:nvSpPr>
      <xdr:spPr>
        <a:xfrm>
          <a:off x="14319550" y="7081317"/>
          <a:ext cx="216881"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rgbClr val="3849AB"/>
              </a:solidFill>
              <a:latin typeface="Arial" panose="020B0604020202020204" pitchFamily="34" charset="0"/>
              <a:cs typeface="Arial" panose="020B0604020202020204" pitchFamily="34" charset="0"/>
            </a:rPr>
            <a:t>/</a:t>
          </a:r>
          <a:r>
            <a:rPr lang="en-US" sz="1100" b="1" i="0">
              <a:solidFill>
                <a:schemeClr val="dk1"/>
              </a:solidFill>
              <a:effectLst/>
              <a:latin typeface="+mn-lt"/>
              <a:ea typeface="+mn-ea"/>
              <a:cs typeface="+mn-cs"/>
            </a:rPr>
            <a:t>Tonne</a:t>
          </a:r>
          <a:endParaRPr lang="en-US">
            <a:effectLst/>
          </a:endParaRPr>
        </a:p>
        <a:p>
          <a:pPr algn="l"/>
          <a:endParaRPr lang="en-US" sz="1100">
            <a:solidFill>
              <a:srgbClr val="3849AB"/>
            </a:solidFill>
            <a:latin typeface="Arial" panose="020B0604020202020204" pitchFamily="34" charset="0"/>
            <a:cs typeface="Arial" panose="020B0604020202020204" pitchFamily="34" charset="0"/>
          </a:endParaRPr>
        </a:p>
      </xdr:txBody>
    </xdr:sp>
    <xdr:clientData/>
  </xdr:twoCellAnchor>
  <xdr:twoCellAnchor>
    <xdr:from>
      <xdr:col>23</xdr:col>
      <xdr:colOff>477376</xdr:colOff>
      <xdr:row>38</xdr:row>
      <xdr:rowOff>169928</xdr:rowOff>
    </xdr:from>
    <xdr:to>
      <xdr:col>25</xdr:col>
      <xdr:colOff>7423</xdr:colOff>
      <xdr:row>41</xdr:row>
      <xdr:rowOff>18360</xdr:rowOff>
    </xdr:to>
    <xdr:sp macro="" textlink="'Pivot Tables'!M21">
      <xdr:nvSpPr>
        <xdr:cNvPr id="245" name="TextBox 244">
          <a:extLst>
            <a:ext uri="{FF2B5EF4-FFF2-40B4-BE49-F238E27FC236}">
              <a16:creationId xmlns:a16="http://schemas.microsoft.com/office/drawing/2014/main" id="{D1EE8217-69E0-47AA-BFF8-0F74CB7B1357}"/>
            </a:ext>
          </a:extLst>
        </xdr:cNvPr>
        <xdr:cNvSpPr txBox="1"/>
      </xdr:nvSpPr>
      <xdr:spPr>
        <a:xfrm>
          <a:off x="14456447" y="7064214"/>
          <a:ext cx="745619" cy="392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37BBFB2-F544-49C4-AD99-3847ED7F3266}" type="TxLink">
            <a:rPr lang="en-US" sz="1200" b="0" i="0" u="none" strike="noStrike">
              <a:solidFill>
                <a:srgbClr val="3849AB"/>
              </a:solidFill>
              <a:latin typeface="Arial"/>
              <a:cs typeface="Arial"/>
            </a:rPr>
            <a:t>Freights</a:t>
          </a:fld>
          <a:endParaRPr lang="en-US" sz="1100">
            <a:solidFill>
              <a:srgbClr val="3849AB"/>
            </a:solidFill>
            <a:latin typeface="Arial" panose="020B0604020202020204" pitchFamily="34" charset="0"/>
            <a:cs typeface="Arial" panose="020B0604020202020204" pitchFamily="34" charset="0"/>
          </a:endParaRPr>
        </a:p>
      </xdr:txBody>
    </xdr:sp>
    <xdr:clientData/>
  </xdr:twoCellAnchor>
  <xdr:twoCellAnchor>
    <xdr:from>
      <xdr:col>24</xdr:col>
      <xdr:colOff>556381</xdr:colOff>
      <xdr:row>39</xdr:row>
      <xdr:rowOff>2911</xdr:rowOff>
    </xdr:from>
    <xdr:to>
      <xdr:col>25</xdr:col>
      <xdr:colOff>319808</xdr:colOff>
      <xdr:row>41</xdr:row>
      <xdr:rowOff>3948</xdr:rowOff>
    </xdr:to>
    <xdr:sp macro="" textlink="'Pivot Tables'!M22">
      <xdr:nvSpPr>
        <xdr:cNvPr id="246" name="TextBox 245">
          <a:extLst>
            <a:ext uri="{FF2B5EF4-FFF2-40B4-BE49-F238E27FC236}">
              <a16:creationId xmlns:a16="http://schemas.microsoft.com/office/drawing/2014/main" id="{A58D6165-1904-47D9-AD0F-2B170BC74F41}"/>
            </a:ext>
          </a:extLst>
        </xdr:cNvPr>
        <xdr:cNvSpPr txBox="1"/>
      </xdr:nvSpPr>
      <xdr:spPr>
        <a:xfrm>
          <a:off x="15143238" y="7078625"/>
          <a:ext cx="371213"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E42DF34-F4FD-4A5D-AAEA-3CEBAC76A10A}" type="TxLink">
            <a:rPr lang="en-US" sz="1100" b="1" i="0" u="none" strike="noStrike">
              <a:solidFill>
                <a:srgbClr val="3849AB"/>
              </a:solidFill>
              <a:latin typeface="Arial"/>
              <a:cs typeface="Arial"/>
            </a:rPr>
            <a:t>61</a:t>
          </a:fld>
          <a:endParaRPr lang="en-US" sz="1100">
            <a:solidFill>
              <a:srgbClr val="3849AB"/>
            </a:solidFill>
            <a:latin typeface="Arial" panose="020B0604020202020204" pitchFamily="34" charset="0"/>
            <a:cs typeface="Arial" panose="020B0604020202020204" pitchFamily="34" charset="0"/>
          </a:endParaRPr>
        </a:p>
      </xdr:txBody>
    </xdr:sp>
    <xdr:clientData/>
  </xdr:twoCellAnchor>
  <xdr:twoCellAnchor>
    <xdr:from>
      <xdr:col>21</xdr:col>
      <xdr:colOff>208845</xdr:colOff>
      <xdr:row>41</xdr:row>
      <xdr:rowOff>62592</xdr:rowOff>
    </xdr:from>
    <xdr:to>
      <xdr:col>26</xdr:col>
      <xdr:colOff>179612</xdr:colOff>
      <xdr:row>43</xdr:row>
      <xdr:rowOff>63628</xdr:rowOff>
    </xdr:to>
    <xdr:grpSp>
      <xdr:nvGrpSpPr>
        <xdr:cNvPr id="270" name="Group 269">
          <a:extLst>
            <a:ext uri="{FF2B5EF4-FFF2-40B4-BE49-F238E27FC236}">
              <a16:creationId xmlns:a16="http://schemas.microsoft.com/office/drawing/2014/main" id="{146BBBC3-95C5-A66C-64FC-AC1C13B205F7}"/>
            </a:ext>
          </a:extLst>
        </xdr:cNvPr>
        <xdr:cNvGrpSpPr/>
      </xdr:nvGrpSpPr>
      <xdr:grpSpPr>
        <a:xfrm>
          <a:off x="13049956" y="7776666"/>
          <a:ext cx="3028175" cy="377332"/>
          <a:chOff x="12972345" y="7501163"/>
          <a:chExt cx="3009696" cy="363894"/>
        </a:xfrm>
      </xdr:grpSpPr>
      <xdr:sp macro="" textlink="'Pivot Tables'!O20">
        <xdr:nvSpPr>
          <xdr:cNvPr id="247" name="TextBox 246">
            <a:extLst>
              <a:ext uri="{FF2B5EF4-FFF2-40B4-BE49-F238E27FC236}">
                <a16:creationId xmlns:a16="http://schemas.microsoft.com/office/drawing/2014/main" id="{EC1A2620-B66A-4FAE-9D8B-222A5008BE7D}"/>
              </a:ext>
            </a:extLst>
          </xdr:cNvPr>
          <xdr:cNvSpPr txBox="1"/>
        </xdr:nvSpPr>
        <xdr:spPr>
          <a:xfrm>
            <a:off x="12972345" y="7548014"/>
            <a:ext cx="1096769" cy="270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BE1F145-406D-4578-90B6-1E982675B71F}" type="TxLink">
              <a:rPr lang="en-US" sz="1200" b="0" i="0" u="none" strike="noStrike">
                <a:solidFill>
                  <a:srgbClr val="808080"/>
                </a:solidFill>
                <a:latin typeface="Arial"/>
                <a:cs typeface="Arial"/>
              </a:rPr>
              <a:t>Iron</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O21">
        <xdr:nvSpPr>
          <xdr:cNvPr id="248" name="TextBox 247">
            <a:extLst>
              <a:ext uri="{FF2B5EF4-FFF2-40B4-BE49-F238E27FC236}">
                <a16:creationId xmlns:a16="http://schemas.microsoft.com/office/drawing/2014/main" id="{0D1AE2C8-7978-48B5-9556-30391FDF0102}"/>
              </a:ext>
            </a:extLst>
          </xdr:cNvPr>
          <xdr:cNvSpPr txBox="1"/>
        </xdr:nvSpPr>
        <xdr:spPr>
          <a:xfrm>
            <a:off x="14822343" y="7550681"/>
            <a:ext cx="1096769" cy="264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2BC9F4-A236-4995-9765-B1494ED109A5}" type="TxLink">
              <a:rPr lang="en-US" sz="1200" b="1" i="0" u="none" strike="noStrike">
                <a:solidFill>
                  <a:srgbClr val="000000"/>
                </a:solidFill>
                <a:latin typeface="Arial"/>
                <a:cs typeface="Arial"/>
              </a:rPr>
              <a:t>13.00</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O22">
        <xdr:nvSpPr>
          <xdr:cNvPr id="253" name="TextBox 252">
            <a:extLst>
              <a:ext uri="{FF2B5EF4-FFF2-40B4-BE49-F238E27FC236}">
                <a16:creationId xmlns:a16="http://schemas.microsoft.com/office/drawing/2014/main" id="{85325C07-BD23-4793-9C90-2A03F3B98A84}"/>
              </a:ext>
            </a:extLst>
          </xdr:cNvPr>
          <xdr:cNvSpPr txBox="1"/>
        </xdr:nvSpPr>
        <xdr:spPr>
          <a:xfrm>
            <a:off x="13832736" y="7550681"/>
            <a:ext cx="1096769" cy="264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B5C5F9-D17C-4987-94FB-7D535BFBFDA1}" type="TxLink">
              <a:rPr lang="en-US" sz="1200" b="1" i="0" u="none" strike="noStrike">
                <a:solidFill>
                  <a:srgbClr val="000000"/>
                </a:solidFill>
                <a:latin typeface="Arial"/>
                <a:ea typeface="+mn-ea"/>
                <a:cs typeface="Arial"/>
              </a:rPr>
              <a:pPr marL="0" indent="0" algn="ctr"/>
              <a:t>235.80</a:t>
            </a:fld>
            <a:endParaRPr lang="en-US" sz="1200" b="1" i="0" u="none" strike="noStrike">
              <a:solidFill>
                <a:srgbClr val="000000"/>
              </a:solidFill>
              <a:latin typeface="Arial"/>
              <a:ea typeface="+mn-ea"/>
              <a:cs typeface="Arial"/>
            </a:endParaRPr>
          </a:p>
        </xdr:txBody>
      </xdr:sp>
      <xdr:sp macro="" textlink="">
        <xdr:nvSpPr>
          <xdr:cNvPr id="256" name="TextBox 255">
            <a:extLst>
              <a:ext uri="{FF2B5EF4-FFF2-40B4-BE49-F238E27FC236}">
                <a16:creationId xmlns:a16="http://schemas.microsoft.com/office/drawing/2014/main" id="{495228FF-17E4-420E-B008-DDA5C7EEE3D4}"/>
              </a:ext>
            </a:extLst>
          </xdr:cNvPr>
          <xdr:cNvSpPr txBox="1"/>
        </xdr:nvSpPr>
        <xdr:spPr>
          <a:xfrm>
            <a:off x="14546943" y="7501163"/>
            <a:ext cx="448129"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a:solidFill>
                  <a:schemeClr val="tx1">
                    <a:lumMod val="75000"/>
                    <a:lumOff val="25000"/>
                  </a:schemeClr>
                </a:solidFill>
                <a:latin typeface="+mn-lt"/>
                <a:cs typeface="Arial" panose="020B0604020202020204" pitchFamily="34" charset="0"/>
              </a:rPr>
              <a:t>frt</a:t>
            </a:r>
          </a:p>
        </xdr:txBody>
      </xdr:sp>
      <xdr:sp macro="" textlink="">
        <xdr:nvSpPr>
          <xdr:cNvPr id="257" name="TextBox 256">
            <a:extLst>
              <a:ext uri="{FF2B5EF4-FFF2-40B4-BE49-F238E27FC236}">
                <a16:creationId xmlns:a16="http://schemas.microsoft.com/office/drawing/2014/main" id="{1C35447A-CF3E-4BA8-AC4D-B7503F4C4431}"/>
              </a:ext>
            </a:extLst>
          </xdr:cNvPr>
          <xdr:cNvSpPr txBox="1"/>
        </xdr:nvSpPr>
        <xdr:spPr>
          <a:xfrm>
            <a:off x="15533912" y="7501163"/>
            <a:ext cx="448129"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a:solidFill>
                  <a:schemeClr val="tx1">
                    <a:lumMod val="75000"/>
                    <a:lumOff val="25000"/>
                  </a:schemeClr>
                </a:solidFill>
                <a:latin typeface="+mn-lt"/>
                <a:cs typeface="Arial" panose="020B0604020202020204" pitchFamily="34" charset="0"/>
              </a:rPr>
              <a:t>tone</a:t>
            </a:r>
          </a:p>
        </xdr:txBody>
      </xdr:sp>
    </xdr:grpSp>
    <xdr:clientData/>
  </xdr:twoCellAnchor>
  <xdr:twoCellAnchor>
    <xdr:from>
      <xdr:col>23</xdr:col>
      <xdr:colOff>575129</xdr:colOff>
      <xdr:row>43</xdr:row>
      <xdr:rowOff>7256</xdr:rowOff>
    </xdr:from>
    <xdr:to>
      <xdr:col>24</xdr:col>
      <xdr:colOff>415472</xdr:colOff>
      <xdr:row>45</xdr:row>
      <xdr:rowOff>8293</xdr:rowOff>
    </xdr:to>
    <xdr:sp macro="" textlink="">
      <xdr:nvSpPr>
        <xdr:cNvPr id="259" name="TextBox 258">
          <a:extLst>
            <a:ext uri="{FF2B5EF4-FFF2-40B4-BE49-F238E27FC236}">
              <a16:creationId xmlns:a16="http://schemas.microsoft.com/office/drawing/2014/main" id="{2E524364-88C7-4181-ADDB-E3F24C8E405F}"/>
            </a:ext>
          </a:extLst>
        </xdr:cNvPr>
        <xdr:cNvSpPr txBox="1"/>
      </xdr:nvSpPr>
      <xdr:spPr>
        <a:xfrm>
          <a:off x="14554200" y="7808685"/>
          <a:ext cx="448129"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a:solidFill>
                <a:schemeClr val="tx1">
                  <a:lumMod val="75000"/>
                  <a:lumOff val="25000"/>
                </a:schemeClr>
              </a:solidFill>
              <a:latin typeface="+mn-lt"/>
              <a:cs typeface="Arial" panose="020B0604020202020204" pitchFamily="34" charset="0"/>
            </a:rPr>
            <a:t>frt</a:t>
          </a:r>
        </a:p>
      </xdr:txBody>
    </xdr:sp>
    <xdr:clientData/>
  </xdr:twoCellAnchor>
  <xdr:twoCellAnchor>
    <xdr:from>
      <xdr:col>21</xdr:col>
      <xdr:colOff>210213</xdr:colOff>
      <xdr:row>43</xdr:row>
      <xdr:rowOff>5441</xdr:rowOff>
    </xdr:from>
    <xdr:to>
      <xdr:col>26</xdr:col>
      <xdr:colOff>177797</xdr:colOff>
      <xdr:row>45</xdr:row>
      <xdr:rowOff>6478</xdr:rowOff>
    </xdr:to>
    <xdr:grpSp>
      <xdr:nvGrpSpPr>
        <xdr:cNvPr id="269" name="Group 268">
          <a:extLst>
            <a:ext uri="{FF2B5EF4-FFF2-40B4-BE49-F238E27FC236}">
              <a16:creationId xmlns:a16="http://schemas.microsoft.com/office/drawing/2014/main" id="{47A0D8B2-8FF8-6394-0A98-5672C55EA48D}"/>
            </a:ext>
          </a:extLst>
        </xdr:cNvPr>
        <xdr:cNvGrpSpPr/>
      </xdr:nvGrpSpPr>
      <xdr:grpSpPr>
        <a:xfrm>
          <a:off x="13051324" y="8095811"/>
          <a:ext cx="3024992" cy="377334"/>
          <a:chOff x="12973713" y="7806870"/>
          <a:chExt cx="3006513" cy="363894"/>
        </a:xfrm>
      </xdr:grpSpPr>
      <xdr:sp macro="" textlink="'Pivot Tables'!P20">
        <xdr:nvSpPr>
          <xdr:cNvPr id="249" name="TextBox 248">
            <a:extLst>
              <a:ext uri="{FF2B5EF4-FFF2-40B4-BE49-F238E27FC236}">
                <a16:creationId xmlns:a16="http://schemas.microsoft.com/office/drawing/2014/main" id="{999A18CA-F312-459F-8F02-B018BBDFC413}"/>
              </a:ext>
            </a:extLst>
          </xdr:cNvPr>
          <xdr:cNvSpPr txBox="1"/>
        </xdr:nvSpPr>
        <xdr:spPr>
          <a:xfrm>
            <a:off x="12973713" y="7854740"/>
            <a:ext cx="1096769" cy="268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13E1FF5-491D-4ACD-B8AA-2905125129D9}" type="TxLink">
              <a:rPr lang="en-US" sz="1200" b="0" i="0" u="none" strike="noStrike">
                <a:solidFill>
                  <a:srgbClr val="808080"/>
                </a:solidFill>
                <a:latin typeface="Arial"/>
                <a:cs typeface="Arial"/>
              </a:rPr>
              <a:t>Sand</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P21">
        <xdr:nvSpPr>
          <xdr:cNvPr id="251" name="TextBox 250">
            <a:extLst>
              <a:ext uri="{FF2B5EF4-FFF2-40B4-BE49-F238E27FC236}">
                <a16:creationId xmlns:a16="http://schemas.microsoft.com/office/drawing/2014/main" id="{3F692553-1111-4907-B8FD-F4724D61D9B8}"/>
              </a:ext>
            </a:extLst>
          </xdr:cNvPr>
          <xdr:cNvSpPr txBox="1"/>
        </xdr:nvSpPr>
        <xdr:spPr>
          <a:xfrm>
            <a:off x="14822888" y="7856387"/>
            <a:ext cx="1096769" cy="264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E2202D-87EF-4761-85E6-D8427EB110C6}" type="TxLink">
              <a:rPr lang="en-US" sz="1200" b="1" i="0" u="none" strike="noStrike">
                <a:solidFill>
                  <a:srgbClr val="000000"/>
                </a:solidFill>
                <a:latin typeface="Arial"/>
                <a:cs typeface="Arial"/>
              </a:rPr>
              <a:t>17.00</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P22">
        <xdr:nvSpPr>
          <xdr:cNvPr id="254" name="TextBox 253">
            <a:extLst>
              <a:ext uri="{FF2B5EF4-FFF2-40B4-BE49-F238E27FC236}">
                <a16:creationId xmlns:a16="http://schemas.microsoft.com/office/drawing/2014/main" id="{72B91F6E-28F4-41BD-B07F-F98722CF0C9E}"/>
              </a:ext>
            </a:extLst>
          </xdr:cNvPr>
          <xdr:cNvSpPr txBox="1"/>
        </xdr:nvSpPr>
        <xdr:spPr>
          <a:xfrm>
            <a:off x="13833280" y="7856387"/>
            <a:ext cx="1096769" cy="264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719DB25-F7AC-48DE-940C-5941F9D577F3}" type="TxLink">
              <a:rPr lang="en-US" sz="1200" b="1" i="0" u="none" strike="noStrike">
                <a:solidFill>
                  <a:srgbClr val="000000"/>
                </a:solidFill>
                <a:latin typeface="Arial"/>
                <a:ea typeface="+mn-ea"/>
                <a:cs typeface="Arial"/>
              </a:rPr>
              <a:pPr marL="0" indent="0" algn="ctr"/>
              <a:t>283.90</a:t>
            </a:fld>
            <a:endParaRPr lang="en-US" sz="1200" b="1" i="0" u="none" strike="noStrike">
              <a:solidFill>
                <a:srgbClr val="000000"/>
              </a:solidFill>
              <a:latin typeface="Arial"/>
              <a:ea typeface="+mn-ea"/>
              <a:cs typeface="Arial"/>
            </a:endParaRPr>
          </a:p>
        </xdr:txBody>
      </xdr:sp>
      <xdr:sp macro="" textlink="">
        <xdr:nvSpPr>
          <xdr:cNvPr id="261" name="TextBox 260">
            <a:extLst>
              <a:ext uri="{FF2B5EF4-FFF2-40B4-BE49-F238E27FC236}">
                <a16:creationId xmlns:a16="http://schemas.microsoft.com/office/drawing/2014/main" id="{990FB0E9-BC86-4668-B130-805C97B4F2C8}"/>
              </a:ext>
            </a:extLst>
          </xdr:cNvPr>
          <xdr:cNvSpPr txBox="1"/>
        </xdr:nvSpPr>
        <xdr:spPr>
          <a:xfrm>
            <a:off x="15532097" y="7806870"/>
            <a:ext cx="448129"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a:solidFill>
                  <a:schemeClr val="tx1">
                    <a:lumMod val="75000"/>
                    <a:lumOff val="25000"/>
                  </a:schemeClr>
                </a:solidFill>
                <a:latin typeface="+mn-lt"/>
                <a:cs typeface="Arial" panose="020B0604020202020204" pitchFamily="34" charset="0"/>
              </a:rPr>
              <a:t>tone</a:t>
            </a:r>
          </a:p>
        </xdr:txBody>
      </xdr:sp>
    </xdr:grpSp>
    <xdr:clientData/>
  </xdr:twoCellAnchor>
  <xdr:twoCellAnchor>
    <xdr:from>
      <xdr:col>21</xdr:col>
      <xdr:colOff>205179</xdr:colOff>
      <xdr:row>45</xdr:row>
      <xdr:rowOff>4534</xdr:rowOff>
    </xdr:from>
    <xdr:to>
      <xdr:col>26</xdr:col>
      <xdr:colOff>194126</xdr:colOff>
      <xdr:row>47</xdr:row>
      <xdr:rowOff>5571</xdr:rowOff>
    </xdr:to>
    <xdr:grpSp>
      <xdr:nvGrpSpPr>
        <xdr:cNvPr id="271" name="Group 270">
          <a:extLst>
            <a:ext uri="{FF2B5EF4-FFF2-40B4-BE49-F238E27FC236}">
              <a16:creationId xmlns:a16="http://schemas.microsoft.com/office/drawing/2014/main" id="{A9CDE392-ECC0-BB9D-9C57-922D62D1967C}"/>
            </a:ext>
          </a:extLst>
        </xdr:cNvPr>
        <xdr:cNvGrpSpPr/>
      </xdr:nvGrpSpPr>
      <xdr:grpSpPr>
        <a:xfrm>
          <a:off x="13046290" y="8471201"/>
          <a:ext cx="3046355" cy="377333"/>
          <a:chOff x="12968679" y="8168820"/>
          <a:chExt cx="3027876" cy="363894"/>
        </a:xfrm>
      </xdr:grpSpPr>
      <xdr:sp macro="" textlink="'Pivot Tables'!Q20">
        <xdr:nvSpPr>
          <xdr:cNvPr id="250" name="TextBox 249">
            <a:extLst>
              <a:ext uri="{FF2B5EF4-FFF2-40B4-BE49-F238E27FC236}">
                <a16:creationId xmlns:a16="http://schemas.microsoft.com/office/drawing/2014/main" id="{D1CA28E0-F98B-4052-B1FD-CD09D5E13997}"/>
              </a:ext>
            </a:extLst>
          </xdr:cNvPr>
          <xdr:cNvSpPr txBox="1"/>
        </xdr:nvSpPr>
        <xdr:spPr>
          <a:xfrm>
            <a:off x="12968679" y="8187320"/>
            <a:ext cx="1679251" cy="326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87A3E83-A880-4232-A0D1-9DA071E697A6}" type="TxLink">
              <a:rPr lang="en-US" sz="1200" b="0" i="0" u="none" strike="noStrike">
                <a:solidFill>
                  <a:srgbClr val="808080"/>
                </a:solidFill>
                <a:latin typeface="Arial"/>
                <a:cs typeface="Arial"/>
              </a:rPr>
              <a:t>Wood</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Q21">
        <xdr:nvSpPr>
          <xdr:cNvPr id="252" name="TextBox 251">
            <a:extLst>
              <a:ext uri="{FF2B5EF4-FFF2-40B4-BE49-F238E27FC236}">
                <a16:creationId xmlns:a16="http://schemas.microsoft.com/office/drawing/2014/main" id="{E5B4A06D-5DD8-4E44-92EA-9A5936B2082C}"/>
              </a:ext>
            </a:extLst>
          </xdr:cNvPr>
          <xdr:cNvSpPr txBox="1"/>
        </xdr:nvSpPr>
        <xdr:spPr>
          <a:xfrm>
            <a:off x="14831313" y="8216690"/>
            <a:ext cx="1096769" cy="268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DEC195-2775-4647-9E41-31406AFA3BCF}" type="TxLink">
              <a:rPr lang="en-US" sz="1200" b="1" i="0" u="none" strike="noStrike">
                <a:solidFill>
                  <a:srgbClr val="000000"/>
                </a:solidFill>
                <a:latin typeface="Arial"/>
                <a:cs typeface="Arial"/>
              </a:rPr>
              <a:t>31.00</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Q22">
        <xdr:nvSpPr>
          <xdr:cNvPr id="255" name="TextBox 254">
            <a:extLst>
              <a:ext uri="{FF2B5EF4-FFF2-40B4-BE49-F238E27FC236}">
                <a16:creationId xmlns:a16="http://schemas.microsoft.com/office/drawing/2014/main" id="{5CC7E481-C5F1-49D8-8613-574B3B7B3E72}"/>
              </a:ext>
            </a:extLst>
          </xdr:cNvPr>
          <xdr:cNvSpPr txBox="1"/>
        </xdr:nvSpPr>
        <xdr:spPr>
          <a:xfrm>
            <a:off x="13841711" y="8216690"/>
            <a:ext cx="1096769" cy="268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8147E00-140D-4CA6-B9FF-7B2E66821314}" type="TxLink">
              <a:rPr lang="en-US" sz="1200" b="1" i="0" u="none" strike="noStrike">
                <a:solidFill>
                  <a:srgbClr val="000000"/>
                </a:solidFill>
                <a:latin typeface="Arial"/>
                <a:ea typeface="+mn-ea"/>
                <a:cs typeface="Arial"/>
              </a:rPr>
              <a:pPr marL="0" indent="0" algn="ctr"/>
              <a:t>528.10</a:t>
            </a:fld>
            <a:endParaRPr lang="en-US" sz="1200" b="1" i="0" u="none" strike="noStrike">
              <a:solidFill>
                <a:srgbClr val="000000"/>
              </a:solidFill>
              <a:latin typeface="Arial"/>
              <a:ea typeface="+mn-ea"/>
              <a:cs typeface="Arial"/>
            </a:endParaRPr>
          </a:p>
        </xdr:txBody>
      </xdr:sp>
      <xdr:sp macro="" textlink="">
        <xdr:nvSpPr>
          <xdr:cNvPr id="260" name="TextBox 259">
            <a:extLst>
              <a:ext uri="{FF2B5EF4-FFF2-40B4-BE49-F238E27FC236}">
                <a16:creationId xmlns:a16="http://schemas.microsoft.com/office/drawing/2014/main" id="{D1C87F0B-621D-4CD7-A36C-3BFB28496D5F}"/>
              </a:ext>
            </a:extLst>
          </xdr:cNvPr>
          <xdr:cNvSpPr txBox="1"/>
        </xdr:nvSpPr>
        <xdr:spPr>
          <a:xfrm>
            <a:off x="14561457" y="8168820"/>
            <a:ext cx="448129"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a:solidFill>
                  <a:schemeClr val="tx1">
                    <a:lumMod val="75000"/>
                    <a:lumOff val="25000"/>
                  </a:schemeClr>
                </a:solidFill>
                <a:latin typeface="+mn-lt"/>
                <a:cs typeface="Arial" panose="020B0604020202020204" pitchFamily="34" charset="0"/>
              </a:rPr>
              <a:t>frt</a:t>
            </a:r>
          </a:p>
        </xdr:txBody>
      </xdr:sp>
      <xdr:sp macro="" textlink="">
        <xdr:nvSpPr>
          <xdr:cNvPr id="262" name="TextBox 261">
            <a:extLst>
              <a:ext uri="{FF2B5EF4-FFF2-40B4-BE49-F238E27FC236}">
                <a16:creationId xmlns:a16="http://schemas.microsoft.com/office/drawing/2014/main" id="{431BEACB-6EFA-41F3-B42E-BBB42B264033}"/>
              </a:ext>
            </a:extLst>
          </xdr:cNvPr>
          <xdr:cNvSpPr txBox="1"/>
        </xdr:nvSpPr>
        <xdr:spPr>
          <a:xfrm>
            <a:off x="15548426" y="8168820"/>
            <a:ext cx="448129" cy="3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a:solidFill>
                  <a:schemeClr val="tx1">
                    <a:lumMod val="75000"/>
                    <a:lumOff val="25000"/>
                  </a:schemeClr>
                </a:solidFill>
                <a:latin typeface="+mn-lt"/>
                <a:cs typeface="Arial" panose="020B0604020202020204" pitchFamily="34" charset="0"/>
              </a:rPr>
              <a:t>tone</a:t>
            </a:r>
          </a:p>
        </xdr:txBody>
      </xdr:sp>
    </xdr:grpSp>
    <xdr:clientData/>
  </xdr:twoCellAnchor>
  <xdr:twoCellAnchor>
    <xdr:from>
      <xdr:col>22</xdr:col>
      <xdr:colOff>0</xdr:colOff>
      <xdr:row>2</xdr:row>
      <xdr:rowOff>93435</xdr:rowOff>
    </xdr:from>
    <xdr:to>
      <xdr:col>27</xdr:col>
      <xdr:colOff>90715</xdr:colOff>
      <xdr:row>4</xdr:row>
      <xdr:rowOff>127000</xdr:rowOff>
    </xdr:to>
    <xdr:sp macro="" textlink="">
      <xdr:nvSpPr>
        <xdr:cNvPr id="272" name="TextBox 271">
          <a:extLst>
            <a:ext uri="{FF2B5EF4-FFF2-40B4-BE49-F238E27FC236}">
              <a16:creationId xmlns:a16="http://schemas.microsoft.com/office/drawing/2014/main" id="{85A8B1CD-5491-4142-B4E5-C4C89EEEA1E9}"/>
            </a:ext>
          </a:extLst>
        </xdr:cNvPr>
        <xdr:cNvSpPr txBox="1"/>
      </xdr:nvSpPr>
      <xdr:spPr>
        <a:xfrm>
          <a:off x="13371286" y="456292"/>
          <a:ext cx="3129643" cy="396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lumMod val="75000"/>
                </a:schemeClr>
              </a:solidFill>
              <a:latin typeface="Arial" panose="020B0604020202020204" pitchFamily="34" charset="0"/>
              <a:cs typeface="Arial" panose="020B0604020202020204" pitchFamily="34" charset="0"/>
            </a:rPr>
            <a:t>www.linkedin.com/in/nishant-dhir/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nt Dhir" refreshedDate="44988.524763194444" createdVersion="8" refreshedVersion="8" minRefreshableVersion="3" recordCount="61" xr:uid="{121CABC4-EB3B-4D69-95D3-9265F19F7736}">
  <cacheSource type="worksheet">
    <worksheetSource name="Datatable"/>
  </cacheSource>
  <cacheFields count="30">
    <cacheField name="Month" numFmtId="164">
      <sharedItems count="12">
        <s v="Jan"/>
        <s v="Feb"/>
        <s v="Mar"/>
        <s v="Apr"/>
        <s v="May"/>
        <s v="Jun"/>
        <s v="Jul"/>
        <s v="Aug"/>
        <s v="Sep"/>
        <s v="Oct"/>
        <s v="Nov"/>
        <s v="Dec"/>
      </sharedItems>
    </cacheField>
    <cacheField name="Day" numFmtId="1">
      <sharedItems containsSemiMixedTypes="0" containsString="0" containsNumber="1" containsInteger="1" minValue="1" maxValue="29"/>
    </cacheField>
    <cacheField name="Load" numFmtId="0">
      <sharedItems count="3">
        <s v="Wood"/>
        <s v="Sand"/>
        <s v="Iron"/>
      </sharedItems>
    </cacheField>
    <cacheField name="Tonnage" numFmtId="167">
      <sharedItems containsSemiMixedTypes="0" containsString="0" containsNumber="1" minValue="11" maxValue="23"/>
    </cacheField>
    <cacheField name="Customer Type" numFmtId="0">
      <sharedItems count="2">
        <s v="Retaining Customer"/>
        <s v="New Customer"/>
      </sharedItems>
    </cacheField>
    <cacheField name="Destination" numFmtId="0">
      <sharedItems count="8">
        <s v="Nunavut."/>
        <s v="British Columbia"/>
        <s v="Manitoba"/>
        <s v="New Brunswick"/>
        <s v="Nunavut"/>
        <s v="Alberta"/>
        <s v="Yukon"/>
        <s v="Nova Scotia"/>
      </sharedItems>
    </cacheField>
    <cacheField name="Rate" numFmtId="165">
      <sharedItems containsSemiMixedTypes="0" containsString="0" containsNumber="1" containsInteger="1" minValue="3456" maxValue="8765" count="12">
        <n v="5556"/>
        <n v="4567"/>
        <n v="3458"/>
        <n v="6433"/>
        <n v="8765"/>
        <n v="5432"/>
        <n v="6778"/>
        <n v="6543"/>
        <n v="8633"/>
        <n v="3456"/>
        <n v="4782"/>
        <n v="5287"/>
      </sharedItems>
    </cacheField>
    <cacheField name="Truck" numFmtId="0">
      <sharedItems/>
    </cacheField>
    <cacheField name="Insurance" numFmtId="165">
      <sharedItems containsSemiMixedTypes="0" containsString="0" containsNumber="1" containsInteger="1" minValue="132" maxValue="132"/>
    </cacheField>
    <cacheField name="Fuel" numFmtId="165">
      <sharedItems containsSemiMixedTypes="0" containsString="0" containsNumber="1" containsInteger="1" minValue="245" maxValue="453"/>
    </cacheField>
    <cacheField name="Diesel Exhaust Fluid" numFmtId="165">
      <sharedItems containsSemiMixedTypes="0" containsString="0" containsNumber="1" containsInteger="1" minValue="50" maxValue="74"/>
    </cacheField>
    <cacheField name="Advance" numFmtId="165">
      <sharedItems containsSemiMixedTypes="0" containsString="0" containsNumber="1" containsInteger="1" minValue="250" maxValue="250"/>
    </cacheField>
    <cacheField name="Warehouse" numFmtId="165">
      <sharedItems containsSemiMixedTypes="0" containsString="0" containsNumber="1" containsInteger="1" minValue="120" maxValue="134"/>
    </cacheField>
    <cacheField name="Repairs" numFmtId="165">
      <sharedItems containsString="0" containsBlank="1" containsNumber="1" containsInteger="1" minValue="32" maxValue="65"/>
    </cacheField>
    <cacheField name="Tolls" numFmtId="165">
      <sharedItems containsSemiMixedTypes="0" containsString="0" containsNumber="1" containsInteger="1" minValue="51" maxValue="134"/>
    </cacheField>
    <cacheField name="Fundings" numFmtId="165">
      <sharedItems containsSemiMixedTypes="0" containsString="0" containsNumber="1" containsInteger="1" minValue="6" maxValue="66"/>
    </cacheField>
    <cacheField name="Driver Name" numFmtId="166">
      <sharedItems count="4">
        <s v="Alessandro Smith"/>
        <s v="Beauregard Mike"/>
        <s v="Jean Bartholomew"/>
        <s v="Jaison Augustine"/>
      </sharedItems>
    </cacheField>
    <cacheField name="Odometer" numFmtId="1">
      <sharedItems containsSemiMixedTypes="0" containsString="0" containsNumber="1" minValue="295.41000000000003" maxValue="333"/>
    </cacheField>
    <cacheField name="Miles" numFmtId="0">
      <sharedItems containsSemiMixedTypes="0" containsString="0" containsNumber="1" containsInteger="1" minValue="234" maxValue="399"/>
    </cacheField>
    <cacheField name="Rate Per Miles" numFmtId="165">
      <sharedItems containsSemiMixedTypes="0" containsString="0" containsNumber="1" minValue="163.79999999999998" maxValue="279.29999999999995"/>
    </cacheField>
    <cacheField name="Extra Stops" numFmtId="165">
      <sharedItems containsSemiMixedTypes="0" containsString="0" containsNumber="1" containsInteger="1" minValue="100" maxValue="100"/>
    </cacheField>
    <cacheField name="Extra Pay" numFmtId="165">
      <sharedItems containsSemiMixedTypes="0" containsString="0" containsNumber="1" containsInteger="1" minValue="22" maxValue="29"/>
    </cacheField>
    <cacheField name="Costs Driver Paid" numFmtId="165">
      <sharedItems containsSemiMixedTypes="0" containsString="0" containsNumber="1" containsInteger="1" minValue="54" maxValue="61"/>
    </cacheField>
    <cacheField name="Total Expenses" numFmtId="165">
      <sharedItems containsSemiMixedTypes="0" containsString="0" containsNumber="1" minValue="1409.1" maxValue="1622.9"/>
    </cacheField>
    <cacheField name="First condition type" numFmtId="165">
      <sharedItems containsSemiMixedTypes="0" containsString="0" containsNumber="1" minValue="449.28000000000003" maxValue="1139.45"/>
    </cacheField>
    <cacheField name="Shipment cost sub-items" numFmtId="165">
      <sharedItems containsSemiMixedTypes="0" containsString="0" containsNumber="1" minValue="691.2" maxValue="1753"/>
    </cacheField>
    <cacheField name="ERE Stage" numFmtId="165">
      <sharedItems containsSemiMixedTypes="0" containsString="0" containsNumber="1" minValue="587.5200000000001" maxValue="1490.0500000000002"/>
    </cacheField>
    <cacheField name="Basic freight" numFmtId="165">
      <sharedItems containsSemiMixedTypes="0" containsString="0" containsNumber="1" minValue="864" maxValue="2191.25"/>
    </cacheField>
    <cacheField name="Final Amount" numFmtId="165">
      <sharedItems containsSemiMixedTypes="0" containsString="0" containsNumber="1" minValue="1036.8" maxValue="2629.5"/>
    </cacheField>
    <cacheField name="Balance" numFmtId="0" formula="Rate -'Total Expenses'" databaseField="0"/>
  </cacheFields>
  <extLst>
    <ext xmlns:x14="http://schemas.microsoft.com/office/spreadsheetml/2009/9/main" uri="{725AE2AE-9491-48be-B2B4-4EB974FC3084}">
      <x14:pivotCacheDefinition pivotCacheId="1558914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1"/>
    <x v="0"/>
    <n v="11"/>
    <x v="0"/>
    <x v="0"/>
    <x v="0"/>
    <s v="Freightliner Sprinter"/>
    <n v="132"/>
    <n v="400"/>
    <n v="50"/>
    <n v="250"/>
    <n v="120"/>
    <n v="65"/>
    <n v="134"/>
    <n v="6"/>
    <x v="0"/>
    <n v="295.41000000000003"/>
    <n v="343"/>
    <n v="240.1"/>
    <n v="100"/>
    <n v="22"/>
    <n v="54"/>
    <n v="1573.1"/>
    <n v="722.28"/>
    <n v="1111.2"/>
    <n v="944.5200000000001"/>
    <n v="1389"/>
    <n v="1666.8"/>
  </r>
  <r>
    <x v="0"/>
    <n v="3"/>
    <x v="0"/>
    <n v="21.3"/>
    <x v="0"/>
    <x v="1"/>
    <x v="0"/>
    <s v="Freightliner Sprinter"/>
    <n v="132"/>
    <n v="400"/>
    <n v="50"/>
    <n v="250"/>
    <n v="120"/>
    <n v="65"/>
    <n v="134"/>
    <n v="6"/>
    <x v="1"/>
    <n v="295.41000000000003"/>
    <n v="343"/>
    <n v="240.1"/>
    <n v="100"/>
    <n v="22"/>
    <n v="54"/>
    <n v="1573.1"/>
    <n v="722.28"/>
    <n v="1111.2"/>
    <n v="944.5200000000001"/>
    <n v="1389"/>
    <n v="1666.8"/>
  </r>
  <r>
    <x v="0"/>
    <n v="13"/>
    <x v="0"/>
    <n v="22"/>
    <x v="0"/>
    <x v="2"/>
    <x v="0"/>
    <s v="Freightliner Sprinter"/>
    <n v="132"/>
    <n v="400"/>
    <n v="50"/>
    <n v="250"/>
    <n v="120"/>
    <n v="65"/>
    <n v="134"/>
    <n v="6"/>
    <x v="2"/>
    <n v="295.41000000000003"/>
    <n v="343"/>
    <n v="240.1"/>
    <n v="100"/>
    <n v="22"/>
    <n v="54"/>
    <n v="1573.1"/>
    <n v="722.28"/>
    <n v="1111.2"/>
    <n v="944.5200000000001"/>
    <n v="1389"/>
    <n v="1666.8"/>
  </r>
  <r>
    <x v="1"/>
    <n v="4"/>
    <x v="1"/>
    <n v="14.5"/>
    <x v="0"/>
    <x v="1"/>
    <x v="1"/>
    <s v="Freightliner Sprinter"/>
    <n v="132"/>
    <n v="333"/>
    <n v="51"/>
    <n v="250"/>
    <n v="134"/>
    <n v="65"/>
    <n v="134"/>
    <n v="6"/>
    <x v="0"/>
    <n v="295.41000000000003"/>
    <n v="354"/>
    <n v="247.79999999999998"/>
    <n v="100"/>
    <n v="23"/>
    <n v="55"/>
    <n v="1530.8"/>
    <n v="593.71"/>
    <n v="913.40000000000009"/>
    <n v="776.3900000000001"/>
    <n v="1141.75"/>
    <n v="1370.1"/>
  </r>
  <r>
    <x v="1"/>
    <n v="5"/>
    <x v="1"/>
    <n v="18"/>
    <x v="0"/>
    <x v="2"/>
    <x v="1"/>
    <s v="Freightliner Sprinter"/>
    <n v="132"/>
    <n v="333"/>
    <n v="52"/>
    <n v="250"/>
    <n v="134"/>
    <n v="65"/>
    <n v="134"/>
    <n v="6"/>
    <x v="1"/>
    <n v="295.41000000000003"/>
    <n v="354"/>
    <n v="247.79999999999998"/>
    <n v="100"/>
    <n v="23"/>
    <n v="55"/>
    <n v="1531.8"/>
    <n v="593.71"/>
    <n v="913.40000000000009"/>
    <n v="776.3900000000001"/>
    <n v="1141.75"/>
    <n v="1370.1"/>
  </r>
  <r>
    <x v="1"/>
    <n v="6"/>
    <x v="1"/>
    <n v="19"/>
    <x v="0"/>
    <x v="3"/>
    <x v="1"/>
    <s v="Freightliner Sprinter"/>
    <n v="132"/>
    <n v="333"/>
    <n v="53"/>
    <n v="250"/>
    <n v="134"/>
    <n v="65"/>
    <n v="134"/>
    <n v="6"/>
    <x v="2"/>
    <n v="295.41000000000003"/>
    <n v="354"/>
    <n v="247.79999999999998"/>
    <n v="100"/>
    <n v="23"/>
    <n v="55"/>
    <n v="1532.8"/>
    <n v="593.71"/>
    <n v="913.40000000000009"/>
    <n v="776.3900000000001"/>
    <n v="1141.75"/>
    <n v="1370.1"/>
  </r>
  <r>
    <x v="1"/>
    <n v="14"/>
    <x v="1"/>
    <n v="20"/>
    <x v="0"/>
    <x v="4"/>
    <x v="1"/>
    <s v="Freightliner Sprinter"/>
    <n v="132"/>
    <n v="333"/>
    <n v="54"/>
    <n v="250"/>
    <n v="134"/>
    <n v="65"/>
    <n v="134"/>
    <n v="6"/>
    <x v="3"/>
    <n v="295.41000000000003"/>
    <n v="354"/>
    <n v="247.79999999999998"/>
    <n v="100"/>
    <n v="23"/>
    <n v="55"/>
    <n v="1533.8"/>
    <n v="593.71"/>
    <n v="913.40000000000009"/>
    <n v="776.3900000000001"/>
    <n v="1141.75"/>
    <n v="1370.1"/>
  </r>
  <r>
    <x v="2"/>
    <n v="2"/>
    <x v="2"/>
    <n v="21"/>
    <x v="0"/>
    <x v="2"/>
    <x v="2"/>
    <s v="Freightliner Sprinter"/>
    <n v="132"/>
    <n v="453"/>
    <n v="55"/>
    <n v="250"/>
    <n v="121"/>
    <n v="32"/>
    <n v="56"/>
    <n v="56"/>
    <x v="0"/>
    <n v="295.41000000000003"/>
    <n v="333"/>
    <n v="233.1"/>
    <n v="100"/>
    <n v="24"/>
    <n v="56"/>
    <n v="1568.1"/>
    <n v="449.54"/>
    <n v="691.6"/>
    <n v="587.86"/>
    <n v="864.5"/>
    <n v="1037.3999999999999"/>
  </r>
  <r>
    <x v="2"/>
    <n v="3"/>
    <x v="2"/>
    <n v="22"/>
    <x v="1"/>
    <x v="1"/>
    <x v="2"/>
    <s v="Freightliner Sprinter"/>
    <n v="132"/>
    <n v="453"/>
    <n v="56"/>
    <n v="250"/>
    <n v="121"/>
    <n v="32"/>
    <n v="56"/>
    <n v="56"/>
    <x v="1"/>
    <n v="295.41000000000003"/>
    <n v="333"/>
    <n v="233.1"/>
    <n v="100"/>
    <n v="24"/>
    <n v="56"/>
    <n v="1569.1"/>
    <n v="449.54"/>
    <n v="691.6"/>
    <n v="587.86"/>
    <n v="864.5"/>
    <n v="1037.3999999999999"/>
  </r>
  <r>
    <x v="2"/>
    <n v="7"/>
    <x v="1"/>
    <n v="22.7"/>
    <x v="1"/>
    <x v="2"/>
    <x v="2"/>
    <s v="Freightliner Sprinter"/>
    <n v="132"/>
    <n v="453"/>
    <n v="57"/>
    <n v="250"/>
    <n v="121"/>
    <n v="32"/>
    <n v="56"/>
    <n v="56"/>
    <x v="3"/>
    <n v="295.41000000000003"/>
    <n v="333"/>
    <n v="233.1"/>
    <n v="100"/>
    <n v="24"/>
    <n v="56"/>
    <n v="1570.1"/>
    <n v="449.54"/>
    <n v="691.6"/>
    <n v="587.86"/>
    <n v="864.5"/>
    <n v="1037.3999999999999"/>
  </r>
  <r>
    <x v="2"/>
    <n v="8"/>
    <x v="2"/>
    <n v="12"/>
    <x v="0"/>
    <x v="3"/>
    <x v="2"/>
    <s v="Freightliner Sprinter"/>
    <n v="132"/>
    <n v="453"/>
    <n v="58"/>
    <n v="250"/>
    <n v="121"/>
    <n v="32"/>
    <n v="56"/>
    <n v="56"/>
    <x v="3"/>
    <n v="295.41000000000003"/>
    <n v="333"/>
    <n v="233.1"/>
    <n v="100"/>
    <n v="24"/>
    <n v="56"/>
    <n v="1571.1"/>
    <n v="449.54"/>
    <n v="691.6"/>
    <n v="587.86"/>
    <n v="864.5"/>
    <n v="1037.3999999999999"/>
  </r>
  <r>
    <x v="2"/>
    <n v="9"/>
    <x v="0"/>
    <n v="13"/>
    <x v="1"/>
    <x v="5"/>
    <x v="2"/>
    <s v="Freightliner Sprinter"/>
    <n v="132"/>
    <n v="453"/>
    <n v="59"/>
    <n v="250"/>
    <n v="121"/>
    <m/>
    <n v="56"/>
    <n v="56"/>
    <x v="0"/>
    <n v="295.41000000000003"/>
    <n v="333"/>
    <n v="233.1"/>
    <n v="100"/>
    <n v="24"/>
    <n v="56"/>
    <n v="1540.1"/>
    <n v="449.54"/>
    <n v="691.6"/>
    <n v="587.86"/>
    <n v="864.5"/>
    <n v="1037.3999999999999"/>
  </r>
  <r>
    <x v="3"/>
    <n v="12"/>
    <x v="0"/>
    <n v="16"/>
    <x v="0"/>
    <x v="6"/>
    <x v="3"/>
    <s v="Chevrolet Express"/>
    <n v="132"/>
    <n v="399"/>
    <n v="72"/>
    <n v="250"/>
    <n v="134"/>
    <m/>
    <n v="134"/>
    <n v="6"/>
    <x v="1"/>
    <n v="295.41000000000003"/>
    <n v="343"/>
    <n v="240.1"/>
    <n v="100"/>
    <n v="25"/>
    <n v="57"/>
    <n v="1549.1"/>
    <n v="836.29000000000008"/>
    <n v="1286.6000000000001"/>
    <n v="1093.6100000000001"/>
    <n v="1608.25"/>
    <n v="1929.8999999999999"/>
  </r>
  <r>
    <x v="3"/>
    <n v="16"/>
    <x v="1"/>
    <n v="17"/>
    <x v="1"/>
    <x v="7"/>
    <x v="3"/>
    <s v="Chevrolet Express"/>
    <n v="132"/>
    <n v="399"/>
    <n v="73"/>
    <n v="250"/>
    <n v="134"/>
    <n v="65"/>
    <n v="134"/>
    <n v="6"/>
    <x v="2"/>
    <n v="295.41000000000003"/>
    <n v="343"/>
    <n v="240.1"/>
    <n v="100"/>
    <n v="25"/>
    <n v="57"/>
    <n v="1615.1"/>
    <n v="836.29000000000008"/>
    <n v="1286.6000000000001"/>
    <n v="1093.6100000000001"/>
    <n v="1608.25"/>
    <n v="1929.8999999999999"/>
  </r>
  <r>
    <x v="3"/>
    <n v="22"/>
    <x v="0"/>
    <n v="18"/>
    <x v="1"/>
    <x v="2"/>
    <x v="3"/>
    <s v="Chevrolet Express"/>
    <n v="132"/>
    <n v="399"/>
    <n v="74"/>
    <n v="250"/>
    <n v="134"/>
    <n v="65"/>
    <n v="134"/>
    <n v="6"/>
    <x v="3"/>
    <n v="295.41000000000003"/>
    <n v="343"/>
    <n v="240.1"/>
    <n v="100"/>
    <n v="25"/>
    <n v="57"/>
    <n v="1616.1"/>
    <n v="836.29000000000008"/>
    <n v="1286.6000000000001"/>
    <n v="1093.6100000000001"/>
    <n v="1608.25"/>
    <n v="1929.8999999999999"/>
  </r>
  <r>
    <x v="4"/>
    <n v="5"/>
    <x v="1"/>
    <n v="11"/>
    <x v="0"/>
    <x v="4"/>
    <x v="4"/>
    <s v="Chevrolet Express"/>
    <n v="132"/>
    <n v="387"/>
    <n v="50"/>
    <n v="250"/>
    <n v="128"/>
    <n v="34"/>
    <n v="128"/>
    <n v="46"/>
    <x v="0"/>
    <n v="333"/>
    <n v="343"/>
    <n v="240.1"/>
    <n v="100"/>
    <n v="26"/>
    <n v="58"/>
    <n v="1579.1"/>
    <n v="1139.45"/>
    <n v="1753"/>
    <n v="1490.0500000000002"/>
    <n v="2191.25"/>
    <n v="2629.5"/>
  </r>
  <r>
    <x v="4"/>
    <n v="13"/>
    <x v="1"/>
    <n v="21"/>
    <x v="0"/>
    <x v="7"/>
    <x v="4"/>
    <s v="Chevrolet Express"/>
    <n v="132"/>
    <n v="387"/>
    <n v="50"/>
    <n v="250"/>
    <n v="128"/>
    <n v="34"/>
    <n v="128"/>
    <n v="46"/>
    <x v="1"/>
    <n v="333"/>
    <n v="343"/>
    <n v="240.1"/>
    <n v="100"/>
    <n v="26"/>
    <n v="58"/>
    <n v="1579.1"/>
    <n v="1139.45"/>
    <n v="1753"/>
    <n v="1490.0500000000002"/>
    <n v="2191.25"/>
    <n v="2629.5"/>
  </r>
  <r>
    <x v="4"/>
    <n v="14"/>
    <x v="1"/>
    <n v="22"/>
    <x v="0"/>
    <x v="3"/>
    <x v="4"/>
    <s v="Chevrolet Express"/>
    <n v="132"/>
    <n v="387"/>
    <n v="50"/>
    <n v="250"/>
    <n v="128"/>
    <n v="34"/>
    <n v="128"/>
    <n v="46"/>
    <x v="2"/>
    <n v="333"/>
    <n v="343"/>
    <n v="240.1"/>
    <n v="100"/>
    <n v="26"/>
    <n v="58"/>
    <n v="1579.1"/>
    <n v="1139.45"/>
    <n v="1753"/>
    <n v="1490.0500000000002"/>
    <n v="2191.25"/>
    <n v="2629.5"/>
  </r>
  <r>
    <x v="4"/>
    <n v="15"/>
    <x v="2"/>
    <n v="23"/>
    <x v="1"/>
    <x v="4"/>
    <x v="4"/>
    <s v="Chevrolet Express"/>
    <n v="132"/>
    <n v="387"/>
    <n v="50"/>
    <n v="250"/>
    <n v="128"/>
    <n v="34"/>
    <n v="128"/>
    <n v="46"/>
    <x v="3"/>
    <n v="333"/>
    <n v="343"/>
    <n v="240.1"/>
    <n v="100"/>
    <n v="26"/>
    <n v="58"/>
    <n v="1579.1"/>
    <n v="1139.45"/>
    <n v="1753"/>
    <n v="1490.0500000000002"/>
    <n v="2191.25"/>
    <n v="2629.5"/>
  </r>
  <r>
    <x v="5"/>
    <n v="17"/>
    <x v="2"/>
    <n v="12.9"/>
    <x v="0"/>
    <x v="2"/>
    <x v="5"/>
    <s v="Chevrolet Express"/>
    <n v="132"/>
    <n v="245"/>
    <n v="50"/>
    <n v="250"/>
    <n v="120"/>
    <m/>
    <n v="120"/>
    <n v="66"/>
    <x v="0"/>
    <n v="295.41000000000003"/>
    <n v="343"/>
    <n v="240.1"/>
    <n v="100"/>
    <n v="27"/>
    <n v="59"/>
    <n v="1409.1"/>
    <n v="706.16"/>
    <n v="1086.4000000000001"/>
    <n v="923.44"/>
    <n v="1358"/>
    <n v="1629.6"/>
  </r>
  <r>
    <x v="5"/>
    <n v="18"/>
    <x v="2"/>
    <n v="12.9"/>
    <x v="0"/>
    <x v="3"/>
    <x v="5"/>
    <s v="Chevrolet Express"/>
    <n v="132"/>
    <n v="245"/>
    <n v="50"/>
    <n v="250"/>
    <n v="120"/>
    <m/>
    <n v="120"/>
    <n v="66"/>
    <x v="1"/>
    <n v="295.41000000000003"/>
    <n v="343"/>
    <n v="240.1"/>
    <n v="100"/>
    <n v="27"/>
    <n v="59"/>
    <n v="1409.1"/>
    <n v="706.16"/>
    <n v="1086.4000000000001"/>
    <n v="923.44"/>
    <n v="1358"/>
    <n v="1629.6"/>
  </r>
  <r>
    <x v="5"/>
    <n v="18"/>
    <x v="2"/>
    <n v="21"/>
    <x v="0"/>
    <x v="7"/>
    <x v="5"/>
    <s v="Chevrolet Express"/>
    <n v="132"/>
    <n v="245"/>
    <n v="50"/>
    <n v="250"/>
    <n v="120"/>
    <m/>
    <n v="120"/>
    <n v="66"/>
    <x v="2"/>
    <n v="295.41000000000003"/>
    <n v="343"/>
    <n v="240.1"/>
    <n v="100"/>
    <n v="27"/>
    <n v="59"/>
    <n v="1409.1"/>
    <n v="706.16"/>
    <n v="1086.4000000000001"/>
    <n v="923.44"/>
    <n v="1358"/>
    <n v="1629.6"/>
  </r>
  <r>
    <x v="5"/>
    <n v="24"/>
    <x v="2"/>
    <n v="22"/>
    <x v="1"/>
    <x v="7"/>
    <x v="5"/>
    <s v="Chevrolet Express"/>
    <n v="132"/>
    <n v="245"/>
    <n v="50"/>
    <n v="250"/>
    <n v="120"/>
    <m/>
    <n v="120"/>
    <n v="66"/>
    <x v="3"/>
    <n v="295.41000000000003"/>
    <n v="343"/>
    <n v="240.1"/>
    <n v="100"/>
    <n v="27"/>
    <n v="59"/>
    <n v="1409.1"/>
    <n v="706.16"/>
    <n v="1086.4000000000001"/>
    <n v="923.44"/>
    <n v="1358"/>
    <n v="1629.6"/>
  </r>
  <r>
    <x v="6"/>
    <n v="7"/>
    <x v="0"/>
    <n v="23"/>
    <x v="1"/>
    <x v="1"/>
    <x v="6"/>
    <s v="RAM ProMaster"/>
    <n v="132"/>
    <n v="400"/>
    <n v="50"/>
    <n v="250"/>
    <n v="134"/>
    <m/>
    <n v="134"/>
    <n v="6"/>
    <x v="0"/>
    <n v="295.41000000000003"/>
    <n v="377"/>
    <n v="263.89999999999998"/>
    <n v="100"/>
    <n v="28"/>
    <n v="60"/>
    <n v="1557.9"/>
    <n v="881.14"/>
    <n v="1355.6000000000001"/>
    <n v="1152.26"/>
    <n v="1694.5"/>
    <n v="2033.3999999999999"/>
  </r>
  <r>
    <x v="6"/>
    <n v="19"/>
    <x v="0"/>
    <n v="12"/>
    <x v="1"/>
    <x v="2"/>
    <x v="6"/>
    <s v="RAM ProMaster"/>
    <n v="132"/>
    <n v="400"/>
    <n v="50"/>
    <n v="250"/>
    <n v="134"/>
    <n v="65"/>
    <n v="134"/>
    <n v="6"/>
    <x v="1"/>
    <n v="295.41000000000003"/>
    <n v="377"/>
    <n v="263.89999999999998"/>
    <n v="100"/>
    <n v="28"/>
    <n v="60"/>
    <n v="1622.9"/>
    <n v="881.14"/>
    <n v="1355.6000000000001"/>
    <n v="1152.26"/>
    <n v="1694.5"/>
    <n v="2033.3999999999999"/>
  </r>
  <r>
    <x v="6"/>
    <n v="19"/>
    <x v="0"/>
    <n v="13"/>
    <x v="0"/>
    <x v="3"/>
    <x v="6"/>
    <s v="RAM ProMaster"/>
    <n v="132"/>
    <n v="400"/>
    <n v="50"/>
    <n v="250"/>
    <n v="134"/>
    <n v="65"/>
    <n v="134"/>
    <n v="6"/>
    <x v="2"/>
    <n v="295.41000000000003"/>
    <n v="377"/>
    <n v="263.89999999999998"/>
    <n v="100"/>
    <n v="28"/>
    <n v="60"/>
    <n v="1622.9"/>
    <n v="881.14"/>
    <n v="1355.6000000000001"/>
    <n v="1152.26"/>
    <n v="1694.5"/>
    <n v="2033.3999999999999"/>
  </r>
  <r>
    <x v="6"/>
    <n v="20"/>
    <x v="0"/>
    <n v="14"/>
    <x v="0"/>
    <x v="4"/>
    <x v="6"/>
    <s v="RAM ProMaster"/>
    <n v="132"/>
    <n v="400"/>
    <n v="50"/>
    <n v="250"/>
    <n v="134"/>
    <n v="65"/>
    <n v="134"/>
    <n v="6"/>
    <x v="3"/>
    <n v="295.41000000000003"/>
    <n v="377"/>
    <n v="263.89999999999998"/>
    <n v="100"/>
    <n v="28"/>
    <n v="60"/>
    <n v="1622.9"/>
    <n v="881.14"/>
    <n v="1355.6000000000001"/>
    <n v="1152.26"/>
    <n v="1694.5"/>
    <n v="2033.3999999999999"/>
  </r>
  <r>
    <x v="6"/>
    <n v="21"/>
    <x v="0"/>
    <n v="15"/>
    <x v="0"/>
    <x v="5"/>
    <x v="6"/>
    <s v="RAM ProMaster"/>
    <n v="132"/>
    <n v="400"/>
    <n v="50"/>
    <n v="250"/>
    <n v="134"/>
    <n v="65"/>
    <n v="134"/>
    <n v="6"/>
    <x v="0"/>
    <n v="295.41000000000003"/>
    <n v="377"/>
    <n v="263.89999999999998"/>
    <n v="100"/>
    <n v="28"/>
    <n v="60"/>
    <n v="1622.9"/>
    <n v="881.14"/>
    <n v="1355.6000000000001"/>
    <n v="1152.26"/>
    <n v="1694.5"/>
    <n v="2033.3999999999999"/>
  </r>
  <r>
    <x v="6"/>
    <n v="25"/>
    <x v="0"/>
    <n v="16"/>
    <x v="0"/>
    <x v="4"/>
    <x v="6"/>
    <s v="RAM ProMaster"/>
    <n v="132"/>
    <n v="400"/>
    <n v="50"/>
    <n v="250"/>
    <n v="134"/>
    <n v="65"/>
    <n v="134"/>
    <n v="6"/>
    <x v="1"/>
    <n v="295.41000000000003"/>
    <n v="377"/>
    <n v="263.89999999999998"/>
    <n v="100"/>
    <n v="28"/>
    <n v="60"/>
    <n v="1622.9"/>
    <n v="881.14"/>
    <n v="1355.6000000000001"/>
    <n v="1152.26"/>
    <n v="1694.5"/>
    <n v="2033.3999999999999"/>
  </r>
  <r>
    <x v="6"/>
    <n v="7"/>
    <x v="0"/>
    <n v="23"/>
    <x v="1"/>
    <x v="1"/>
    <x v="6"/>
    <s v="RAM ProMaster"/>
    <n v="132"/>
    <n v="400"/>
    <n v="50"/>
    <n v="250"/>
    <n v="134"/>
    <m/>
    <n v="134"/>
    <n v="6"/>
    <x v="2"/>
    <n v="295.41000000000003"/>
    <n v="377"/>
    <n v="263.89999999999998"/>
    <n v="100"/>
    <n v="28"/>
    <n v="60"/>
    <n v="1557.9"/>
    <n v="881.14"/>
    <n v="1355.6000000000001"/>
    <n v="1152.26"/>
    <n v="1694.5"/>
    <n v="2033.3999999999999"/>
  </r>
  <r>
    <x v="6"/>
    <n v="19"/>
    <x v="0"/>
    <n v="12"/>
    <x v="1"/>
    <x v="2"/>
    <x v="6"/>
    <s v="RAM ProMaster"/>
    <n v="132"/>
    <n v="400"/>
    <n v="50"/>
    <n v="250"/>
    <n v="134"/>
    <n v="65"/>
    <n v="134"/>
    <n v="6"/>
    <x v="3"/>
    <n v="295.41000000000003"/>
    <n v="377"/>
    <n v="263.89999999999998"/>
    <n v="100"/>
    <n v="28"/>
    <n v="60"/>
    <n v="1622.9"/>
    <n v="881.14"/>
    <n v="1355.6000000000001"/>
    <n v="1152.26"/>
    <n v="1694.5"/>
    <n v="2033.3999999999999"/>
  </r>
  <r>
    <x v="6"/>
    <n v="19"/>
    <x v="0"/>
    <n v="13"/>
    <x v="0"/>
    <x v="3"/>
    <x v="6"/>
    <s v="RAM ProMaster"/>
    <n v="132"/>
    <n v="400"/>
    <n v="50"/>
    <n v="250"/>
    <n v="134"/>
    <n v="65"/>
    <n v="134"/>
    <n v="6"/>
    <x v="0"/>
    <n v="295.41000000000003"/>
    <n v="377"/>
    <n v="263.89999999999998"/>
    <n v="100"/>
    <n v="28"/>
    <n v="60"/>
    <n v="1622.9"/>
    <n v="881.14"/>
    <n v="1355.6000000000001"/>
    <n v="1152.26"/>
    <n v="1694.5"/>
    <n v="2033.3999999999999"/>
  </r>
  <r>
    <x v="6"/>
    <n v="20"/>
    <x v="0"/>
    <n v="14"/>
    <x v="0"/>
    <x v="4"/>
    <x v="6"/>
    <s v="RAM ProMaster"/>
    <n v="132"/>
    <n v="400"/>
    <n v="50"/>
    <n v="250"/>
    <n v="134"/>
    <n v="65"/>
    <n v="134"/>
    <n v="6"/>
    <x v="1"/>
    <n v="295.41000000000003"/>
    <n v="377"/>
    <n v="263.89999999999998"/>
    <n v="100"/>
    <n v="28"/>
    <n v="60"/>
    <n v="1622.9"/>
    <n v="881.14"/>
    <n v="1355.6000000000001"/>
    <n v="1152.26"/>
    <n v="1694.5"/>
    <n v="2033.3999999999999"/>
  </r>
  <r>
    <x v="6"/>
    <n v="21"/>
    <x v="0"/>
    <n v="15"/>
    <x v="0"/>
    <x v="5"/>
    <x v="6"/>
    <s v="RAM ProMaster"/>
    <n v="132"/>
    <n v="400"/>
    <n v="50"/>
    <n v="250"/>
    <n v="134"/>
    <n v="65"/>
    <n v="134"/>
    <n v="6"/>
    <x v="2"/>
    <n v="295.41000000000003"/>
    <n v="377"/>
    <n v="263.89999999999998"/>
    <n v="100"/>
    <n v="28"/>
    <n v="60"/>
    <n v="1622.9"/>
    <n v="881.14"/>
    <n v="1355.6000000000001"/>
    <n v="1152.26"/>
    <n v="1694.5"/>
    <n v="2033.3999999999999"/>
  </r>
  <r>
    <x v="6"/>
    <n v="25"/>
    <x v="0"/>
    <n v="16"/>
    <x v="0"/>
    <x v="4"/>
    <x v="6"/>
    <s v="RAM ProMaster"/>
    <n v="132"/>
    <n v="400"/>
    <n v="50"/>
    <n v="250"/>
    <n v="134"/>
    <n v="65"/>
    <n v="134"/>
    <n v="6"/>
    <x v="3"/>
    <n v="295.41000000000003"/>
    <n v="377"/>
    <n v="263.89999999999998"/>
    <n v="100"/>
    <n v="28"/>
    <n v="60"/>
    <n v="1622.9"/>
    <n v="881.14"/>
    <n v="1355.6000000000001"/>
    <n v="1152.26"/>
    <n v="1694.5"/>
    <n v="2033.3999999999999"/>
  </r>
  <r>
    <x v="7"/>
    <n v="8"/>
    <x v="1"/>
    <n v="17"/>
    <x v="0"/>
    <x v="7"/>
    <x v="7"/>
    <s v="RAM ProMaster"/>
    <n v="132"/>
    <n v="400"/>
    <n v="50"/>
    <n v="250"/>
    <n v="121"/>
    <m/>
    <n v="51"/>
    <n v="51"/>
    <x v="0"/>
    <n v="295.41000000000003"/>
    <n v="389"/>
    <n v="272.29999999999995"/>
    <n v="100"/>
    <n v="29"/>
    <n v="61"/>
    <n v="1517.3"/>
    <n v="850.59"/>
    <n v="1308.6000000000001"/>
    <n v="1112.3100000000002"/>
    <n v="1635.75"/>
    <n v="1962.8999999999999"/>
  </r>
  <r>
    <x v="7"/>
    <n v="20"/>
    <x v="1"/>
    <n v="18"/>
    <x v="0"/>
    <x v="5"/>
    <x v="7"/>
    <s v="RAM ProMaster"/>
    <n v="132"/>
    <n v="400"/>
    <n v="50"/>
    <n v="250"/>
    <n v="121"/>
    <m/>
    <n v="51"/>
    <n v="51"/>
    <x v="1"/>
    <n v="295.41000000000003"/>
    <n v="389"/>
    <n v="272.29999999999995"/>
    <n v="100"/>
    <n v="29"/>
    <n v="61"/>
    <n v="1517.3"/>
    <n v="850.59"/>
    <n v="1308.6000000000001"/>
    <n v="1112.3100000000002"/>
    <n v="1635.75"/>
    <n v="1962.8999999999999"/>
  </r>
  <r>
    <x v="7"/>
    <n v="22"/>
    <x v="1"/>
    <n v="12.9"/>
    <x v="0"/>
    <x v="1"/>
    <x v="7"/>
    <s v="RAM ProMaster"/>
    <n v="132"/>
    <n v="400"/>
    <n v="50"/>
    <n v="250"/>
    <n v="121"/>
    <n v="33"/>
    <n v="51"/>
    <n v="51"/>
    <x v="2"/>
    <n v="295.41000000000003"/>
    <n v="389"/>
    <n v="272.29999999999995"/>
    <n v="100"/>
    <n v="29"/>
    <n v="61"/>
    <n v="1550.3"/>
    <n v="850.59"/>
    <n v="1308.6000000000001"/>
    <n v="1112.3100000000002"/>
    <n v="1635.75"/>
    <n v="1962.8999999999999"/>
  </r>
  <r>
    <x v="7"/>
    <n v="23"/>
    <x v="1"/>
    <n v="12.9"/>
    <x v="0"/>
    <x v="2"/>
    <x v="7"/>
    <s v="RAM ProMaster"/>
    <n v="132"/>
    <n v="400"/>
    <n v="50"/>
    <n v="250"/>
    <n v="121"/>
    <n v="33"/>
    <n v="51"/>
    <n v="51"/>
    <x v="3"/>
    <n v="295.41000000000003"/>
    <n v="389"/>
    <n v="272.29999999999995"/>
    <n v="100"/>
    <n v="29"/>
    <n v="61"/>
    <n v="1550.3"/>
    <n v="850.59"/>
    <n v="1308.6000000000001"/>
    <n v="1112.3100000000002"/>
    <n v="1635.75"/>
    <n v="1962.8999999999999"/>
  </r>
  <r>
    <x v="8"/>
    <n v="25"/>
    <x v="0"/>
    <n v="12.9"/>
    <x v="0"/>
    <x v="2"/>
    <x v="8"/>
    <s v="RAM ProMaster"/>
    <n v="132"/>
    <n v="400"/>
    <n v="50"/>
    <n v="250"/>
    <n v="134"/>
    <m/>
    <n v="134"/>
    <n v="6"/>
    <x v="2"/>
    <n v="295.41000000000003"/>
    <n v="234"/>
    <n v="163.79999999999998"/>
    <n v="100"/>
    <n v="23"/>
    <n v="55"/>
    <n v="1447.8"/>
    <n v="1122.29"/>
    <n v="1726.6000000000001"/>
    <n v="1467.6100000000001"/>
    <n v="2158.25"/>
    <n v="2589.9"/>
  </r>
  <r>
    <x v="8"/>
    <n v="26"/>
    <x v="0"/>
    <n v="18"/>
    <x v="0"/>
    <x v="3"/>
    <x v="8"/>
    <s v="RAM ProMaster"/>
    <n v="132"/>
    <n v="400"/>
    <n v="50"/>
    <n v="250"/>
    <n v="134"/>
    <m/>
    <n v="134"/>
    <n v="6"/>
    <x v="2"/>
    <n v="295.41000000000003"/>
    <n v="234"/>
    <n v="163.79999999999998"/>
    <n v="100"/>
    <n v="23"/>
    <n v="55"/>
    <n v="1447.8"/>
    <n v="1122.29"/>
    <n v="1726.6000000000001"/>
    <n v="1467.6100000000001"/>
    <n v="2158.25"/>
    <n v="2589.9"/>
  </r>
  <r>
    <x v="8"/>
    <n v="27"/>
    <x v="0"/>
    <n v="19"/>
    <x v="0"/>
    <x v="4"/>
    <x v="8"/>
    <s v="RAM ProMaster"/>
    <n v="132"/>
    <n v="400"/>
    <n v="50"/>
    <n v="250"/>
    <n v="134"/>
    <m/>
    <n v="134"/>
    <n v="6"/>
    <x v="2"/>
    <n v="295.41000000000003"/>
    <n v="234"/>
    <n v="163.79999999999998"/>
    <n v="100"/>
    <n v="23"/>
    <n v="55"/>
    <n v="1447.8"/>
    <n v="1122.29"/>
    <n v="1726.6000000000001"/>
    <n v="1467.6100000000001"/>
    <n v="2158.25"/>
    <n v="2589.9"/>
  </r>
  <r>
    <x v="8"/>
    <n v="27"/>
    <x v="0"/>
    <n v="20"/>
    <x v="0"/>
    <x v="4"/>
    <x v="8"/>
    <s v="RAM ProMaster"/>
    <n v="132"/>
    <n v="400"/>
    <n v="50"/>
    <n v="250"/>
    <n v="134"/>
    <m/>
    <n v="134"/>
    <n v="6"/>
    <x v="2"/>
    <n v="295.41000000000003"/>
    <n v="234"/>
    <n v="163.79999999999998"/>
    <n v="100"/>
    <n v="23"/>
    <n v="55"/>
    <n v="1447.8"/>
    <n v="1122.29"/>
    <n v="1726.6000000000001"/>
    <n v="1467.6100000000001"/>
    <n v="2158.25"/>
    <n v="2589.9"/>
  </r>
  <r>
    <x v="9"/>
    <n v="1"/>
    <x v="0"/>
    <n v="21"/>
    <x v="0"/>
    <x v="4"/>
    <x v="0"/>
    <s v="Freightliner Sprinter"/>
    <n v="132"/>
    <n v="400"/>
    <n v="50"/>
    <n v="250"/>
    <n v="120"/>
    <n v="65"/>
    <n v="134"/>
    <n v="6"/>
    <x v="0"/>
    <n v="295.41000000000003"/>
    <n v="343"/>
    <n v="240.1"/>
    <n v="100"/>
    <n v="22"/>
    <n v="54"/>
    <n v="1573.1"/>
    <n v="722.28"/>
    <n v="1111.2"/>
    <n v="944.5200000000001"/>
    <n v="1389"/>
    <n v="1666.8"/>
  </r>
  <r>
    <x v="9"/>
    <n v="2"/>
    <x v="0"/>
    <n v="22"/>
    <x v="0"/>
    <x v="4"/>
    <x v="0"/>
    <s v="Freightliner Sprinter"/>
    <n v="132"/>
    <n v="400"/>
    <n v="50"/>
    <n v="250"/>
    <n v="120"/>
    <n v="65"/>
    <n v="134"/>
    <n v="6"/>
    <x v="0"/>
    <n v="295.41000000000003"/>
    <n v="343"/>
    <n v="240.1"/>
    <n v="100"/>
    <n v="22"/>
    <n v="54"/>
    <n v="1573.1"/>
    <n v="722.28"/>
    <n v="1111.2"/>
    <n v="944.5200000000001"/>
    <n v="1389"/>
    <n v="1666.8"/>
  </r>
  <r>
    <x v="9"/>
    <n v="10"/>
    <x v="0"/>
    <n v="23"/>
    <x v="0"/>
    <x v="4"/>
    <x v="3"/>
    <s v="Chevrolet Express"/>
    <n v="132"/>
    <n v="399"/>
    <n v="50"/>
    <n v="250"/>
    <n v="134"/>
    <m/>
    <n v="134"/>
    <n v="6"/>
    <x v="1"/>
    <n v="295.41000000000003"/>
    <n v="343"/>
    <n v="240.1"/>
    <n v="100"/>
    <n v="25"/>
    <n v="57"/>
    <n v="1527.1"/>
    <n v="836.29000000000008"/>
    <n v="1286.6000000000001"/>
    <n v="1093.6100000000001"/>
    <n v="1608.25"/>
    <n v="1929.8999999999999"/>
  </r>
  <r>
    <x v="9"/>
    <n v="10"/>
    <x v="1"/>
    <n v="12.9"/>
    <x v="0"/>
    <x v="4"/>
    <x v="9"/>
    <s v="Nissan NV2500"/>
    <n v="132"/>
    <n v="400"/>
    <n v="50"/>
    <n v="250"/>
    <n v="128"/>
    <n v="65"/>
    <n v="134"/>
    <n v="6"/>
    <x v="3"/>
    <n v="295.41000000000003"/>
    <n v="343"/>
    <n v="240.1"/>
    <n v="100"/>
    <n v="24"/>
    <n v="56"/>
    <n v="1585.1"/>
    <n v="449.28000000000003"/>
    <n v="691.2"/>
    <n v="587.5200000000001"/>
    <n v="864"/>
    <n v="1036.8"/>
  </r>
  <r>
    <x v="9"/>
    <n v="11"/>
    <x v="0"/>
    <n v="13"/>
    <x v="0"/>
    <x v="4"/>
    <x v="3"/>
    <s v="Chevrolet Express"/>
    <n v="132"/>
    <n v="399"/>
    <n v="50"/>
    <n v="250"/>
    <n v="134"/>
    <m/>
    <n v="134"/>
    <n v="6"/>
    <x v="1"/>
    <n v="295.41000000000003"/>
    <n v="343"/>
    <n v="240.1"/>
    <n v="100"/>
    <n v="25"/>
    <n v="57"/>
    <n v="1527.1"/>
    <n v="836.29000000000008"/>
    <n v="1286.6000000000001"/>
    <n v="1093.6100000000001"/>
    <n v="1608.25"/>
    <n v="1929.8999999999999"/>
  </r>
  <r>
    <x v="9"/>
    <n v="28"/>
    <x v="1"/>
    <n v="14"/>
    <x v="0"/>
    <x v="4"/>
    <x v="9"/>
    <s v="Nissan NV2500"/>
    <n v="132"/>
    <n v="400"/>
    <n v="50"/>
    <n v="250"/>
    <n v="128"/>
    <m/>
    <n v="134"/>
    <n v="6"/>
    <x v="3"/>
    <n v="295.41000000000003"/>
    <n v="343"/>
    <n v="240.1"/>
    <n v="100"/>
    <n v="24"/>
    <n v="56"/>
    <n v="1520.1"/>
    <n v="449.28000000000003"/>
    <n v="691.2"/>
    <n v="587.5200000000001"/>
    <n v="864"/>
    <n v="1036.8"/>
  </r>
  <r>
    <x v="9"/>
    <n v="28"/>
    <x v="1"/>
    <n v="15"/>
    <x v="0"/>
    <x v="4"/>
    <x v="9"/>
    <s v="Nissan NV2500"/>
    <n v="132"/>
    <n v="400"/>
    <n v="50"/>
    <n v="250"/>
    <n v="128"/>
    <m/>
    <n v="134"/>
    <n v="6"/>
    <x v="3"/>
    <n v="295.41000000000003"/>
    <n v="343"/>
    <n v="240.1"/>
    <n v="100"/>
    <n v="24"/>
    <n v="56"/>
    <n v="1520.1"/>
    <n v="449.28000000000003"/>
    <n v="691.2"/>
    <n v="587.5200000000001"/>
    <n v="864"/>
    <n v="1036.8"/>
  </r>
  <r>
    <x v="9"/>
    <n v="29"/>
    <x v="1"/>
    <n v="16"/>
    <x v="0"/>
    <x v="4"/>
    <x v="9"/>
    <s v="Nissan NV2500"/>
    <n v="132"/>
    <n v="400"/>
    <n v="50"/>
    <n v="250"/>
    <n v="128"/>
    <m/>
    <n v="134"/>
    <n v="6"/>
    <x v="3"/>
    <n v="295.41000000000003"/>
    <n v="343"/>
    <n v="240.1"/>
    <n v="100"/>
    <n v="24"/>
    <n v="56"/>
    <n v="1520.1"/>
    <n v="449.28000000000003"/>
    <n v="691.2"/>
    <n v="587.5200000000001"/>
    <n v="864"/>
    <n v="1036.8"/>
  </r>
  <r>
    <x v="9"/>
    <n v="1"/>
    <x v="0"/>
    <n v="21"/>
    <x v="0"/>
    <x v="4"/>
    <x v="0"/>
    <s v="Freightliner Sprinter"/>
    <n v="132"/>
    <n v="400"/>
    <n v="50"/>
    <n v="250"/>
    <n v="120"/>
    <n v="65"/>
    <n v="134"/>
    <n v="6"/>
    <x v="0"/>
    <n v="295.41000000000003"/>
    <n v="343"/>
    <n v="240.1"/>
    <n v="100"/>
    <n v="22"/>
    <n v="54"/>
    <n v="1573.1"/>
    <n v="722.28"/>
    <n v="1111.2"/>
    <n v="944.5200000000001"/>
    <n v="1389"/>
    <n v="1666.8"/>
  </r>
  <r>
    <x v="9"/>
    <n v="2"/>
    <x v="0"/>
    <n v="22"/>
    <x v="0"/>
    <x v="4"/>
    <x v="0"/>
    <s v="Freightliner Sprinter"/>
    <n v="132"/>
    <n v="400"/>
    <n v="50"/>
    <n v="250"/>
    <n v="120"/>
    <n v="65"/>
    <n v="134"/>
    <n v="6"/>
    <x v="0"/>
    <n v="295.41000000000003"/>
    <n v="343"/>
    <n v="240.1"/>
    <n v="100"/>
    <n v="22"/>
    <n v="54"/>
    <n v="1573.1"/>
    <n v="722.28"/>
    <n v="1111.2"/>
    <n v="944.5200000000001"/>
    <n v="1389"/>
    <n v="1666.8"/>
  </r>
  <r>
    <x v="10"/>
    <n v="29"/>
    <x v="2"/>
    <n v="18"/>
    <x v="0"/>
    <x v="4"/>
    <x v="10"/>
    <s v="Nissan NV2500"/>
    <n v="132"/>
    <n v="400"/>
    <n v="50"/>
    <n v="250"/>
    <n v="120"/>
    <n v="65"/>
    <n v="134"/>
    <n v="6"/>
    <x v="3"/>
    <n v="295.41000000000003"/>
    <n v="399"/>
    <n v="279.29999999999995"/>
    <n v="100"/>
    <n v="25"/>
    <n v="57"/>
    <n v="1618.3"/>
    <n v="621.66"/>
    <n v="956.40000000000009"/>
    <n v="812.94"/>
    <n v="1195.5"/>
    <n v="1434.6"/>
  </r>
  <r>
    <x v="10"/>
    <n v="11"/>
    <x v="2"/>
    <n v="17"/>
    <x v="0"/>
    <x v="4"/>
    <x v="10"/>
    <s v="Nissan NV2500"/>
    <n v="132"/>
    <n v="400"/>
    <n v="50"/>
    <n v="250"/>
    <n v="120"/>
    <n v="65"/>
    <n v="134"/>
    <n v="6"/>
    <x v="3"/>
    <n v="295.41000000000003"/>
    <n v="399"/>
    <n v="279.29999999999995"/>
    <n v="100"/>
    <n v="25"/>
    <n v="57"/>
    <n v="1618.3"/>
    <n v="621.66"/>
    <n v="956.40000000000009"/>
    <n v="812.94"/>
    <n v="1195.5"/>
    <n v="1434.6"/>
  </r>
  <r>
    <x v="10"/>
    <n v="23"/>
    <x v="2"/>
    <n v="18"/>
    <x v="0"/>
    <x v="4"/>
    <x v="10"/>
    <s v="Nissan NV2500"/>
    <n v="132"/>
    <n v="400"/>
    <n v="50"/>
    <n v="250"/>
    <n v="120"/>
    <n v="65"/>
    <n v="134"/>
    <n v="6"/>
    <x v="3"/>
    <n v="295.41000000000003"/>
    <n v="399"/>
    <n v="279.29999999999995"/>
    <n v="100"/>
    <n v="25"/>
    <n v="57"/>
    <n v="1618.3"/>
    <n v="621.66"/>
    <n v="956.40000000000009"/>
    <n v="812.94"/>
    <n v="1195.5"/>
    <n v="1434.6"/>
  </r>
  <r>
    <x v="10"/>
    <n v="23"/>
    <x v="2"/>
    <n v="18"/>
    <x v="0"/>
    <x v="4"/>
    <x v="10"/>
    <s v="Nissan NV2500"/>
    <n v="132"/>
    <n v="400"/>
    <n v="50"/>
    <n v="250"/>
    <n v="120"/>
    <n v="65"/>
    <n v="134"/>
    <n v="6"/>
    <x v="3"/>
    <n v="295.41000000000003"/>
    <n v="399"/>
    <n v="279.29999999999995"/>
    <n v="100"/>
    <n v="25"/>
    <n v="57"/>
    <n v="1618.3"/>
    <n v="621.66"/>
    <n v="956.40000000000009"/>
    <n v="812.94"/>
    <n v="1195.5"/>
    <n v="1434.6"/>
  </r>
  <r>
    <x v="10"/>
    <n v="29"/>
    <x v="2"/>
    <n v="18"/>
    <x v="0"/>
    <x v="4"/>
    <x v="10"/>
    <s v="Nissan NV2500"/>
    <n v="132"/>
    <n v="400"/>
    <n v="50"/>
    <n v="250"/>
    <n v="120"/>
    <n v="65"/>
    <n v="134"/>
    <n v="6"/>
    <x v="3"/>
    <n v="295.41000000000003"/>
    <n v="399"/>
    <n v="279.29999999999995"/>
    <n v="100"/>
    <n v="25"/>
    <n v="57"/>
    <n v="1618.3"/>
    <n v="621.66"/>
    <n v="956.40000000000009"/>
    <n v="812.94"/>
    <n v="1195.5"/>
    <n v="1434.6"/>
  </r>
  <r>
    <x v="11"/>
    <n v="12"/>
    <x v="0"/>
    <n v="12.9"/>
    <x v="0"/>
    <x v="4"/>
    <x v="11"/>
    <s v="Nissan NV2500"/>
    <n v="132"/>
    <n v="400"/>
    <n v="50"/>
    <n v="250"/>
    <n v="134"/>
    <m/>
    <n v="134"/>
    <n v="6"/>
    <x v="3"/>
    <n v="295.41000000000003"/>
    <n v="343"/>
    <n v="240.1"/>
    <n v="100"/>
    <n v="26"/>
    <n v="58"/>
    <n v="1530.1"/>
    <n v="687.31000000000006"/>
    <n v="1057.4000000000001"/>
    <n v="898.79000000000008"/>
    <n v="1321.75"/>
    <n v="1586.1"/>
  </r>
  <r>
    <x v="11"/>
    <n v="24"/>
    <x v="0"/>
    <n v="18"/>
    <x v="0"/>
    <x v="4"/>
    <x v="11"/>
    <s v="Nissan NV2500"/>
    <n v="132"/>
    <n v="400"/>
    <n v="50"/>
    <n v="250"/>
    <n v="134"/>
    <m/>
    <n v="134"/>
    <n v="6"/>
    <x v="3"/>
    <n v="295.41000000000003"/>
    <n v="343"/>
    <n v="240.1"/>
    <n v="100"/>
    <n v="26"/>
    <n v="58"/>
    <n v="1530.1"/>
    <n v="687.31000000000006"/>
    <n v="1057.4000000000001"/>
    <n v="898.79000000000008"/>
    <n v="1321.75"/>
    <n v="1586.1"/>
  </r>
  <r>
    <x v="11"/>
    <n v="25"/>
    <x v="0"/>
    <n v="18"/>
    <x v="0"/>
    <x v="4"/>
    <x v="11"/>
    <s v="Nissan NV2500"/>
    <n v="132"/>
    <n v="400"/>
    <n v="50"/>
    <n v="250"/>
    <n v="134"/>
    <m/>
    <n v="134"/>
    <n v="6"/>
    <x v="3"/>
    <n v="295.41000000000003"/>
    <n v="343"/>
    <n v="240.1"/>
    <n v="100"/>
    <n v="26"/>
    <n v="58"/>
    <n v="1530.1"/>
    <n v="687.31000000000006"/>
    <n v="1057.4000000000001"/>
    <n v="898.79000000000008"/>
    <n v="1321.75"/>
    <n v="158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45BDB4-8952-4369-AB54-41AFEA30161C}" name="PivotTable1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23:Q27" firstHeaderRow="0" firstDataRow="1" firstDataCol="1"/>
  <pivotFields count="30">
    <pivotField showAll="0">
      <items count="13">
        <item x="0"/>
        <item x="1"/>
        <item x="2"/>
        <item x="3"/>
        <item x="4"/>
        <item x="5"/>
        <item x="6"/>
        <item x="7"/>
        <item x="8"/>
        <item x="9"/>
        <item x="10"/>
        <item x="11"/>
        <item t="default"/>
      </items>
    </pivotField>
    <pivotField numFmtId="1" showAll="0"/>
    <pivotField axis="axisRow" dataField="1" showAll="0">
      <items count="4">
        <item x="2"/>
        <item x="1"/>
        <item x="0"/>
        <item t="default"/>
      </items>
    </pivotField>
    <pivotField dataField="1" numFmtId="167" showAll="0"/>
    <pivotField showAll="0"/>
    <pivotField showAll="0"/>
    <pivotField numFmtId="165" showAll="0">
      <items count="13">
        <item x="9"/>
        <item x="2"/>
        <item x="1"/>
        <item x="10"/>
        <item x="11"/>
        <item x="5"/>
        <item x="0"/>
        <item x="3"/>
        <item x="7"/>
        <item x="6"/>
        <item x="8"/>
        <item x="4"/>
        <item t="default"/>
      </items>
    </pivotField>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Count of Load" fld="2" subtotal="count" baseField="0" baseItem="0"/>
    <dataField name="Sum of Tonnage" fld="3" baseField="0" baseItem="0"/>
  </dataFields>
  <formats count="6">
    <format dxfId="0">
      <pivotArea outline="0" collapsedLevelsAreSubtotals="1" fieldPosition="0"/>
    </format>
    <format dxfId="1">
      <pivotArea outline="0" collapsedLevelsAreSubtotals="1" fieldPosition="0"/>
    </format>
    <format dxfId="2">
      <pivotArea outline="0" collapsedLevelsAreSubtotals="1" fieldPosition="0"/>
    </format>
    <format dxfId="3">
      <pivotArea outline="0" collapsedLevelsAreSubtotals="1" fieldPosition="0"/>
    </format>
    <format dxfId="4">
      <pivotArea outline="0" collapsedLevelsAreSubtotals="1" fieldPosition="0"/>
    </format>
    <format dxfId="5">
      <pivotArea outline="0" collapsedLevelsAreSubtotals="1"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3CF249-8A1A-4AFC-9FE2-65E50AB0DCF5}"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0:I23" firstHeaderRow="1"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7" showAll="0"/>
    <pivotField showAll="0"/>
    <pivotField showAll="0"/>
    <pivotField numFmtId="165" showAll="0">
      <items count="13">
        <item x="9"/>
        <item x="2"/>
        <item x="1"/>
        <item x="10"/>
        <item x="11"/>
        <item x="5"/>
        <item x="0"/>
        <item x="3"/>
        <item x="7"/>
        <item x="6"/>
        <item x="8"/>
        <item x="4"/>
        <item t="default"/>
      </items>
    </pivotField>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 " fld="29" baseField="0" baseItem="0" numFmtId="165"/>
  </dataFields>
  <formats count="12">
    <format dxfId="102">
      <pivotArea dataOnly="0" labelOnly="1" outline="0" fieldPosition="0">
        <references count="1">
          <reference field="4294967294" count="1">
            <x v="0"/>
          </reference>
        </references>
      </pivotArea>
    </format>
    <format dxfId="103">
      <pivotArea dataOnly="0" labelOnly="1" outline="0" fieldPosition="0">
        <references count="1">
          <reference field="4294967294" count="1">
            <x v="0"/>
          </reference>
        </references>
      </pivotArea>
    </format>
    <format dxfId="104">
      <pivotArea dataOnly="0" outline="0" fieldPosition="0">
        <references count="1">
          <reference field="4294967294" count="1">
            <x v="0"/>
          </reference>
        </references>
      </pivotArea>
    </format>
    <format dxfId="105">
      <pivotArea dataOnly="0" labelOnly="1" outline="0" fieldPosition="0">
        <references count="1">
          <reference field="4294967294" count="1">
            <x v="0"/>
          </reference>
        </references>
      </pivotArea>
    </format>
    <format dxfId="106">
      <pivotArea dataOnly="0" labelOnly="1" outline="0" fieldPosition="0">
        <references count="1">
          <reference field="4294967294" count="1">
            <x v="0"/>
          </reference>
        </references>
      </pivotArea>
    </format>
    <format dxfId="107">
      <pivotArea dataOnly="0" labelOnly="1" outline="0" fieldPosition="0">
        <references count="1">
          <reference field="4294967294" count="1">
            <x v="0"/>
          </reference>
        </references>
      </pivotArea>
    </format>
    <format dxfId="108">
      <pivotArea outline="0" collapsedLevelsAreSubtotals="1" fieldPosition="0"/>
    </format>
    <format dxfId="109">
      <pivotArea outline="0" collapsedLevelsAreSubtotals="1" fieldPosition="0"/>
    </format>
    <format dxfId="110">
      <pivotArea outline="0" collapsedLevelsAreSubtotals="1" fieldPosition="0"/>
    </format>
    <format dxfId="111">
      <pivotArea outline="0" collapsedLevelsAreSubtotals="1" fieldPosition="0"/>
    </format>
    <format dxfId="112">
      <pivotArea outline="0" collapsedLevelsAreSubtotals="1" fieldPosition="0"/>
    </format>
    <format dxfId="1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007ECDD-A398-45A3-ABDA-2D3A2DB0D1F8}"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0:E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7" showAll="0"/>
    <pivotField showAll="0"/>
    <pivotField showAll="0"/>
    <pivotField dataField="1" numFmtId="165" showAll="0">
      <items count="13">
        <item x="9"/>
        <item x="2"/>
        <item x="1"/>
        <item x="10"/>
        <item x="11"/>
        <item x="5"/>
        <item x="0"/>
        <item x="3"/>
        <item x="7"/>
        <item x="6"/>
        <item x="8"/>
        <item x="4"/>
        <item t="default"/>
      </items>
    </pivotField>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dataField="1" dragToRow="0" dragToCol="0" dragToPage="0" showAll="0" defaultSubtotal="0"/>
  </pivotFields>
  <rowItems count="1">
    <i/>
  </rowItems>
  <colFields count="1">
    <field x="-2"/>
  </colFields>
  <colItems count="3">
    <i>
      <x/>
    </i>
    <i i="1">
      <x v="1"/>
    </i>
    <i i="2">
      <x v="2"/>
    </i>
  </colItems>
  <dataFields count="3">
    <dataField name="Sum of Rate" fld="6" baseField="0" baseItem="0"/>
    <dataField name="Sum of Total Expenses" fld="23" baseField="0" baseItem="0"/>
    <dataField name="Sum of Balance" fld="29" baseField="0" baseItem="0" numFmtId="165"/>
  </dataFields>
  <formats count="12">
    <format dxfId="84">
      <pivotArea dataOnly="0" labelOnly="1" outline="0" fieldPosition="0">
        <references count="1">
          <reference field="4294967294" count="3">
            <x v="0"/>
            <x v="1"/>
            <x v="2"/>
          </reference>
        </references>
      </pivotArea>
    </format>
    <format dxfId="85">
      <pivotArea dataOnly="0" labelOnly="1" outline="0" fieldPosition="0">
        <references count="1">
          <reference field="4294967294" count="3">
            <x v="0"/>
            <x v="1"/>
            <x v="2"/>
          </reference>
        </references>
      </pivotArea>
    </format>
    <format dxfId="86">
      <pivotArea dataOnly="0" outline="0" fieldPosition="0">
        <references count="1">
          <reference field="4294967294" count="1">
            <x v="2"/>
          </reference>
        </references>
      </pivotArea>
    </format>
    <format dxfId="87">
      <pivotArea dataOnly="0" labelOnly="1" outline="0" fieldPosition="0">
        <references count="1">
          <reference field="4294967294" count="3">
            <x v="0"/>
            <x v="1"/>
            <x v="2"/>
          </reference>
        </references>
      </pivotArea>
    </format>
    <format dxfId="88">
      <pivotArea dataOnly="0" labelOnly="1" outline="0" fieldPosition="0">
        <references count="1">
          <reference field="4294967294" count="3">
            <x v="0"/>
            <x v="1"/>
            <x v="2"/>
          </reference>
        </references>
      </pivotArea>
    </format>
    <format dxfId="89">
      <pivotArea dataOnly="0" labelOnly="1" outline="0" fieldPosition="0">
        <references count="1">
          <reference field="4294967294" count="3">
            <x v="0"/>
            <x v="1"/>
            <x v="2"/>
          </reference>
        </references>
      </pivotArea>
    </format>
    <format dxfId="90">
      <pivotArea outline="0" collapsedLevelsAreSubtotals="1" fieldPosition="0"/>
    </format>
    <format dxfId="91">
      <pivotArea outline="0" collapsedLevelsAreSubtotals="1" fieldPosition="0"/>
    </format>
    <format dxfId="92">
      <pivotArea outline="0" collapsedLevelsAreSubtotals="1" fieldPosition="0"/>
    </format>
    <format dxfId="93">
      <pivotArea outline="0" collapsedLevelsAreSubtotals="1" fieldPosition="0"/>
    </format>
    <format dxfId="94">
      <pivotArea outline="0" collapsedLevelsAreSubtotals="1" fieldPosition="0"/>
    </format>
    <format dxfId="95">
      <pivotArea outline="0" collapsedLevelsAreSubtotals="1"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A2C86A-FACA-4C5F-B2F1-B60008737612}" name="PivotTable1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36:T37"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7" showAll="0"/>
    <pivotField showAll="0"/>
    <pivotField showAll="0"/>
    <pivotField numFmtId="165" showAll="0">
      <items count="13">
        <item x="9"/>
        <item x="2"/>
        <item x="1"/>
        <item x="10"/>
        <item x="11"/>
        <item x="5"/>
        <item x="0"/>
        <item x="3"/>
        <item x="7"/>
        <item x="6"/>
        <item x="8"/>
        <item x="4"/>
        <item t="default"/>
      </items>
    </pivotField>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numFmtId="165" showAll="0"/>
    <pivotField dataField="1" numFmtId="165" showAll="0"/>
    <pivotField dataField="1" numFmtId="165" showAll="0"/>
    <pivotField dataField="1" numFmtId="165" showAll="0"/>
    <pivotField dataField="1" numFmtId="165" showAll="0"/>
    <pivotField dataField="1" numFmtId="165" showAll="0"/>
    <pivotField dragToRow="0" dragToCol="0" dragToPage="0" showAll="0" defaultSubtotal="0"/>
  </pivotFields>
  <rowItems count="1">
    <i/>
  </rowItems>
  <colFields count="1">
    <field x="-2"/>
  </colFields>
  <colItems count="5">
    <i>
      <x/>
    </i>
    <i i="1">
      <x v="1"/>
    </i>
    <i i="2">
      <x v="2"/>
    </i>
    <i i="3">
      <x v="3"/>
    </i>
    <i i="4">
      <x v="4"/>
    </i>
  </colItems>
  <dataFields count="5">
    <dataField name="Sum of First condition type" fld="24" baseField="0" baseItem="0"/>
    <dataField name="Sum of Shipment cost sub-items" fld="25" baseField="0" baseItem="0"/>
    <dataField name="Sum of ERE Stage" fld="26" baseField="0" baseItem="0"/>
    <dataField name="Sum of Basic freight" fld="27" baseField="0" baseItem="0"/>
    <dataField name="Sum of Final Amount" fld="28" baseField="0" baseItem="0"/>
  </dataFields>
  <formats count="6">
    <format dxfId="6">
      <pivotArea outline="0" collapsedLevelsAreSubtotals="1" fieldPosition="0"/>
    </format>
    <format dxfId="7">
      <pivotArea outline="0" collapsedLevelsAreSubtotals="1" fieldPosition="0"/>
    </format>
    <format dxfId="8">
      <pivotArea outline="0" collapsedLevelsAreSubtotals="1" fieldPosition="0"/>
    </format>
    <format dxfId="9">
      <pivotArea outline="0" collapsedLevelsAreSubtotals="1" fieldPosition="0"/>
    </format>
    <format dxfId="10">
      <pivotArea outline="0" collapsedLevelsAreSubtotals="1" fieldPosition="0"/>
    </format>
    <format dxfId="11">
      <pivotArea outline="0" collapsedLevelsAreSubtotals="1"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58E50A-914B-45E9-A156-43EDB1E147C4}" name="PivotTable1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78:D87" firstHeaderRow="1"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7" showAll="0"/>
    <pivotField showAll="0"/>
    <pivotField axis="axisRow" dataField="1" showAll="0">
      <items count="9">
        <item x="5"/>
        <item x="1"/>
        <item x="2"/>
        <item x="3"/>
        <item x="7"/>
        <item x="4"/>
        <item x="0"/>
        <item x="6"/>
        <item t="default"/>
      </items>
    </pivotField>
    <pivotField numFmtId="165" showAll="0">
      <items count="13">
        <item x="9"/>
        <item x="2"/>
        <item x="1"/>
        <item x="10"/>
        <item x="11"/>
        <item x="5"/>
        <item x="0"/>
        <item x="3"/>
        <item x="7"/>
        <item x="6"/>
        <item x="8"/>
        <item x="4"/>
        <item t="default"/>
      </items>
    </pivotField>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s>
  <rowFields count="1">
    <field x="5"/>
  </rowFields>
  <rowItems count="9">
    <i>
      <x/>
    </i>
    <i>
      <x v="1"/>
    </i>
    <i>
      <x v="2"/>
    </i>
    <i>
      <x v="3"/>
    </i>
    <i>
      <x v="4"/>
    </i>
    <i>
      <x v="5"/>
    </i>
    <i>
      <x v="6"/>
    </i>
    <i>
      <x v="7"/>
    </i>
    <i t="grand">
      <x/>
    </i>
  </rowItems>
  <colItems count="1">
    <i/>
  </colItems>
  <dataFields count="1">
    <dataField name="Count of Destination" fld="5" subtotal="count" baseField="0" baseItem="0"/>
  </dataFields>
  <formats count="30">
    <format dxfId="36">
      <pivotArea outline="0" collapsedLevelsAreSubtotals="1" fieldPosition="0"/>
    </format>
    <format dxfId="37">
      <pivotArea outline="0" collapsedLevelsAreSubtotals="1" fieldPosition="0"/>
    </format>
    <format dxfId="38">
      <pivotArea outline="0" collapsedLevelsAreSubtotals="1" fieldPosition="0"/>
    </format>
    <format dxfId="39">
      <pivotArea outline="0" collapsedLevelsAreSubtotals="1" fieldPosition="0"/>
    </format>
    <format dxfId="40">
      <pivotArea outline="0" collapsedLevelsAreSubtotals="1" fieldPosition="0"/>
    </format>
    <format dxfId="41">
      <pivotArea outline="0" collapsedLevelsAreSubtotals="1" fieldPosition="0"/>
    </format>
    <format dxfId="35">
      <pivotArea type="all" dataOnly="0" outline="0" fieldPosition="0"/>
    </format>
    <format dxfId="34">
      <pivotArea outline="0" collapsedLevelsAreSubtotals="1" fieldPosition="0"/>
    </format>
    <format dxfId="33">
      <pivotArea field="5" type="button" dataOnly="0" labelOnly="1" outline="0" axis="axisRow" fieldPosition="0"/>
    </format>
    <format dxfId="32">
      <pivotArea dataOnly="0" labelOnly="1" fieldPosition="0">
        <references count="1">
          <reference field="5" count="0"/>
        </references>
      </pivotArea>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5" type="button" dataOnly="0" labelOnly="1" outline="0" axis="axisRow" fieldPosition="0"/>
    </format>
    <format dxfId="26">
      <pivotArea dataOnly="0" labelOnly="1" fieldPosition="0">
        <references count="1">
          <reference field="5" count="0"/>
        </references>
      </pivotArea>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5" type="button" dataOnly="0" labelOnly="1" outline="0" axis="axisRow" fieldPosition="0"/>
    </format>
    <format dxfId="20">
      <pivotArea dataOnly="0" labelOnly="1" fieldPosition="0">
        <references count="1">
          <reference field="5"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5" type="button" dataOnly="0" labelOnly="1" outline="0" axis="axisRow" fieldPosition="0"/>
    </format>
    <format dxfId="14">
      <pivotArea dataOnly="0" labelOnly="1" fieldPosition="0">
        <references count="1">
          <reference field="5" count="0"/>
        </references>
      </pivotArea>
    </format>
    <format dxfId="13">
      <pivotArea dataOnly="0" labelOnly="1" grandRow="1" outline="0" fieldPosition="0"/>
    </format>
    <format dxfId="12">
      <pivotArea dataOnly="0" labelOnly="1" outline="0" axis="axisValues"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0BB132-D24D-4B8D-873F-A266337D6E0D}" name="PivotTable1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60:N6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7" showAll="0"/>
    <pivotField showAll="0"/>
    <pivotField showAll="0"/>
    <pivotField dataField="1" numFmtId="165" showAll="0">
      <items count="13">
        <item x="9"/>
        <item x="2"/>
        <item x="1"/>
        <item x="10"/>
        <item x="11"/>
        <item x="5"/>
        <item x="0"/>
        <item x="3"/>
        <item x="7"/>
        <item x="6"/>
        <item x="8"/>
        <item x="4"/>
        <item t="default"/>
      </items>
    </pivotField>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items count="5">
        <item x="0"/>
        <item x="1"/>
        <item x="3"/>
        <item x="2"/>
        <item t="default"/>
      </items>
    </pivotField>
    <pivotField dataField="1" numFmtId="1" showAll="0"/>
    <pivotField dataField="1" showAll="0"/>
    <pivotField numFmtId="165" showAll="0"/>
    <pivotField dataField="1" numFmtId="165" showAll="0"/>
    <pivotField dataField="1" numFmtId="165" showAll="0"/>
    <pivotField dataField="1"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s>
  <rowItems count="1">
    <i/>
  </rowItems>
  <colFields count="1">
    <field x="-2"/>
  </colFields>
  <colItems count="6">
    <i>
      <x/>
    </i>
    <i i="1">
      <x v="1"/>
    </i>
    <i i="2">
      <x v="2"/>
    </i>
    <i i="3">
      <x v="3"/>
    </i>
    <i i="4">
      <x v="4"/>
    </i>
    <i i="5">
      <x v="5"/>
    </i>
  </colItems>
  <dataFields count="6">
    <dataField name="Sum of Rate" fld="6" baseField="0" baseItem="0"/>
    <dataField name="Sum of Odometer" fld="17" baseField="0" baseItem="0"/>
    <dataField name="Sum of Miles" fld="18" baseField="0" baseItem="0"/>
    <dataField name="Sum of Extra Stops" fld="20" baseField="0" baseItem="0"/>
    <dataField name="Sum of Extra Pay" fld="21" baseField="0" baseItem="0"/>
    <dataField name="Sum of Costs Driver Paid" fld="22" baseField="0" baseItem="0"/>
  </dataFields>
  <formats count="6">
    <format dxfId="42">
      <pivotArea outline="0" collapsedLevelsAreSubtotals="1" fieldPosition="0"/>
    </format>
    <format dxfId="43">
      <pivotArea outline="0" collapsedLevelsAreSubtotals="1" fieldPosition="0"/>
    </format>
    <format dxfId="44">
      <pivotArea outline="0" collapsedLevelsAreSubtotals="1" fieldPosition="0"/>
    </format>
    <format dxfId="45">
      <pivotArea outline="0" collapsedLevelsAreSubtotals="1" fieldPosition="0"/>
    </format>
    <format dxfId="46">
      <pivotArea outline="0" collapsedLevelsAreSubtotals="1" fieldPosition="0"/>
    </format>
    <format dxfId="47">
      <pivotArea outline="0" collapsedLevelsAreSubtotals="1"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117099-ED56-42B0-81D9-6256D913865E}"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50:E63" firstHeaderRow="0"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7" showAll="0"/>
    <pivotField showAll="0"/>
    <pivotField showAll="0"/>
    <pivotField dataField="1" numFmtId="165" showAll="0">
      <items count="13">
        <item x="9"/>
        <item x="2"/>
        <item x="1"/>
        <item x="10"/>
        <item x="11"/>
        <item x="5"/>
        <item x="0"/>
        <item x="3"/>
        <item x="7"/>
        <item x="6"/>
        <item x="8"/>
        <item x="4"/>
        <item t="default"/>
      </items>
    </pivotField>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e" fld="6" baseField="0" baseItem="0"/>
    <dataField name="Sum of Total Expenses" fld="23" baseField="0" baseItem="0"/>
  </dataFields>
  <formats count="6">
    <format dxfId="48">
      <pivotArea outline="0" collapsedLevelsAreSubtotals="1" fieldPosition="0"/>
    </format>
    <format dxfId="49">
      <pivotArea outline="0" collapsedLevelsAreSubtotals="1" fieldPosition="0"/>
    </format>
    <format dxfId="50">
      <pivotArea outline="0" collapsedLevelsAreSubtotals="1" fieldPosition="0"/>
    </format>
    <format dxfId="51">
      <pivotArea outline="0" collapsedLevelsAreSubtotals="1" fieldPosition="0"/>
    </format>
    <format dxfId="52">
      <pivotArea outline="0" collapsedLevelsAreSubtotals="1" fieldPosition="0"/>
    </format>
    <format dxfId="53">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FB5861-2394-44C6-B831-C1D456EFC4D2}"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4:I47" firstHeaderRow="1"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7" showAll="0"/>
    <pivotField showAll="0"/>
    <pivotField showAll="0"/>
    <pivotField numFmtId="165" showAll="0">
      <items count="13">
        <item x="9"/>
        <item x="2"/>
        <item x="1"/>
        <item x="10"/>
        <item x="11"/>
        <item x="5"/>
        <item x="0"/>
        <item x="3"/>
        <item x="7"/>
        <item x="6"/>
        <item x="8"/>
        <item x="4"/>
        <item t="default"/>
      </items>
    </pivotField>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formats count="12">
    <format dxfId="54">
      <pivotArea outline="0" collapsedLevelsAreSubtotals="1" fieldPosition="0"/>
    </format>
    <format dxfId="55">
      <pivotArea outline="0" collapsedLevelsAreSubtotals="1" fieldPosition="0"/>
    </format>
    <format dxfId="56">
      <pivotArea outline="0" collapsedLevelsAreSubtotals="1" fieldPosition="0"/>
    </format>
    <format dxfId="57">
      <pivotArea outline="0" collapsedLevelsAreSubtotals="1" fieldPosition="0"/>
    </format>
    <format dxfId="58">
      <pivotArea outline="0" collapsedLevelsAreSubtotals="1" fieldPosition="0"/>
    </format>
    <format dxfId="59">
      <pivotArea outline="0" collapsedLevelsAreSubtotals="1" fieldPosition="0"/>
    </format>
    <format dxfId="60">
      <pivotArea dataOnly="0" labelOnly="1" fieldPosition="0">
        <references count="1">
          <reference field="0" count="0"/>
        </references>
      </pivotArea>
    </format>
    <format dxfId="61">
      <pivotArea dataOnly="0" labelOnly="1" grandRow="1" outline="0" fieldPosition="0"/>
    </format>
    <format dxfId="62">
      <pivotArea dataOnly="0" labelOnly="1" fieldPosition="0">
        <references count="1">
          <reference field="0" count="0"/>
        </references>
      </pivotArea>
    </format>
    <format dxfId="63">
      <pivotArea dataOnly="0" labelOnly="1" grandRow="1" outline="0" fieldPosition="0"/>
    </format>
    <format dxfId="64">
      <pivotArea dataOnly="0" labelOnly="1" fieldPosition="0">
        <references count="1">
          <reference field="0" count="0"/>
        </references>
      </pivotArea>
    </format>
    <format dxfId="65">
      <pivotArea dataOnly="0" labelOnly="1" grandRow="1" outline="0"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946BBC-8278-48CB-BE74-7CAD666ED179}"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4:F35"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7" showAll="0"/>
    <pivotField showAll="0"/>
    <pivotField showAll="0"/>
    <pivotField numFmtId="165" showAll="0">
      <items count="13">
        <item x="9"/>
        <item x="2"/>
        <item x="1"/>
        <item x="10"/>
        <item x="11"/>
        <item x="5"/>
        <item x="0"/>
        <item x="3"/>
        <item x="7"/>
        <item x="6"/>
        <item x="8"/>
        <item x="4"/>
        <item t="default"/>
      </items>
    </pivotField>
    <pivotField showAll="0"/>
    <pivotField numFmtId="165" showAll="0"/>
    <pivotField numFmtId="165" showAll="0"/>
    <pivotField numFmtId="165" showAll="0"/>
    <pivotField numFmtId="165" showAll="0"/>
    <pivotField dataField="1" numFmtId="165" showAll="0"/>
    <pivotField dataField="1" showAll="0"/>
    <pivotField dataField="1" numFmtId="165" showAll="0"/>
    <pivotField dataField="1" numFmtId="165" showAll="0"/>
    <pivotField showAll="0"/>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s>
  <rowItems count="1">
    <i/>
  </rowItems>
  <colFields count="1">
    <field x="-2"/>
  </colFields>
  <colItems count="4">
    <i>
      <x/>
    </i>
    <i i="1">
      <x v="1"/>
    </i>
    <i i="2">
      <x v="2"/>
    </i>
    <i i="3">
      <x v="3"/>
    </i>
  </colItems>
  <dataFields count="4">
    <dataField name="Sum of Warehouse" fld="12" baseField="0" baseItem="0"/>
    <dataField name="Sum of Tolls" fld="14" baseField="0" baseItem="0"/>
    <dataField name="Sum of Fundings" fld="15" baseField="0" baseItem="0"/>
    <dataField name="Sum of Repairs" fld="13" baseField="0" baseItem="0"/>
  </dataFields>
  <formats count="6">
    <format dxfId="96">
      <pivotArea outline="0" collapsedLevelsAreSubtotals="1" fieldPosition="0"/>
    </format>
    <format dxfId="97">
      <pivotArea outline="0" collapsedLevelsAreSubtotals="1" fieldPosition="0"/>
    </format>
    <format dxfId="98">
      <pivotArea outline="0" collapsedLevelsAreSubtotals="1" fieldPosition="0"/>
    </format>
    <format dxfId="99">
      <pivotArea outline="0" collapsedLevelsAreSubtotals="1" fieldPosition="0"/>
    </format>
    <format dxfId="100">
      <pivotArea outline="0" collapsedLevelsAreSubtotals="1" fieldPosition="0"/>
    </format>
    <format dxfId="101">
      <pivotArea outline="0" collapsedLevelsAreSubtotals="1"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DB2E84-44F5-47BE-ABBF-FB03A477B6FA}"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2:F23"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7" showAll="0"/>
    <pivotField showAll="0"/>
    <pivotField showAll="0"/>
    <pivotField numFmtId="165" showAll="0">
      <items count="13">
        <item x="9"/>
        <item x="2"/>
        <item x="1"/>
        <item x="10"/>
        <item x="11"/>
        <item x="5"/>
        <item x="0"/>
        <item x="3"/>
        <item x="7"/>
        <item x="6"/>
        <item x="8"/>
        <item x="4"/>
        <item t="default"/>
      </items>
    </pivotField>
    <pivotField showAll="0"/>
    <pivotField dataField="1" numFmtId="165" showAll="0"/>
    <pivotField dataField="1" numFmtId="165" showAll="0"/>
    <pivotField dataField="1" numFmtId="165" showAll="0"/>
    <pivotField dataField="1"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s>
  <rowItems count="1">
    <i/>
  </rowItems>
  <colFields count="1">
    <field x="-2"/>
  </colFields>
  <colItems count="4">
    <i>
      <x/>
    </i>
    <i i="1">
      <x v="1"/>
    </i>
    <i i="2">
      <x v="2"/>
    </i>
    <i i="3">
      <x v="3"/>
    </i>
  </colItems>
  <dataFields count="4">
    <dataField name="Sum of Advance" fld="11" baseField="0" baseItem="0"/>
    <dataField name="Sum of Insurance" fld="8" baseField="0" baseItem="0"/>
    <dataField name="Sum of Diesel Exhaust Fluid" fld="10" baseField="0" baseItem="0"/>
    <dataField name="Sum of Fuel" fld="9" baseField="0" baseItem="0"/>
  </dataFields>
  <formats count="6">
    <format dxfId="66">
      <pivotArea outline="0" collapsedLevelsAreSubtotals="1" fieldPosition="0"/>
    </format>
    <format dxfId="67">
      <pivotArea outline="0" collapsedLevelsAreSubtotals="1" fieldPosition="0"/>
    </format>
    <format dxfId="68">
      <pivotArea outline="0" collapsedLevelsAreSubtotals="1" fieldPosition="0"/>
    </format>
    <format dxfId="69">
      <pivotArea outline="0" collapsedLevelsAreSubtotals="1" fieldPosition="0"/>
    </format>
    <format dxfId="70">
      <pivotArea outline="0" collapsedLevelsAreSubtotals="1" fieldPosition="0"/>
    </format>
    <format dxfId="71">
      <pivotArea outline="0" collapsedLevelsAreSubtotals="1"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FDFB81-FDDA-4D4E-A84F-9C9E457D858E}"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10:V13" firstHeaderRow="1"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7" showAll="0"/>
    <pivotField axis="axisRow" dataField="1" showAll="0">
      <items count="3">
        <item x="1"/>
        <item x="0"/>
        <item t="default"/>
      </items>
    </pivotField>
    <pivotField showAll="0"/>
    <pivotField numFmtId="165" showAll="0">
      <items count="13">
        <item x="9"/>
        <item x="2"/>
        <item x="1"/>
        <item x="10"/>
        <item x="11"/>
        <item x="5"/>
        <item x="0"/>
        <item x="3"/>
        <item x="7"/>
        <item x="6"/>
        <item x="8"/>
        <item x="4"/>
        <item t="default"/>
      </items>
    </pivotField>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dataFields>
  <formats count="12">
    <format dxfId="72">
      <pivotArea outline="0" collapsedLevelsAreSubtotals="1" fieldPosition="0"/>
    </format>
    <format dxfId="73">
      <pivotArea outline="0" collapsedLevelsAreSubtotals="1" fieldPosition="0"/>
    </format>
    <format dxfId="74">
      <pivotArea outline="0" collapsedLevelsAreSubtotals="1" fieldPosition="0"/>
    </format>
    <format dxfId="75">
      <pivotArea outline="0" collapsedLevelsAreSubtotals="1" fieldPosition="0"/>
    </format>
    <format dxfId="76">
      <pivotArea outline="0" collapsedLevelsAreSubtotals="1" fieldPosition="0"/>
    </format>
    <format dxfId="77">
      <pivotArea outline="0" collapsedLevelsAreSubtotals="1" fieldPosition="0"/>
    </format>
    <format dxfId="78">
      <pivotArea outline="0" collapsedLevelsAreSubtotals="1" fieldPosition="0"/>
    </format>
    <format dxfId="79">
      <pivotArea dataOnly="0" labelOnly="1" fieldPosition="0">
        <references count="1">
          <reference field="4" count="0"/>
        </references>
      </pivotArea>
    </format>
    <format dxfId="80">
      <pivotArea dataOnly="0" labelOnly="1" grandRow="1" outline="0" fieldPosition="0"/>
    </format>
    <format dxfId="81">
      <pivotArea outline="0" collapsedLevelsAreSubtotals="1" fieldPosition="0"/>
    </format>
    <format dxfId="82">
      <pivotArea dataOnly="0" labelOnly="1" fieldPosition="0">
        <references count="1">
          <reference field="4" count="0"/>
        </references>
      </pivotArea>
    </format>
    <format dxfId="83">
      <pivotArea dataOnly="0" labelOnly="1" grandRow="1" outline="0"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D1FE5C-81F7-4A4F-855F-DBF8DB46B2E3}" sourceName="Month">
  <pivotTables>
    <pivotTable tabId="2" name="PivotTable7"/>
    <pivotTable tabId="2" name="PivotTable2"/>
    <pivotTable tabId="2" name="PivotTable4"/>
    <pivotTable tabId="2" name="PivotTable6"/>
    <pivotTable tabId="2" name="PivotTable8"/>
    <pivotTable tabId="2" name="PivotTable9"/>
    <pivotTable tabId="2" name="PivotTable10"/>
    <pivotTable tabId="2" name="PivotTable11"/>
    <pivotTable tabId="2" name="PivotTable12"/>
    <pivotTable tabId="2" name="PivotTable14"/>
  </pivotTables>
  <data>
    <tabular pivotCacheId="1558914732">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Name" xr10:uid="{8DE5E733-1BA1-4184-A2A2-CD7EE700585E}" sourceName="Driver Name">
  <pivotTables>
    <pivotTable tabId="2" name="PivotTable10"/>
  </pivotTables>
  <data>
    <tabular pivotCacheId="1558914732">
      <items count="4">
        <i x="0" s="1"/>
        <i x="1" s="1"/>
        <i x="3"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7ED7D3D-464E-4D2B-9018-05D8844A7718}" cache="Slicer_Month" caption="Month" columnCount="12" showCaption="0" style="SlicerStyleLight3 2 2" rowHeight="365760"/>
  <slicer name="Driver Name" xr10:uid="{28A00658-7915-4E05-ABA5-189D29C5AFAA}" cache="Slicer_Driver_Name" caption="Driver Name" showCaption="0" style="SlicerStyleLight3 2 2"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4D6A47-AD62-B74C-9072-6FF2E9116A9F}" name="Datatable" displayName="Datatable" ref="A1:AC62" totalsRowShown="0" headerRowDxfId="144" dataDxfId="143">
  <autoFilter ref="A1:AC62" xr:uid="{E9122FFA-A987-4159-A95C-B49963079A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sortState xmlns:xlrd2="http://schemas.microsoft.com/office/spreadsheetml/2017/richdata2" ref="A2:AC62">
    <sortCondition ref="A1:A62" customList="Jan,Feb,Mar,Apr,May,Jun,Jul,Aug,Sep,Oct,Nov,Dec"/>
  </sortState>
  <tableColumns count="29">
    <tableColumn id="1" xr3:uid="{3E6F61E1-086B-7745-B6EF-E5C62B8FE94B}" name="Month" dataDxfId="142"/>
    <tableColumn id="118" xr3:uid="{BF8983AC-FFCD-ED4C-987F-7BDF7F5D588F}" name="Day" dataDxfId="141"/>
    <tableColumn id="17" xr3:uid="{FF303281-6314-1F4A-A14A-8CE46CB8B346}" name="Load" dataDxfId="140"/>
    <tableColumn id="4" xr3:uid="{0438CA68-A576-764A-8A4B-84A67B947222}" name="Tonnage" dataDxfId="139"/>
    <tableColumn id="8" xr3:uid="{68905F02-2B12-BB4F-B9FA-F984761BF349}" name="Customer Type" dataDxfId="138"/>
    <tableColumn id="13" xr3:uid="{330C12FC-D7AE-EB41-B8E8-F857CAEA79AB}" name="Destination" dataDxfId="137"/>
    <tableColumn id="18" xr3:uid="{B582FE65-3598-2B49-9DAB-E9DDB0594A77}" name="Rate" dataDxfId="136" dataCellStyle="Currency"/>
    <tableColumn id="2" xr3:uid="{73CEEE7A-8B9A-0A45-8CFB-D32F87244D68}" name="Truck" dataDxfId="135" dataCellStyle="Currency"/>
    <tableColumn id="9" xr3:uid="{1DB572D0-4C79-5F47-B258-D2E493B428E4}" name="Insurance" dataDxfId="134"/>
    <tableColumn id="10" xr3:uid="{C41FF8CB-85A9-F544-864B-BEB76A271332}" name="Fuel" dataDxfId="133"/>
    <tableColumn id="11" xr3:uid="{7E8EBC45-9694-204B-9EE8-8BAFCD222EF1}" name="Diesel Exhaust Fluid" dataDxfId="132"/>
    <tableColumn id="12" xr3:uid="{A32346BC-8CD2-AD40-9D58-80FDCECFC212}" name="Advance" dataDxfId="131"/>
    <tableColumn id="43" xr3:uid="{D04207EB-8EDD-9E4B-85A2-3C213A99671A}" name="Warehouse" dataDxfId="130"/>
    <tableColumn id="44" xr3:uid="{59ED53C5-13E6-2447-975F-C4145653A419}" name="Repairs" dataDxfId="129"/>
    <tableColumn id="46" xr3:uid="{10792418-FCE6-D048-8083-391E30F2437B}" name="Tolls" dataDxfId="128"/>
    <tableColumn id="47" xr3:uid="{DA49BA92-2CED-D04E-BCF7-B1D1730A540B}" name="Fundings" dataDxfId="127"/>
    <tableColumn id="3" xr3:uid="{BD854180-45F1-6D44-9FAC-E97E39F21F08}" name="Driver Name" dataDxfId="126"/>
    <tableColumn id="6" xr3:uid="{B616869B-9FA2-C942-B2C2-6FFFA5701C90}" name="Odometer" dataDxfId="125"/>
    <tableColumn id="7" xr3:uid="{A94F46FA-45D4-E14A-A373-DCBD9055859C}" name="Miles" dataDxfId="124"/>
    <tableColumn id="15" xr3:uid="{769CDE33-B45F-274F-A586-29AB2D470A73}" name="Rate Per Miles" dataDxfId="123"/>
    <tableColumn id="19" xr3:uid="{4E187BE6-89E0-E846-AFA0-4E64295EB4CA}" name="Extra Stops" dataDxfId="122"/>
    <tableColumn id="20" xr3:uid="{4E16BBBD-E0DB-EE42-A6F6-27419BC30BF8}" name="Extra Pay" dataDxfId="121"/>
    <tableColumn id="22" xr3:uid="{DCDAB4A5-F2A7-E04F-83CB-C7D859D46D4A}" name="Costs Driver Paid" dataDxfId="120"/>
    <tableColumn id="5" xr3:uid="{D4488FF4-F9AB-6D41-9FBF-9436070818B9}" name="Total Expenses" dataDxfId="119"/>
    <tableColumn id="14" xr3:uid="{C7719667-7861-8149-B955-C116DE76692B}" name="First condition type" dataDxfId="118"/>
    <tableColumn id="16" xr3:uid="{9ABCDD3C-EB9C-4920-8CD0-BF04B1377A42}" name="Shipment cost sub-items" dataDxfId="117"/>
    <tableColumn id="21" xr3:uid="{7A07B2B5-7841-4FF8-99E4-FB45F29B264D}" name="ERE Stage" dataDxfId="116"/>
    <tableColumn id="23" xr3:uid="{B65F508A-376E-465F-BCCA-C2E1604B4556}" name="Basic freight" dataDxfId="115"/>
    <tableColumn id="24" xr3:uid="{E0FCE24D-05E9-42A3-970B-03EF2BED0327}" name="Final Amount" dataDxfId="11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034953-1F02-43EC-9487-AECE2D91357C}" name="Table2" displayName="Table2" ref="A1:AC62" totalsRowShown="0">
  <autoFilter ref="A1:AC62" xr:uid="{ED034953-1F02-43EC-9487-AECE2D91357C}"/>
  <tableColumns count="29">
    <tableColumn id="1" xr3:uid="{FB3B1B6A-FFC4-4E7D-B6B4-27FC28BA57DA}" name="Month"/>
    <tableColumn id="2" xr3:uid="{72AACA0F-AD08-44B9-AB69-A7201067430D}" name="Day"/>
    <tableColumn id="3" xr3:uid="{9A135B4B-2190-44BE-8A77-B9C009E0D980}" name="Load"/>
    <tableColumn id="4" xr3:uid="{5149574D-5100-4417-9E4F-12DBBEF10DA5}" name="Tonnage"/>
    <tableColumn id="5" xr3:uid="{EA5EC23F-CA05-4848-87C3-DC93301A6CB1}" name="Customer Type"/>
    <tableColumn id="6" xr3:uid="{2BCD3C85-AC53-45F7-8391-B8613EEC37C4}" name="Destination"/>
    <tableColumn id="7" xr3:uid="{DE54328D-D323-4340-8B9D-82FF0FCA3F28}" name="Rate"/>
    <tableColumn id="8" xr3:uid="{7F324ED2-8DEE-462D-8C69-E29D91D7DB4B}" name="Truck"/>
    <tableColumn id="9" xr3:uid="{6B4356F2-4249-4E11-B8B3-1BA1537D7D22}" name="Insurance"/>
    <tableColumn id="10" xr3:uid="{401C3AA6-A762-44C9-AE93-10B686FCC73C}" name="Fuel"/>
    <tableColumn id="11" xr3:uid="{A2837479-2E0C-41D7-ADA5-C7674FBA075E}" name="Diesel Exhaust Fluid"/>
    <tableColumn id="12" xr3:uid="{CD5F52BD-83CB-41FF-8EC7-6A18B00B6CEA}" name="Advance"/>
    <tableColumn id="13" xr3:uid="{89F332C0-56A8-4530-8278-061DFBF8884C}" name="Warehouse"/>
    <tableColumn id="14" xr3:uid="{C59FC359-A351-426B-A734-D8AB1453FCCC}" name="Repairs"/>
    <tableColumn id="15" xr3:uid="{34960142-3D07-42AF-8AB8-AC28F8C7688A}" name="Tolls"/>
    <tableColumn id="16" xr3:uid="{CF5F1C5A-08F0-41FB-A439-C15B411D244A}" name="Fundings"/>
    <tableColumn id="17" xr3:uid="{74F07F27-0BE7-494B-86AE-242A6C2D0967}" name="Driver Name"/>
    <tableColumn id="18" xr3:uid="{A33CFCD7-0921-47B1-88FB-B85A09CA1A1C}" name="Odometer"/>
    <tableColumn id="19" xr3:uid="{BCAB80B2-62AA-4277-B993-14963CEB5520}" name="Miles"/>
    <tableColumn id="20" xr3:uid="{16BE29EA-79BF-422F-8AA6-7E9D17FF1AC9}" name="Rate Per Miles"/>
    <tableColumn id="21" xr3:uid="{60D8EAA1-7989-45C9-AEEA-5882DF8A2159}" name="Extra Stops"/>
    <tableColumn id="22" xr3:uid="{504B0F82-DB22-4CD6-A32E-5FADEE7DDC71}" name="Extra Pay"/>
    <tableColumn id="23" xr3:uid="{B21708FE-82EC-4D00-BAFE-26092A6EDD98}" name="Costs Driver Paid"/>
    <tableColumn id="24" xr3:uid="{0F0473D8-01B2-443E-A3CD-D67CCDC2AC4D}" name="Total Expenses"/>
    <tableColumn id="25" xr3:uid="{60AD98B9-A9BA-4EFB-885F-5232F8CB7ABD}" name="First condition type"/>
    <tableColumn id="26" xr3:uid="{25B81EA1-669E-4E1A-8085-08E971E891D7}" name="Shipment cost sub-items"/>
    <tableColumn id="27" xr3:uid="{560CCF59-12EF-4620-9F5D-23BEA4420B11}" name="ERE Stage"/>
    <tableColumn id="28" xr3:uid="{92FB102C-DD6D-4548-BDE1-D76C0240BA46}" name="Basic freight"/>
    <tableColumn id="29" xr3:uid="{93054444-9A48-4C2E-94E4-4D81810AB31D}" name="Final 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39CFC-1162-9941-A49C-989867DCBC6F}">
  <sheetPr>
    <tabColor rgb="FFD3BBC0"/>
  </sheetPr>
  <dimension ref="A1:AC62"/>
  <sheetViews>
    <sheetView showGridLines="0" topLeftCell="A33" zoomScale="57" zoomScaleNormal="57" workbookViewId="0">
      <selection activeCell="V1" sqref="V1"/>
    </sheetView>
  </sheetViews>
  <sheetFormatPr defaultColWidth="8.6328125" defaultRowHeight="15.5" x14ac:dyDescent="0.35"/>
  <cols>
    <col min="1" max="1" width="6.81640625" style="4" bestFit="1" customWidth="1"/>
    <col min="2" max="2" width="4.453125" style="4" bestFit="1" customWidth="1"/>
    <col min="3" max="3" width="9.453125" style="4" customWidth="1"/>
    <col min="4" max="4" width="8.7265625" style="4" bestFit="1" customWidth="1"/>
    <col min="5" max="5" width="20" style="3" bestFit="1" customWidth="1"/>
    <col min="6" max="6" width="16.36328125" style="3" bestFit="1" customWidth="1"/>
    <col min="7" max="7" width="8.08984375" style="4" bestFit="1" customWidth="1"/>
    <col min="8" max="9" width="10.1796875" style="4" customWidth="1"/>
    <col min="10" max="10" width="10.81640625" style="4" customWidth="1"/>
    <col min="11" max="11" width="9.453125" style="4" customWidth="1"/>
    <col min="12" max="12" width="9.6328125" style="4" customWidth="1"/>
    <col min="13" max="13" width="13.453125" style="3" customWidth="1"/>
    <col min="14" max="14" width="17.81640625" style="3" customWidth="1"/>
    <col min="15" max="15" width="9.6328125" style="4" customWidth="1"/>
    <col min="16" max="16" width="10" style="4" customWidth="1"/>
    <col min="17" max="17" width="9.6328125" style="4" customWidth="1"/>
    <col min="18" max="18" width="9.6328125" style="3" customWidth="1"/>
    <col min="19" max="19" width="8" style="3" customWidth="1"/>
    <col min="20" max="20" width="9.6328125" style="3" customWidth="1"/>
    <col min="21" max="21" width="9.6328125" style="3" bestFit="1" customWidth="1"/>
    <col min="22" max="22" width="10.36328125" style="3" customWidth="1"/>
    <col min="23" max="23" width="9.1796875" style="3" bestFit="1" customWidth="1"/>
    <col min="24" max="24" width="9.81640625" style="3" customWidth="1"/>
    <col min="25" max="26" width="12.36328125" style="3" bestFit="1" customWidth="1"/>
    <col min="27" max="16384" width="8.6328125" style="3"/>
  </cols>
  <sheetData>
    <row r="1" spans="1:29" s="2" customFormat="1" ht="45" customHeight="1" x14ac:dyDescent="0.3">
      <c r="A1" s="1" t="s">
        <v>0</v>
      </c>
      <c r="B1" s="1" t="s">
        <v>1</v>
      </c>
      <c r="C1" s="1" t="s">
        <v>2</v>
      </c>
      <c r="D1" s="1" t="s">
        <v>44</v>
      </c>
      <c r="E1" s="1" t="s">
        <v>45</v>
      </c>
      <c r="F1" s="1" t="s">
        <v>48</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56</v>
      </c>
      <c r="Z1" s="1" t="s">
        <v>57</v>
      </c>
      <c r="AA1" s="1" t="s">
        <v>60</v>
      </c>
      <c r="AB1" s="1" t="s">
        <v>58</v>
      </c>
      <c r="AC1" s="1" t="s">
        <v>59</v>
      </c>
    </row>
    <row r="2" spans="1:29" x14ac:dyDescent="0.35">
      <c r="A2" s="5" t="s">
        <v>21</v>
      </c>
      <c r="B2" s="6">
        <v>1</v>
      </c>
      <c r="C2" s="7" t="s">
        <v>22</v>
      </c>
      <c r="D2" s="8">
        <v>11</v>
      </c>
      <c r="E2" s="7" t="s">
        <v>46</v>
      </c>
      <c r="F2" s="7" t="s">
        <v>61</v>
      </c>
      <c r="G2" s="9">
        <v>5556</v>
      </c>
      <c r="H2" s="10" t="s">
        <v>27</v>
      </c>
      <c r="I2" s="11">
        <v>132</v>
      </c>
      <c r="J2" s="11">
        <v>400</v>
      </c>
      <c r="K2" s="11">
        <v>50</v>
      </c>
      <c r="L2" s="11">
        <v>250</v>
      </c>
      <c r="M2" s="12">
        <v>120</v>
      </c>
      <c r="N2" s="11">
        <v>65</v>
      </c>
      <c r="O2" s="11">
        <v>134</v>
      </c>
      <c r="P2" s="11">
        <v>6</v>
      </c>
      <c r="Q2" s="13" t="s">
        <v>40</v>
      </c>
      <c r="R2" s="6">
        <v>295.41000000000003</v>
      </c>
      <c r="S2" s="7">
        <v>343</v>
      </c>
      <c r="T2" s="11">
        <v>240.1</v>
      </c>
      <c r="U2" s="11">
        <v>100</v>
      </c>
      <c r="V2" s="11">
        <v>22</v>
      </c>
      <c r="W2" s="11">
        <v>54</v>
      </c>
      <c r="X2" s="14">
        <v>1573.1</v>
      </c>
      <c r="Y2" s="11">
        <v>722.28</v>
      </c>
      <c r="Z2" s="11">
        <v>1111.2</v>
      </c>
      <c r="AA2" s="11">
        <v>944.5200000000001</v>
      </c>
      <c r="AB2" s="11">
        <v>1389</v>
      </c>
      <c r="AC2" s="11">
        <v>1666.8</v>
      </c>
    </row>
    <row r="3" spans="1:29" x14ac:dyDescent="0.35">
      <c r="A3" s="5" t="s">
        <v>21</v>
      </c>
      <c r="B3" s="6">
        <v>3</v>
      </c>
      <c r="C3" s="15" t="s">
        <v>22</v>
      </c>
      <c r="D3" s="8">
        <v>21.3</v>
      </c>
      <c r="E3" s="7" t="s">
        <v>46</v>
      </c>
      <c r="F3" s="7" t="s">
        <v>50</v>
      </c>
      <c r="G3" s="9">
        <v>5556</v>
      </c>
      <c r="H3" s="10" t="s">
        <v>27</v>
      </c>
      <c r="I3" s="11">
        <v>132</v>
      </c>
      <c r="J3" s="11">
        <v>400</v>
      </c>
      <c r="K3" s="11">
        <v>50</v>
      </c>
      <c r="L3" s="11">
        <v>250</v>
      </c>
      <c r="M3" s="12">
        <v>120</v>
      </c>
      <c r="N3" s="11">
        <v>65</v>
      </c>
      <c r="O3" s="11">
        <v>134</v>
      </c>
      <c r="P3" s="11">
        <v>6</v>
      </c>
      <c r="Q3" s="13" t="s">
        <v>41</v>
      </c>
      <c r="R3" s="6">
        <v>295.41000000000003</v>
      </c>
      <c r="S3" s="7">
        <v>343</v>
      </c>
      <c r="T3" s="11">
        <v>240.1</v>
      </c>
      <c r="U3" s="11">
        <v>100</v>
      </c>
      <c r="V3" s="11">
        <v>22</v>
      </c>
      <c r="W3" s="11">
        <v>54</v>
      </c>
      <c r="X3" s="14">
        <v>1573.1</v>
      </c>
      <c r="Y3" s="11">
        <v>722.28</v>
      </c>
      <c r="Z3" s="11">
        <v>1111.2</v>
      </c>
      <c r="AA3" s="11">
        <v>944.5200000000001</v>
      </c>
      <c r="AB3" s="11">
        <v>1389</v>
      </c>
      <c r="AC3" s="11">
        <v>1666.8</v>
      </c>
    </row>
    <row r="4" spans="1:29" x14ac:dyDescent="0.35">
      <c r="A4" s="5" t="s">
        <v>21</v>
      </c>
      <c r="B4" s="6">
        <v>13</v>
      </c>
      <c r="C4" s="15" t="s">
        <v>22</v>
      </c>
      <c r="D4" s="8">
        <v>22</v>
      </c>
      <c r="E4" s="7" t="s">
        <v>46</v>
      </c>
      <c r="F4" s="7" t="s">
        <v>51</v>
      </c>
      <c r="G4" s="9">
        <v>5556</v>
      </c>
      <c r="H4" s="10" t="s">
        <v>27</v>
      </c>
      <c r="I4" s="11">
        <v>132</v>
      </c>
      <c r="J4" s="11">
        <v>400</v>
      </c>
      <c r="K4" s="11">
        <v>50</v>
      </c>
      <c r="L4" s="11">
        <v>250</v>
      </c>
      <c r="M4" s="12">
        <v>120</v>
      </c>
      <c r="N4" s="11">
        <v>65</v>
      </c>
      <c r="O4" s="11">
        <v>134</v>
      </c>
      <c r="P4" s="11">
        <v>6</v>
      </c>
      <c r="Q4" s="13" t="s">
        <v>42</v>
      </c>
      <c r="R4" s="6">
        <v>295.41000000000003</v>
      </c>
      <c r="S4" s="7">
        <v>343</v>
      </c>
      <c r="T4" s="11">
        <v>240.1</v>
      </c>
      <c r="U4" s="11">
        <v>100</v>
      </c>
      <c r="V4" s="11">
        <v>22</v>
      </c>
      <c r="W4" s="11">
        <v>54</v>
      </c>
      <c r="X4" s="14">
        <v>1573.1</v>
      </c>
      <c r="Y4" s="11">
        <v>722.28</v>
      </c>
      <c r="Z4" s="11">
        <v>1111.2</v>
      </c>
      <c r="AA4" s="11">
        <v>944.5200000000001</v>
      </c>
      <c r="AB4" s="11">
        <v>1389</v>
      </c>
      <c r="AC4" s="11">
        <v>1666.8</v>
      </c>
    </row>
    <row r="5" spans="1:29" x14ac:dyDescent="0.35">
      <c r="A5" s="5" t="s">
        <v>23</v>
      </c>
      <c r="B5" s="6">
        <v>4</v>
      </c>
      <c r="C5" s="15" t="s">
        <v>24</v>
      </c>
      <c r="D5" s="8">
        <v>14.5</v>
      </c>
      <c r="E5" s="7" t="s">
        <v>46</v>
      </c>
      <c r="F5" s="7" t="s">
        <v>50</v>
      </c>
      <c r="G5" s="9">
        <v>4567</v>
      </c>
      <c r="H5" s="10" t="s">
        <v>27</v>
      </c>
      <c r="I5" s="11">
        <v>132</v>
      </c>
      <c r="J5" s="11">
        <v>333</v>
      </c>
      <c r="K5" s="11">
        <v>51</v>
      </c>
      <c r="L5" s="11">
        <v>250</v>
      </c>
      <c r="M5" s="12">
        <v>134</v>
      </c>
      <c r="N5" s="11">
        <v>65</v>
      </c>
      <c r="O5" s="11">
        <v>134</v>
      </c>
      <c r="P5" s="11">
        <v>6</v>
      </c>
      <c r="Q5" s="13" t="s">
        <v>40</v>
      </c>
      <c r="R5" s="6">
        <v>295.41000000000003</v>
      </c>
      <c r="S5" s="7">
        <v>354</v>
      </c>
      <c r="T5" s="11">
        <v>247.79999999999998</v>
      </c>
      <c r="U5" s="11">
        <v>100</v>
      </c>
      <c r="V5" s="11">
        <v>23</v>
      </c>
      <c r="W5" s="11">
        <v>55</v>
      </c>
      <c r="X5" s="14">
        <v>1530.8</v>
      </c>
      <c r="Y5" s="11">
        <v>593.71</v>
      </c>
      <c r="Z5" s="11">
        <v>913.40000000000009</v>
      </c>
      <c r="AA5" s="11">
        <v>776.3900000000001</v>
      </c>
      <c r="AB5" s="11">
        <v>1141.75</v>
      </c>
      <c r="AC5" s="11">
        <v>1370.1</v>
      </c>
    </row>
    <row r="6" spans="1:29" x14ac:dyDescent="0.35">
      <c r="A6" s="5" t="s">
        <v>23</v>
      </c>
      <c r="B6" s="6">
        <v>5</v>
      </c>
      <c r="C6" s="15" t="s">
        <v>24</v>
      </c>
      <c r="D6" s="8">
        <v>18</v>
      </c>
      <c r="E6" s="7" t="s">
        <v>46</v>
      </c>
      <c r="F6" s="7" t="s">
        <v>51</v>
      </c>
      <c r="G6" s="9">
        <v>4567</v>
      </c>
      <c r="H6" s="10" t="s">
        <v>27</v>
      </c>
      <c r="I6" s="11">
        <v>132</v>
      </c>
      <c r="J6" s="11">
        <v>333</v>
      </c>
      <c r="K6" s="11">
        <v>52</v>
      </c>
      <c r="L6" s="11">
        <v>250</v>
      </c>
      <c r="M6" s="12">
        <v>134</v>
      </c>
      <c r="N6" s="11">
        <v>65</v>
      </c>
      <c r="O6" s="11">
        <v>134</v>
      </c>
      <c r="P6" s="11">
        <v>6</v>
      </c>
      <c r="Q6" s="13" t="s">
        <v>41</v>
      </c>
      <c r="R6" s="6">
        <v>295.41000000000003</v>
      </c>
      <c r="S6" s="7">
        <v>354</v>
      </c>
      <c r="T6" s="11">
        <v>247.79999999999998</v>
      </c>
      <c r="U6" s="11">
        <v>100</v>
      </c>
      <c r="V6" s="11">
        <v>23</v>
      </c>
      <c r="W6" s="11">
        <v>55</v>
      </c>
      <c r="X6" s="14">
        <v>1531.8</v>
      </c>
      <c r="Y6" s="11">
        <v>593.71</v>
      </c>
      <c r="Z6" s="11">
        <v>913.40000000000009</v>
      </c>
      <c r="AA6" s="11">
        <v>776.3900000000001</v>
      </c>
      <c r="AB6" s="11">
        <v>1141.75</v>
      </c>
      <c r="AC6" s="11">
        <v>1370.1</v>
      </c>
    </row>
    <row r="7" spans="1:29" x14ac:dyDescent="0.35">
      <c r="A7" s="5" t="s">
        <v>23</v>
      </c>
      <c r="B7" s="6">
        <v>6</v>
      </c>
      <c r="C7" s="15" t="s">
        <v>24</v>
      </c>
      <c r="D7" s="8">
        <v>19</v>
      </c>
      <c r="E7" s="7" t="s">
        <v>46</v>
      </c>
      <c r="F7" s="7" t="s">
        <v>52</v>
      </c>
      <c r="G7" s="9">
        <v>4567</v>
      </c>
      <c r="H7" s="10" t="s">
        <v>27</v>
      </c>
      <c r="I7" s="11">
        <v>132</v>
      </c>
      <c r="J7" s="11">
        <v>333</v>
      </c>
      <c r="K7" s="11">
        <v>53</v>
      </c>
      <c r="L7" s="11">
        <v>250</v>
      </c>
      <c r="M7" s="12">
        <v>134</v>
      </c>
      <c r="N7" s="11">
        <v>65</v>
      </c>
      <c r="O7" s="11">
        <v>134</v>
      </c>
      <c r="P7" s="11">
        <v>6</v>
      </c>
      <c r="Q7" s="13" t="s">
        <v>42</v>
      </c>
      <c r="R7" s="6">
        <v>295.41000000000003</v>
      </c>
      <c r="S7" s="7">
        <v>354</v>
      </c>
      <c r="T7" s="11">
        <v>247.79999999999998</v>
      </c>
      <c r="U7" s="11">
        <v>100</v>
      </c>
      <c r="V7" s="11">
        <v>23</v>
      </c>
      <c r="W7" s="11">
        <v>55</v>
      </c>
      <c r="X7" s="14">
        <v>1532.8</v>
      </c>
      <c r="Y7" s="11">
        <v>593.71</v>
      </c>
      <c r="Z7" s="11">
        <v>913.40000000000009</v>
      </c>
      <c r="AA7" s="11">
        <v>776.3900000000001</v>
      </c>
      <c r="AB7" s="11">
        <v>1141.75</v>
      </c>
      <c r="AC7" s="11">
        <v>1370.1</v>
      </c>
    </row>
    <row r="8" spans="1:29" x14ac:dyDescent="0.35">
      <c r="A8" s="5" t="s">
        <v>23</v>
      </c>
      <c r="B8" s="6">
        <v>14</v>
      </c>
      <c r="C8" s="15" t="s">
        <v>24</v>
      </c>
      <c r="D8" s="8">
        <v>20</v>
      </c>
      <c r="E8" s="7" t="s">
        <v>46</v>
      </c>
      <c r="F8" s="7" t="s">
        <v>54</v>
      </c>
      <c r="G8" s="9">
        <v>4567</v>
      </c>
      <c r="H8" s="10" t="s">
        <v>27</v>
      </c>
      <c r="I8" s="11">
        <v>132</v>
      </c>
      <c r="J8" s="11">
        <v>333</v>
      </c>
      <c r="K8" s="11">
        <v>54</v>
      </c>
      <c r="L8" s="11">
        <v>250</v>
      </c>
      <c r="M8" s="12">
        <v>134</v>
      </c>
      <c r="N8" s="11">
        <v>65</v>
      </c>
      <c r="O8" s="11">
        <v>134</v>
      </c>
      <c r="P8" s="11">
        <v>6</v>
      </c>
      <c r="Q8" s="13" t="s">
        <v>43</v>
      </c>
      <c r="R8" s="6">
        <v>295.41000000000003</v>
      </c>
      <c r="S8" s="7">
        <v>354</v>
      </c>
      <c r="T8" s="11">
        <v>247.79999999999998</v>
      </c>
      <c r="U8" s="11">
        <v>100</v>
      </c>
      <c r="V8" s="11">
        <v>23</v>
      </c>
      <c r="W8" s="11">
        <v>55</v>
      </c>
      <c r="X8" s="14">
        <v>1533.8</v>
      </c>
      <c r="Y8" s="11">
        <v>593.71</v>
      </c>
      <c r="Z8" s="11">
        <v>913.40000000000009</v>
      </c>
      <c r="AA8" s="11">
        <v>776.3900000000001</v>
      </c>
      <c r="AB8" s="11">
        <v>1141.75</v>
      </c>
      <c r="AC8" s="11">
        <v>1370.1</v>
      </c>
    </row>
    <row r="9" spans="1:29" x14ac:dyDescent="0.35">
      <c r="A9" s="5" t="s">
        <v>25</v>
      </c>
      <c r="B9" s="6">
        <v>2</v>
      </c>
      <c r="C9" s="15" t="s">
        <v>26</v>
      </c>
      <c r="D9" s="8">
        <v>21</v>
      </c>
      <c r="E9" s="7" t="s">
        <v>46</v>
      </c>
      <c r="F9" s="7" t="s">
        <v>51</v>
      </c>
      <c r="G9" s="9">
        <v>3458</v>
      </c>
      <c r="H9" s="10" t="s">
        <v>27</v>
      </c>
      <c r="I9" s="11">
        <v>132</v>
      </c>
      <c r="J9" s="11">
        <v>453</v>
      </c>
      <c r="K9" s="11">
        <v>55</v>
      </c>
      <c r="L9" s="11">
        <v>250</v>
      </c>
      <c r="M9" s="12">
        <v>121</v>
      </c>
      <c r="N9" s="11">
        <v>32</v>
      </c>
      <c r="O9" s="11">
        <v>56</v>
      </c>
      <c r="P9" s="11">
        <v>56</v>
      </c>
      <c r="Q9" s="13" t="s">
        <v>40</v>
      </c>
      <c r="R9" s="6">
        <v>295.41000000000003</v>
      </c>
      <c r="S9" s="7">
        <v>333</v>
      </c>
      <c r="T9" s="11">
        <v>233.1</v>
      </c>
      <c r="U9" s="11">
        <v>100</v>
      </c>
      <c r="V9" s="11">
        <v>24</v>
      </c>
      <c r="W9" s="11">
        <v>56</v>
      </c>
      <c r="X9" s="14">
        <v>1568.1</v>
      </c>
      <c r="Y9" s="11">
        <v>449.54</v>
      </c>
      <c r="Z9" s="11">
        <v>691.6</v>
      </c>
      <c r="AA9" s="11">
        <v>587.86</v>
      </c>
      <c r="AB9" s="11">
        <v>864.5</v>
      </c>
      <c r="AC9" s="11">
        <v>1037.3999999999999</v>
      </c>
    </row>
    <row r="10" spans="1:29" x14ac:dyDescent="0.35">
      <c r="A10" s="5" t="s">
        <v>25</v>
      </c>
      <c r="B10" s="6">
        <v>3</v>
      </c>
      <c r="C10" s="7" t="s">
        <v>26</v>
      </c>
      <c r="D10" s="8">
        <v>22</v>
      </c>
      <c r="E10" s="7" t="s">
        <v>47</v>
      </c>
      <c r="F10" s="7" t="s">
        <v>50</v>
      </c>
      <c r="G10" s="9">
        <v>3458</v>
      </c>
      <c r="H10" s="10" t="s">
        <v>27</v>
      </c>
      <c r="I10" s="11">
        <v>132</v>
      </c>
      <c r="J10" s="11">
        <v>453</v>
      </c>
      <c r="K10" s="11">
        <v>56</v>
      </c>
      <c r="L10" s="11">
        <v>250</v>
      </c>
      <c r="M10" s="12">
        <v>121</v>
      </c>
      <c r="N10" s="11">
        <v>32</v>
      </c>
      <c r="O10" s="11">
        <v>56</v>
      </c>
      <c r="P10" s="11">
        <v>56</v>
      </c>
      <c r="Q10" s="13" t="s">
        <v>41</v>
      </c>
      <c r="R10" s="6">
        <v>295.41000000000003</v>
      </c>
      <c r="S10" s="7">
        <v>333</v>
      </c>
      <c r="T10" s="11">
        <v>233.1</v>
      </c>
      <c r="U10" s="11">
        <v>100</v>
      </c>
      <c r="V10" s="11">
        <v>24</v>
      </c>
      <c r="W10" s="11">
        <v>56</v>
      </c>
      <c r="X10" s="14">
        <v>1569.1</v>
      </c>
      <c r="Y10" s="11">
        <v>449.54</v>
      </c>
      <c r="Z10" s="11">
        <v>691.6</v>
      </c>
      <c r="AA10" s="11">
        <v>587.86</v>
      </c>
      <c r="AB10" s="11">
        <v>864.5</v>
      </c>
      <c r="AC10" s="11">
        <v>1037.3999999999999</v>
      </c>
    </row>
    <row r="11" spans="1:29" x14ac:dyDescent="0.35">
      <c r="A11" s="5" t="s">
        <v>25</v>
      </c>
      <c r="B11" s="6">
        <v>7</v>
      </c>
      <c r="C11" s="15" t="s">
        <v>24</v>
      </c>
      <c r="D11" s="8">
        <v>22.7</v>
      </c>
      <c r="E11" s="7" t="s">
        <v>47</v>
      </c>
      <c r="F11" s="7" t="s">
        <v>51</v>
      </c>
      <c r="G11" s="9">
        <v>3458</v>
      </c>
      <c r="H11" s="10" t="s">
        <v>27</v>
      </c>
      <c r="I11" s="11">
        <v>132</v>
      </c>
      <c r="J11" s="11">
        <v>453</v>
      </c>
      <c r="K11" s="11">
        <v>57</v>
      </c>
      <c r="L11" s="11">
        <v>250</v>
      </c>
      <c r="M11" s="12">
        <v>121</v>
      </c>
      <c r="N11" s="11">
        <v>32</v>
      </c>
      <c r="O11" s="11">
        <v>56</v>
      </c>
      <c r="P11" s="11">
        <v>56</v>
      </c>
      <c r="Q11" s="13" t="s">
        <v>43</v>
      </c>
      <c r="R11" s="6">
        <v>295.41000000000003</v>
      </c>
      <c r="S11" s="7">
        <v>333</v>
      </c>
      <c r="T11" s="11">
        <v>233.1</v>
      </c>
      <c r="U11" s="11">
        <v>100</v>
      </c>
      <c r="V11" s="11">
        <v>24</v>
      </c>
      <c r="W11" s="11">
        <v>56</v>
      </c>
      <c r="X11" s="14">
        <v>1570.1</v>
      </c>
      <c r="Y11" s="11">
        <v>449.54</v>
      </c>
      <c r="Z11" s="11">
        <v>691.6</v>
      </c>
      <c r="AA11" s="11">
        <v>587.86</v>
      </c>
      <c r="AB11" s="11">
        <v>864.5</v>
      </c>
      <c r="AC11" s="11">
        <v>1037.3999999999999</v>
      </c>
    </row>
    <row r="12" spans="1:29" x14ac:dyDescent="0.35">
      <c r="A12" s="5" t="s">
        <v>25</v>
      </c>
      <c r="B12" s="6">
        <v>8</v>
      </c>
      <c r="C12" s="15" t="s">
        <v>26</v>
      </c>
      <c r="D12" s="8">
        <v>12</v>
      </c>
      <c r="E12" s="7" t="s">
        <v>46</v>
      </c>
      <c r="F12" s="7" t="s">
        <v>52</v>
      </c>
      <c r="G12" s="9">
        <v>3458</v>
      </c>
      <c r="H12" s="10" t="s">
        <v>27</v>
      </c>
      <c r="I12" s="11">
        <v>132</v>
      </c>
      <c r="J12" s="11">
        <v>453</v>
      </c>
      <c r="K12" s="11">
        <v>58</v>
      </c>
      <c r="L12" s="11">
        <v>250</v>
      </c>
      <c r="M12" s="12">
        <v>121</v>
      </c>
      <c r="N12" s="11">
        <v>32</v>
      </c>
      <c r="O12" s="11">
        <v>56</v>
      </c>
      <c r="P12" s="11">
        <v>56</v>
      </c>
      <c r="Q12" s="13" t="s">
        <v>43</v>
      </c>
      <c r="R12" s="6">
        <v>295.41000000000003</v>
      </c>
      <c r="S12" s="7">
        <v>333</v>
      </c>
      <c r="T12" s="11">
        <v>233.1</v>
      </c>
      <c r="U12" s="11">
        <v>100</v>
      </c>
      <c r="V12" s="11">
        <v>24</v>
      </c>
      <c r="W12" s="11">
        <v>56</v>
      </c>
      <c r="X12" s="14">
        <v>1571.1</v>
      </c>
      <c r="Y12" s="11">
        <v>449.54</v>
      </c>
      <c r="Z12" s="11">
        <v>691.6</v>
      </c>
      <c r="AA12" s="11">
        <v>587.86</v>
      </c>
      <c r="AB12" s="11">
        <v>864.5</v>
      </c>
      <c r="AC12" s="11">
        <v>1037.3999999999999</v>
      </c>
    </row>
    <row r="13" spans="1:29" x14ac:dyDescent="0.35">
      <c r="A13" s="5" t="s">
        <v>25</v>
      </c>
      <c r="B13" s="6">
        <v>9</v>
      </c>
      <c r="C13" s="7" t="s">
        <v>22</v>
      </c>
      <c r="D13" s="8">
        <v>13</v>
      </c>
      <c r="E13" s="7" t="s">
        <v>47</v>
      </c>
      <c r="F13" s="7" t="s">
        <v>49</v>
      </c>
      <c r="G13" s="9">
        <v>3458</v>
      </c>
      <c r="H13" s="10" t="s">
        <v>27</v>
      </c>
      <c r="I13" s="11">
        <v>132</v>
      </c>
      <c r="J13" s="11">
        <v>453</v>
      </c>
      <c r="K13" s="11">
        <v>59</v>
      </c>
      <c r="L13" s="11">
        <v>250</v>
      </c>
      <c r="M13" s="12">
        <v>121</v>
      </c>
      <c r="N13" s="11"/>
      <c r="O13" s="11">
        <v>56</v>
      </c>
      <c r="P13" s="11">
        <v>56</v>
      </c>
      <c r="Q13" s="13" t="s">
        <v>40</v>
      </c>
      <c r="R13" s="6">
        <v>295.41000000000003</v>
      </c>
      <c r="S13" s="7">
        <v>333</v>
      </c>
      <c r="T13" s="11">
        <v>233.1</v>
      </c>
      <c r="U13" s="11">
        <v>100</v>
      </c>
      <c r="V13" s="11">
        <v>24</v>
      </c>
      <c r="W13" s="11">
        <v>56</v>
      </c>
      <c r="X13" s="14">
        <v>1540.1</v>
      </c>
      <c r="Y13" s="11">
        <v>449.54</v>
      </c>
      <c r="Z13" s="11">
        <v>691.6</v>
      </c>
      <c r="AA13" s="11">
        <v>587.86</v>
      </c>
      <c r="AB13" s="11">
        <v>864.5</v>
      </c>
      <c r="AC13" s="11">
        <v>1037.3999999999999</v>
      </c>
    </row>
    <row r="14" spans="1:29" x14ac:dyDescent="0.35">
      <c r="A14" s="5" t="s">
        <v>28</v>
      </c>
      <c r="B14" s="6">
        <v>12</v>
      </c>
      <c r="C14" s="15" t="s">
        <v>22</v>
      </c>
      <c r="D14" s="8">
        <v>16</v>
      </c>
      <c r="E14" s="7" t="s">
        <v>46</v>
      </c>
      <c r="F14" s="7" t="s">
        <v>55</v>
      </c>
      <c r="G14" s="9">
        <v>6433</v>
      </c>
      <c r="H14" s="10" t="s">
        <v>29</v>
      </c>
      <c r="I14" s="11">
        <v>132</v>
      </c>
      <c r="J14" s="11">
        <v>399</v>
      </c>
      <c r="K14" s="11">
        <v>72</v>
      </c>
      <c r="L14" s="11">
        <v>250</v>
      </c>
      <c r="M14" s="12">
        <v>134</v>
      </c>
      <c r="N14" s="11"/>
      <c r="O14" s="11">
        <v>134</v>
      </c>
      <c r="P14" s="11">
        <v>6</v>
      </c>
      <c r="Q14" s="13" t="s">
        <v>41</v>
      </c>
      <c r="R14" s="6">
        <v>295.41000000000003</v>
      </c>
      <c r="S14" s="7">
        <v>343</v>
      </c>
      <c r="T14" s="11">
        <v>240.1</v>
      </c>
      <c r="U14" s="11">
        <v>100</v>
      </c>
      <c r="V14" s="11">
        <v>25</v>
      </c>
      <c r="W14" s="11">
        <v>57</v>
      </c>
      <c r="X14" s="14">
        <v>1549.1</v>
      </c>
      <c r="Y14" s="11">
        <v>836.29000000000008</v>
      </c>
      <c r="Z14" s="11">
        <v>1286.6000000000001</v>
      </c>
      <c r="AA14" s="11">
        <v>1093.6100000000001</v>
      </c>
      <c r="AB14" s="11">
        <v>1608.25</v>
      </c>
      <c r="AC14" s="11">
        <v>1929.8999999999999</v>
      </c>
    </row>
    <row r="15" spans="1:29" x14ac:dyDescent="0.35">
      <c r="A15" s="5" t="s">
        <v>28</v>
      </c>
      <c r="B15" s="6">
        <v>16</v>
      </c>
      <c r="C15" s="15" t="s">
        <v>24</v>
      </c>
      <c r="D15" s="8">
        <v>17</v>
      </c>
      <c r="E15" s="7" t="s">
        <v>47</v>
      </c>
      <c r="F15" s="7" t="s">
        <v>53</v>
      </c>
      <c r="G15" s="9">
        <v>6433</v>
      </c>
      <c r="H15" s="10" t="s">
        <v>29</v>
      </c>
      <c r="I15" s="11">
        <v>132</v>
      </c>
      <c r="J15" s="11">
        <v>399</v>
      </c>
      <c r="K15" s="11">
        <v>73</v>
      </c>
      <c r="L15" s="11">
        <v>250</v>
      </c>
      <c r="M15" s="12">
        <v>134</v>
      </c>
      <c r="N15" s="11">
        <v>65</v>
      </c>
      <c r="O15" s="11">
        <v>134</v>
      </c>
      <c r="P15" s="11">
        <v>6</v>
      </c>
      <c r="Q15" s="13" t="s">
        <v>42</v>
      </c>
      <c r="R15" s="6">
        <v>295.41000000000003</v>
      </c>
      <c r="S15" s="7">
        <v>343</v>
      </c>
      <c r="T15" s="11">
        <v>240.1</v>
      </c>
      <c r="U15" s="11">
        <v>100</v>
      </c>
      <c r="V15" s="11">
        <v>25</v>
      </c>
      <c r="W15" s="11">
        <v>57</v>
      </c>
      <c r="X15" s="14">
        <v>1615.1</v>
      </c>
      <c r="Y15" s="11">
        <v>836.29000000000008</v>
      </c>
      <c r="Z15" s="11">
        <v>1286.6000000000001</v>
      </c>
      <c r="AA15" s="11">
        <v>1093.6100000000001</v>
      </c>
      <c r="AB15" s="11">
        <v>1608.25</v>
      </c>
      <c r="AC15" s="11">
        <v>1929.8999999999999</v>
      </c>
    </row>
    <row r="16" spans="1:29" x14ac:dyDescent="0.35">
      <c r="A16" s="5" t="s">
        <v>28</v>
      </c>
      <c r="B16" s="6">
        <v>22</v>
      </c>
      <c r="C16" s="15" t="s">
        <v>22</v>
      </c>
      <c r="D16" s="8">
        <v>18</v>
      </c>
      <c r="E16" s="7" t="s">
        <v>47</v>
      </c>
      <c r="F16" s="7" t="s">
        <v>51</v>
      </c>
      <c r="G16" s="9">
        <v>6433</v>
      </c>
      <c r="H16" s="10" t="s">
        <v>29</v>
      </c>
      <c r="I16" s="11">
        <v>132</v>
      </c>
      <c r="J16" s="11">
        <v>399</v>
      </c>
      <c r="K16" s="11">
        <v>74</v>
      </c>
      <c r="L16" s="11">
        <v>250</v>
      </c>
      <c r="M16" s="12">
        <v>134</v>
      </c>
      <c r="N16" s="11">
        <v>65</v>
      </c>
      <c r="O16" s="11">
        <v>134</v>
      </c>
      <c r="P16" s="11">
        <v>6</v>
      </c>
      <c r="Q16" s="13" t="s">
        <v>43</v>
      </c>
      <c r="R16" s="6">
        <v>295.41000000000003</v>
      </c>
      <c r="S16" s="7">
        <v>343</v>
      </c>
      <c r="T16" s="11">
        <v>240.1</v>
      </c>
      <c r="U16" s="11">
        <v>100</v>
      </c>
      <c r="V16" s="11">
        <v>25</v>
      </c>
      <c r="W16" s="11">
        <v>57</v>
      </c>
      <c r="X16" s="14">
        <v>1616.1</v>
      </c>
      <c r="Y16" s="11">
        <v>836.29000000000008</v>
      </c>
      <c r="Z16" s="11">
        <v>1286.6000000000001</v>
      </c>
      <c r="AA16" s="11">
        <v>1093.6100000000001</v>
      </c>
      <c r="AB16" s="11">
        <v>1608.25</v>
      </c>
      <c r="AC16" s="11">
        <v>1929.8999999999999</v>
      </c>
    </row>
    <row r="17" spans="1:29" x14ac:dyDescent="0.35">
      <c r="A17" s="5" t="s">
        <v>30</v>
      </c>
      <c r="B17" s="6">
        <v>5</v>
      </c>
      <c r="C17" s="7" t="s">
        <v>24</v>
      </c>
      <c r="D17" s="8">
        <v>11</v>
      </c>
      <c r="E17" s="7" t="s">
        <v>46</v>
      </c>
      <c r="F17" s="7" t="s">
        <v>54</v>
      </c>
      <c r="G17" s="9">
        <v>8765</v>
      </c>
      <c r="H17" s="10" t="s">
        <v>29</v>
      </c>
      <c r="I17" s="11">
        <v>132</v>
      </c>
      <c r="J17" s="11">
        <v>387</v>
      </c>
      <c r="K17" s="11">
        <v>50</v>
      </c>
      <c r="L17" s="11">
        <v>250</v>
      </c>
      <c r="M17" s="12">
        <v>128</v>
      </c>
      <c r="N17" s="11">
        <v>34</v>
      </c>
      <c r="O17" s="11">
        <v>128</v>
      </c>
      <c r="P17" s="11">
        <v>46</v>
      </c>
      <c r="Q17" s="13" t="s">
        <v>40</v>
      </c>
      <c r="R17" s="6">
        <v>333</v>
      </c>
      <c r="S17" s="7">
        <v>343</v>
      </c>
      <c r="T17" s="11">
        <v>240.1</v>
      </c>
      <c r="U17" s="11">
        <v>100</v>
      </c>
      <c r="V17" s="11">
        <v>26</v>
      </c>
      <c r="W17" s="11">
        <v>58</v>
      </c>
      <c r="X17" s="14">
        <v>1579.1</v>
      </c>
      <c r="Y17" s="11">
        <v>1139.45</v>
      </c>
      <c r="Z17" s="11">
        <v>1753</v>
      </c>
      <c r="AA17" s="11">
        <v>1490.0500000000002</v>
      </c>
      <c r="AB17" s="11">
        <v>2191.25</v>
      </c>
      <c r="AC17" s="11">
        <v>2629.5</v>
      </c>
    </row>
    <row r="18" spans="1:29" x14ac:dyDescent="0.35">
      <c r="A18" s="5" t="s">
        <v>30</v>
      </c>
      <c r="B18" s="6">
        <v>13</v>
      </c>
      <c r="C18" s="15" t="s">
        <v>24</v>
      </c>
      <c r="D18" s="8">
        <v>21</v>
      </c>
      <c r="E18" s="7" t="s">
        <v>46</v>
      </c>
      <c r="F18" s="7" t="s">
        <v>53</v>
      </c>
      <c r="G18" s="9">
        <v>8765</v>
      </c>
      <c r="H18" s="10" t="s">
        <v>29</v>
      </c>
      <c r="I18" s="11">
        <v>132</v>
      </c>
      <c r="J18" s="11">
        <v>387</v>
      </c>
      <c r="K18" s="11">
        <v>50</v>
      </c>
      <c r="L18" s="11">
        <v>250</v>
      </c>
      <c r="M18" s="12">
        <v>128</v>
      </c>
      <c r="N18" s="11">
        <v>34</v>
      </c>
      <c r="O18" s="11">
        <v>128</v>
      </c>
      <c r="P18" s="11">
        <v>46</v>
      </c>
      <c r="Q18" s="13" t="s">
        <v>41</v>
      </c>
      <c r="R18" s="6">
        <v>333</v>
      </c>
      <c r="S18" s="7">
        <v>343</v>
      </c>
      <c r="T18" s="11">
        <v>240.1</v>
      </c>
      <c r="U18" s="11">
        <v>100</v>
      </c>
      <c r="V18" s="11">
        <v>26</v>
      </c>
      <c r="W18" s="11">
        <v>58</v>
      </c>
      <c r="X18" s="14">
        <v>1579.1</v>
      </c>
      <c r="Y18" s="11">
        <v>1139.45</v>
      </c>
      <c r="Z18" s="11">
        <v>1753</v>
      </c>
      <c r="AA18" s="11">
        <v>1490.0500000000002</v>
      </c>
      <c r="AB18" s="11">
        <v>2191.25</v>
      </c>
      <c r="AC18" s="11">
        <v>2629.5</v>
      </c>
    </row>
    <row r="19" spans="1:29" x14ac:dyDescent="0.35">
      <c r="A19" s="5" t="s">
        <v>30</v>
      </c>
      <c r="B19" s="6">
        <v>14</v>
      </c>
      <c r="C19" s="15" t="s">
        <v>24</v>
      </c>
      <c r="D19" s="8">
        <v>22</v>
      </c>
      <c r="E19" s="7" t="s">
        <v>46</v>
      </c>
      <c r="F19" s="7" t="s">
        <v>52</v>
      </c>
      <c r="G19" s="9">
        <v>8765</v>
      </c>
      <c r="H19" s="10" t="s">
        <v>29</v>
      </c>
      <c r="I19" s="11">
        <v>132</v>
      </c>
      <c r="J19" s="11">
        <v>387</v>
      </c>
      <c r="K19" s="11">
        <v>50</v>
      </c>
      <c r="L19" s="11">
        <v>250</v>
      </c>
      <c r="M19" s="12">
        <v>128</v>
      </c>
      <c r="N19" s="11">
        <v>34</v>
      </c>
      <c r="O19" s="11">
        <v>128</v>
      </c>
      <c r="P19" s="11">
        <v>46</v>
      </c>
      <c r="Q19" s="13" t="s">
        <v>42</v>
      </c>
      <c r="R19" s="6">
        <v>333</v>
      </c>
      <c r="S19" s="7">
        <v>343</v>
      </c>
      <c r="T19" s="11">
        <v>240.1</v>
      </c>
      <c r="U19" s="11">
        <v>100</v>
      </c>
      <c r="V19" s="11">
        <v>26</v>
      </c>
      <c r="W19" s="11">
        <v>58</v>
      </c>
      <c r="X19" s="14">
        <v>1579.1</v>
      </c>
      <c r="Y19" s="11">
        <v>1139.45</v>
      </c>
      <c r="Z19" s="11">
        <v>1753</v>
      </c>
      <c r="AA19" s="11">
        <v>1490.0500000000002</v>
      </c>
      <c r="AB19" s="11">
        <v>2191.25</v>
      </c>
      <c r="AC19" s="11">
        <v>2629.5</v>
      </c>
    </row>
    <row r="20" spans="1:29" x14ac:dyDescent="0.35">
      <c r="A20" s="5" t="s">
        <v>30</v>
      </c>
      <c r="B20" s="6">
        <v>15</v>
      </c>
      <c r="C20" s="15" t="s">
        <v>26</v>
      </c>
      <c r="D20" s="8">
        <v>23</v>
      </c>
      <c r="E20" s="7" t="s">
        <v>47</v>
      </c>
      <c r="F20" s="7" t="s">
        <v>54</v>
      </c>
      <c r="G20" s="9">
        <v>8765</v>
      </c>
      <c r="H20" s="10" t="s">
        <v>29</v>
      </c>
      <c r="I20" s="11">
        <v>132</v>
      </c>
      <c r="J20" s="11">
        <v>387</v>
      </c>
      <c r="K20" s="11">
        <v>50</v>
      </c>
      <c r="L20" s="11">
        <v>250</v>
      </c>
      <c r="M20" s="12">
        <v>128</v>
      </c>
      <c r="N20" s="11">
        <v>34</v>
      </c>
      <c r="O20" s="11">
        <v>128</v>
      </c>
      <c r="P20" s="11">
        <v>46</v>
      </c>
      <c r="Q20" s="13" t="s">
        <v>43</v>
      </c>
      <c r="R20" s="6">
        <v>333</v>
      </c>
      <c r="S20" s="7">
        <v>343</v>
      </c>
      <c r="T20" s="11">
        <v>240.1</v>
      </c>
      <c r="U20" s="11">
        <v>100</v>
      </c>
      <c r="V20" s="11">
        <v>26</v>
      </c>
      <c r="W20" s="11">
        <v>58</v>
      </c>
      <c r="X20" s="14">
        <v>1579.1</v>
      </c>
      <c r="Y20" s="11">
        <v>1139.45</v>
      </c>
      <c r="Z20" s="11">
        <v>1753</v>
      </c>
      <c r="AA20" s="11">
        <v>1490.0500000000002</v>
      </c>
      <c r="AB20" s="11">
        <v>2191.25</v>
      </c>
      <c r="AC20" s="11">
        <v>2629.5</v>
      </c>
    </row>
    <row r="21" spans="1:29" x14ac:dyDescent="0.35">
      <c r="A21" s="5" t="s">
        <v>31</v>
      </c>
      <c r="B21" s="6">
        <v>17</v>
      </c>
      <c r="C21" s="15" t="s">
        <v>26</v>
      </c>
      <c r="D21" s="8">
        <v>12.9</v>
      </c>
      <c r="E21" s="7" t="s">
        <v>46</v>
      </c>
      <c r="F21" s="7" t="s">
        <v>51</v>
      </c>
      <c r="G21" s="9">
        <v>5432</v>
      </c>
      <c r="H21" s="10" t="s">
        <v>29</v>
      </c>
      <c r="I21" s="11">
        <v>132</v>
      </c>
      <c r="J21" s="11">
        <v>245</v>
      </c>
      <c r="K21" s="11">
        <v>50</v>
      </c>
      <c r="L21" s="11">
        <v>250</v>
      </c>
      <c r="M21" s="12">
        <v>120</v>
      </c>
      <c r="N21" s="11"/>
      <c r="O21" s="11">
        <v>120</v>
      </c>
      <c r="P21" s="11">
        <v>66</v>
      </c>
      <c r="Q21" s="13" t="s">
        <v>40</v>
      </c>
      <c r="R21" s="6">
        <v>295.41000000000003</v>
      </c>
      <c r="S21" s="7">
        <v>343</v>
      </c>
      <c r="T21" s="11">
        <v>240.1</v>
      </c>
      <c r="U21" s="11">
        <v>100</v>
      </c>
      <c r="V21" s="11">
        <v>27</v>
      </c>
      <c r="W21" s="11">
        <v>59</v>
      </c>
      <c r="X21" s="14">
        <v>1409.1</v>
      </c>
      <c r="Y21" s="11">
        <v>706.16</v>
      </c>
      <c r="Z21" s="11">
        <v>1086.4000000000001</v>
      </c>
      <c r="AA21" s="11">
        <v>923.44</v>
      </c>
      <c r="AB21" s="11">
        <v>1358</v>
      </c>
      <c r="AC21" s="11">
        <v>1629.6</v>
      </c>
    </row>
    <row r="22" spans="1:29" x14ac:dyDescent="0.35">
      <c r="A22" s="5" t="s">
        <v>31</v>
      </c>
      <c r="B22" s="6">
        <v>18</v>
      </c>
      <c r="C22" s="15" t="s">
        <v>26</v>
      </c>
      <c r="D22" s="8">
        <v>12.9</v>
      </c>
      <c r="E22" s="7" t="s">
        <v>46</v>
      </c>
      <c r="F22" s="7" t="s">
        <v>52</v>
      </c>
      <c r="G22" s="9">
        <v>5432</v>
      </c>
      <c r="H22" s="10" t="s">
        <v>29</v>
      </c>
      <c r="I22" s="11">
        <v>132</v>
      </c>
      <c r="J22" s="11">
        <v>245</v>
      </c>
      <c r="K22" s="11">
        <v>50</v>
      </c>
      <c r="L22" s="11">
        <v>250</v>
      </c>
      <c r="M22" s="12">
        <v>120</v>
      </c>
      <c r="N22" s="11"/>
      <c r="O22" s="11">
        <v>120</v>
      </c>
      <c r="P22" s="11">
        <v>66</v>
      </c>
      <c r="Q22" s="13" t="s">
        <v>41</v>
      </c>
      <c r="R22" s="6">
        <v>295.41000000000003</v>
      </c>
      <c r="S22" s="7">
        <v>343</v>
      </c>
      <c r="T22" s="11">
        <v>240.1</v>
      </c>
      <c r="U22" s="11">
        <v>100</v>
      </c>
      <c r="V22" s="11">
        <v>27</v>
      </c>
      <c r="W22" s="11">
        <v>59</v>
      </c>
      <c r="X22" s="14">
        <v>1409.1</v>
      </c>
      <c r="Y22" s="11">
        <v>706.16</v>
      </c>
      <c r="Z22" s="11">
        <v>1086.4000000000001</v>
      </c>
      <c r="AA22" s="11">
        <v>923.44</v>
      </c>
      <c r="AB22" s="11">
        <v>1358</v>
      </c>
      <c r="AC22" s="11">
        <v>1629.6</v>
      </c>
    </row>
    <row r="23" spans="1:29" x14ac:dyDescent="0.35">
      <c r="A23" s="5" t="s">
        <v>31</v>
      </c>
      <c r="B23" s="6">
        <v>18</v>
      </c>
      <c r="C23" s="15" t="s">
        <v>26</v>
      </c>
      <c r="D23" s="8">
        <v>21</v>
      </c>
      <c r="E23" s="7" t="s">
        <v>46</v>
      </c>
      <c r="F23" s="7" t="s">
        <v>53</v>
      </c>
      <c r="G23" s="9">
        <v>5432</v>
      </c>
      <c r="H23" s="10" t="s">
        <v>29</v>
      </c>
      <c r="I23" s="11">
        <v>132</v>
      </c>
      <c r="J23" s="11">
        <v>245</v>
      </c>
      <c r="K23" s="11">
        <v>50</v>
      </c>
      <c r="L23" s="11">
        <v>250</v>
      </c>
      <c r="M23" s="12">
        <v>120</v>
      </c>
      <c r="N23" s="11"/>
      <c r="O23" s="11">
        <v>120</v>
      </c>
      <c r="P23" s="11">
        <v>66</v>
      </c>
      <c r="Q23" s="13" t="s">
        <v>42</v>
      </c>
      <c r="R23" s="6">
        <v>295.41000000000003</v>
      </c>
      <c r="S23" s="7">
        <v>343</v>
      </c>
      <c r="T23" s="11">
        <v>240.1</v>
      </c>
      <c r="U23" s="11">
        <v>100</v>
      </c>
      <c r="V23" s="11">
        <v>27</v>
      </c>
      <c r="W23" s="11">
        <v>59</v>
      </c>
      <c r="X23" s="14">
        <v>1409.1</v>
      </c>
      <c r="Y23" s="11">
        <v>706.16</v>
      </c>
      <c r="Z23" s="11">
        <v>1086.4000000000001</v>
      </c>
      <c r="AA23" s="11">
        <v>923.44</v>
      </c>
      <c r="AB23" s="11">
        <v>1358</v>
      </c>
      <c r="AC23" s="11">
        <v>1629.6</v>
      </c>
    </row>
    <row r="24" spans="1:29" x14ac:dyDescent="0.35">
      <c r="A24" s="5" t="s">
        <v>31</v>
      </c>
      <c r="B24" s="6">
        <v>24</v>
      </c>
      <c r="C24" s="15" t="s">
        <v>26</v>
      </c>
      <c r="D24" s="8">
        <v>22</v>
      </c>
      <c r="E24" s="7" t="s">
        <v>47</v>
      </c>
      <c r="F24" s="7" t="s">
        <v>53</v>
      </c>
      <c r="G24" s="9">
        <v>5432</v>
      </c>
      <c r="H24" s="10" t="s">
        <v>29</v>
      </c>
      <c r="I24" s="11">
        <v>132</v>
      </c>
      <c r="J24" s="11">
        <v>245</v>
      </c>
      <c r="K24" s="11">
        <v>50</v>
      </c>
      <c r="L24" s="11">
        <v>250</v>
      </c>
      <c r="M24" s="12">
        <v>120</v>
      </c>
      <c r="N24" s="11"/>
      <c r="O24" s="11">
        <v>120</v>
      </c>
      <c r="P24" s="11">
        <v>66</v>
      </c>
      <c r="Q24" s="13" t="s">
        <v>43</v>
      </c>
      <c r="R24" s="6">
        <v>295.41000000000003</v>
      </c>
      <c r="S24" s="7">
        <v>343</v>
      </c>
      <c r="T24" s="11">
        <v>240.1</v>
      </c>
      <c r="U24" s="11">
        <v>100</v>
      </c>
      <c r="V24" s="11">
        <v>27</v>
      </c>
      <c r="W24" s="11">
        <v>59</v>
      </c>
      <c r="X24" s="14">
        <v>1409.1</v>
      </c>
      <c r="Y24" s="11">
        <v>706.16</v>
      </c>
      <c r="Z24" s="11">
        <v>1086.4000000000001</v>
      </c>
      <c r="AA24" s="11">
        <v>923.44</v>
      </c>
      <c r="AB24" s="11">
        <v>1358</v>
      </c>
      <c r="AC24" s="11">
        <v>1629.6</v>
      </c>
    </row>
    <row r="25" spans="1:29" x14ac:dyDescent="0.35">
      <c r="A25" s="5" t="s">
        <v>33</v>
      </c>
      <c r="B25" s="6">
        <v>7</v>
      </c>
      <c r="C25" s="7" t="s">
        <v>22</v>
      </c>
      <c r="D25" s="8">
        <v>23</v>
      </c>
      <c r="E25" s="7" t="s">
        <v>47</v>
      </c>
      <c r="F25" s="7" t="s">
        <v>50</v>
      </c>
      <c r="G25" s="9">
        <v>6778</v>
      </c>
      <c r="H25" s="10" t="s">
        <v>32</v>
      </c>
      <c r="I25" s="11">
        <v>132</v>
      </c>
      <c r="J25" s="11">
        <v>400</v>
      </c>
      <c r="K25" s="11">
        <v>50</v>
      </c>
      <c r="L25" s="11">
        <v>250</v>
      </c>
      <c r="M25" s="12">
        <v>134</v>
      </c>
      <c r="N25" s="11"/>
      <c r="O25" s="11">
        <v>134</v>
      </c>
      <c r="P25" s="11">
        <v>6</v>
      </c>
      <c r="Q25" s="13" t="s">
        <v>40</v>
      </c>
      <c r="R25" s="6">
        <v>295.41000000000003</v>
      </c>
      <c r="S25" s="7">
        <v>377</v>
      </c>
      <c r="T25" s="11">
        <v>263.89999999999998</v>
      </c>
      <c r="U25" s="11">
        <v>100</v>
      </c>
      <c r="V25" s="11">
        <v>28</v>
      </c>
      <c r="W25" s="11">
        <v>60</v>
      </c>
      <c r="X25" s="14">
        <v>1557.9</v>
      </c>
      <c r="Y25" s="11">
        <v>881.14</v>
      </c>
      <c r="Z25" s="11">
        <v>1355.6000000000001</v>
      </c>
      <c r="AA25" s="11">
        <v>1152.26</v>
      </c>
      <c r="AB25" s="11">
        <v>1694.5</v>
      </c>
      <c r="AC25" s="11">
        <v>2033.3999999999999</v>
      </c>
    </row>
    <row r="26" spans="1:29" x14ac:dyDescent="0.35">
      <c r="A26" s="5" t="s">
        <v>33</v>
      </c>
      <c r="B26" s="6">
        <v>19</v>
      </c>
      <c r="C26" s="15" t="s">
        <v>22</v>
      </c>
      <c r="D26" s="8">
        <v>12</v>
      </c>
      <c r="E26" s="7" t="s">
        <v>47</v>
      </c>
      <c r="F26" s="7" t="s">
        <v>51</v>
      </c>
      <c r="G26" s="9">
        <v>6778</v>
      </c>
      <c r="H26" s="10" t="s">
        <v>32</v>
      </c>
      <c r="I26" s="11">
        <v>132</v>
      </c>
      <c r="J26" s="11">
        <v>400</v>
      </c>
      <c r="K26" s="11">
        <v>50</v>
      </c>
      <c r="L26" s="11">
        <v>250</v>
      </c>
      <c r="M26" s="12">
        <v>134</v>
      </c>
      <c r="N26" s="11">
        <v>65</v>
      </c>
      <c r="O26" s="11">
        <v>134</v>
      </c>
      <c r="P26" s="11">
        <v>6</v>
      </c>
      <c r="Q26" s="13" t="s">
        <v>41</v>
      </c>
      <c r="R26" s="6">
        <v>295.41000000000003</v>
      </c>
      <c r="S26" s="7">
        <v>377</v>
      </c>
      <c r="T26" s="11">
        <v>263.89999999999998</v>
      </c>
      <c r="U26" s="11">
        <v>100</v>
      </c>
      <c r="V26" s="11">
        <v>28</v>
      </c>
      <c r="W26" s="11">
        <v>60</v>
      </c>
      <c r="X26" s="14">
        <v>1622.9</v>
      </c>
      <c r="Y26" s="11">
        <v>881.14</v>
      </c>
      <c r="Z26" s="11">
        <v>1355.6000000000001</v>
      </c>
      <c r="AA26" s="11">
        <v>1152.26</v>
      </c>
      <c r="AB26" s="11">
        <v>1694.5</v>
      </c>
      <c r="AC26" s="11">
        <v>2033.3999999999999</v>
      </c>
    </row>
    <row r="27" spans="1:29" x14ac:dyDescent="0.35">
      <c r="A27" s="5" t="s">
        <v>33</v>
      </c>
      <c r="B27" s="6">
        <v>19</v>
      </c>
      <c r="C27" s="15" t="s">
        <v>22</v>
      </c>
      <c r="D27" s="8">
        <v>13</v>
      </c>
      <c r="E27" s="7" t="s">
        <v>46</v>
      </c>
      <c r="F27" s="7" t="s">
        <v>52</v>
      </c>
      <c r="G27" s="9">
        <v>6778</v>
      </c>
      <c r="H27" s="10" t="s">
        <v>32</v>
      </c>
      <c r="I27" s="11">
        <v>132</v>
      </c>
      <c r="J27" s="11">
        <v>400</v>
      </c>
      <c r="K27" s="11">
        <v>50</v>
      </c>
      <c r="L27" s="11">
        <v>250</v>
      </c>
      <c r="M27" s="12">
        <v>134</v>
      </c>
      <c r="N27" s="11">
        <v>65</v>
      </c>
      <c r="O27" s="11">
        <v>134</v>
      </c>
      <c r="P27" s="11">
        <v>6</v>
      </c>
      <c r="Q27" s="13" t="s">
        <v>42</v>
      </c>
      <c r="R27" s="6">
        <v>295.41000000000003</v>
      </c>
      <c r="S27" s="7">
        <v>377</v>
      </c>
      <c r="T27" s="11">
        <v>263.89999999999998</v>
      </c>
      <c r="U27" s="11">
        <v>100</v>
      </c>
      <c r="V27" s="11">
        <v>28</v>
      </c>
      <c r="W27" s="11">
        <v>60</v>
      </c>
      <c r="X27" s="14">
        <v>1622.9</v>
      </c>
      <c r="Y27" s="11">
        <v>881.14</v>
      </c>
      <c r="Z27" s="11">
        <v>1355.6000000000001</v>
      </c>
      <c r="AA27" s="11">
        <v>1152.26</v>
      </c>
      <c r="AB27" s="11">
        <v>1694.5</v>
      </c>
      <c r="AC27" s="11">
        <v>2033.3999999999999</v>
      </c>
    </row>
    <row r="28" spans="1:29" x14ac:dyDescent="0.35">
      <c r="A28" s="5" t="s">
        <v>33</v>
      </c>
      <c r="B28" s="6">
        <v>20</v>
      </c>
      <c r="C28" s="15" t="s">
        <v>22</v>
      </c>
      <c r="D28" s="8">
        <v>14</v>
      </c>
      <c r="E28" s="7" t="s">
        <v>46</v>
      </c>
      <c r="F28" s="7" t="s">
        <v>54</v>
      </c>
      <c r="G28" s="9">
        <v>6778</v>
      </c>
      <c r="H28" s="10" t="s">
        <v>32</v>
      </c>
      <c r="I28" s="11">
        <v>132</v>
      </c>
      <c r="J28" s="11">
        <v>400</v>
      </c>
      <c r="K28" s="11">
        <v>50</v>
      </c>
      <c r="L28" s="11">
        <v>250</v>
      </c>
      <c r="M28" s="12">
        <v>134</v>
      </c>
      <c r="N28" s="11">
        <v>65</v>
      </c>
      <c r="O28" s="11">
        <v>134</v>
      </c>
      <c r="P28" s="11">
        <v>6</v>
      </c>
      <c r="Q28" s="13" t="s">
        <v>43</v>
      </c>
      <c r="R28" s="6">
        <v>295.41000000000003</v>
      </c>
      <c r="S28" s="7">
        <v>377</v>
      </c>
      <c r="T28" s="11">
        <v>263.89999999999998</v>
      </c>
      <c r="U28" s="11">
        <v>100</v>
      </c>
      <c r="V28" s="11">
        <v>28</v>
      </c>
      <c r="W28" s="11">
        <v>60</v>
      </c>
      <c r="X28" s="14">
        <v>1622.9</v>
      </c>
      <c r="Y28" s="11">
        <v>881.14</v>
      </c>
      <c r="Z28" s="11">
        <v>1355.6000000000001</v>
      </c>
      <c r="AA28" s="11">
        <v>1152.26</v>
      </c>
      <c r="AB28" s="11">
        <v>1694.5</v>
      </c>
      <c r="AC28" s="11">
        <v>2033.3999999999999</v>
      </c>
    </row>
    <row r="29" spans="1:29" x14ac:dyDescent="0.35">
      <c r="A29" s="5" t="s">
        <v>33</v>
      </c>
      <c r="B29" s="6">
        <v>21</v>
      </c>
      <c r="C29" s="15" t="s">
        <v>22</v>
      </c>
      <c r="D29" s="8">
        <v>15</v>
      </c>
      <c r="E29" s="7" t="s">
        <v>46</v>
      </c>
      <c r="F29" s="7" t="s">
        <v>49</v>
      </c>
      <c r="G29" s="9">
        <v>6778</v>
      </c>
      <c r="H29" s="10" t="s">
        <v>32</v>
      </c>
      <c r="I29" s="11">
        <v>132</v>
      </c>
      <c r="J29" s="11">
        <v>400</v>
      </c>
      <c r="K29" s="11">
        <v>50</v>
      </c>
      <c r="L29" s="11">
        <v>250</v>
      </c>
      <c r="M29" s="12">
        <v>134</v>
      </c>
      <c r="N29" s="11">
        <v>65</v>
      </c>
      <c r="O29" s="11">
        <v>134</v>
      </c>
      <c r="P29" s="11">
        <v>6</v>
      </c>
      <c r="Q29" s="13" t="s">
        <v>40</v>
      </c>
      <c r="R29" s="6">
        <v>295.41000000000003</v>
      </c>
      <c r="S29" s="7">
        <v>377</v>
      </c>
      <c r="T29" s="11">
        <v>263.89999999999998</v>
      </c>
      <c r="U29" s="11">
        <v>100</v>
      </c>
      <c r="V29" s="11">
        <v>28</v>
      </c>
      <c r="W29" s="11">
        <v>60</v>
      </c>
      <c r="X29" s="14">
        <v>1622.9</v>
      </c>
      <c r="Y29" s="11">
        <v>881.14</v>
      </c>
      <c r="Z29" s="11">
        <v>1355.6000000000001</v>
      </c>
      <c r="AA29" s="11">
        <v>1152.26</v>
      </c>
      <c r="AB29" s="11">
        <v>1694.5</v>
      </c>
      <c r="AC29" s="11">
        <v>2033.3999999999999</v>
      </c>
    </row>
    <row r="30" spans="1:29" x14ac:dyDescent="0.35">
      <c r="A30" s="5" t="s">
        <v>33</v>
      </c>
      <c r="B30" s="6">
        <v>25</v>
      </c>
      <c r="C30" s="15" t="s">
        <v>22</v>
      </c>
      <c r="D30" s="8">
        <v>16</v>
      </c>
      <c r="E30" s="7" t="s">
        <v>46</v>
      </c>
      <c r="F30" s="7" t="s">
        <v>54</v>
      </c>
      <c r="G30" s="9">
        <v>6778</v>
      </c>
      <c r="H30" s="10" t="s">
        <v>32</v>
      </c>
      <c r="I30" s="11">
        <v>132</v>
      </c>
      <c r="J30" s="11">
        <v>400</v>
      </c>
      <c r="K30" s="11">
        <v>50</v>
      </c>
      <c r="L30" s="11">
        <v>250</v>
      </c>
      <c r="M30" s="12">
        <v>134</v>
      </c>
      <c r="N30" s="11">
        <v>65</v>
      </c>
      <c r="O30" s="11">
        <v>134</v>
      </c>
      <c r="P30" s="11">
        <v>6</v>
      </c>
      <c r="Q30" s="13" t="s">
        <v>41</v>
      </c>
      <c r="R30" s="6">
        <v>295.41000000000003</v>
      </c>
      <c r="S30" s="7">
        <v>377</v>
      </c>
      <c r="T30" s="11">
        <v>263.89999999999998</v>
      </c>
      <c r="U30" s="11">
        <v>100</v>
      </c>
      <c r="V30" s="11">
        <v>28</v>
      </c>
      <c r="W30" s="11">
        <v>60</v>
      </c>
      <c r="X30" s="14">
        <v>1622.9</v>
      </c>
      <c r="Y30" s="11">
        <v>881.14</v>
      </c>
      <c r="Z30" s="11">
        <v>1355.6000000000001</v>
      </c>
      <c r="AA30" s="11">
        <v>1152.26</v>
      </c>
      <c r="AB30" s="11">
        <v>1694.5</v>
      </c>
      <c r="AC30" s="11">
        <v>2033.3999999999999</v>
      </c>
    </row>
    <row r="31" spans="1:29" x14ac:dyDescent="0.35">
      <c r="A31" s="5" t="s">
        <v>33</v>
      </c>
      <c r="B31" s="6">
        <v>7</v>
      </c>
      <c r="C31" s="7" t="s">
        <v>22</v>
      </c>
      <c r="D31" s="8">
        <v>23</v>
      </c>
      <c r="E31" s="7" t="s">
        <v>47</v>
      </c>
      <c r="F31" s="7" t="s">
        <v>50</v>
      </c>
      <c r="G31" s="9">
        <v>6778</v>
      </c>
      <c r="H31" s="10" t="s">
        <v>32</v>
      </c>
      <c r="I31" s="11">
        <v>132</v>
      </c>
      <c r="J31" s="11">
        <v>400</v>
      </c>
      <c r="K31" s="11">
        <v>50</v>
      </c>
      <c r="L31" s="11">
        <v>250</v>
      </c>
      <c r="M31" s="12">
        <v>134</v>
      </c>
      <c r="N31" s="11"/>
      <c r="O31" s="11">
        <v>134</v>
      </c>
      <c r="P31" s="11">
        <v>6</v>
      </c>
      <c r="Q31" s="13" t="s">
        <v>42</v>
      </c>
      <c r="R31" s="6">
        <v>295.41000000000003</v>
      </c>
      <c r="S31" s="7">
        <v>377</v>
      </c>
      <c r="T31" s="11">
        <v>263.89999999999998</v>
      </c>
      <c r="U31" s="11">
        <v>100</v>
      </c>
      <c r="V31" s="11">
        <v>28</v>
      </c>
      <c r="W31" s="11">
        <v>60</v>
      </c>
      <c r="X31" s="14">
        <v>1557.9</v>
      </c>
      <c r="Y31" s="11">
        <v>881.14</v>
      </c>
      <c r="Z31" s="11">
        <v>1355.6000000000001</v>
      </c>
      <c r="AA31" s="11">
        <v>1152.26</v>
      </c>
      <c r="AB31" s="11">
        <v>1694.5</v>
      </c>
      <c r="AC31" s="11">
        <v>2033.3999999999999</v>
      </c>
    </row>
    <row r="32" spans="1:29" x14ac:dyDescent="0.35">
      <c r="A32" s="5" t="s">
        <v>33</v>
      </c>
      <c r="B32" s="6">
        <v>19</v>
      </c>
      <c r="C32" s="15" t="s">
        <v>22</v>
      </c>
      <c r="D32" s="8">
        <v>12</v>
      </c>
      <c r="E32" s="7" t="s">
        <v>47</v>
      </c>
      <c r="F32" s="7" t="s">
        <v>51</v>
      </c>
      <c r="G32" s="9">
        <v>6778</v>
      </c>
      <c r="H32" s="10" t="s">
        <v>32</v>
      </c>
      <c r="I32" s="11">
        <v>132</v>
      </c>
      <c r="J32" s="11">
        <v>400</v>
      </c>
      <c r="K32" s="11">
        <v>50</v>
      </c>
      <c r="L32" s="11">
        <v>250</v>
      </c>
      <c r="M32" s="12">
        <v>134</v>
      </c>
      <c r="N32" s="11">
        <v>65</v>
      </c>
      <c r="O32" s="11">
        <v>134</v>
      </c>
      <c r="P32" s="11">
        <v>6</v>
      </c>
      <c r="Q32" s="13" t="s">
        <v>43</v>
      </c>
      <c r="R32" s="6">
        <v>295.41000000000003</v>
      </c>
      <c r="S32" s="7">
        <v>377</v>
      </c>
      <c r="T32" s="11">
        <v>263.89999999999998</v>
      </c>
      <c r="U32" s="11">
        <v>100</v>
      </c>
      <c r="V32" s="11">
        <v>28</v>
      </c>
      <c r="W32" s="11">
        <v>60</v>
      </c>
      <c r="X32" s="14">
        <v>1622.9</v>
      </c>
      <c r="Y32" s="11">
        <v>881.14</v>
      </c>
      <c r="Z32" s="11">
        <v>1355.6000000000001</v>
      </c>
      <c r="AA32" s="11">
        <v>1152.26</v>
      </c>
      <c r="AB32" s="11">
        <v>1694.5</v>
      </c>
      <c r="AC32" s="11">
        <v>2033.3999999999999</v>
      </c>
    </row>
    <row r="33" spans="1:29" x14ac:dyDescent="0.35">
      <c r="A33" s="5" t="s">
        <v>33</v>
      </c>
      <c r="B33" s="6">
        <v>19</v>
      </c>
      <c r="C33" s="15" t="s">
        <v>22</v>
      </c>
      <c r="D33" s="8">
        <v>13</v>
      </c>
      <c r="E33" s="7" t="s">
        <v>46</v>
      </c>
      <c r="F33" s="7" t="s">
        <v>52</v>
      </c>
      <c r="G33" s="9">
        <v>6778</v>
      </c>
      <c r="H33" s="10" t="s">
        <v>32</v>
      </c>
      <c r="I33" s="11">
        <v>132</v>
      </c>
      <c r="J33" s="11">
        <v>400</v>
      </c>
      <c r="K33" s="11">
        <v>50</v>
      </c>
      <c r="L33" s="11">
        <v>250</v>
      </c>
      <c r="M33" s="12">
        <v>134</v>
      </c>
      <c r="N33" s="11">
        <v>65</v>
      </c>
      <c r="O33" s="11">
        <v>134</v>
      </c>
      <c r="P33" s="11">
        <v>6</v>
      </c>
      <c r="Q33" s="13" t="s">
        <v>40</v>
      </c>
      <c r="R33" s="6">
        <v>295.41000000000003</v>
      </c>
      <c r="S33" s="7">
        <v>377</v>
      </c>
      <c r="T33" s="11">
        <v>263.89999999999998</v>
      </c>
      <c r="U33" s="11">
        <v>100</v>
      </c>
      <c r="V33" s="11">
        <v>28</v>
      </c>
      <c r="W33" s="11">
        <v>60</v>
      </c>
      <c r="X33" s="14">
        <v>1622.9</v>
      </c>
      <c r="Y33" s="11">
        <v>881.14</v>
      </c>
      <c r="Z33" s="11">
        <v>1355.6000000000001</v>
      </c>
      <c r="AA33" s="11">
        <v>1152.26</v>
      </c>
      <c r="AB33" s="11">
        <v>1694.5</v>
      </c>
      <c r="AC33" s="11">
        <v>2033.3999999999999</v>
      </c>
    </row>
    <row r="34" spans="1:29" x14ac:dyDescent="0.35">
      <c r="A34" s="5" t="s">
        <v>33</v>
      </c>
      <c r="B34" s="6">
        <v>20</v>
      </c>
      <c r="C34" s="15" t="s">
        <v>22</v>
      </c>
      <c r="D34" s="8">
        <v>14</v>
      </c>
      <c r="E34" s="7" t="s">
        <v>46</v>
      </c>
      <c r="F34" s="7" t="s">
        <v>54</v>
      </c>
      <c r="G34" s="9">
        <v>6778</v>
      </c>
      <c r="H34" s="10" t="s">
        <v>32</v>
      </c>
      <c r="I34" s="11">
        <v>132</v>
      </c>
      <c r="J34" s="11">
        <v>400</v>
      </c>
      <c r="K34" s="11">
        <v>50</v>
      </c>
      <c r="L34" s="11">
        <v>250</v>
      </c>
      <c r="M34" s="12">
        <v>134</v>
      </c>
      <c r="N34" s="11">
        <v>65</v>
      </c>
      <c r="O34" s="11">
        <v>134</v>
      </c>
      <c r="P34" s="11">
        <v>6</v>
      </c>
      <c r="Q34" s="13" t="s">
        <v>41</v>
      </c>
      <c r="R34" s="6">
        <v>295.41000000000003</v>
      </c>
      <c r="S34" s="7">
        <v>377</v>
      </c>
      <c r="T34" s="11">
        <v>263.89999999999998</v>
      </c>
      <c r="U34" s="11">
        <v>100</v>
      </c>
      <c r="V34" s="11">
        <v>28</v>
      </c>
      <c r="W34" s="11">
        <v>60</v>
      </c>
      <c r="X34" s="14">
        <v>1622.9</v>
      </c>
      <c r="Y34" s="11">
        <v>881.14</v>
      </c>
      <c r="Z34" s="11">
        <v>1355.6000000000001</v>
      </c>
      <c r="AA34" s="11">
        <v>1152.26</v>
      </c>
      <c r="AB34" s="11">
        <v>1694.5</v>
      </c>
      <c r="AC34" s="11">
        <v>2033.3999999999999</v>
      </c>
    </row>
    <row r="35" spans="1:29" x14ac:dyDescent="0.35">
      <c r="A35" s="5" t="s">
        <v>33</v>
      </c>
      <c r="B35" s="6">
        <v>21</v>
      </c>
      <c r="C35" s="15" t="s">
        <v>22</v>
      </c>
      <c r="D35" s="8">
        <v>15</v>
      </c>
      <c r="E35" s="7" t="s">
        <v>46</v>
      </c>
      <c r="F35" s="7" t="s">
        <v>49</v>
      </c>
      <c r="G35" s="9">
        <v>6778</v>
      </c>
      <c r="H35" s="10" t="s">
        <v>32</v>
      </c>
      <c r="I35" s="11">
        <v>132</v>
      </c>
      <c r="J35" s="11">
        <v>400</v>
      </c>
      <c r="K35" s="11">
        <v>50</v>
      </c>
      <c r="L35" s="11">
        <v>250</v>
      </c>
      <c r="M35" s="12">
        <v>134</v>
      </c>
      <c r="N35" s="11">
        <v>65</v>
      </c>
      <c r="O35" s="11">
        <v>134</v>
      </c>
      <c r="P35" s="11">
        <v>6</v>
      </c>
      <c r="Q35" s="13" t="s">
        <v>42</v>
      </c>
      <c r="R35" s="6">
        <v>295.41000000000003</v>
      </c>
      <c r="S35" s="7">
        <v>377</v>
      </c>
      <c r="T35" s="11">
        <v>263.89999999999998</v>
      </c>
      <c r="U35" s="11">
        <v>100</v>
      </c>
      <c r="V35" s="11">
        <v>28</v>
      </c>
      <c r="W35" s="11">
        <v>60</v>
      </c>
      <c r="X35" s="14">
        <v>1622.9</v>
      </c>
      <c r="Y35" s="11">
        <v>881.14</v>
      </c>
      <c r="Z35" s="11">
        <v>1355.6000000000001</v>
      </c>
      <c r="AA35" s="11">
        <v>1152.26</v>
      </c>
      <c r="AB35" s="11">
        <v>1694.5</v>
      </c>
      <c r="AC35" s="11">
        <v>2033.3999999999999</v>
      </c>
    </row>
    <row r="36" spans="1:29" x14ac:dyDescent="0.35">
      <c r="A36" s="5" t="s">
        <v>33</v>
      </c>
      <c r="B36" s="6">
        <v>25</v>
      </c>
      <c r="C36" s="15" t="s">
        <v>22</v>
      </c>
      <c r="D36" s="8">
        <v>16</v>
      </c>
      <c r="E36" s="7" t="s">
        <v>46</v>
      </c>
      <c r="F36" s="7" t="s">
        <v>54</v>
      </c>
      <c r="G36" s="9">
        <v>6778</v>
      </c>
      <c r="H36" s="10" t="s">
        <v>32</v>
      </c>
      <c r="I36" s="11">
        <v>132</v>
      </c>
      <c r="J36" s="11">
        <v>400</v>
      </c>
      <c r="K36" s="11">
        <v>50</v>
      </c>
      <c r="L36" s="11">
        <v>250</v>
      </c>
      <c r="M36" s="12">
        <v>134</v>
      </c>
      <c r="N36" s="11">
        <v>65</v>
      </c>
      <c r="O36" s="11">
        <v>134</v>
      </c>
      <c r="P36" s="11">
        <v>6</v>
      </c>
      <c r="Q36" s="13" t="s">
        <v>43</v>
      </c>
      <c r="R36" s="6">
        <v>295.41000000000003</v>
      </c>
      <c r="S36" s="7">
        <v>377</v>
      </c>
      <c r="T36" s="11">
        <v>263.89999999999998</v>
      </c>
      <c r="U36" s="11">
        <v>100</v>
      </c>
      <c r="V36" s="11">
        <v>28</v>
      </c>
      <c r="W36" s="11">
        <v>60</v>
      </c>
      <c r="X36" s="14">
        <v>1622.9</v>
      </c>
      <c r="Y36" s="11">
        <v>881.14</v>
      </c>
      <c r="Z36" s="11">
        <v>1355.6000000000001</v>
      </c>
      <c r="AA36" s="11">
        <v>1152.26</v>
      </c>
      <c r="AB36" s="11">
        <v>1694.5</v>
      </c>
      <c r="AC36" s="11">
        <v>2033.3999999999999</v>
      </c>
    </row>
    <row r="37" spans="1:29" x14ac:dyDescent="0.35">
      <c r="A37" s="5" t="s">
        <v>35</v>
      </c>
      <c r="B37" s="6">
        <v>8</v>
      </c>
      <c r="C37" s="7" t="s">
        <v>24</v>
      </c>
      <c r="D37" s="8">
        <v>17</v>
      </c>
      <c r="E37" s="7" t="s">
        <v>46</v>
      </c>
      <c r="F37" s="7" t="s">
        <v>53</v>
      </c>
      <c r="G37" s="9">
        <v>6543</v>
      </c>
      <c r="H37" s="10" t="s">
        <v>32</v>
      </c>
      <c r="I37" s="11">
        <v>132</v>
      </c>
      <c r="J37" s="11">
        <v>400</v>
      </c>
      <c r="K37" s="11">
        <v>50</v>
      </c>
      <c r="L37" s="11">
        <v>250</v>
      </c>
      <c r="M37" s="12">
        <v>121</v>
      </c>
      <c r="N37" s="11"/>
      <c r="O37" s="11">
        <v>51</v>
      </c>
      <c r="P37" s="11">
        <v>51</v>
      </c>
      <c r="Q37" s="13" t="s">
        <v>40</v>
      </c>
      <c r="R37" s="6">
        <v>295.41000000000003</v>
      </c>
      <c r="S37" s="7">
        <v>389</v>
      </c>
      <c r="T37" s="11">
        <v>272.29999999999995</v>
      </c>
      <c r="U37" s="11">
        <v>100</v>
      </c>
      <c r="V37" s="11">
        <v>29</v>
      </c>
      <c r="W37" s="11">
        <v>61</v>
      </c>
      <c r="X37" s="14">
        <v>1517.3</v>
      </c>
      <c r="Y37" s="11">
        <v>850.59</v>
      </c>
      <c r="Z37" s="11">
        <v>1308.6000000000001</v>
      </c>
      <c r="AA37" s="11">
        <v>1112.3100000000002</v>
      </c>
      <c r="AB37" s="11">
        <v>1635.75</v>
      </c>
      <c r="AC37" s="11">
        <v>1962.8999999999999</v>
      </c>
    </row>
    <row r="38" spans="1:29" x14ac:dyDescent="0.35">
      <c r="A38" s="5" t="s">
        <v>35</v>
      </c>
      <c r="B38" s="6">
        <v>20</v>
      </c>
      <c r="C38" s="15" t="s">
        <v>24</v>
      </c>
      <c r="D38" s="8">
        <v>18</v>
      </c>
      <c r="E38" s="7" t="s">
        <v>46</v>
      </c>
      <c r="F38" s="7" t="s">
        <v>49</v>
      </c>
      <c r="G38" s="9">
        <v>6543</v>
      </c>
      <c r="H38" s="10" t="s">
        <v>32</v>
      </c>
      <c r="I38" s="11">
        <v>132</v>
      </c>
      <c r="J38" s="11">
        <v>400</v>
      </c>
      <c r="K38" s="11">
        <v>50</v>
      </c>
      <c r="L38" s="11">
        <v>250</v>
      </c>
      <c r="M38" s="12">
        <v>121</v>
      </c>
      <c r="N38" s="11"/>
      <c r="O38" s="11">
        <v>51</v>
      </c>
      <c r="P38" s="11">
        <v>51</v>
      </c>
      <c r="Q38" s="13" t="s">
        <v>41</v>
      </c>
      <c r="R38" s="6">
        <v>295.41000000000003</v>
      </c>
      <c r="S38" s="7">
        <v>389</v>
      </c>
      <c r="T38" s="11">
        <v>272.29999999999995</v>
      </c>
      <c r="U38" s="11">
        <v>100</v>
      </c>
      <c r="V38" s="11">
        <v>29</v>
      </c>
      <c r="W38" s="11">
        <v>61</v>
      </c>
      <c r="X38" s="14">
        <v>1517.3</v>
      </c>
      <c r="Y38" s="11">
        <v>850.59</v>
      </c>
      <c r="Z38" s="11">
        <v>1308.6000000000001</v>
      </c>
      <c r="AA38" s="11">
        <v>1112.3100000000002</v>
      </c>
      <c r="AB38" s="11">
        <v>1635.75</v>
      </c>
      <c r="AC38" s="11">
        <v>1962.8999999999999</v>
      </c>
    </row>
    <row r="39" spans="1:29" x14ac:dyDescent="0.35">
      <c r="A39" s="5" t="s">
        <v>35</v>
      </c>
      <c r="B39" s="6">
        <v>22</v>
      </c>
      <c r="C39" s="15" t="s">
        <v>24</v>
      </c>
      <c r="D39" s="8">
        <v>12.9</v>
      </c>
      <c r="E39" s="7" t="s">
        <v>46</v>
      </c>
      <c r="F39" s="7" t="s">
        <v>50</v>
      </c>
      <c r="G39" s="9">
        <v>6543</v>
      </c>
      <c r="H39" s="10" t="s">
        <v>32</v>
      </c>
      <c r="I39" s="11">
        <v>132</v>
      </c>
      <c r="J39" s="11">
        <v>400</v>
      </c>
      <c r="K39" s="11">
        <v>50</v>
      </c>
      <c r="L39" s="11">
        <v>250</v>
      </c>
      <c r="M39" s="12">
        <v>121</v>
      </c>
      <c r="N39" s="11">
        <v>33</v>
      </c>
      <c r="O39" s="11">
        <v>51</v>
      </c>
      <c r="P39" s="11">
        <v>51</v>
      </c>
      <c r="Q39" s="13" t="s">
        <v>42</v>
      </c>
      <c r="R39" s="6">
        <v>295.41000000000003</v>
      </c>
      <c r="S39" s="7">
        <v>389</v>
      </c>
      <c r="T39" s="11">
        <v>272.29999999999995</v>
      </c>
      <c r="U39" s="11">
        <v>100</v>
      </c>
      <c r="V39" s="11">
        <v>29</v>
      </c>
      <c r="W39" s="11">
        <v>61</v>
      </c>
      <c r="X39" s="14">
        <v>1550.3</v>
      </c>
      <c r="Y39" s="11">
        <v>850.59</v>
      </c>
      <c r="Z39" s="11">
        <v>1308.6000000000001</v>
      </c>
      <c r="AA39" s="11">
        <v>1112.3100000000002</v>
      </c>
      <c r="AB39" s="11">
        <v>1635.75</v>
      </c>
      <c r="AC39" s="11">
        <v>1962.8999999999999</v>
      </c>
    </row>
    <row r="40" spans="1:29" x14ac:dyDescent="0.35">
      <c r="A40" s="5" t="s">
        <v>35</v>
      </c>
      <c r="B40" s="6">
        <v>23</v>
      </c>
      <c r="C40" s="15" t="s">
        <v>24</v>
      </c>
      <c r="D40" s="8">
        <v>12.9</v>
      </c>
      <c r="E40" s="7" t="s">
        <v>46</v>
      </c>
      <c r="F40" s="7" t="s">
        <v>51</v>
      </c>
      <c r="G40" s="9">
        <v>6543</v>
      </c>
      <c r="H40" s="10" t="s">
        <v>32</v>
      </c>
      <c r="I40" s="11">
        <v>132</v>
      </c>
      <c r="J40" s="11">
        <v>400</v>
      </c>
      <c r="K40" s="11">
        <v>50</v>
      </c>
      <c r="L40" s="11">
        <v>250</v>
      </c>
      <c r="M40" s="12">
        <v>121</v>
      </c>
      <c r="N40" s="11">
        <v>33</v>
      </c>
      <c r="O40" s="11">
        <v>51</v>
      </c>
      <c r="P40" s="11">
        <v>51</v>
      </c>
      <c r="Q40" s="13" t="s">
        <v>43</v>
      </c>
      <c r="R40" s="6">
        <v>295.41000000000003</v>
      </c>
      <c r="S40" s="7">
        <v>389</v>
      </c>
      <c r="T40" s="11">
        <v>272.29999999999995</v>
      </c>
      <c r="U40" s="11">
        <v>100</v>
      </c>
      <c r="V40" s="11">
        <v>29</v>
      </c>
      <c r="W40" s="11">
        <v>61</v>
      </c>
      <c r="X40" s="14">
        <v>1550.3</v>
      </c>
      <c r="Y40" s="11">
        <v>850.59</v>
      </c>
      <c r="Z40" s="11">
        <v>1308.6000000000001</v>
      </c>
      <c r="AA40" s="11">
        <v>1112.3100000000002</v>
      </c>
      <c r="AB40" s="11">
        <v>1635.75</v>
      </c>
      <c r="AC40" s="11">
        <v>1962.8999999999999</v>
      </c>
    </row>
    <row r="41" spans="1:29" x14ac:dyDescent="0.35">
      <c r="A41" s="5" t="s">
        <v>36</v>
      </c>
      <c r="B41" s="6">
        <v>25</v>
      </c>
      <c r="C41" s="15" t="s">
        <v>22</v>
      </c>
      <c r="D41" s="8">
        <v>12.9</v>
      </c>
      <c r="E41" s="7" t="s">
        <v>46</v>
      </c>
      <c r="F41" s="7" t="s">
        <v>51</v>
      </c>
      <c r="G41" s="9">
        <v>8633</v>
      </c>
      <c r="H41" s="10" t="s">
        <v>32</v>
      </c>
      <c r="I41" s="11">
        <v>132</v>
      </c>
      <c r="J41" s="11">
        <v>400</v>
      </c>
      <c r="K41" s="11">
        <v>50</v>
      </c>
      <c r="L41" s="11">
        <v>250</v>
      </c>
      <c r="M41" s="12">
        <v>134</v>
      </c>
      <c r="N41" s="11"/>
      <c r="O41" s="11">
        <v>134</v>
      </c>
      <c r="P41" s="11">
        <v>6</v>
      </c>
      <c r="Q41" s="13" t="s">
        <v>42</v>
      </c>
      <c r="R41" s="6">
        <v>295.41000000000003</v>
      </c>
      <c r="S41" s="7">
        <v>234</v>
      </c>
      <c r="T41" s="11">
        <v>163.79999999999998</v>
      </c>
      <c r="U41" s="11">
        <v>100</v>
      </c>
      <c r="V41" s="11">
        <v>23</v>
      </c>
      <c r="W41" s="11">
        <v>55</v>
      </c>
      <c r="X41" s="14">
        <v>1447.8</v>
      </c>
      <c r="Y41" s="11">
        <v>1122.29</v>
      </c>
      <c r="Z41" s="11">
        <v>1726.6000000000001</v>
      </c>
      <c r="AA41" s="11">
        <v>1467.6100000000001</v>
      </c>
      <c r="AB41" s="11">
        <v>2158.25</v>
      </c>
      <c r="AC41" s="11">
        <v>2589.9</v>
      </c>
    </row>
    <row r="42" spans="1:29" x14ac:dyDescent="0.35">
      <c r="A42" s="5" t="s">
        <v>36</v>
      </c>
      <c r="B42" s="6">
        <v>26</v>
      </c>
      <c r="C42" s="15" t="s">
        <v>22</v>
      </c>
      <c r="D42" s="8">
        <v>18</v>
      </c>
      <c r="E42" s="7" t="s">
        <v>46</v>
      </c>
      <c r="F42" s="7" t="s">
        <v>52</v>
      </c>
      <c r="G42" s="9">
        <v>8633</v>
      </c>
      <c r="H42" s="10" t="s">
        <v>32</v>
      </c>
      <c r="I42" s="11">
        <v>132</v>
      </c>
      <c r="J42" s="11">
        <v>400</v>
      </c>
      <c r="K42" s="11">
        <v>50</v>
      </c>
      <c r="L42" s="11">
        <v>250</v>
      </c>
      <c r="M42" s="12">
        <v>134</v>
      </c>
      <c r="N42" s="11"/>
      <c r="O42" s="11">
        <v>134</v>
      </c>
      <c r="P42" s="11">
        <v>6</v>
      </c>
      <c r="Q42" s="13" t="s">
        <v>42</v>
      </c>
      <c r="R42" s="6">
        <v>295.41000000000003</v>
      </c>
      <c r="S42" s="7">
        <v>234</v>
      </c>
      <c r="T42" s="11">
        <v>163.79999999999998</v>
      </c>
      <c r="U42" s="11">
        <v>100</v>
      </c>
      <c r="V42" s="11">
        <v>23</v>
      </c>
      <c r="W42" s="11">
        <v>55</v>
      </c>
      <c r="X42" s="14">
        <v>1447.8</v>
      </c>
      <c r="Y42" s="11">
        <v>1122.29</v>
      </c>
      <c r="Z42" s="11">
        <v>1726.6000000000001</v>
      </c>
      <c r="AA42" s="11">
        <v>1467.6100000000001</v>
      </c>
      <c r="AB42" s="11">
        <v>2158.25</v>
      </c>
      <c r="AC42" s="11">
        <v>2589.9</v>
      </c>
    </row>
    <row r="43" spans="1:29" x14ac:dyDescent="0.35">
      <c r="A43" s="5" t="s">
        <v>36</v>
      </c>
      <c r="B43" s="6">
        <v>27</v>
      </c>
      <c r="C43" s="15" t="s">
        <v>22</v>
      </c>
      <c r="D43" s="8">
        <v>19</v>
      </c>
      <c r="E43" s="7" t="s">
        <v>46</v>
      </c>
      <c r="F43" s="7" t="s">
        <v>54</v>
      </c>
      <c r="G43" s="9">
        <v>8633</v>
      </c>
      <c r="H43" s="10" t="s">
        <v>32</v>
      </c>
      <c r="I43" s="11">
        <v>132</v>
      </c>
      <c r="J43" s="11">
        <v>400</v>
      </c>
      <c r="K43" s="11">
        <v>50</v>
      </c>
      <c r="L43" s="11">
        <v>250</v>
      </c>
      <c r="M43" s="12">
        <v>134</v>
      </c>
      <c r="N43" s="11"/>
      <c r="O43" s="11">
        <v>134</v>
      </c>
      <c r="P43" s="11">
        <v>6</v>
      </c>
      <c r="Q43" s="13" t="s">
        <v>42</v>
      </c>
      <c r="R43" s="6">
        <v>295.41000000000003</v>
      </c>
      <c r="S43" s="7">
        <v>234</v>
      </c>
      <c r="T43" s="11">
        <v>163.79999999999998</v>
      </c>
      <c r="U43" s="11">
        <v>100</v>
      </c>
      <c r="V43" s="11">
        <v>23</v>
      </c>
      <c r="W43" s="11">
        <v>55</v>
      </c>
      <c r="X43" s="14">
        <v>1447.8</v>
      </c>
      <c r="Y43" s="11">
        <v>1122.29</v>
      </c>
      <c r="Z43" s="11">
        <v>1726.6000000000001</v>
      </c>
      <c r="AA43" s="11">
        <v>1467.6100000000001</v>
      </c>
      <c r="AB43" s="11">
        <v>2158.25</v>
      </c>
      <c r="AC43" s="11">
        <v>2589.9</v>
      </c>
    </row>
    <row r="44" spans="1:29" x14ac:dyDescent="0.35">
      <c r="A44" s="5" t="s">
        <v>36</v>
      </c>
      <c r="B44" s="6">
        <v>27</v>
      </c>
      <c r="C44" s="15" t="s">
        <v>22</v>
      </c>
      <c r="D44" s="8">
        <v>20</v>
      </c>
      <c r="E44" s="7" t="s">
        <v>46</v>
      </c>
      <c r="F44" s="7" t="s">
        <v>54</v>
      </c>
      <c r="G44" s="9">
        <v>8633</v>
      </c>
      <c r="H44" s="10" t="s">
        <v>32</v>
      </c>
      <c r="I44" s="11">
        <v>132</v>
      </c>
      <c r="J44" s="11">
        <v>400</v>
      </c>
      <c r="K44" s="11">
        <v>50</v>
      </c>
      <c r="L44" s="11">
        <v>250</v>
      </c>
      <c r="M44" s="12">
        <v>134</v>
      </c>
      <c r="N44" s="11"/>
      <c r="O44" s="11">
        <v>134</v>
      </c>
      <c r="P44" s="11">
        <v>6</v>
      </c>
      <c r="Q44" s="13" t="s">
        <v>42</v>
      </c>
      <c r="R44" s="6">
        <v>295.41000000000003</v>
      </c>
      <c r="S44" s="7">
        <v>234</v>
      </c>
      <c r="T44" s="11">
        <v>163.79999999999998</v>
      </c>
      <c r="U44" s="11">
        <v>100</v>
      </c>
      <c r="V44" s="11">
        <v>23</v>
      </c>
      <c r="W44" s="11">
        <v>55</v>
      </c>
      <c r="X44" s="14">
        <v>1447.8</v>
      </c>
      <c r="Y44" s="11">
        <v>1122.29</v>
      </c>
      <c r="Z44" s="11">
        <v>1726.6000000000001</v>
      </c>
      <c r="AA44" s="11">
        <v>1467.6100000000001</v>
      </c>
      <c r="AB44" s="11">
        <v>2158.25</v>
      </c>
      <c r="AC44" s="11">
        <v>2589.9</v>
      </c>
    </row>
    <row r="45" spans="1:29" x14ac:dyDescent="0.35">
      <c r="A45" s="5" t="s">
        <v>37</v>
      </c>
      <c r="B45" s="6">
        <v>1</v>
      </c>
      <c r="C45" s="15" t="s">
        <v>22</v>
      </c>
      <c r="D45" s="8">
        <v>21</v>
      </c>
      <c r="E45" s="7" t="s">
        <v>46</v>
      </c>
      <c r="F45" s="7" t="s">
        <v>54</v>
      </c>
      <c r="G45" s="9">
        <v>5556</v>
      </c>
      <c r="H45" s="10" t="s">
        <v>27</v>
      </c>
      <c r="I45" s="11">
        <v>132</v>
      </c>
      <c r="J45" s="11">
        <v>400</v>
      </c>
      <c r="K45" s="11">
        <v>50</v>
      </c>
      <c r="L45" s="11">
        <v>250</v>
      </c>
      <c r="M45" s="12">
        <v>120</v>
      </c>
      <c r="N45" s="11">
        <v>65</v>
      </c>
      <c r="O45" s="11">
        <v>134</v>
      </c>
      <c r="P45" s="11">
        <v>6</v>
      </c>
      <c r="Q45" s="13" t="s">
        <v>40</v>
      </c>
      <c r="R45" s="6">
        <v>295.41000000000003</v>
      </c>
      <c r="S45" s="7">
        <v>343</v>
      </c>
      <c r="T45" s="11">
        <v>240.1</v>
      </c>
      <c r="U45" s="11">
        <v>100</v>
      </c>
      <c r="V45" s="11">
        <v>22</v>
      </c>
      <c r="W45" s="11">
        <v>54</v>
      </c>
      <c r="X45" s="14">
        <v>1573.1</v>
      </c>
      <c r="Y45" s="11">
        <v>722.28</v>
      </c>
      <c r="Z45" s="11">
        <v>1111.2</v>
      </c>
      <c r="AA45" s="11">
        <v>944.5200000000001</v>
      </c>
      <c r="AB45" s="11">
        <v>1389</v>
      </c>
      <c r="AC45" s="11">
        <v>1666.8</v>
      </c>
    </row>
    <row r="46" spans="1:29" x14ac:dyDescent="0.35">
      <c r="A46" s="5" t="s">
        <v>37</v>
      </c>
      <c r="B46" s="6">
        <v>2</v>
      </c>
      <c r="C46" s="15" t="s">
        <v>22</v>
      </c>
      <c r="D46" s="8">
        <v>22</v>
      </c>
      <c r="E46" s="7" t="s">
        <v>46</v>
      </c>
      <c r="F46" s="7" t="s">
        <v>54</v>
      </c>
      <c r="G46" s="9">
        <v>5556</v>
      </c>
      <c r="H46" s="10" t="s">
        <v>27</v>
      </c>
      <c r="I46" s="11">
        <v>132</v>
      </c>
      <c r="J46" s="11">
        <v>400</v>
      </c>
      <c r="K46" s="11">
        <v>50</v>
      </c>
      <c r="L46" s="11">
        <v>250</v>
      </c>
      <c r="M46" s="12">
        <v>120</v>
      </c>
      <c r="N46" s="11">
        <v>65</v>
      </c>
      <c r="O46" s="11">
        <v>134</v>
      </c>
      <c r="P46" s="11">
        <v>6</v>
      </c>
      <c r="Q46" s="13" t="s">
        <v>40</v>
      </c>
      <c r="R46" s="6">
        <v>295.41000000000003</v>
      </c>
      <c r="S46" s="7">
        <v>343</v>
      </c>
      <c r="T46" s="11">
        <v>240.1</v>
      </c>
      <c r="U46" s="11">
        <v>100</v>
      </c>
      <c r="V46" s="11">
        <v>22</v>
      </c>
      <c r="W46" s="11">
        <v>54</v>
      </c>
      <c r="X46" s="14">
        <v>1573.1</v>
      </c>
      <c r="Y46" s="11">
        <v>722.28</v>
      </c>
      <c r="Z46" s="11">
        <v>1111.2</v>
      </c>
      <c r="AA46" s="11">
        <v>944.5200000000001</v>
      </c>
      <c r="AB46" s="11">
        <v>1389</v>
      </c>
      <c r="AC46" s="11">
        <v>1666.8</v>
      </c>
    </row>
    <row r="47" spans="1:29" x14ac:dyDescent="0.35">
      <c r="A47" s="5" t="s">
        <v>37</v>
      </c>
      <c r="B47" s="6">
        <v>10</v>
      </c>
      <c r="C47" s="15" t="s">
        <v>22</v>
      </c>
      <c r="D47" s="8">
        <v>23</v>
      </c>
      <c r="E47" s="7" t="s">
        <v>46</v>
      </c>
      <c r="F47" s="7" t="s">
        <v>54</v>
      </c>
      <c r="G47" s="9">
        <v>6433</v>
      </c>
      <c r="H47" s="10" t="s">
        <v>29</v>
      </c>
      <c r="I47" s="11">
        <v>132</v>
      </c>
      <c r="J47" s="11">
        <v>399</v>
      </c>
      <c r="K47" s="11">
        <v>50</v>
      </c>
      <c r="L47" s="11">
        <v>250</v>
      </c>
      <c r="M47" s="12">
        <v>134</v>
      </c>
      <c r="N47" s="11"/>
      <c r="O47" s="11">
        <v>134</v>
      </c>
      <c r="P47" s="11">
        <v>6</v>
      </c>
      <c r="Q47" s="13" t="s">
        <v>41</v>
      </c>
      <c r="R47" s="6">
        <v>295.41000000000003</v>
      </c>
      <c r="S47" s="7">
        <v>343</v>
      </c>
      <c r="T47" s="11">
        <v>240.1</v>
      </c>
      <c r="U47" s="11">
        <v>100</v>
      </c>
      <c r="V47" s="11">
        <v>25</v>
      </c>
      <c r="W47" s="11">
        <v>57</v>
      </c>
      <c r="X47" s="14">
        <v>1527.1</v>
      </c>
      <c r="Y47" s="11">
        <v>836.29000000000008</v>
      </c>
      <c r="Z47" s="11">
        <v>1286.6000000000001</v>
      </c>
      <c r="AA47" s="11">
        <v>1093.6100000000001</v>
      </c>
      <c r="AB47" s="11">
        <v>1608.25</v>
      </c>
      <c r="AC47" s="11">
        <v>1929.8999999999999</v>
      </c>
    </row>
    <row r="48" spans="1:29" x14ac:dyDescent="0.35">
      <c r="A48" s="5" t="s">
        <v>37</v>
      </c>
      <c r="B48" s="6">
        <v>10</v>
      </c>
      <c r="C48" s="7" t="s">
        <v>24</v>
      </c>
      <c r="D48" s="8">
        <v>12.9</v>
      </c>
      <c r="E48" s="7" t="s">
        <v>46</v>
      </c>
      <c r="F48" s="7" t="s">
        <v>54</v>
      </c>
      <c r="G48" s="9">
        <v>3456</v>
      </c>
      <c r="H48" s="10" t="s">
        <v>34</v>
      </c>
      <c r="I48" s="11">
        <v>132</v>
      </c>
      <c r="J48" s="11">
        <v>400</v>
      </c>
      <c r="K48" s="11">
        <v>50</v>
      </c>
      <c r="L48" s="11">
        <v>250</v>
      </c>
      <c r="M48" s="12">
        <v>128</v>
      </c>
      <c r="N48" s="11">
        <v>65</v>
      </c>
      <c r="O48" s="11">
        <v>134</v>
      </c>
      <c r="P48" s="11">
        <v>6</v>
      </c>
      <c r="Q48" s="13" t="s">
        <v>43</v>
      </c>
      <c r="R48" s="6">
        <v>295.41000000000003</v>
      </c>
      <c r="S48" s="7">
        <v>343</v>
      </c>
      <c r="T48" s="11">
        <v>240.1</v>
      </c>
      <c r="U48" s="11">
        <v>100</v>
      </c>
      <c r="V48" s="11">
        <v>24</v>
      </c>
      <c r="W48" s="11">
        <v>56</v>
      </c>
      <c r="X48" s="14">
        <v>1585.1</v>
      </c>
      <c r="Y48" s="11">
        <v>449.28000000000003</v>
      </c>
      <c r="Z48" s="11">
        <v>691.2</v>
      </c>
      <c r="AA48" s="11">
        <v>587.5200000000001</v>
      </c>
      <c r="AB48" s="11">
        <v>864</v>
      </c>
      <c r="AC48" s="11">
        <v>1036.8</v>
      </c>
    </row>
    <row r="49" spans="1:29" x14ac:dyDescent="0.35">
      <c r="A49" s="5" t="s">
        <v>37</v>
      </c>
      <c r="B49" s="6">
        <v>11</v>
      </c>
      <c r="C49" s="15" t="s">
        <v>22</v>
      </c>
      <c r="D49" s="8">
        <v>13</v>
      </c>
      <c r="E49" s="7" t="s">
        <v>46</v>
      </c>
      <c r="F49" s="7" t="s">
        <v>54</v>
      </c>
      <c r="G49" s="9">
        <v>6433</v>
      </c>
      <c r="H49" s="10" t="s">
        <v>29</v>
      </c>
      <c r="I49" s="11">
        <v>132</v>
      </c>
      <c r="J49" s="11">
        <v>399</v>
      </c>
      <c r="K49" s="11">
        <v>50</v>
      </c>
      <c r="L49" s="11">
        <v>250</v>
      </c>
      <c r="M49" s="12">
        <v>134</v>
      </c>
      <c r="N49" s="11"/>
      <c r="O49" s="11">
        <v>134</v>
      </c>
      <c r="P49" s="11">
        <v>6</v>
      </c>
      <c r="Q49" s="13" t="s">
        <v>41</v>
      </c>
      <c r="R49" s="6">
        <v>295.41000000000003</v>
      </c>
      <c r="S49" s="7">
        <v>343</v>
      </c>
      <c r="T49" s="11">
        <v>240.1</v>
      </c>
      <c r="U49" s="11">
        <v>100</v>
      </c>
      <c r="V49" s="11">
        <v>25</v>
      </c>
      <c r="W49" s="11">
        <v>57</v>
      </c>
      <c r="X49" s="14">
        <v>1527.1</v>
      </c>
      <c r="Y49" s="11">
        <v>836.29000000000008</v>
      </c>
      <c r="Z49" s="11">
        <v>1286.6000000000001</v>
      </c>
      <c r="AA49" s="11">
        <v>1093.6100000000001</v>
      </c>
      <c r="AB49" s="11">
        <v>1608.25</v>
      </c>
      <c r="AC49" s="11">
        <v>1929.8999999999999</v>
      </c>
    </row>
    <row r="50" spans="1:29" x14ac:dyDescent="0.35">
      <c r="A50" s="5" t="s">
        <v>37</v>
      </c>
      <c r="B50" s="6">
        <v>28</v>
      </c>
      <c r="C50" s="15" t="s">
        <v>24</v>
      </c>
      <c r="D50" s="8">
        <v>14</v>
      </c>
      <c r="E50" s="7" t="s">
        <v>46</v>
      </c>
      <c r="F50" s="7" t="s">
        <v>54</v>
      </c>
      <c r="G50" s="9">
        <v>3456</v>
      </c>
      <c r="H50" s="10" t="s">
        <v>34</v>
      </c>
      <c r="I50" s="11">
        <v>132</v>
      </c>
      <c r="J50" s="11">
        <v>400</v>
      </c>
      <c r="K50" s="11">
        <v>50</v>
      </c>
      <c r="L50" s="11">
        <v>250</v>
      </c>
      <c r="M50" s="12">
        <v>128</v>
      </c>
      <c r="N50" s="11"/>
      <c r="O50" s="11">
        <v>134</v>
      </c>
      <c r="P50" s="11">
        <v>6</v>
      </c>
      <c r="Q50" s="13" t="s">
        <v>43</v>
      </c>
      <c r="R50" s="6">
        <v>295.41000000000003</v>
      </c>
      <c r="S50" s="7">
        <v>343</v>
      </c>
      <c r="T50" s="11">
        <v>240.1</v>
      </c>
      <c r="U50" s="11">
        <v>100</v>
      </c>
      <c r="V50" s="11">
        <v>24</v>
      </c>
      <c r="W50" s="11">
        <v>56</v>
      </c>
      <c r="X50" s="14">
        <v>1520.1</v>
      </c>
      <c r="Y50" s="11">
        <v>449.28000000000003</v>
      </c>
      <c r="Z50" s="11">
        <v>691.2</v>
      </c>
      <c r="AA50" s="11">
        <v>587.5200000000001</v>
      </c>
      <c r="AB50" s="11">
        <v>864</v>
      </c>
      <c r="AC50" s="11">
        <v>1036.8</v>
      </c>
    </row>
    <row r="51" spans="1:29" x14ac:dyDescent="0.35">
      <c r="A51" s="5" t="s">
        <v>37</v>
      </c>
      <c r="B51" s="6">
        <v>28</v>
      </c>
      <c r="C51" s="15" t="s">
        <v>24</v>
      </c>
      <c r="D51" s="8">
        <v>15</v>
      </c>
      <c r="E51" s="7" t="s">
        <v>46</v>
      </c>
      <c r="F51" s="7" t="s">
        <v>54</v>
      </c>
      <c r="G51" s="9">
        <v>3456</v>
      </c>
      <c r="H51" s="10" t="s">
        <v>34</v>
      </c>
      <c r="I51" s="11">
        <v>132</v>
      </c>
      <c r="J51" s="11">
        <v>400</v>
      </c>
      <c r="K51" s="11">
        <v>50</v>
      </c>
      <c r="L51" s="11">
        <v>250</v>
      </c>
      <c r="M51" s="12">
        <v>128</v>
      </c>
      <c r="N51" s="11"/>
      <c r="O51" s="11">
        <v>134</v>
      </c>
      <c r="P51" s="11">
        <v>6</v>
      </c>
      <c r="Q51" s="13" t="s">
        <v>43</v>
      </c>
      <c r="R51" s="6">
        <v>295.41000000000003</v>
      </c>
      <c r="S51" s="7">
        <v>343</v>
      </c>
      <c r="T51" s="11">
        <v>240.1</v>
      </c>
      <c r="U51" s="11">
        <v>100</v>
      </c>
      <c r="V51" s="11">
        <v>24</v>
      </c>
      <c r="W51" s="11">
        <v>56</v>
      </c>
      <c r="X51" s="14">
        <v>1520.1</v>
      </c>
      <c r="Y51" s="11">
        <v>449.28000000000003</v>
      </c>
      <c r="Z51" s="11">
        <v>691.2</v>
      </c>
      <c r="AA51" s="11">
        <v>587.5200000000001</v>
      </c>
      <c r="AB51" s="11">
        <v>864</v>
      </c>
      <c r="AC51" s="11">
        <v>1036.8</v>
      </c>
    </row>
    <row r="52" spans="1:29" x14ac:dyDescent="0.35">
      <c r="A52" s="5" t="s">
        <v>37</v>
      </c>
      <c r="B52" s="6">
        <v>29</v>
      </c>
      <c r="C52" s="15" t="s">
        <v>24</v>
      </c>
      <c r="D52" s="8">
        <v>16</v>
      </c>
      <c r="E52" s="7" t="s">
        <v>46</v>
      </c>
      <c r="F52" s="7" t="s">
        <v>54</v>
      </c>
      <c r="G52" s="9">
        <v>3456</v>
      </c>
      <c r="H52" s="10" t="s">
        <v>34</v>
      </c>
      <c r="I52" s="11">
        <v>132</v>
      </c>
      <c r="J52" s="11">
        <v>400</v>
      </c>
      <c r="K52" s="11">
        <v>50</v>
      </c>
      <c r="L52" s="11">
        <v>250</v>
      </c>
      <c r="M52" s="12">
        <v>128</v>
      </c>
      <c r="N52" s="11"/>
      <c r="O52" s="11">
        <v>134</v>
      </c>
      <c r="P52" s="11">
        <v>6</v>
      </c>
      <c r="Q52" s="13" t="s">
        <v>43</v>
      </c>
      <c r="R52" s="6">
        <v>295.41000000000003</v>
      </c>
      <c r="S52" s="7">
        <v>343</v>
      </c>
      <c r="T52" s="11">
        <v>240.1</v>
      </c>
      <c r="U52" s="11">
        <v>100</v>
      </c>
      <c r="V52" s="11">
        <v>24</v>
      </c>
      <c r="W52" s="11">
        <v>56</v>
      </c>
      <c r="X52" s="14">
        <v>1520.1</v>
      </c>
      <c r="Y52" s="11">
        <v>449.28000000000003</v>
      </c>
      <c r="Z52" s="11">
        <v>691.2</v>
      </c>
      <c r="AA52" s="11">
        <v>587.5200000000001</v>
      </c>
      <c r="AB52" s="11">
        <v>864</v>
      </c>
      <c r="AC52" s="11">
        <v>1036.8</v>
      </c>
    </row>
    <row r="53" spans="1:29" x14ac:dyDescent="0.35">
      <c r="A53" s="5" t="s">
        <v>37</v>
      </c>
      <c r="B53" s="6">
        <v>1</v>
      </c>
      <c r="C53" s="15" t="s">
        <v>22</v>
      </c>
      <c r="D53" s="8">
        <v>21</v>
      </c>
      <c r="E53" s="7" t="s">
        <v>46</v>
      </c>
      <c r="F53" s="7" t="s">
        <v>54</v>
      </c>
      <c r="G53" s="9">
        <v>5556</v>
      </c>
      <c r="H53" s="10" t="s">
        <v>27</v>
      </c>
      <c r="I53" s="11">
        <v>132</v>
      </c>
      <c r="J53" s="11">
        <v>400</v>
      </c>
      <c r="K53" s="11">
        <v>50</v>
      </c>
      <c r="L53" s="11">
        <v>250</v>
      </c>
      <c r="M53" s="12">
        <v>120</v>
      </c>
      <c r="N53" s="11">
        <v>65</v>
      </c>
      <c r="O53" s="11">
        <v>134</v>
      </c>
      <c r="P53" s="11">
        <v>6</v>
      </c>
      <c r="Q53" s="13" t="s">
        <v>40</v>
      </c>
      <c r="R53" s="6">
        <v>295.41000000000003</v>
      </c>
      <c r="S53" s="7">
        <v>343</v>
      </c>
      <c r="T53" s="11">
        <v>240.1</v>
      </c>
      <c r="U53" s="11">
        <v>100</v>
      </c>
      <c r="V53" s="11">
        <v>22</v>
      </c>
      <c r="W53" s="11">
        <v>54</v>
      </c>
      <c r="X53" s="14">
        <v>1573.1</v>
      </c>
      <c r="Y53" s="11">
        <v>722.28</v>
      </c>
      <c r="Z53" s="11">
        <v>1111.2</v>
      </c>
      <c r="AA53" s="11">
        <v>944.5200000000001</v>
      </c>
      <c r="AB53" s="11">
        <v>1389</v>
      </c>
      <c r="AC53" s="11">
        <v>1666.8</v>
      </c>
    </row>
    <row r="54" spans="1:29" x14ac:dyDescent="0.35">
      <c r="A54" s="5" t="s">
        <v>37</v>
      </c>
      <c r="B54" s="6">
        <v>2</v>
      </c>
      <c r="C54" s="15" t="s">
        <v>22</v>
      </c>
      <c r="D54" s="8">
        <v>22</v>
      </c>
      <c r="E54" s="7" t="s">
        <v>46</v>
      </c>
      <c r="F54" s="7" t="s">
        <v>54</v>
      </c>
      <c r="G54" s="9">
        <v>5556</v>
      </c>
      <c r="H54" s="10" t="s">
        <v>27</v>
      </c>
      <c r="I54" s="11">
        <v>132</v>
      </c>
      <c r="J54" s="11">
        <v>400</v>
      </c>
      <c r="K54" s="11">
        <v>50</v>
      </c>
      <c r="L54" s="11">
        <v>250</v>
      </c>
      <c r="M54" s="12">
        <v>120</v>
      </c>
      <c r="N54" s="11">
        <v>65</v>
      </c>
      <c r="O54" s="11">
        <v>134</v>
      </c>
      <c r="P54" s="11">
        <v>6</v>
      </c>
      <c r="Q54" s="13" t="s">
        <v>40</v>
      </c>
      <c r="R54" s="6">
        <v>295.41000000000003</v>
      </c>
      <c r="S54" s="7">
        <v>343</v>
      </c>
      <c r="T54" s="11">
        <v>240.1</v>
      </c>
      <c r="U54" s="11">
        <v>100</v>
      </c>
      <c r="V54" s="11">
        <v>22</v>
      </c>
      <c r="W54" s="11">
        <v>54</v>
      </c>
      <c r="X54" s="14">
        <v>1573.1</v>
      </c>
      <c r="Y54" s="11">
        <v>722.28</v>
      </c>
      <c r="Z54" s="11">
        <v>1111.2</v>
      </c>
      <c r="AA54" s="11">
        <v>944.5200000000001</v>
      </c>
      <c r="AB54" s="11">
        <v>1389</v>
      </c>
      <c r="AC54" s="11">
        <v>1666.8</v>
      </c>
    </row>
    <row r="55" spans="1:29" x14ac:dyDescent="0.35">
      <c r="A55" s="5" t="s">
        <v>38</v>
      </c>
      <c r="B55" s="6">
        <v>29</v>
      </c>
      <c r="C55" s="7" t="s">
        <v>26</v>
      </c>
      <c r="D55" s="8">
        <v>18</v>
      </c>
      <c r="E55" s="7" t="s">
        <v>46</v>
      </c>
      <c r="F55" s="7" t="s">
        <v>54</v>
      </c>
      <c r="G55" s="9">
        <v>4782</v>
      </c>
      <c r="H55" s="10" t="s">
        <v>34</v>
      </c>
      <c r="I55" s="11">
        <v>132</v>
      </c>
      <c r="J55" s="11">
        <v>400</v>
      </c>
      <c r="K55" s="11">
        <v>50</v>
      </c>
      <c r="L55" s="11">
        <v>250</v>
      </c>
      <c r="M55" s="12">
        <v>120</v>
      </c>
      <c r="N55" s="11">
        <v>65</v>
      </c>
      <c r="O55" s="11">
        <v>134</v>
      </c>
      <c r="P55" s="11">
        <v>6</v>
      </c>
      <c r="Q55" s="13" t="s">
        <v>43</v>
      </c>
      <c r="R55" s="6">
        <v>295.41000000000003</v>
      </c>
      <c r="S55" s="7">
        <v>399</v>
      </c>
      <c r="T55" s="11">
        <v>279.29999999999995</v>
      </c>
      <c r="U55" s="11">
        <v>100</v>
      </c>
      <c r="V55" s="11">
        <v>25</v>
      </c>
      <c r="W55" s="11">
        <v>57</v>
      </c>
      <c r="X55" s="14">
        <v>1618.3</v>
      </c>
      <c r="Y55" s="11">
        <v>621.66</v>
      </c>
      <c r="Z55" s="11">
        <v>956.40000000000009</v>
      </c>
      <c r="AA55" s="11">
        <v>812.94</v>
      </c>
      <c r="AB55" s="11">
        <v>1195.5</v>
      </c>
      <c r="AC55" s="11">
        <v>1434.6</v>
      </c>
    </row>
    <row r="56" spans="1:29" x14ac:dyDescent="0.35">
      <c r="A56" s="5" t="s">
        <v>38</v>
      </c>
      <c r="B56" s="6">
        <v>11</v>
      </c>
      <c r="C56" s="15" t="s">
        <v>26</v>
      </c>
      <c r="D56" s="8">
        <v>17</v>
      </c>
      <c r="E56" s="7" t="s">
        <v>46</v>
      </c>
      <c r="F56" s="7" t="s">
        <v>54</v>
      </c>
      <c r="G56" s="9">
        <v>4782</v>
      </c>
      <c r="H56" s="10" t="s">
        <v>34</v>
      </c>
      <c r="I56" s="11">
        <v>132</v>
      </c>
      <c r="J56" s="11">
        <v>400</v>
      </c>
      <c r="K56" s="11">
        <v>50</v>
      </c>
      <c r="L56" s="11">
        <v>250</v>
      </c>
      <c r="M56" s="12">
        <v>120</v>
      </c>
      <c r="N56" s="11">
        <v>65</v>
      </c>
      <c r="O56" s="11">
        <v>134</v>
      </c>
      <c r="P56" s="11">
        <v>6</v>
      </c>
      <c r="Q56" s="13" t="s">
        <v>43</v>
      </c>
      <c r="R56" s="6">
        <v>295.41000000000003</v>
      </c>
      <c r="S56" s="7">
        <v>399</v>
      </c>
      <c r="T56" s="11">
        <v>279.29999999999995</v>
      </c>
      <c r="U56" s="11">
        <v>100</v>
      </c>
      <c r="V56" s="11">
        <v>25</v>
      </c>
      <c r="W56" s="11">
        <v>57</v>
      </c>
      <c r="X56" s="14">
        <v>1618.3</v>
      </c>
      <c r="Y56" s="11">
        <v>621.66</v>
      </c>
      <c r="Z56" s="11">
        <v>956.40000000000009</v>
      </c>
      <c r="AA56" s="11">
        <v>812.94</v>
      </c>
      <c r="AB56" s="11">
        <v>1195.5</v>
      </c>
      <c r="AC56" s="11">
        <v>1434.6</v>
      </c>
    </row>
    <row r="57" spans="1:29" x14ac:dyDescent="0.35">
      <c r="A57" s="5" t="s">
        <v>38</v>
      </c>
      <c r="B57" s="6">
        <v>23</v>
      </c>
      <c r="C57" s="15" t="s">
        <v>26</v>
      </c>
      <c r="D57" s="8">
        <v>18</v>
      </c>
      <c r="E57" s="7" t="s">
        <v>46</v>
      </c>
      <c r="F57" s="7" t="s">
        <v>54</v>
      </c>
      <c r="G57" s="9">
        <v>4782</v>
      </c>
      <c r="H57" s="10" t="s">
        <v>34</v>
      </c>
      <c r="I57" s="11">
        <v>132</v>
      </c>
      <c r="J57" s="11">
        <v>400</v>
      </c>
      <c r="K57" s="11">
        <v>50</v>
      </c>
      <c r="L57" s="11">
        <v>250</v>
      </c>
      <c r="M57" s="12">
        <v>120</v>
      </c>
      <c r="N57" s="11">
        <v>65</v>
      </c>
      <c r="O57" s="11">
        <v>134</v>
      </c>
      <c r="P57" s="11">
        <v>6</v>
      </c>
      <c r="Q57" s="13" t="s">
        <v>43</v>
      </c>
      <c r="R57" s="6">
        <v>295.41000000000003</v>
      </c>
      <c r="S57" s="7">
        <v>399</v>
      </c>
      <c r="T57" s="11">
        <v>279.29999999999995</v>
      </c>
      <c r="U57" s="11">
        <v>100</v>
      </c>
      <c r="V57" s="11">
        <v>25</v>
      </c>
      <c r="W57" s="11">
        <v>57</v>
      </c>
      <c r="X57" s="14">
        <v>1618.3</v>
      </c>
      <c r="Y57" s="11">
        <v>621.66</v>
      </c>
      <c r="Z57" s="11">
        <v>956.40000000000009</v>
      </c>
      <c r="AA57" s="11">
        <v>812.94</v>
      </c>
      <c r="AB57" s="11">
        <v>1195.5</v>
      </c>
      <c r="AC57" s="11">
        <v>1434.6</v>
      </c>
    </row>
    <row r="58" spans="1:29" x14ac:dyDescent="0.35">
      <c r="A58" s="5" t="s">
        <v>38</v>
      </c>
      <c r="B58" s="6">
        <v>23</v>
      </c>
      <c r="C58" s="15" t="s">
        <v>26</v>
      </c>
      <c r="D58" s="8">
        <v>18</v>
      </c>
      <c r="E58" s="7" t="s">
        <v>46</v>
      </c>
      <c r="F58" s="7" t="s">
        <v>54</v>
      </c>
      <c r="G58" s="9">
        <v>4782</v>
      </c>
      <c r="H58" s="10" t="s">
        <v>34</v>
      </c>
      <c r="I58" s="11">
        <v>132</v>
      </c>
      <c r="J58" s="11">
        <v>400</v>
      </c>
      <c r="K58" s="11">
        <v>50</v>
      </c>
      <c r="L58" s="11">
        <v>250</v>
      </c>
      <c r="M58" s="12">
        <v>120</v>
      </c>
      <c r="N58" s="11">
        <v>65</v>
      </c>
      <c r="O58" s="11">
        <v>134</v>
      </c>
      <c r="P58" s="11">
        <v>6</v>
      </c>
      <c r="Q58" s="13" t="s">
        <v>43</v>
      </c>
      <c r="R58" s="6">
        <v>295.41000000000003</v>
      </c>
      <c r="S58" s="7">
        <v>399</v>
      </c>
      <c r="T58" s="11">
        <v>279.29999999999995</v>
      </c>
      <c r="U58" s="11">
        <v>100</v>
      </c>
      <c r="V58" s="11">
        <v>25</v>
      </c>
      <c r="W58" s="11">
        <v>57</v>
      </c>
      <c r="X58" s="14">
        <v>1618.3</v>
      </c>
      <c r="Y58" s="11">
        <v>621.66</v>
      </c>
      <c r="Z58" s="11">
        <v>956.40000000000009</v>
      </c>
      <c r="AA58" s="11">
        <v>812.94</v>
      </c>
      <c r="AB58" s="11">
        <v>1195.5</v>
      </c>
      <c r="AC58" s="11">
        <v>1434.6</v>
      </c>
    </row>
    <row r="59" spans="1:29" x14ac:dyDescent="0.35">
      <c r="A59" s="5" t="s">
        <v>38</v>
      </c>
      <c r="B59" s="6">
        <v>29</v>
      </c>
      <c r="C59" s="7" t="s">
        <v>26</v>
      </c>
      <c r="D59" s="8">
        <v>18</v>
      </c>
      <c r="E59" s="7" t="s">
        <v>46</v>
      </c>
      <c r="F59" s="7" t="s">
        <v>54</v>
      </c>
      <c r="G59" s="9">
        <v>4782</v>
      </c>
      <c r="H59" s="10" t="s">
        <v>34</v>
      </c>
      <c r="I59" s="11">
        <v>132</v>
      </c>
      <c r="J59" s="11">
        <v>400</v>
      </c>
      <c r="K59" s="11">
        <v>50</v>
      </c>
      <c r="L59" s="11">
        <v>250</v>
      </c>
      <c r="M59" s="12">
        <v>120</v>
      </c>
      <c r="N59" s="11">
        <v>65</v>
      </c>
      <c r="O59" s="11">
        <v>134</v>
      </c>
      <c r="P59" s="11">
        <v>6</v>
      </c>
      <c r="Q59" s="13" t="s">
        <v>43</v>
      </c>
      <c r="R59" s="6">
        <v>295.41000000000003</v>
      </c>
      <c r="S59" s="7">
        <v>399</v>
      </c>
      <c r="T59" s="11">
        <v>279.29999999999995</v>
      </c>
      <c r="U59" s="11">
        <v>100</v>
      </c>
      <c r="V59" s="11">
        <v>25</v>
      </c>
      <c r="W59" s="11">
        <v>57</v>
      </c>
      <c r="X59" s="14">
        <v>1618.3</v>
      </c>
      <c r="Y59" s="11">
        <v>621.66</v>
      </c>
      <c r="Z59" s="11">
        <v>956.40000000000009</v>
      </c>
      <c r="AA59" s="11">
        <v>812.94</v>
      </c>
      <c r="AB59" s="11">
        <v>1195.5</v>
      </c>
      <c r="AC59" s="11">
        <v>1434.6</v>
      </c>
    </row>
    <row r="60" spans="1:29" x14ac:dyDescent="0.35">
      <c r="A60" s="5" t="s">
        <v>39</v>
      </c>
      <c r="B60" s="6">
        <v>12</v>
      </c>
      <c r="C60" s="15" t="s">
        <v>22</v>
      </c>
      <c r="D60" s="8">
        <v>12.9</v>
      </c>
      <c r="E60" s="7" t="s">
        <v>46</v>
      </c>
      <c r="F60" s="7" t="s">
        <v>54</v>
      </c>
      <c r="G60" s="9">
        <v>5287</v>
      </c>
      <c r="H60" s="10" t="s">
        <v>34</v>
      </c>
      <c r="I60" s="11">
        <v>132</v>
      </c>
      <c r="J60" s="11">
        <v>400</v>
      </c>
      <c r="K60" s="11">
        <v>50</v>
      </c>
      <c r="L60" s="11">
        <v>250</v>
      </c>
      <c r="M60" s="12">
        <v>134</v>
      </c>
      <c r="N60" s="11"/>
      <c r="O60" s="11">
        <v>134</v>
      </c>
      <c r="P60" s="11">
        <v>6</v>
      </c>
      <c r="Q60" s="13" t="s">
        <v>43</v>
      </c>
      <c r="R60" s="6">
        <v>295.41000000000003</v>
      </c>
      <c r="S60" s="7">
        <v>343</v>
      </c>
      <c r="T60" s="11">
        <v>240.1</v>
      </c>
      <c r="U60" s="11">
        <v>100</v>
      </c>
      <c r="V60" s="11">
        <v>26</v>
      </c>
      <c r="W60" s="11">
        <v>58</v>
      </c>
      <c r="X60" s="14">
        <v>1530.1</v>
      </c>
      <c r="Y60" s="11">
        <v>687.31000000000006</v>
      </c>
      <c r="Z60" s="11">
        <v>1057.4000000000001</v>
      </c>
      <c r="AA60" s="11">
        <v>898.79000000000008</v>
      </c>
      <c r="AB60" s="11">
        <v>1321.75</v>
      </c>
      <c r="AC60" s="11">
        <v>1586.1</v>
      </c>
    </row>
    <row r="61" spans="1:29" x14ac:dyDescent="0.35">
      <c r="A61" s="5" t="s">
        <v>39</v>
      </c>
      <c r="B61" s="6">
        <v>24</v>
      </c>
      <c r="C61" s="15" t="s">
        <v>22</v>
      </c>
      <c r="D61" s="8">
        <v>18</v>
      </c>
      <c r="E61" s="7" t="s">
        <v>46</v>
      </c>
      <c r="F61" s="7" t="s">
        <v>54</v>
      </c>
      <c r="G61" s="9">
        <v>5287</v>
      </c>
      <c r="H61" s="10" t="s">
        <v>34</v>
      </c>
      <c r="I61" s="11">
        <v>132</v>
      </c>
      <c r="J61" s="11">
        <v>400</v>
      </c>
      <c r="K61" s="11">
        <v>50</v>
      </c>
      <c r="L61" s="11">
        <v>250</v>
      </c>
      <c r="M61" s="12">
        <v>134</v>
      </c>
      <c r="N61" s="11"/>
      <c r="O61" s="11">
        <v>134</v>
      </c>
      <c r="P61" s="11">
        <v>6</v>
      </c>
      <c r="Q61" s="13" t="s">
        <v>43</v>
      </c>
      <c r="R61" s="6">
        <v>295.41000000000003</v>
      </c>
      <c r="S61" s="7">
        <v>343</v>
      </c>
      <c r="T61" s="11">
        <v>240.1</v>
      </c>
      <c r="U61" s="11">
        <v>100</v>
      </c>
      <c r="V61" s="11">
        <v>26</v>
      </c>
      <c r="W61" s="11">
        <v>58</v>
      </c>
      <c r="X61" s="14">
        <v>1530.1</v>
      </c>
      <c r="Y61" s="11">
        <v>687.31000000000006</v>
      </c>
      <c r="Z61" s="11">
        <v>1057.4000000000001</v>
      </c>
      <c r="AA61" s="11">
        <v>898.79000000000008</v>
      </c>
      <c r="AB61" s="11">
        <v>1321.75</v>
      </c>
      <c r="AC61" s="11">
        <v>1586.1</v>
      </c>
    </row>
    <row r="62" spans="1:29" x14ac:dyDescent="0.35">
      <c r="A62" s="5" t="s">
        <v>39</v>
      </c>
      <c r="B62" s="6">
        <v>25</v>
      </c>
      <c r="C62" s="15" t="s">
        <v>22</v>
      </c>
      <c r="D62" s="8">
        <v>18</v>
      </c>
      <c r="E62" s="7" t="s">
        <v>46</v>
      </c>
      <c r="F62" s="7" t="s">
        <v>54</v>
      </c>
      <c r="G62" s="9">
        <v>5287</v>
      </c>
      <c r="H62" s="10" t="s">
        <v>34</v>
      </c>
      <c r="I62" s="11">
        <v>132</v>
      </c>
      <c r="J62" s="11">
        <v>400</v>
      </c>
      <c r="K62" s="11">
        <v>50</v>
      </c>
      <c r="L62" s="11">
        <v>250</v>
      </c>
      <c r="M62" s="12">
        <v>134</v>
      </c>
      <c r="N62" s="11"/>
      <c r="O62" s="11">
        <v>134</v>
      </c>
      <c r="P62" s="11">
        <v>6</v>
      </c>
      <c r="Q62" s="13" t="s">
        <v>43</v>
      </c>
      <c r="R62" s="6">
        <v>295.41000000000003</v>
      </c>
      <c r="S62" s="7">
        <v>343</v>
      </c>
      <c r="T62" s="11">
        <v>240.1</v>
      </c>
      <c r="U62" s="11">
        <v>100</v>
      </c>
      <c r="V62" s="11">
        <v>26</v>
      </c>
      <c r="W62" s="11">
        <v>58</v>
      </c>
      <c r="X62" s="14">
        <v>1530.1</v>
      </c>
      <c r="Y62" s="11">
        <v>687.31000000000006</v>
      </c>
      <c r="Z62" s="11">
        <v>1057.4000000000001</v>
      </c>
      <c r="AA62" s="11">
        <v>898.79000000000008</v>
      </c>
      <c r="AB62" s="11">
        <v>1321.75</v>
      </c>
      <c r="AC62" s="11">
        <v>1586.1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8C1D1-3F4C-494F-81BE-D65F77B0D33B}">
  <dimension ref="A1:AC62"/>
  <sheetViews>
    <sheetView workbookViewId="0">
      <selection activeCell="E17" sqref="E17"/>
    </sheetView>
  </sheetViews>
  <sheetFormatPr defaultRowHeight="14.5" x14ac:dyDescent="0.35"/>
  <cols>
    <col min="4" max="4" width="10" customWidth="1"/>
    <col min="5" max="5" width="15.453125" customWidth="1"/>
    <col min="6" max="6" width="12.54296875" customWidth="1"/>
    <col min="9" max="9" width="11" customWidth="1"/>
    <col min="11" max="11" width="19.36328125" customWidth="1"/>
    <col min="12" max="12" width="9.90625" customWidth="1"/>
    <col min="13" max="13" width="12.453125" customWidth="1"/>
    <col min="14" max="14" width="9" customWidth="1"/>
    <col min="16" max="16" width="10.26953125" customWidth="1"/>
    <col min="17" max="17" width="13.26953125" customWidth="1"/>
    <col min="18" max="18" width="11.453125" customWidth="1"/>
    <col min="20" max="20" width="14.81640625" customWidth="1"/>
    <col min="21" max="21" width="12.26953125" customWidth="1"/>
    <col min="22" max="22" width="10.6328125" customWidth="1"/>
    <col min="23" max="23" width="17" customWidth="1"/>
    <col min="24" max="24" width="15.26953125" customWidth="1"/>
    <col min="25" max="25" width="19" customWidth="1"/>
    <col min="26" max="26" width="23.453125" customWidth="1"/>
    <col min="27" max="27" width="10.90625" customWidth="1"/>
    <col min="28" max="28" width="13" customWidth="1"/>
    <col min="29" max="29" width="14" customWidth="1"/>
  </cols>
  <sheetData>
    <row r="1" spans="1:29" x14ac:dyDescent="0.35">
      <c r="A1" t="s">
        <v>0</v>
      </c>
      <c r="B1" t="s">
        <v>1</v>
      </c>
      <c r="C1" t="s">
        <v>2</v>
      </c>
      <c r="D1" t="s">
        <v>44</v>
      </c>
      <c r="E1" t="s">
        <v>45</v>
      </c>
      <c r="F1" t="s">
        <v>48</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56</v>
      </c>
      <c r="Z1" t="s">
        <v>57</v>
      </c>
      <c r="AA1" t="s">
        <v>60</v>
      </c>
      <c r="AB1" t="s">
        <v>58</v>
      </c>
      <c r="AC1" t="s">
        <v>59</v>
      </c>
    </row>
    <row r="2" spans="1:29" x14ac:dyDescent="0.35">
      <c r="A2" t="s">
        <v>21</v>
      </c>
      <c r="B2">
        <v>1</v>
      </c>
      <c r="C2" t="s">
        <v>22</v>
      </c>
      <c r="D2">
        <v>11</v>
      </c>
      <c r="E2" t="s">
        <v>46</v>
      </c>
      <c r="F2" t="s">
        <v>61</v>
      </c>
      <c r="G2">
        <v>5556</v>
      </c>
      <c r="H2" t="s">
        <v>27</v>
      </c>
      <c r="I2">
        <v>132</v>
      </c>
      <c r="J2">
        <v>400</v>
      </c>
      <c r="K2">
        <v>50</v>
      </c>
      <c r="L2">
        <v>250</v>
      </c>
      <c r="M2">
        <v>120</v>
      </c>
      <c r="N2">
        <v>65</v>
      </c>
      <c r="O2">
        <v>134</v>
      </c>
      <c r="P2">
        <v>6</v>
      </c>
      <c r="Q2" t="s">
        <v>40</v>
      </c>
      <c r="R2">
        <v>295.41000000000003</v>
      </c>
      <c r="S2">
        <v>343</v>
      </c>
      <c r="T2">
        <v>240.1</v>
      </c>
      <c r="U2">
        <v>100</v>
      </c>
      <c r="V2">
        <v>22</v>
      </c>
      <c r="W2">
        <v>54</v>
      </c>
      <c r="X2">
        <v>1573.1</v>
      </c>
      <c r="Y2">
        <v>722.28</v>
      </c>
      <c r="Z2">
        <v>1111.2</v>
      </c>
      <c r="AA2">
        <v>944.5200000000001</v>
      </c>
      <c r="AB2">
        <v>1389</v>
      </c>
      <c r="AC2">
        <v>1666.8</v>
      </c>
    </row>
    <row r="3" spans="1:29" x14ac:dyDescent="0.35">
      <c r="A3" t="s">
        <v>21</v>
      </c>
      <c r="B3">
        <v>3</v>
      </c>
      <c r="C3" t="s">
        <v>22</v>
      </c>
      <c r="D3">
        <v>21.3</v>
      </c>
      <c r="E3" t="s">
        <v>46</v>
      </c>
      <c r="F3" t="s">
        <v>50</v>
      </c>
      <c r="G3">
        <v>5556</v>
      </c>
      <c r="H3" t="s">
        <v>27</v>
      </c>
      <c r="I3">
        <v>132</v>
      </c>
      <c r="J3">
        <v>400</v>
      </c>
      <c r="K3">
        <v>50</v>
      </c>
      <c r="L3">
        <v>250</v>
      </c>
      <c r="M3">
        <v>120</v>
      </c>
      <c r="N3">
        <v>65</v>
      </c>
      <c r="O3">
        <v>134</v>
      </c>
      <c r="P3">
        <v>6</v>
      </c>
      <c r="Q3" t="s">
        <v>41</v>
      </c>
      <c r="R3">
        <v>295.41000000000003</v>
      </c>
      <c r="S3">
        <v>343</v>
      </c>
      <c r="T3">
        <v>240.1</v>
      </c>
      <c r="U3">
        <v>100</v>
      </c>
      <c r="V3">
        <v>22</v>
      </c>
      <c r="W3">
        <v>54</v>
      </c>
      <c r="X3">
        <v>1573.1</v>
      </c>
      <c r="Y3">
        <v>722.28</v>
      </c>
      <c r="Z3">
        <v>1111.2</v>
      </c>
      <c r="AA3">
        <v>944.5200000000001</v>
      </c>
      <c r="AB3">
        <v>1389</v>
      </c>
      <c r="AC3">
        <v>1666.8</v>
      </c>
    </row>
    <row r="4" spans="1:29" x14ac:dyDescent="0.35">
      <c r="A4" t="s">
        <v>21</v>
      </c>
      <c r="B4">
        <v>13</v>
      </c>
      <c r="C4" t="s">
        <v>22</v>
      </c>
      <c r="D4">
        <v>22</v>
      </c>
      <c r="E4" t="s">
        <v>46</v>
      </c>
      <c r="F4" t="s">
        <v>51</v>
      </c>
      <c r="G4">
        <v>5556</v>
      </c>
      <c r="H4" t="s">
        <v>27</v>
      </c>
      <c r="I4">
        <v>132</v>
      </c>
      <c r="J4">
        <v>400</v>
      </c>
      <c r="K4">
        <v>50</v>
      </c>
      <c r="L4">
        <v>250</v>
      </c>
      <c r="M4">
        <v>120</v>
      </c>
      <c r="N4">
        <v>65</v>
      </c>
      <c r="O4">
        <v>134</v>
      </c>
      <c r="P4">
        <v>6</v>
      </c>
      <c r="Q4" t="s">
        <v>42</v>
      </c>
      <c r="R4">
        <v>295.41000000000003</v>
      </c>
      <c r="S4">
        <v>343</v>
      </c>
      <c r="T4">
        <v>240.1</v>
      </c>
      <c r="U4">
        <v>100</v>
      </c>
      <c r="V4">
        <v>22</v>
      </c>
      <c r="W4">
        <v>54</v>
      </c>
      <c r="X4">
        <v>1573.1</v>
      </c>
      <c r="Y4">
        <v>722.28</v>
      </c>
      <c r="Z4">
        <v>1111.2</v>
      </c>
      <c r="AA4">
        <v>944.5200000000001</v>
      </c>
      <c r="AB4">
        <v>1389</v>
      </c>
      <c r="AC4">
        <v>1666.8</v>
      </c>
    </row>
    <row r="5" spans="1:29" x14ac:dyDescent="0.35">
      <c r="A5" t="s">
        <v>23</v>
      </c>
      <c r="B5">
        <v>4</v>
      </c>
      <c r="C5" t="s">
        <v>24</v>
      </c>
      <c r="D5">
        <v>14.5</v>
      </c>
      <c r="E5" t="s">
        <v>46</v>
      </c>
      <c r="F5" t="s">
        <v>50</v>
      </c>
      <c r="G5">
        <v>4567</v>
      </c>
      <c r="H5" t="s">
        <v>27</v>
      </c>
      <c r="I5">
        <v>132</v>
      </c>
      <c r="J5">
        <v>333</v>
      </c>
      <c r="K5">
        <v>51</v>
      </c>
      <c r="L5">
        <v>250</v>
      </c>
      <c r="M5">
        <v>134</v>
      </c>
      <c r="N5">
        <v>65</v>
      </c>
      <c r="O5">
        <v>134</v>
      </c>
      <c r="P5">
        <v>6</v>
      </c>
      <c r="Q5" t="s">
        <v>40</v>
      </c>
      <c r="R5">
        <v>295.41000000000003</v>
      </c>
      <c r="S5">
        <v>354</v>
      </c>
      <c r="T5">
        <v>247.79999999999998</v>
      </c>
      <c r="U5">
        <v>100</v>
      </c>
      <c r="V5">
        <v>23</v>
      </c>
      <c r="W5">
        <v>55</v>
      </c>
      <c r="X5">
        <v>1530.8</v>
      </c>
      <c r="Y5">
        <v>593.71</v>
      </c>
      <c r="Z5">
        <v>913.40000000000009</v>
      </c>
      <c r="AA5">
        <v>776.3900000000001</v>
      </c>
      <c r="AB5">
        <v>1141.75</v>
      </c>
      <c r="AC5">
        <v>1370.1</v>
      </c>
    </row>
    <row r="6" spans="1:29" x14ac:dyDescent="0.35">
      <c r="A6" t="s">
        <v>23</v>
      </c>
      <c r="B6">
        <v>5</v>
      </c>
      <c r="C6" t="s">
        <v>24</v>
      </c>
      <c r="D6">
        <v>18</v>
      </c>
      <c r="E6" t="s">
        <v>46</v>
      </c>
      <c r="F6" t="s">
        <v>51</v>
      </c>
      <c r="G6">
        <v>4567</v>
      </c>
      <c r="H6" t="s">
        <v>27</v>
      </c>
      <c r="I6">
        <v>132</v>
      </c>
      <c r="J6">
        <v>333</v>
      </c>
      <c r="K6">
        <v>52</v>
      </c>
      <c r="L6">
        <v>250</v>
      </c>
      <c r="M6">
        <v>134</v>
      </c>
      <c r="N6">
        <v>65</v>
      </c>
      <c r="O6">
        <v>134</v>
      </c>
      <c r="P6">
        <v>6</v>
      </c>
      <c r="Q6" t="s">
        <v>41</v>
      </c>
      <c r="R6">
        <v>295.41000000000003</v>
      </c>
      <c r="S6">
        <v>354</v>
      </c>
      <c r="T6">
        <v>247.79999999999998</v>
      </c>
      <c r="U6">
        <v>100</v>
      </c>
      <c r="V6">
        <v>23</v>
      </c>
      <c r="W6">
        <v>55</v>
      </c>
      <c r="X6">
        <v>1531.8</v>
      </c>
      <c r="Y6">
        <v>593.71</v>
      </c>
      <c r="Z6">
        <v>913.40000000000009</v>
      </c>
      <c r="AA6">
        <v>776.3900000000001</v>
      </c>
      <c r="AB6">
        <v>1141.75</v>
      </c>
      <c r="AC6">
        <v>1370.1</v>
      </c>
    </row>
    <row r="7" spans="1:29" x14ac:dyDescent="0.35">
      <c r="A7" t="s">
        <v>23</v>
      </c>
      <c r="B7">
        <v>6</v>
      </c>
      <c r="C7" t="s">
        <v>24</v>
      </c>
      <c r="D7">
        <v>19</v>
      </c>
      <c r="E7" t="s">
        <v>46</v>
      </c>
      <c r="F7" t="s">
        <v>52</v>
      </c>
      <c r="G7">
        <v>4567</v>
      </c>
      <c r="H7" t="s">
        <v>27</v>
      </c>
      <c r="I7">
        <v>132</v>
      </c>
      <c r="J7">
        <v>333</v>
      </c>
      <c r="K7">
        <v>53</v>
      </c>
      <c r="L7">
        <v>250</v>
      </c>
      <c r="M7">
        <v>134</v>
      </c>
      <c r="N7">
        <v>65</v>
      </c>
      <c r="O7">
        <v>134</v>
      </c>
      <c r="P7">
        <v>6</v>
      </c>
      <c r="Q7" t="s">
        <v>42</v>
      </c>
      <c r="R7">
        <v>295.41000000000003</v>
      </c>
      <c r="S7">
        <v>354</v>
      </c>
      <c r="T7">
        <v>247.79999999999998</v>
      </c>
      <c r="U7">
        <v>100</v>
      </c>
      <c r="V7">
        <v>23</v>
      </c>
      <c r="W7">
        <v>55</v>
      </c>
      <c r="X7">
        <v>1532.8</v>
      </c>
      <c r="Y7">
        <v>593.71</v>
      </c>
      <c r="Z7">
        <v>913.40000000000009</v>
      </c>
      <c r="AA7">
        <v>776.3900000000001</v>
      </c>
      <c r="AB7">
        <v>1141.75</v>
      </c>
      <c r="AC7">
        <v>1370.1</v>
      </c>
    </row>
    <row r="8" spans="1:29" x14ac:dyDescent="0.35">
      <c r="A8" t="s">
        <v>23</v>
      </c>
      <c r="B8">
        <v>14</v>
      </c>
      <c r="C8" t="s">
        <v>24</v>
      </c>
      <c r="D8">
        <v>20</v>
      </c>
      <c r="E8" t="s">
        <v>46</v>
      </c>
      <c r="F8" t="s">
        <v>54</v>
      </c>
      <c r="G8">
        <v>4567</v>
      </c>
      <c r="H8" t="s">
        <v>27</v>
      </c>
      <c r="I8">
        <v>132</v>
      </c>
      <c r="J8">
        <v>333</v>
      </c>
      <c r="K8">
        <v>54</v>
      </c>
      <c r="L8">
        <v>250</v>
      </c>
      <c r="M8">
        <v>134</v>
      </c>
      <c r="N8">
        <v>65</v>
      </c>
      <c r="O8">
        <v>134</v>
      </c>
      <c r="P8">
        <v>6</v>
      </c>
      <c r="Q8" t="s">
        <v>43</v>
      </c>
      <c r="R8">
        <v>295.41000000000003</v>
      </c>
      <c r="S8">
        <v>354</v>
      </c>
      <c r="T8">
        <v>247.79999999999998</v>
      </c>
      <c r="U8">
        <v>100</v>
      </c>
      <c r="V8">
        <v>23</v>
      </c>
      <c r="W8">
        <v>55</v>
      </c>
      <c r="X8">
        <v>1533.8</v>
      </c>
      <c r="Y8">
        <v>593.71</v>
      </c>
      <c r="Z8">
        <v>913.40000000000009</v>
      </c>
      <c r="AA8">
        <v>776.3900000000001</v>
      </c>
      <c r="AB8">
        <v>1141.75</v>
      </c>
      <c r="AC8">
        <v>1370.1</v>
      </c>
    </row>
    <row r="9" spans="1:29" x14ac:dyDescent="0.35">
      <c r="A9" t="s">
        <v>25</v>
      </c>
      <c r="B9">
        <v>2</v>
      </c>
      <c r="C9" t="s">
        <v>26</v>
      </c>
      <c r="D9">
        <v>21</v>
      </c>
      <c r="E9" t="s">
        <v>46</v>
      </c>
      <c r="F9" t="s">
        <v>51</v>
      </c>
      <c r="G9">
        <v>3458</v>
      </c>
      <c r="H9" t="s">
        <v>27</v>
      </c>
      <c r="I9">
        <v>132</v>
      </c>
      <c r="J9">
        <v>453</v>
      </c>
      <c r="K9">
        <v>55</v>
      </c>
      <c r="L9">
        <v>250</v>
      </c>
      <c r="M9">
        <v>121</v>
      </c>
      <c r="N9">
        <v>32</v>
      </c>
      <c r="O9">
        <v>56</v>
      </c>
      <c r="P9">
        <v>56</v>
      </c>
      <c r="Q9" t="s">
        <v>40</v>
      </c>
      <c r="R9">
        <v>295.41000000000003</v>
      </c>
      <c r="S9">
        <v>333</v>
      </c>
      <c r="T9">
        <v>233.1</v>
      </c>
      <c r="U9">
        <v>100</v>
      </c>
      <c r="V9">
        <v>24</v>
      </c>
      <c r="W9">
        <v>56</v>
      </c>
      <c r="X9">
        <v>1568.1</v>
      </c>
      <c r="Y9">
        <v>449.54</v>
      </c>
      <c r="Z9">
        <v>691.6</v>
      </c>
      <c r="AA9">
        <v>587.86</v>
      </c>
      <c r="AB9">
        <v>864.5</v>
      </c>
      <c r="AC9">
        <v>1037.3999999999999</v>
      </c>
    </row>
    <row r="10" spans="1:29" x14ac:dyDescent="0.35">
      <c r="A10" t="s">
        <v>25</v>
      </c>
      <c r="B10">
        <v>3</v>
      </c>
      <c r="C10" t="s">
        <v>26</v>
      </c>
      <c r="D10">
        <v>22</v>
      </c>
      <c r="E10" t="s">
        <v>47</v>
      </c>
      <c r="F10" t="s">
        <v>50</v>
      </c>
      <c r="G10">
        <v>3458</v>
      </c>
      <c r="H10" t="s">
        <v>27</v>
      </c>
      <c r="I10">
        <v>132</v>
      </c>
      <c r="J10">
        <v>453</v>
      </c>
      <c r="K10">
        <v>56</v>
      </c>
      <c r="L10">
        <v>250</v>
      </c>
      <c r="M10">
        <v>121</v>
      </c>
      <c r="N10">
        <v>32</v>
      </c>
      <c r="O10">
        <v>56</v>
      </c>
      <c r="P10">
        <v>56</v>
      </c>
      <c r="Q10" t="s">
        <v>41</v>
      </c>
      <c r="R10">
        <v>295.41000000000003</v>
      </c>
      <c r="S10">
        <v>333</v>
      </c>
      <c r="T10">
        <v>233.1</v>
      </c>
      <c r="U10">
        <v>100</v>
      </c>
      <c r="V10">
        <v>24</v>
      </c>
      <c r="W10">
        <v>56</v>
      </c>
      <c r="X10">
        <v>1569.1</v>
      </c>
      <c r="Y10">
        <v>449.54</v>
      </c>
      <c r="Z10">
        <v>691.6</v>
      </c>
      <c r="AA10">
        <v>587.86</v>
      </c>
      <c r="AB10">
        <v>864.5</v>
      </c>
      <c r="AC10">
        <v>1037.3999999999999</v>
      </c>
    </row>
    <row r="11" spans="1:29" x14ac:dyDescent="0.35">
      <c r="A11" t="s">
        <v>25</v>
      </c>
      <c r="B11">
        <v>7</v>
      </c>
      <c r="C11" t="s">
        <v>24</v>
      </c>
      <c r="D11">
        <v>22.7</v>
      </c>
      <c r="E11" t="s">
        <v>47</v>
      </c>
      <c r="F11" t="s">
        <v>51</v>
      </c>
      <c r="G11">
        <v>3458</v>
      </c>
      <c r="H11" t="s">
        <v>27</v>
      </c>
      <c r="I11">
        <v>132</v>
      </c>
      <c r="J11">
        <v>453</v>
      </c>
      <c r="K11">
        <v>57</v>
      </c>
      <c r="L11">
        <v>250</v>
      </c>
      <c r="M11">
        <v>121</v>
      </c>
      <c r="N11">
        <v>32</v>
      </c>
      <c r="O11">
        <v>56</v>
      </c>
      <c r="P11">
        <v>56</v>
      </c>
      <c r="Q11" t="s">
        <v>43</v>
      </c>
      <c r="R11">
        <v>295.41000000000003</v>
      </c>
      <c r="S11">
        <v>333</v>
      </c>
      <c r="T11">
        <v>233.1</v>
      </c>
      <c r="U11">
        <v>100</v>
      </c>
      <c r="V11">
        <v>24</v>
      </c>
      <c r="W11">
        <v>56</v>
      </c>
      <c r="X11">
        <v>1570.1</v>
      </c>
      <c r="Y11">
        <v>449.54</v>
      </c>
      <c r="Z11">
        <v>691.6</v>
      </c>
      <c r="AA11">
        <v>587.86</v>
      </c>
      <c r="AB11">
        <v>864.5</v>
      </c>
      <c r="AC11">
        <v>1037.3999999999999</v>
      </c>
    </row>
    <row r="12" spans="1:29" x14ac:dyDescent="0.35">
      <c r="A12" t="s">
        <v>25</v>
      </c>
      <c r="B12">
        <v>8</v>
      </c>
      <c r="C12" t="s">
        <v>26</v>
      </c>
      <c r="D12">
        <v>12</v>
      </c>
      <c r="E12" t="s">
        <v>46</v>
      </c>
      <c r="F12" t="s">
        <v>52</v>
      </c>
      <c r="G12">
        <v>3458</v>
      </c>
      <c r="H12" t="s">
        <v>27</v>
      </c>
      <c r="I12">
        <v>132</v>
      </c>
      <c r="J12">
        <v>453</v>
      </c>
      <c r="K12">
        <v>58</v>
      </c>
      <c r="L12">
        <v>250</v>
      </c>
      <c r="M12">
        <v>121</v>
      </c>
      <c r="N12">
        <v>32</v>
      </c>
      <c r="O12">
        <v>56</v>
      </c>
      <c r="P12">
        <v>56</v>
      </c>
      <c r="Q12" t="s">
        <v>43</v>
      </c>
      <c r="R12">
        <v>295.41000000000003</v>
      </c>
      <c r="S12">
        <v>333</v>
      </c>
      <c r="T12">
        <v>233.1</v>
      </c>
      <c r="U12">
        <v>100</v>
      </c>
      <c r="V12">
        <v>24</v>
      </c>
      <c r="W12">
        <v>56</v>
      </c>
      <c r="X12">
        <v>1571.1</v>
      </c>
      <c r="Y12">
        <v>449.54</v>
      </c>
      <c r="Z12">
        <v>691.6</v>
      </c>
      <c r="AA12">
        <v>587.86</v>
      </c>
      <c r="AB12">
        <v>864.5</v>
      </c>
      <c r="AC12">
        <v>1037.3999999999999</v>
      </c>
    </row>
    <row r="13" spans="1:29" x14ac:dyDescent="0.35">
      <c r="A13" t="s">
        <v>25</v>
      </c>
      <c r="B13">
        <v>9</v>
      </c>
      <c r="C13" t="s">
        <v>22</v>
      </c>
      <c r="D13">
        <v>13</v>
      </c>
      <c r="E13" t="s">
        <v>47</v>
      </c>
      <c r="F13" t="s">
        <v>49</v>
      </c>
      <c r="G13">
        <v>3458</v>
      </c>
      <c r="H13" t="s">
        <v>27</v>
      </c>
      <c r="I13">
        <v>132</v>
      </c>
      <c r="J13">
        <v>453</v>
      </c>
      <c r="K13">
        <v>59</v>
      </c>
      <c r="L13">
        <v>250</v>
      </c>
      <c r="M13">
        <v>121</v>
      </c>
      <c r="O13">
        <v>56</v>
      </c>
      <c r="P13">
        <v>56</v>
      </c>
      <c r="Q13" t="s">
        <v>40</v>
      </c>
      <c r="R13">
        <v>295.41000000000003</v>
      </c>
      <c r="S13">
        <v>333</v>
      </c>
      <c r="T13">
        <v>233.1</v>
      </c>
      <c r="U13">
        <v>100</v>
      </c>
      <c r="V13">
        <v>24</v>
      </c>
      <c r="W13">
        <v>56</v>
      </c>
      <c r="X13">
        <v>1540.1</v>
      </c>
      <c r="Y13">
        <v>449.54</v>
      </c>
      <c r="Z13">
        <v>691.6</v>
      </c>
      <c r="AA13">
        <v>587.86</v>
      </c>
      <c r="AB13">
        <v>864.5</v>
      </c>
      <c r="AC13">
        <v>1037.3999999999999</v>
      </c>
    </row>
    <row r="14" spans="1:29" x14ac:dyDescent="0.35">
      <c r="A14" t="s">
        <v>28</v>
      </c>
      <c r="B14">
        <v>12</v>
      </c>
      <c r="C14" t="s">
        <v>22</v>
      </c>
      <c r="D14">
        <v>16</v>
      </c>
      <c r="E14" t="s">
        <v>46</v>
      </c>
      <c r="F14" t="s">
        <v>55</v>
      </c>
      <c r="G14">
        <v>6433</v>
      </c>
      <c r="H14" t="s">
        <v>29</v>
      </c>
      <c r="I14">
        <v>132</v>
      </c>
      <c r="J14">
        <v>399</v>
      </c>
      <c r="K14">
        <v>72</v>
      </c>
      <c r="L14">
        <v>250</v>
      </c>
      <c r="M14">
        <v>134</v>
      </c>
      <c r="O14">
        <v>134</v>
      </c>
      <c r="P14">
        <v>6</v>
      </c>
      <c r="Q14" t="s">
        <v>41</v>
      </c>
      <c r="R14">
        <v>295.41000000000003</v>
      </c>
      <c r="S14">
        <v>343</v>
      </c>
      <c r="T14">
        <v>240.1</v>
      </c>
      <c r="U14">
        <v>100</v>
      </c>
      <c r="V14">
        <v>25</v>
      </c>
      <c r="W14">
        <v>57</v>
      </c>
      <c r="X14">
        <v>1549.1</v>
      </c>
      <c r="Y14">
        <v>836.29000000000008</v>
      </c>
      <c r="Z14">
        <v>1286.6000000000001</v>
      </c>
      <c r="AA14">
        <v>1093.6100000000001</v>
      </c>
      <c r="AB14">
        <v>1608.25</v>
      </c>
      <c r="AC14">
        <v>1929.8999999999999</v>
      </c>
    </row>
    <row r="15" spans="1:29" x14ac:dyDescent="0.35">
      <c r="A15" t="s">
        <v>28</v>
      </c>
      <c r="B15">
        <v>16</v>
      </c>
      <c r="C15" t="s">
        <v>24</v>
      </c>
      <c r="D15">
        <v>17</v>
      </c>
      <c r="E15" t="s">
        <v>47</v>
      </c>
      <c r="F15" t="s">
        <v>53</v>
      </c>
      <c r="G15">
        <v>6433</v>
      </c>
      <c r="H15" t="s">
        <v>29</v>
      </c>
      <c r="I15">
        <v>132</v>
      </c>
      <c r="J15">
        <v>399</v>
      </c>
      <c r="K15">
        <v>73</v>
      </c>
      <c r="L15">
        <v>250</v>
      </c>
      <c r="M15">
        <v>134</v>
      </c>
      <c r="N15">
        <v>65</v>
      </c>
      <c r="O15">
        <v>134</v>
      </c>
      <c r="P15">
        <v>6</v>
      </c>
      <c r="Q15" t="s">
        <v>42</v>
      </c>
      <c r="R15">
        <v>295.41000000000003</v>
      </c>
      <c r="S15">
        <v>343</v>
      </c>
      <c r="T15">
        <v>240.1</v>
      </c>
      <c r="U15">
        <v>100</v>
      </c>
      <c r="V15">
        <v>25</v>
      </c>
      <c r="W15">
        <v>57</v>
      </c>
      <c r="X15">
        <v>1615.1</v>
      </c>
      <c r="Y15">
        <v>836.29000000000008</v>
      </c>
      <c r="Z15">
        <v>1286.6000000000001</v>
      </c>
      <c r="AA15">
        <v>1093.6100000000001</v>
      </c>
      <c r="AB15">
        <v>1608.25</v>
      </c>
      <c r="AC15">
        <v>1929.8999999999999</v>
      </c>
    </row>
    <row r="16" spans="1:29" x14ac:dyDescent="0.35">
      <c r="A16" t="s">
        <v>28</v>
      </c>
      <c r="B16">
        <v>22</v>
      </c>
      <c r="C16" t="s">
        <v>22</v>
      </c>
      <c r="D16">
        <v>18</v>
      </c>
      <c r="E16" t="s">
        <v>47</v>
      </c>
      <c r="F16" t="s">
        <v>51</v>
      </c>
      <c r="G16">
        <v>6433</v>
      </c>
      <c r="H16" t="s">
        <v>29</v>
      </c>
      <c r="I16">
        <v>132</v>
      </c>
      <c r="J16">
        <v>399</v>
      </c>
      <c r="K16">
        <v>74</v>
      </c>
      <c r="L16">
        <v>250</v>
      </c>
      <c r="M16">
        <v>134</v>
      </c>
      <c r="N16">
        <v>65</v>
      </c>
      <c r="O16">
        <v>134</v>
      </c>
      <c r="P16">
        <v>6</v>
      </c>
      <c r="Q16" t="s">
        <v>43</v>
      </c>
      <c r="R16">
        <v>295.41000000000003</v>
      </c>
      <c r="S16">
        <v>343</v>
      </c>
      <c r="T16">
        <v>240.1</v>
      </c>
      <c r="U16">
        <v>100</v>
      </c>
      <c r="V16">
        <v>25</v>
      </c>
      <c r="W16">
        <v>57</v>
      </c>
      <c r="X16">
        <v>1616.1</v>
      </c>
      <c r="Y16">
        <v>836.29000000000008</v>
      </c>
      <c r="Z16">
        <v>1286.6000000000001</v>
      </c>
      <c r="AA16">
        <v>1093.6100000000001</v>
      </c>
      <c r="AB16">
        <v>1608.25</v>
      </c>
      <c r="AC16">
        <v>1929.8999999999999</v>
      </c>
    </row>
    <row r="17" spans="1:29" x14ac:dyDescent="0.35">
      <c r="A17" t="s">
        <v>30</v>
      </c>
      <c r="B17">
        <v>5</v>
      </c>
      <c r="C17" t="s">
        <v>24</v>
      </c>
      <c r="D17">
        <v>11</v>
      </c>
      <c r="E17" t="s">
        <v>46</v>
      </c>
      <c r="F17" t="s">
        <v>54</v>
      </c>
      <c r="G17">
        <v>8765</v>
      </c>
      <c r="H17" t="s">
        <v>29</v>
      </c>
      <c r="I17">
        <v>132</v>
      </c>
      <c r="J17">
        <v>387</v>
      </c>
      <c r="K17">
        <v>50</v>
      </c>
      <c r="L17">
        <v>250</v>
      </c>
      <c r="M17">
        <v>128</v>
      </c>
      <c r="N17">
        <v>34</v>
      </c>
      <c r="O17">
        <v>128</v>
      </c>
      <c r="P17">
        <v>46</v>
      </c>
      <c r="Q17" t="s">
        <v>40</v>
      </c>
      <c r="R17">
        <v>333</v>
      </c>
      <c r="S17">
        <v>343</v>
      </c>
      <c r="T17">
        <v>240.1</v>
      </c>
      <c r="U17">
        <v>100</v>
      </c>
      <c r="V17">
        <v>26</v>
      </c>
      <c r="W17">
        <v>58</v>
      </c>
      <c r="X17">
        <v>1579.1</v>
      </c>
      <c r="Y17">
        <v>1139.45</v>
      </c>
      <c r="Z17">
        <v>1753</v>
      </c>
      <c r="AA17">
        <v>1490.0500000000002</v>
      </c>
      <c r="AB17">
        <v>2191.25</v>
      </c>
      <c r="AC17">
        <v>2629.5</v>
      </c>
    </row>
    <row r="18" spans="1:29" x14ac:dyDescent="0.35">
      <c r="A18" t="s">
        <v>30</v>
      </c>
      <c r="B18">
        <v>13</v>
      </c>
      <c r="C18" t="s">
        <v>24</v>
      </c>
      <c r="D18">
        <v>21</v>
      </c>
      <c r="E18" t="s">
        <v>46</v>
      </c>
      <c r="F18" t="s">
        <v>53</v>
      </c>
      <c r="G18">
        <v>8765</v>
      </c>
      <c r="H18" t="s">
        <v>29</v>
      </c>
      <c r="I18">
        <v>132</v>
      </c>
      <c r="J18">
        <v>387</v>
      </c>
      <c r="K18">
        <v>50</v>
      </c>
      <c r="L18">
        <v>250</v>
      </c>
      <c r="M18">
        <v>128</v>
      </c>
      <c r="N18">
        <v>34</v>
      </c>
      <c r="O18">
        <v>128</v>
      </c>
      <c r="P18">
        <v>46</v>
      </c>
      <c r="Q18" t="s">
        <v>41</v>
      </c>
      <c r="R18">
        <v>333</v>
      </c>
      <c r="S18">
        <v>343</v>
      </c>
      <c r="T18">
        <v>240.1</v>
      </c>
      <c r="U18">
        <v>100</v>
      </c>
      <c r="V18">
        <v>26</v>
      </c>
      <c r="W18">
        <v>58</v>
      </c>
      <c r="X18">
        <v>1579.1</v>
      </c>
      <c r="Y18">
        <v>1139.45</v>
      </c>
      <c r="Z18">
        <v>1753</v>
      </c>
      <c r="AA18">
        <v>1490.0500000000002</v>
      </c>
      <c r="AB18">
        <v>2191.25</v>
      </c>
      <c r="AC18">
        <v>2629.5</v>
      </c>
    </row>
    <row r="19" spans="1:29" x14ac:dyDescent="0.35">
      <c r="A19" t="s">
        <v>30</v>
      </c>
      <c r="B19">
        <v>14</v>
      </c>
      <c r="C19" t="s">
        <v>24</v>
      </c>
      <c r="D19">
        <v>22</v>
      </c>
      <c r="E19" t="s">
        <v>46</v>
      </c>
      <c r="F19" t="s">
        <v>52</v>
      </c>
      <c r="G19">
        <v>8765</v>
      </c>
      <c r="H19" t="s">
        <v>29</v>
      </c>
      <c r="I19">
        <v>132</v>
      </c>
      <c r="J19">
        <v>387</v>
      </c>
      <c r="K19">
        <v>50</v>
      </c>
      <c r="L19">
        <v>250</v>
      </c>
      <c r="M19">
        <v>128</v>
      </c>
      <c r="N19">
        <v>34</v>
      </c>
      <c r="O19">
        <v>128</v>
      </c>
      <c r="P19">
        <v>46</v>
      </c>
      <c r="Q19" t="s">
        <v>42</v>
      </c>
      <c r="R19">
        <v>333</v>
      </c>
      <c r="S19">
        <v>343</v>
      </c>
      <c r="T19">
        <v>240.1</v>
      </c>
      <c r="U19">
        <v>100</v>
      </c>
      <c r="V19">
        <v>26</v>
      </c>
      <c r="W19">
        <v>58</v>
      </c>
      <c r="X19">
        <v>1579.1</v>
      </c>
      <c r="Y19">
        <v>1139.45</v>
      </c>
      <c r="Z19">
        <v>1753</v>
      </c>
      <c r="AA19">
        <v>1490.0500000000002</v>
      </c>
      <c r="AB19">
        <v>2191.25</v>
      </c>
      <c r="AC19">
        <v>2629.5</v>
      </c>
    </row>
    <row r="20" spans="1:29" x14ac:dyDescent="0.35">
      <c r="A20" t="s">
        <v>30</v>
      </c>
      <c r="B20">
        <v>15</v>
      </c>
      <c r="C20" t="s">
        <v>26</v>
      </c>
      <c r="D20">
        <v>23</v>
      </c>
      <c r="E20" t="s">
        <v>47</v>
      </c>
      <c r="F20" t="s">
        <v>54</v>
      </c>
      <c r="G20">
        <v>8765</v>
      </c>
      <c r="H20" t="s">
        <v>29</v>
      </c>
      <c r="I20">
        <v>132</v>
      </c>
      <c r="J20">
        <v>387</v>
      </c>
      <c r="K20">
        <v>50</v>
      </c>
      <c r="L20">
        <v>250</v>
      </c>
      <c r="M20">
        <v>128</v>
      </c>
      <c r="N20">
        <v>34</v>
      </c>
      <c r="O20">
        <v>128</v>
      </c>
      <c r="P20">
        <v>46</v>
      </c>
      <c r="Q20" t="s">
        <v>43</v>
      </c>
      <c r="R20">
        <v>333</v>
      </c>
      <c r="S20">
        <v>343</v>
      </c>
      <c r="T20">
        <v>240.1</v>
      </c>
      <c r="U20">
        <v>100</v>
      </c>
      <c r="V20">
        <v>26</v>
      </c>
      <c r="W20">
        <v>58</v>
      </c>
      <c r="X20">
        <v>1579.1</v>
      </c>
      <c r="Y20">
        <v>1139.45</v>
      </c>
      <c r="Z20">
        <v>1753</v>
      </c>
      <c r="AA20">
        <v>1490.0500000000002</v>
      </c>
      <c r="AB20">
        <v>2191.25</v>
      </c>
      <c r="AC20">
        <v>2629.5</v>
      </c>
    </row>
    <row r="21" spans="1:29" x14ac:dyDescent="0.35">
      <c r="A21" t="s">
        <v>31</v>
      </c>
      <c r="B21">
        <v>17</v>
      </c>
      <c r="C21" t="s">
        <v>26</v>
      </c>
      <c r="D21">
        <v>12.9</v>
      </c>
      <c r="E21" t="s">
        <v>46</v>
      </c>
      <c r="F21" t="s">
        <v>51</v>
      </c>
      <c r="G21">
        <v>5432</v>
      </c>
      <c r="H21" t="s">
        <v>29</v>
      </c>
      <c r="I21">
        <v>132</v>
      </c>
      <c r="J21">
        <v>245</v>
      </c>
      <c r="K21">
        <v>50</v>
      </c>
      <c r="L21">
        <v>250</v>
      </c>
      <c r="M21">
        <v>120</v>
      </c>
      <c r="O21">
        <v>120</v>
      </c>
      <c r="P21">
        <v>66</v>
      </c>
      <c r="Q21" t="s">
        <v>40</v>
      </c>
      <c r="R21">
        <v>295.41000000000003</v>
      </c>
      <c r="S21">
        <v>343</v>
      </c>
      <c r="T21">
        <v>240.1</v>
      </c>
      <c r="U21">
        <v>100</v>
      </c>
      <c r="V21">
        <v>27</v>
      </c>
      <c r="W21">
        <v>59</v>
      </c>
      <c r="X21">
        <v>1409.1</v>
      </c>
      <c r="Y21">
        <v>706.16</v>
      </c>
      <c r="Z21">
        <v>1086.4000000000001</v>
      </c>
      <c r="AA21">
        <v>923.44</v>
      </c>
      <c r="AB21">
        <v>1358</v>
      </c>
      <c r="AC21">
        <v>1629.6</v>
      </c>
    </row>
    <row r="22" spans="1:29" x14ac:dyDescent="0.35">
      <c r="A22" t="s">
        <v>31</v>
      </c>
      <c r="B22">
        <v>18</v>
      </c>
      <c r="C22" t="s">
        <v>26</v>
      </c>
      <c r="D22">
        <v>12.9</v>
      </c>
      <c r="E22" t="s">
        <v>46</v>
      </c>
      <c r="F22" t="s">
        <v>52</v>
      </c>
      <c r="G22">
        <v>5432</v>
      </c>
      <c r="H22" t="s">
        <v>29</v>
      </c>
      <c r="I22">
        <v>132</v>
      </c>
      <c r="J22">
        <v>245</v>
      </c>
      <c r="K22">
        <v>50</v>
      </c>
      <c r="L22">
        <v>250</v>
      </c>
      <c r="M22">
        <v>120</v>
      </c>
      <c r="O22">
        <v>120</v>
      </c>
      <c r="P22">
        <v>66</v>
      </c>
      <c r="Q22" t="s">
        <v>41</v>
      </c>
      <c r="R22">
        <v>295.41000000000003</v>
      </c>
      <c r="S22">
        <v>343</v>
      </c>
      <c r="T22">
        <v>240.1</v>
      </c>
      <c r="U22">
        <v>100</v>
      </c>
      <c r="V22">
        <v>27</v>
      </c>
      <c r="W22">
        <v>59</v>
      </c>
      <c r="X22">
        <v>1409.1</v>
      </c>
      <c r="Y22">
        <v>706.16</v>
      </c>
      <c r="Z22">
        <v>1086.4000000000001</v>
      </c>
      <c r="AA22">
        <v>923.44</v>
      </c>
      <c r="AB22">
        <v>1358</v>
      </c>
      <c r="AC22">
        <v>1629.6</v>
      </c>
    </row>
    <row r="23" spans="1:29" x14ac:dyDescent="0.35">
      <c r="A23" t="s">
        <v>31</v>
      </c>
      <c r="B23">
        <v>18</v>
      </c>
      <c r="C23" t="s">
        <v>26</v>
      </c>
      <c r="D23">
        <v>21</v>
      </c>
      <c r="E23" t="s">
        <v>46</v>
      </c>
      <c r="F23" t="s">
        <v>53</v>
      </c>
      <c r="G23">
        <v>5432</v>
      </c>
      <c r="H23" t="s">
        <v>29</v>
      </c>
      <c r="I23">
        <v>132</v>
      </c>
      <c r="J23">
        <v>245</v>
      </c>
      <c r="K23">
        <v>50</v>
      </c>
      <c r="L23">
        <v>250</v>
      </c>
      <c r="M23">
        <v>120</v>
      </c>
      <c r="O23">
        <v>120</v>
      </c>
      <c r="P23">
        <v>66</v>
      </c>
      <c r="Q23" t="s">
        <v>42</v>
      </c>
      <c r="R23">
        <v>295.41000000000003</v>
      </c>
      <c r="S23">
        <v>343</v>
      </c>
      <c r="T23">
        <v>240.1</v>
      </c>
      <c r="U23">
        <v>100</v>
      </c>
      <c r="V23">
        <v>27</v>
      </c>
      <c r="W23">
        <v>59</v>
      </c>
      <c r="X23">
        <v>1409.1</v>
      </c>
      <c r="Y23">
        <v>706.16</v>
      </c>
      <c r="Z23">
        <v>1086.4000000000001</v>
      </c>
      <c r="AA23">
        <v>923.44</v>
      </c>
      <c r="AB23">
        <v>1358</v>
      </c>
      <c r="AC23">
        <v>1629.6</v>
      </c>
    </row>
    <row r="24" spans="1:29" x14ac:dyDescent="0.35">
      <c r="A24" t="s">
        <v>31</v>
      </c>
      <c r="B24">
        <v>24</v>
      </c>
      <c r="C24" t="s">
        <v>26</v>
      </c>
      <c r="D24">
        <v>22</v>
      </c>
      <c r="E24" t="s">
        <v>47</v>
      </c>
      <c r="F24" t="s">
        <v>53</v>
      </c>
      <c r="G24">
        <v>5432</v>
      </c>
      <c r="H24" t="s">
        <v>29</v>
      </c>
      <c r="I24">
        <v>132</v>
      </c>
      <c r="J24">
        <v>245</v>
      </c>
      <c r="K24">
        <v>50</v>
      </c>
      <c r="L24">
        <v>250</v>
      </c>
      <c r="M24">
        <v>120</v>
      </c>
      <c r="O24">
        <v>120</v>
      </c>
      <c r="P24">
        <v>66</v>
      </c>
      <c r="Q24" t="s">
        <v>43</v>
      </c>
      <c r="R24">
        <v>295.41000000000003</v>
      </c>
      <c r="S24">
        <v>343</v>
      </c>
      <c r="T24">
        <v>240.1</v>
      </c>
      <c r="U24">
        <v>100</v>
      </c>
      <c r="V24">
        <v>27</v>
      </c>
      <c r="W24">
        <v>59</v>
      </c>
      <c r="X24">
        <v>1409.1</v>
      </c>
      <c r="Y24">
        <v>706.16</v>
      </c>
      <c r="Z24">
        <v>1086.4000000000001</v>
      </c>
      <c r="AA24">
        <v>923.44</v>
      </c>
      <c r="AB24">
        <v>1358</v>
      </c>
      <c r="AC24">
        <v>1629.6</v>
      </c>
    </row>
    <row r="25" spans="1:29" x14ac:dyDescent="0.35">
      <c r="A25" t="s">
        <v>33</v>
      </c>
      <c r="B25">
        <v>7</v>
      </c>
      <c r="C25" t="s">
        <v>22</v>
      </c>
      <c r="D25">
        <v>23</v>
      </c>
      <c r="E25" t="s">
        <v>47</v>
      </c>
      <c r="F25" t="s">
        <v>50</v>
      </c>
      <c r="G25">
        <v>6778</v>
      </c>
      <c r="H25" t="s">
        <v>32</v>
      </c>
      <c r="I25">
        <v>132</v>
      </c>
      <c r="J25">
        <v>400</v>
      </c>
      <c r="K25">
        <v>50</v>
      </c>
      <c r="L25">
        <v>250</v>
      </c>
      <c r="M25">
        <v>134</v>
      </c>
      <c r="O25">
        <v>134</v>
      </c>
      <c r="P25">
        <v>6</v>
      </c>
      <c r="Q25" t="s">
        <v>40</v>
      </c>
      <c r="R25">
        <v>295.41000000000003</v>
      </c>
      <c r="S25">
        <v>377</v>
      </c>
      <c r="T25">
        <v>263.89999999999998</v>
      </c>
      <c r="U25">
        <v>100</v>
      </c>
      <c r="V25">
        <v>28</v>
      </c>
      <c r="W25">
        <v>60</v>
      </c>
      <c r="X25">
        <v>1557.9</v>
      </c>
      <c r="Y25">
        <v>881.14</v>
      </c>
      <c r="Z25">
        <v>1355.6000000000001</v>
      </c>
      <c r="AA25">
        <v>1152.26</v>
      </c>
      <c r="AB25">
        <v>1694.5</v>
      </c>
      <c r="AC25">
        <v>2033.3999999999999</v>
      </c>
    </row>
    <row r="26" spans="1:29" x14ac:dyDescent="0.35">
      <c r="A26" t="s">
        <v>33</v>
      </c>
      <c r="B26">
        <v>19</v>
      </c>
      <c r="C26" t="s">
        <v>22</v>
      </c>
      <c r="D26">
        <v>12</v>
      </c>
      <c r="E26" t="s">
        <v>47</v>
      </c>
      <c r="F26" t="s">
        <v>51</v>
      </c>
      <c r="G26">
        <v>6778</v>
      </c>
      <c r="H26" t="s">
        <v>32</v>
      </c>
      <c r="I26">
        <v>132</v>
      </c>
      <c r="J26">
        <v>400</v>
      </c>
      <c r="K26">
        <v>50</v>
      </c>
      <c r="L26">
        <v>250</v>
      </c>
      <c r="M26">
        <v>134</v>
      </c>
      <c r="N26">
        <v>65</v>
      </c>
      <c r="O26">
        <v>134</v>
      </c>
      <c r="P26">
        <v>6</v>
      </c>
      <c r="Q26" t="s">
        <v>41</v>
      </c>
      <c r="R26">
        <v>295.41000000000003</v>
      </c>
      <c r="S26">
        <v>377</v>
      </c>
      <c r="T26">
        <v>263.89999999999998</v>
      </c>
      <c r="U26">
        <v>100</v>
      </c>
      <c r="V26">
        <v>28</v>
      </c>
      <c r="W26">
        <v>60</v>
      </c>
      <c r="X26">
        <v>1622.9</v>
      </c>
      <c r="Y26">
        <v>881.14</v>
      </c>
      <c r="Z26">
        <v>1355.6000000000001</v>
      </c>
      <c r="AA26">
        <v>1152.26</v>
      </c>
      <c r="AB26">
        <v>1694.5</v>
      </c>
      <c r="AC26">
        <v>2033.3999999999999</v>
      </c>
    </row>
    <row r="27" spans="1:29" x14ac:dyDescent="0.35">
      <c r="A27" t="s">
        <v>33</v>
      </c>
      <c r="B27">
        <v>19</v>
      </c>
      <c r="C27" t="s">
        <v>22</v>
      </c>
      <c r="D27">
        <v>13</v>
      </c>
      <c r="E27" t="s">
        <v>46</v>
      </c>
      <c r="F27" t="s">
        <v>52</v>
      </c>
      <c r="G27">
        <v>6778</v>
      </c>
      <c r="H27" t="s">
        <v>32</v>
      </c>
      <c r="I27">
        <v>132</v>
      </c>
      <c r="J27">
        <v>400</v>
      </c>
      <c r="K27">
        <v>50</v>
      </c>
      <c r="L27">
        <v>250</v>
      </c>
      <c r="M27">
        <v>134</v>
      </c>
      <c r="N27">
        <v>65</v>
      </c>
      <c r="O27">
        <v>134</v>
      </c>
      <c r="P27">
        <v>6</v>
      </c>
      <c r="Q27" t="s">
        <v>42</v>
      </c>
      <c r="R27">
        <v>295.41000000000003</v>
      </c>
      <c r="S27">
        <v>377</v>
      </c>
      <c r="T27">
        <v>263.89999999999998</v>
      </c>
      <c r="U27">
        <v>100</v>
      </c>
      <c r="V27">
        <v>28</v>
      </c>
      <c r="W27">
        <v>60</v>
      </c>
      <c r="X27">
        <v>1622.9</v>
      </c>
      <c r="Y27">
        <v>881.14</v>
      </c>
      <c r="Z27">
        <v>1355.6000000000001</v>
      </c>
      <c r="AA27">
        <v>1152.26</v>
      </c>
      <c r="AB27">
        <v>1694.5</v>
      </c>
      <c r="AC27">
        <v>2033.3999999999999</v>
      </c>
    </row>
    <row r="28" spans="1:29" x14ac:dyDescent="0.35">
      <c r="A28" t="s">
        <v>33</v>
      </c>
      <c r="B28">
        <v>20</v>
      </c>
      <c r="C28" t="s">
        <v>22</v>
      </c>
      <c r="D28">
        <v>14</v>
      </c>
      <c r="E28" t="s">
        <v>46</v>
      </c>
      <c r="F28" t="s">
        <v>54</v>
      </c>
      <c r="G28">
        <v>6778</v>
      </c>
      <c r="H28" t="s">
        <v>32</v>
      </c>
      <c r="I28">
        <v>132</v>
      </c>
      <c r="J28">
        <v>400</v>
      </c>
      <c r="K28">
        <v>50</v>
      </c>
      <c r="L28">
        <v>250</v>
      </c>
      <c r="M28">
        <v>134</v>
      </c>
      <c r="N28">
        <v>65</v>
      </c>
      <c r="O28">
        <v>134</v>
      </c>
      <c r="P28">
        <v>6</v>
      </c>
      <c r="Q28" t="s">
        <v>43</v>
      </c>
      <c r="R28">
        <v>295.41000000000003</v>
      </c>
      <c r="S28">
        <v>377</v>
      </c>
      <c r="T28">
        <v>263.89999999999998</v>
      </c>
      <c r="U28">
        <v>100</v>
      </c>
      <c r="V28">
        <v>28</v>
      </c>
      <c r="W28">
        <v>60</v>
      </c>
      <c r="X28">
        <v>1622.9</v>
      </c>
      <c r="Y28">
        <v>881.14</v>
      </c>
      <c r="Z28">
        <v>1355.6000000000001</v>
      </c>
      <c r="AA28">
        <v>1152.26</v>
      </c>
      <c r="AB28">
        <v>1694.5</v>
      </c>
      <c r="AC28">
        <v>2033.3999999999999</v>
      </c>
    </row>
    <row r="29" spans="1:29" x14ac:dyDescent="0.35">
      <c r="A29" t="s">
        <v>33</v>
      </c>
      <c r="B29">
        <v>21</v>
      </c>
      <c r="C29" t="s">
        <v>22</v>
      </c>
      <c r="D29">
        <v>15</v>
      </c>
      <c r="E29" t="s">
        <v>46</v>
      </c>
      <c r="F29" t="s">
        <v>49</v>
      </c>
      <c r="G29">
        <v>6778</v>
      </c>
      <c r="H29" t="s">
        <v>32</v>
      </c>
      <c r="I29">
        <v>132</v>
      </c>
      <c r="J29">
        <v>400</v>
      </c>
      <c r="K29">
        <v>50</v>
      </c>
      <c r="L29">
        <v>250</v>
      </c>
      <c r="M29">
        <v>134</v>
      </c>
      <c r="N29">
        <v>65</v>
      </c>
      <c r="O29">
        <v>134</v>
      </c>
      <c r="P29">
        <v>6</v>
      </c>
      <c r="Q29" t="s">
        <v>40</v>
      </c>
      <c r="R29">
        <v>295.41000000000003</v>
      </c>
      <c r="S29">
        <v>377</v>
      </c>
      <c r="T29">
        <v>263.89999999999998</v>
      </c>
      <c r="U29">
        <v>100</v>
      </c>
      <c r="V29">
        <v>28</v>
      </c>
      <c r="W29">
        <v>60</v>
      </c>
      <c r="X29">
        <v>1622.9</v>
      </c>
      <c r="Y29">
        <v>881.14</v>
      </c>
      <c r="Z29">
        <v>1355.6000000000001</v>
      </c>
      <c r="AA29">
        <v>1152.26</v>
      </c>
      <c r="AB29">
        <v>1694.5</v>
      </c>
      <c r="AC29">
        <v>2033.3999999999999</v>
      </c>
    </row>
    <row r="30" spans="1:29" x14ac:dyDescent="0.35">
      <c r="A30" t="s">
        <v>33</v>
      </c>
      <c r="B30">
        <v>25</v>
      </c>
      <c r="C30" t="s">
        <v>22</v>
      </c>
      <c r="D30">
        <v>16</v>
      </c>
      <c r="E30" t="s">
        <v>46</v>
      </c>
      <c r="F30" t="s">
        <v>54</v>
      </c>
      <c r="G30">
        <v>6778</v>
      </c>
      <c r="H30" t="s">
        <v>32</v>
      </c>
      <c r="I30">
        <v>132</v>
      </c>
      <c r="J30">
        <v>400</v>
      </c>
      <c r="K30">
        <v>50</v>
      </c>
      <c r="L30">
        <v>250</v>
      </c>
      <c r="M30">
        <v>134</v>
      </c>
      <c r="N30">
        <v>65</v>
      </c>
      <c r="O30">
        <v>134</v>
      </c>
      <c r="P30">
        <v>6</v>
      </c>
      <c r="Q30" t="s">
        <v>41</v>
      </c>
      <c r="R30">
        <v>295.41000000000003</v>
      </c>
      <c r="S30">
        <v>377</v>
      </c>
      <c r="T30">
        <v>263.89999999999998</v>
      </c>
      <c r="U30">
        <v>100</v>
      </c>
      <c r="V30">
        <v>28</v>
      </c>
      <c r="W30">
        <v>60</v>
      </c>
      <c r="X30">
        <v>1622.9</v>
      </c>
      <c r="Y30">
        <v>881.14</v>
      </c>
      <c r="Z30">
        <v>1355.6000000000001</v>
      </c>
      <c r="AA30">
        <v>1152.26</v>
      </c>
      <c r="AB30">
        <v>1694.5</v>
      </c>
      <c r="AC30">
        <v>2033.3999999999999</v>
      </c>
    </row>
    <row r="31" spans="1:29" x14ac:dyDescent="0.35">
      <c r="A31" t="s">
        <v>33</v>
      </c>
      <c r="B31">
        <v>7</v>
      </c>
      <c r="C31" t="s">
        <v>22</v>
      </c>
      <c r="D31">
        <v>23</v>
      </c>
      <c r="E31" t="s">
        <v>47</v>
      </c>
      <c r="F31" t="s">
        <v>50</v>
      </c>
      <c r="G31">
        <v>6778</v>
      </c>
      <c r="H31" t="s">
        <v>32</v>
      </c>
      <c r="I31">
        <v>132</v>
      </c>
      <c r="J31">
        <v>400</v>
      </c>
      <c r="K31">
        <v>50</v>
      </c>
      <c r="L31">
        <v>250</v>
      </c>
      <c r="M31">
        <v>134</v>
      </c>
      <c r="O31">
        <v>134</v>
      </c>
      <c r="P31">
        <v>6</v>
      </c>
      <c r="Q31" t="s">
        <v>42</v>
      </c>
      <c r="R31">
        <v>295.41000000000003</v>
      </c>
      <c r="S31">
        <v>377</v>
      </c>
      <c r="T31">
        <v>263.89999999999998</v>
      </c>
      <c r="U31">
        <v>100</v>
      </c>
      <c r="V31">
        <v>28</v>
      </c>
      <c r="W31">
        <v>60</v>
      </c>
      <c r="X31">
        <v>1557.9</v>
      </c>
      <c r="Y31">
        <v>881.14</v>
      </c>
      <c r="Z31">
        <v>1355.6000000000001</v>
      </c>
      <c r="AA31">
        <v>1152.26</v>
      </c>
      <c r="AB31">
        <v>1694.5</v>
      </c>
      <c r="AC31">
        <v>2033.3999999999999</v>
      </c>
    </row>
    <row r="32" spans="1:29" x14ac:dyDescent="0.35">
      <c r="A32" t="s">
        <v>33</v>
      </c>
      <c r="B32">
        <v>19</v>
      </c>
      <c r="C32" t="s">
        <v>22</v>
      </c>
      <c r="D32">
        <v>12</v>
      </c>
      <c r="E32" t="s">
        <v>47</v>
      </c>
      <c r="F32" t="s">
        <v>51</v>
      </c>
      <c r="G32">
        <v>6778</v>
      </c>
      <c r="H32" t="s">
        <v>32</v>
      </c>
      <c r="I32">
        <v>132</v>
      </c>
      <c r="J32">
        <v>400</v>
      </c>
      <c r="K32">
        <v>50</v>
      </c>
      <c r="L32">
        <v>250</v>
      </c>
      <c r="M32">
        <v>134</v>
      </c>
      <c r="N32">
        <v>65</v>
      </c>
      <c r="O32">
        <v>134</v>
      </c>
      <c r="P32">
        <v>6</v>
      </c>
      <c r="Q32" t="s">
        <v>43</v>
      </c>
      <c r="R32">
        <v>295.41000000000003</v>
      </c>
      <c r="S32">
        <v>377</v>
      </c>
      <c r="T32">
        <v>263.89999999999998</v>
      </c>
      <c r="U32">
        <v>100</v>
      </c>
      <c r="V32">
        <v>28</v>
      </c>
      <c r="W32">
        <v>60</v>
      </c>
      <c r="X32">
        <v>1622.9</v>
      </c>
      <c r="Y32">
        <v>881.14</v>
      </c>
      <c r="Z32">
        <v>1355.6000000000001</v>
      </c>
      <c r="AA32">
        <v>1152.26</v>
      </c>
      <c r="AB32">
        <v>1694.5</v>
      </c>
      <c r="AC32">
        <v>2033.3999999999999</v>
      </c>
    </row>
    <row r="33" spans="1:29" x14ac:dyDescent="0.35">
      <c r="A33" t="s">
        <v>33</v>
      </c>
      <c r="B33">
        <v>19</v>
      </c>
      <c r="C33" t="s">
        <v>22</v>
      </c>
      <c r="D33">
        <v>13</v>
      </c>
      <c r="E33" t="s">
        <v>46</v>
      </c>
      <c r="F33" t="s">
        <v>52</v>
      </c>
      <c r="G33">
        <v>6778</v>
      </c>
      <c r="H33" t="s">
        <v>32</v>
      </c>
      <c r="I33">
        <v>132</v>
      </c>
      <c r="J33">
        <v>400</v>
      </c>
      <c r="K33">
        <v>50</v>
      </c>
      <c r="L33">
        <v>250</v>
      </c>
      <c r="M33">
        <v>134</v>
      </c>
      <c r="N33">
        <v>65</v>
      </c>
      <c r="O33">
        <v>134</v>
      </c>
      <c r="P33">
        <v>6</v>
      </c>
      <c r="Q33" t="s">
        <v>40</v>
      </c>
      <c r="R33">
        <v>295.41000000000003</v>
      </c>
      <c r="S33">
        <v>377</v>
      </c>
      <c r="T33">
        <v>263.89999999999998</v>
      </c>
      <c r="U33">
        <v>100</v>
      </c>
      <c r="V33">
        <v>28</v>
      </c>
      <c r="W33">
        <v>60</v>
      </c>
      <c r="X33">
        <v>1622.9</v>
      </c>
      <c r="Y33">
        <v>881.14</v>
      </c>
      <c r="Z33">
        <v>1355.6000000000001</v>
      </c>
      <c r="AA33">
        <v>1152.26</v>
      </c>
      <c r="AB33">
        <v>1694.5</v>
      </c>
      <c r="AC33">
        <v>2033.3999999999999</v>
      </c>
    </row>
    <row r="34" spans="1:29" x14ac:dyDescent="0.35">
      <c r="A34" t="s">
        <v>33</v>
      </c>
      <c r="B34">
        <v>20</v>
      </c>
      <c r="C34" t="s">
        <v>22</v>
      </c>
      <c r="D34">
        <v>14</v>
      </c>
      <c r="E34" t="s">
        <v>46</v>
      </c>
      <c r="F34" t="s">
        <v>54</v>
      </c>
      <c r="G34">
        <v>6778</v>
      </c>
      <c r="H34" t="s">
        <v>32</v>
      </c>
      <c r="I34">
        <v>132</v>
      </c>
      <c r="J34">
        <v>400</v>
      </c>
      <c r="K34">
        <v>50</v>
      </c>
      <c r="L34">
        <v>250</v>
      </c>
      <c r="M34">
        <v>134</v>
      </c>
      <c r="N34">
        <v>65</v>
      </c>
      <c r="O34">
        <v>134</v>
      </c>
      <c r="P34">
        <v>6</v>
      </c>
      <c r="Q34" t="s">
        <v>41</v>
      </c>
      <c r="R34">
        <v>295.41000000000003</v>
      </c>
      <c r="S34">
        <v>377</v>
      </c>
      <c r="T34">
        <v>263.89999999999998</v>
      </c>
      <c r="U34">
        <v>100</v>
      </c>
      <c r="V34">
        <v>28</v>
      </c>
      <c r="W34">
        <v>60</v>
      </c>
      <c r="X34">
        <v>1622.9</v>
      </c>
      <c r="Y34">
        <v>881.14</v>
      </c>
      <c r="Z34">
        <v>1355.6000000000001</v>
      </c>
      <c r="AA34">
        <v>1152.26</v>
      </c>
      <c r="AB34">
        <v>1694.5</v>
      </c>
      <c r="AC34">
        <v>2033.3999999999999</v>
      </c>
    </row>
    <row r="35" spans="1:29" x14ac:dyDescent="0.35">
      <c r="A35" t="s">
        <v>33</v>
      </c>
      <c r="B35">
        <v>21</v>
      </c>
      <c r="C35" t="s">
        <v>22</v>
      </c>
      <c r="D35">
        <v>15</v>
      </c>
      <c r="E35" t="s">
        <v>46</v>
      </c>
      <c r="F35" t="s">
        <v>49</v>
      </c>
      <c r="G35">
        <v>6778</v>
      </c>
      <c r="H35" t="s">
        <v>32</v>
      </c>
      <c r="I35">
        <v>132</v>
      </c>
      <c r="J35">
        <v>400</v>
      </c>
      <c r="K35">
        <v>50</v>
      </c>
      <c r="L35">
        <v>250</v>
      </c>
      <c r="M35">
        <v>134</v>
      </c>
      <c r="N35">
        <v>65</v>
      </c>
      <c r="O35">
        <v>134</v>
      </c>
      <c r="P35">
        <v>6</v>
      </c>
      <c r="Q35" t="s">
        <v>42</v>
      </c>
      <c r="R35">
        <v>295.41000000000003</v>
      </c>
      <c r="S35">
        <v>377</v>
      </c>
      <c r="T35">
        <v>263.89999999999998</v>
      </c>
      <c r="U35">
        <v>100</v>
      </c>
      <c r="V35">
        <v>28</v>
      </c>
      <c r="W35">
        <v>60</v>
      </c>
      <c r="X35">
        <v>1622.9</v>
      </c>
      <c r="Y35">
        <v>881.14</v>
      </c>
      <c r="Z35">
        <v>1355.6000000000001</v>
      </c>
      <c r="AA35">
        <v>1152.26</v>
      </c>
      <c r="AB35">
        <v>1694.5</v>
      </c>
      <c r="AC35">
        <v>2033.3999999999999</v>
      </c>
    </row>
    <row r="36" spans="1:29" x14ac:dyDescent="0.35">
      <c r="A36" t="s">
        <v>33</v>
      </c>
      <c r="B36">
        <v>25</v>
      </c>
      <c r="C36" t="s">
        <v>22</v>
      </c>
      <c r="D36">
        <v>16</v>
      </c>
      <c r="E36" t="s">
        <v>46</v>
      </c>
      <c r="F36" t="s">
        <v>54</v>
      </c>
      <c r="G36">
        <v>6778</v>
      </c>
      <c r="H36" t="s">
        <v>32</v>
      </c>
      <c r="I36">
        <v>132</v>
      </c>
      <c r="J36">
        <v>400</v>
      </c>
      <c r="K36">
        <v>50</v>
      </c>
      <c r="L36">
        <v>250</v>
      </c>
      <c r="M36">
        <v>134</v>
      </c>
      <c r="N36">
        <v>65</v>
      </c>
      <c r="O36">
        <v>134</v>
      </c>
      <c r="P36">
        <v>6</v>
      </c>
      <c r="Q36" t="s">
        <v>43</v>
      </c>
      <c r="R36">
        <v>295.41000000000003</v>
      </c>
      <c r="S36">
        <v>377</v>
      </c>
      <c r="T36">
        <v>263.89999999999998</v>
      </c>
      <c r="U36">
        <v>100</v>
      </c>
      <c r="V36">
        <v>28</v>
      </c>
      <c r="W36">
        <v>60</v>
      </c>
      <c r="X36">
        <v>1622.9</v>
      </c>
      <c r="Y36">
        <v>881.14</v>
      </c>
      <c r="Z36">
        <v>1355.6000000000001</v>
      </c>
      <c r="AA36">
        <v>1152.26</v>
      </c>
      <c r="AB36">
        <v>1694.5</v>
      </c>
      <c r="AC36">
        <v>2033.3999999999999</v>
      </c>
    </row>
    <row r="37" spans="1:29" x14ac:dyDescent="0.35">
      <c r="A37" t="s">
        <v>35</v>
      </c>
      <c r="B37">
        <v>8</v>
      </c>
      <c r="C37" t="s">
        <v>24</v>
      </c>
      <c r="D37">
        <v>17</v>
      </c>
      <c r="E37" t="s">
        <v>46</v>
      </c>
      <c r="F37" t="s">
        <v>53</v>
      </c>
      <c r="G37">
        <v>6543</v>
      </c>
      <c r="H37" t="s">
        <v>32</v>
      </c>
      <c r="I37">
        <v>132</v>
      </c>
      <c r="J37">
        <v>400</v>
      </c>
      <c r="K37">
        <v>50</v>
      </c>
      <c r="L37">
        <v>250</v>
      </c>
      <c r="M37">
        <v>121</v>
      </c>
      <c r="O37">
        <v>51</v>
      </c>
      <c r="P37">
        <v>51</v>
      </c>
      <c r="Q37" t="s">
        <v>40</v>
      </c>
      <c r="R37">
        <v>295.41000000000003</v>
      </c>
      <c r="S37">
        <v>389</v>
      </c>
      <c r="T37">
        <v>272.29999999999995</v>
      </c>
      <c r="U37">
        <v>100</v>
      </c>
      <c r="V37">
        <v>29</v>
      </c>
      <c r="W37">
        <v>61</v>
      </c>
      <c r="X37">
        <v>1517.3</v>
      </c>
      <c r="Y37">
        <v>850.59</v>
      </c>
      <c r="Z37">
        <v>1308.6000000000001</v>
      </c>
      <c r="AA37">
        <v>1112.3100000000002</v>
      </c>
      <c r="AB37">
        <v>1635.75</v>
      </c>
      <c r="AC37">
        <v>1962.8999999999999</v>
      </c>
    </row>
    <row r="38" spans="1:29" x14ac:dyDescent="0.35">
      <c r="A38" t="s">
        <v>35</v>
      </c>
      <c r="B38">
        <v>20</v>
      </c>
      <c r="C38" t="s">
        <v>24</v>
      </c>
      <c r="D38">
        <v>18</v>
      </c>
      <c r="E38" t="s">
        <v>46</v>
      </c>
      <c r="F38" t="s">
        <v>49</v>
      </c>
      <c r="G38">
        <v>6543</v>
      </c>
      <c r="H38" t="s">
        <v>32</v>
      </c>
      <c r="I38">
        <v>132</v>
      </c>
      <c r="J38">
        <v>400</v>
      </c>
      <c r="K38">
        <v>50</v>
      </c>
      <c r="L38">
        <v>250</v>
      </c>
      <c r="M38">
        <v>121</v>
      </c>
      <c r="O38">
        <v>51</v>
      </c>
      <c r="P38">
        <v>51</v>
      </c>
      <c r="Q38" t="s">
        <v>41</v>
      </c>
      <c r="R38">
        <v>295.41000000000003</v>
      </c>
      <c r="S38">
        <v>389</v>
      </c>
      <c r="T38">
        <v>272.29999999999995</v>
      </c>
      <c r="U38">
        <v>100</v>
      </c>
      <c r="V38">
        <v>29</v>
      </c>
      <c r="W38">
        <v>61</v>
      </c>
      <c r="X38">
        <v>1517.3</v>
      </c>
      <c r="Y38">
        <v>850.59</v>
      </c>
      <c r="Z38">
        <v>1308.6000000000001</v>
      </c>
      <c r="AA38">
        <v>1112.3100000000002</v>
      </c>
      <c r="AB38">
        <v>1635.75</v>
      </c>
      <c r="AC38">
        <v>1962.8999999999999</v>
      </c>
    </row>
    <row r="39" spans="1:29" x14ac:dyDescent="0.35">
      <c r="A39" t="s">
        <v>35</v>
      </c>
      <c r="B39">
        <v>22</v>
      </c>
      <c r="C39" t="s">
        <v>24</v>
      </c>
      <c r="D39">
        <v>12.9</v>
      </c>
      <c r="E39" t="s">
        <v>46</v>
      </c>
      <c r="F39" t="s">
        <v>50</v>
      </c>
      <c r="G39">
        <v>6543</v>
      </c>
      <c r="H39" t="s">
        <v>32</v>
      </c>
      <c r="I39">
        <v>132</v>
      </c>
      <c r="J39">
        <v>400</v>
      </c>
      <c r="K39">
        <v>50</v>
      </c>
      <c r="L39">
        <v>250</v>
      </c>
      <c r="M39">
        <v>121</v>
      </c>
      <c r="N39">
        <v>33</v>
      </c>
      <c r="O39">
        <v>51</v>
      </c>
      <c r="P39">
        <v>51</v>
      </c>
      <c r="Q39" t="s">
        <v>42</v>
      </c>
      <c r="R39">
        <v>295.41000000000003</v>
      </c>
      <c r="S39">
        <v>389</v>
      </c>
      <c r="T39">
        <v>272.29999999999995</v>
      </c>
      <c r="U39">
        <v>100</v>
      </c>
      <c r="V39">
        <v>29</v>
      </c>
      <c r="W39">
        <v>61</v>
      </c>
      <c r="X39">
        <v>1550.3</v>
      </c>
      <c r="Y39">
        <v>850.59</v>
      </c>
      <c r="Z39">
        <v>1308.6000000000001</v>
      </c>
      <c r="AA39">
        <v>1112.3100000000002</v>
      </c>
      <c r="AB39">
        <v>1635.75</v>
      </c>
      <c r="AC39">
        <v>1962.8999999999999</v>
      </c>
    </row>
    <row r="40" spans="1:29" x14ac:dyDescent="0.35">
      <c r="A40" t="s">
        <v>35</v>
      </c>
      <c r="B40">
        <v>23</v>
      </c>
      <c r="C40" t="s">
        <v>24</v>
      </c>
      <c r="D40">
        <v>12.9</v>
      </c>
      <c r="E40" t="s">
        <v>46</v>
      </c>
      <c r="F40" t="s">
        <v>51</v>
      </c>
      <c r="G40">
        <v>6543</v>
      </c>
      <c r="H40" t="s">
        <v>32</v>
      </c>
      <c r="I40">
        <v>132</v>
      </c>
      <c r="J40">
        <v>400</v>
      </c>
      <c r="K40">
        <v>50</v>
      </c>
      <c r="L40">
        <v>250</v>
      </c>
      <c r="M40">
        <v>121</v>
      </c>
      <c r="N40">
        <v>33</v>
      </c>
      <c r="O40">
        <v>51</v>
      </c>
      <c r="P40">
        <v>51</v>
      </c>
      <c r="Q40" t="s">
        <v>43</v>
      </c>
      <c r="R40">
        <v>295.41000000000003</v>
      </c>
      <c r="S40">
        <v>389</v>
      </c>
      <c r="T40">
        <v>272.29999999999995</v>
      </c>
      <c r="U40">
        <v>100</v>
      </c>
      <c r="V40">
        <v>29</v>
      </c>
      <c r="W40">
        <v>61</v>
      </c>
      <c r="X40">
        <v>1550.3</v>
      </c>
      <c r="Y40">
        <v>850.59</v>
      </c>
      <c r="Z40">
        <v>1308.6000000000001</v>
      </c>
      <c r="AA40">
        <v>1112.3100000000002</v>
      </c>
      <c r="AB40">
        <v>1635.75</v>
      </c>
      <c r="AC40">
        <v>1962.8999999999999</v>
      </c>
    </row>
    <row r="41" spans="1:29" x14ac:dyDescent="0.35">
      <c r="A41" t="s">
        <v>36</v>
      </c>
      <c r="B41">
        <v>25</v>
      </c>
      <c r="C41" t="s">
        <v>22</v>
      </c>
      <c r="D41">
        <v>12.9</v>
      </c>
      <c r="E41" t="s">
        <v>46</v>
      </c>
      <c r="F41" t="s">
        <v>51</v>
      </c>
      <c r="G41">
        <v>8633</v>
      </c>
      <c r="H41" t="s">
        <v>32</v>
      </c>
      <c r="I41">
        <v>132</v>
      </c>
      <c r="J41">
        <v>400</v>
      </c>
      <c r="K41">
        <v>50</v>
      </c>
      <c r="L41">
        <v>250</v>
      </c>
      <c r="M41">
        <v>134</v>
      </c>
      <c r="O41">
        <v>134</v>
      </c>
      <c r="P41">
        <v>6</v>
      </c>
      <c r="Q41" t="s">
        <v>42</v>
      </c>
      <c r="R41">
        <v>295.41000000000003</v>
      </c>
      <c r="S41">
        <v>234</v>
      </c>
      <c r="T41">
        <v>163.79999999999998</v>
      </c>
      <c r="U41">
        <v>100</v>
      </c>
      <c r="V41">
        <v>23</v>
      </c>
      <c r="W41">
        <v>55</v>
      </c>
      <c r="X41">
        <v>1447.8</v>
      </c>
      <c r="Y41">
        <v>1122.29</v>
      </c>
      <c r="Z41">
        <v>1726.6000000000001</v>
      </c>
      <c r="AA41">
        <v>1467.6100000000001</v>
      </c>
      <c r="AB41">
        <v>2158.25</v>
      </c>
      <c r="AC41">
        <v>2589.9</v>
      </c>
    </row>
    <row r="42" spans="1:29" x14ac:dyDescent="0.35">
      <c r="A42" t="s">
        <v>36</v>
      </c>
      <c r="B42">
        <v>26</v>
      </c>
      <c r="C42" t="s">
        <v>22</v>
      </c>
      <c r="D42">
        <v>18</v>
      </c>
      <c r="E42" t="s">
        <v>46</v>
      </c>
      <c r="F42" t="s">
        <v>52</v>
      </c>
      <c r="G42">
        <v>8633</v>
      </c>
      <c r="H42" t="s">
        <v>32</v>
      </c>
      <c r="I42">
        <v>132</v>
      </c>
      <c r="J42">
        <v>400</v>
      </c>
      <c r="K42">
        <v>50</v>
      </c>
      <c r="L42">
        <v>250</v>
      </c>
      <c r="M42">
        <v>134</v>
      </c>
      <c r="O42">
        <v>134</v>
      </c>
      <c r="P42">
        <v>6</v>
      </c>
      <c r="Q42" t="s">
        <v>42</v>
      </c>
      <c r="R42">
        <v>295.41000000000003</v>
      </c>
      <c r="S42">
        <v>234</v>
      </c>
      <c r="T42">
        <v>163.79999999999998</v>
      </c>
      <c r="U42">
        <v>100</v>
      </c>
      <c r="V42">
        <v>23</v>
      </c>
      <c r="W42">
        <v>55</v>
      </c>
      <c r="X42">
        <v>1447.8</v>
      </c>
      <c r="Y42">
        <v>1122.29</v>
      </c>
      <c r="Z42">
        <v>1726.6000000000001</v>
      </c>
      <c r="AA42">
        <v>1467.6100000000001</v>
      </c>
      <c r="AB42">
        <v>2158.25</v>
      </c>
      <c r="AC42">
        <v>2589.9</v>
      </c>
    </row>
    <row r="43" spans="1:29" x14ac:dyDescent="0.35">
      <c r="A43" t="s">
        <v>36</v>
      </c>
      <c r="B43">
        <v>27</v>
      </c>
      <c r="C43" t="s">
        <v>22</v>
      </c>
      <c r="D43">
        <v>19</v>
      </c>
      <c r="E43" t="s">
        <v>46</v>
      </c>
      <c r="F43" t="s">
        <v>54</v>
      </c>
      <c r="G43">
        <v>8633</v>
      </c>
      <c r="H43" t="s">
        <v>32</v>
      </c>
      <c r="I43">
        <v>132</v>
      </c>
      <c r="J43">
        <v>400</v>
      </c>
      <c r="K43">
        <v>50</v>
      </c>
      <c r="L43">
        <v>250</v>
      </c>
      <c r="M43">
        <v>134</v>
      </c>
      <c r="O43">
        <v>134</v>
      </c>
      <c r="P43">
        <v>6</v>
      </c>
      <c r="Q43" t="s">
        <v>42</v>
      </c>
      <c r="R43">
        <v>295.41000000000003</v>
      </c>
      <c r="S43">
        <v>234</v>
      </c>
      <c r="T43">
        <v>163.79999999999998</v>
      </c>
      <c r="U43">
        <v>100</v>
      </c>
      <c r="V43">
        <v>23</v>
      </c>
      <c r="W43">
        <v>55</v>
      </c>
      <c r="X43">
        <v>1447.8</v>
      </c>
      <c r="Y43">
        <v>1122.29</v>
      </c>
      <c r="Z43">
        <v>1726.6000000000001</v>
      </c>
      <c r="AA43">
        <v>1467.6100000000001</v>
      </c>
      <c r="AB43">
        <v>2158.25</v>
      </c>
      <c r="AC43">
        <v>2589.9</v>
      </c>
    </row>
    <row r="44" spans="1:29" x14ac:dyDescent="0.35">
      <c r="A44" t="s">
        <v>36</v>
      </c>
      <c r="B44">
        <v>27</v>
      </c>
      <c r="C44" t="s">
        <v>22</v>
      </c>
      <c r="D44">
        <v>20</v>
      </c>
      <c r="E44" t="s">
        <v>46</v>
      </c>
      <c r="F44" t="s">
        <v>54</v>
      </c>
      <c r="G44">
        <v>8633</v>
      </c>
      <c r="H44" t="s">
        <v>32</v>
      </c>
      <c r="I44">
        <v>132</v>
      </c>
      <c r="J44">
        <v>400</v>
      </c>
      <c r="K44">
        <v>50</v>
      </c>
      <c r="L44">
        <v>250</v>
      </c>
      <c r="M44">
        <v>134</v>
      </c>
      <c r="O44">
        <v>134</v>
      </c>
      <c r="P44">
        <v>6</v>
      </c>
      <c r="Q44" t="s">
        <v>42</v>
      </c>
      <c r="R44">
        <v>295.41000000000003</v>
      </c>
      <c r="S44">
        <v>234</v>
      </c>
      <c r="T44">
        <v>163.79999999999998</v>
      </c>
      <c r="U44">
        <v>100</v>
      </c>
      <c r="V44">
        <v>23</v>
      </c>
      <c r="W44">
        <v>55</v>
      </c>
      <c r="X44">
        <v>1447.8</v>
      </c>
      <c r="Y44">
        <v>1122.29</v>
      </c>
      <c r="Z44">
        <v>1726.6000000000001</v>
      </c>
      <c r="AA44">
        <v>1467.6100000000001</v>
      </c>
      <c r="AB44">
        <v>2158.25</v>
      </c>
      <c r="AC44">
        <v>2589.9</v>
      </c>
    </row>
    <row r="45" spans="1:29" x14ac:dyDescent="0.35">
      <c r="A45" t="s">
        <v>37</v>
      </c>
      <c r="B45">
        <v>1</v>
      </c>
      <c r="C45" t="s">
        <v>22</v>
      </c>
      <c r="D45">
        <v>21</v>
      </c>
      <c r="E45" t="s">
        <v>46</v>
      </c>
      <c r="F45" t="s">
        <v>54</v>
      </c>
      <c r="G45">
        <v>5556</v>
      </c>
      <c r="H45" t="s">
        <v>27</v>
      </c>
      <c r="I45">
        <v>132</v>
      </c>
      <c r="J45">
        <v>400</v>
      </c>
      <c r="K45">
        <v>50</v>
      </c>
      <c r="L45">
        <v>250</v>
      </c>
      <c r="M45">
        <v>120</v>
      </c>
      <c r="N45">
        <v>65</v>
      </c>
      <c r="O45">
        <v>134</v>
      </c>
      <c r="P45">
        <v>6</v>
      </c>
      <c r="Q45" t="s">
        <v>40</v>
      </c>
      <c r="R45">
        <v>295.41000000000003</v>
      </c>
      <c r="S45">
        <v>343</v>
      </c>
      <c r="T45">
        <v>240.1</v>
      </c>
      <c r="U45">
        <v>100</v>
      </c>
      <c r="V45">
        <v>22</v>
      </c>
      <c r="W45">
        <v>54</v>
      </c>
      <c r="X45">
        <v>1573.1</v>
      </c>
      <c r="Y45">
        <v>722.28</v>
      </c>
      <c r="Z45">
        <v>1111.2</v>
      </c>
      <c r="AA45">
        <v>944.5200000000001</v>
      </c>
      <c r="AB45">
        <v>1389</v>
      </c>
      <c r="AC45">
        <v>1666.8</v>
      </c>
    </row>
    <row r="46" spans="1:29" x14ac:dyDescent="0.35">
      <c r="A46" t="s">
        <v>37</v>
      </c>
      <c r="B46">
        <v>2</v>
      </c>
      <c r="C46" t="s">
        <v>22</v>
      </c>
      <c r="D46">
        <v>22</v>
      </c>
      <c r="E46" t="s">
        <v>46</v>
      </c>
      <c r="F46" t="s">
        <v>54</v>
      </c>
      <c r="G46">
        <v>5556</v>
      </c>
      <c r="H46" t="s">
        <v>27</v>
      </c>
      <c r="I46">
        <v>132</v>
      </c>
      <c r="J46">
        <v>400</v>
      </c>
      <c r="K46">
        <v>50</v>
      </c>
      <c r="L46">
        <v>250</v>
      </c>
      <c r="M46">
        <v>120</v>
      </c>
      <c r="N46">
        <v>65</v>
      </c>
      <c r="O46">
        <v>134</v>
      </c>
      <c r="P46">
        <v>6</v>
      </c>
      <c r="Q46" t="s">
        <v>40</v>
      </c>
      <c r="R46">
        <v>295.41000000000003</v>
      </c>
      <c r="S46">
        <v>343</v>
      </c>
      <c r="T46">
        <v>240.1</v>
      </c>
      <c r="U46">
        <v>100</v>
      </c>
      <c r="V46">
        <v>22</v>
      </c>
      <c r="W46">
        <v>54</v>
      </c>
      <c r="X46">
        <v>1573.1</v>
      </c>
      <c r="Y46">
        <v>722.28</v>
      </c>
      <c r="Z46">
        <v>1111.2</v>
      </c>
      <c r="AA46">
        <v>944.5200000000001</v>
      </c>
      <c r="AB46">
        <v>1389</v>
      </c>
      <c r="AC46">
        <v>1666.8</v>
      </c>
    </row>
    <row r="47" spans="1:29" x14ac:dyDescent="0.35">
      <c r="A47" t="s">
        <v>37</v>
      </c>
      <c r="B47">
        <v>10</v>
      </c>
      <c r="C47" t="s">
        <v>22</v>
      </c>
      <c r="D47">
        <v>23</v>
      </c>
      <c r="E47" t="s">
        <v>46</v>
      </c>
      <c r="F47" t="s">
        <v>54</v>
      </c>
      <c r="G47">
        <v>6433</v>
      </c>
      <c r="H47" t="s">
        <v>29</v>
      </c>
      <c r="I47">
        <v>132</v>
      </c>
      <c r="J47">
        <v>399</v>
      </c>
      <c r="K47">
        <v>50</v>
      </c>
      <c r="L47">
        <v>250</v>
      </c>
      <c r="M47">
        <v>134</v>
      </c>
      <c r="O47">
        <v>134</v>
      </c>
      <c r="P47">
        <v>6</v>
      </c>
      <c r="Q47" t="s">
        <v>41</v>
      </c>
      <c r="R47">
        <v>295.41000000000003</v>
      </c>
      <c r="S47">
        <v>343</v>
      </c>
      <c r="T47">
        <v>240.1</v>
      </c>
      <c r="U47">
        <v>100</v>
      </c>
      <c r="V47">
        <v>25</v>
      </c>
      <c r="W47">
        <v>57</v>
      </c>
      <c r="X47">
        <v>1527.1</v>
      </c>
      <c r="Y47">
        <v>836.29000000000008</v>
      </c>
      <c r="Z47">
        <v>1286.6000000000001</v>
      </c>
      <c r="AA47">
        <v>1093.6100000000001</v>
      </c>
      <c r="AB47">
        <v>1608.25</v>
      </c>
      <c r="AC47">
        <v>1929.8999999999999</v>
      </c>
    </row>
    <row r="48" spans="1:29" x14ac:dyDescent="0.35">
      <c r="A48" t="s">
        <v>37</v>
      </c>
      <c r="B48">
        <v>10</v>
      </c>
      <c r="C48" t="s">
        <v>24</v>
      </c>
      <c r="D48">
        <v>12.9</v>
      </c>
      <c r="E48" t="s">
        <v>46</v>
      </c>
      <c r="F48" t="s">
        <v>54</v>
      </c>
      <c r="G48">
        <v>3456</v>
      </c>
      <c r="H48" t="s">
        <v>34</v>
      </c>
      <c r="I48">
        <v>132</v>
      </c>
      <c r="J48">
        <v>400</v>
      </c>
      <c r="K48">
        <v>50</v>
      </c>
      <c r="L48">
        <v>250</v>
      </c>
      <c r="M48">
        <v>128</v>
      </c>
      <c r="N48">
        <v>65</v>
      </c>
      <c r="O48">
        <v>134</v>
      </c>
      <c r="P48">
        <v>6</v>
      </c>
      <c r="Q48" t="s">
        <v>43</v>
      </c>
      <c r="R48">
        <v>295.41000000000003</v>
      </c>
      <c r="S48">
        <v>343</v>
      </c>
      <c r="T48">
        <v>240.1</v>
      </c>
      <c r="U48">
        <v>100</v>
      </c>
      <c r="V48">
        <v>24</v>
      </c>
      <c r="W48">
        <v>56</v>
      </c>
      <c r="X48">
        <v>1585.1</v>
      </c>
      <c r="Y48">
        <v>449.28000000000003</v>
      </c>
      <c r="Z48">
        <v>691.2</v>
      </c>
      <c r="AA48">
        <v>587.5200000000001</v>
      </c>
      <c r="AB48">
        <v>864</v>
      </c>
      <c r="AC48">
        <v>1036.8</v>
      </c>
    </row>
    <row r="49" spans="1:29" x14ac:dyDescent="0.35">
      <c r="A49" t="s">
        <v>37</v>
      </c>
      <c r="B49">
        <v>11</v>
      </c>
      <c r="C49" t="s">
        <v>22</v>
      </c>
      <c r="D49">
        <v>13</v>
      </c>
      <c r="E49" t="s">
        <v>46</v>
      </c>
      <c r="F49" t="s">
        <v>54</v>
      </c>
      <c r="G49">
        <v>6433</v>
      </c>
      <c r="H49" t="s">
        <v>29</v>
      </c>
      <c r="I49">
        <v>132</v>
      </c>
      <c r="J49">
        <v>399</v>
      </c>
      <c r="K49">
        <v>50</v>
      </c>
      <c r="L49">
        <v>250</v>
      </c>
      <c r="M49">
        <v>134</v>
      </c>
      <c r="O49">
        <v>134</v>
      </c>
      <c r="P49">
        <v>6</v>
      </c>
      <c r="Q49" t="s">
        <v>41</v>
      </c>
      <c r="R49">
        <v>295.41000000000003</v>
      </c>
      <c r="S49">
        <v>343</v>
      </c>
      <c r="T49">
        <v>240.1</v>
      </c>
      <c r="U49">
        <v>100</v>
      </c>
      <c r="V49">
        <v>25</v>
      </c>
      <c r="W49">
        <v>57</v>
      </c>
      <c r="X49">
        <v>1527.1</v>
      </c>
      <c r="Y49">
        <v>836.29000000000008</v>
      </c>
      <c r="Z49">
        <v>1286.6000000000001</v>
      </c>
      <c r="AA49">
        <v>1093.6100000000001</v>
      </c>
      <c r="AB49">
        <v>1608.25</v>
      </c>
      <c r="AC49">
        <v>1929.8999999999999</v>
      </c>
    </row>
    <row r="50" spans="1:29" x14ac:dyDescent="0.35">
      <c r="A50" t="s">
        <v>37</v>
      </c>
      <c r="B50">
        <v>28</v>
      </c>
      <c r="C50" t="s">
        <v>24</v>
      </c>
      <c r="D50">
        <v>14</v>
      </c>
      <c r="E50" t="s">
        <v>46</v>
      </c>
      <c r="F50" t="s">
        <v>54</v>
      </c>
      <c r="G50">
        <v>3456</v>
      </c>
      <c r="H50" t="s">
        <v>34</v>
      </c>
      <c r="I50">
        <v>132</v>
      </c>
      <c r="J50">
        <v>400</v>
      </c>
      <c r="K50">
        <v>50</v>
      </c>
      <c r="L50">
        <v>250</v>
      </c>
      <c r="M50">
        <v>128</v>
      </c>
      <c r="O50">
        <v>134</v>
      </c>
      <c r="P50">
        <v>6</v>
      </c>
      <c r="Q50" t="s">
        <v>43</v>
      </c>
      <c r="R50">
        <v>295.41000000000003</v>
      </c>
      <c r="S50">
        <v>343</v>
      </c>
      <c r="T50">
        <v>240.1</v>
      </c>
      <c r="U50">
        <v>100</v>
      </c>
      <c r="V50">
        <v>24</v>
      </c>
      <c r="W50">
        <v>56</v>
      </c>
      <c r="X50">
        <v>1520.1</v>
      </c>
      <c r="Y50">
        <v>449.28000000000003</v>
      </c>
      <c r="Z50">
        <v>691.2</v>
      </c>
      <c r="AA50">
        <v>587.5200000000001</v>
      </c>
      <c r="AB50">
        <v>864</v>
      </c>
      <c r="AC50">
        <v>1036.8</v>
      </c>
    </row>
    <row r="51" spans="1:29" x14ac:dyDescent="0.35">
      <c r="A51" t="s">
        <v>37</v>
      </c>
      <c r="B51">
        <v>28</v>
      </c>
      <c r="C51" t="s">
        <v>24</v>
      </c>
      <c r="D51">
        <v>15</v>
      </c>
      <c r="E51" t="s">
        <v>46</v>
      </c>
      <c r="F51" t="s">
        <v>54</v>
      </c>
      <c r="G51">
        <v>3456</v>
      </c>
      <c r="H51" t="s">
        <v>34</v>
      </c>
      <c r="I51">
        <v>132</v>
      </c>
      <c r="J51">
        <v>400</v>
      </c>
      <c r="K51">
        <v>50</v>
      </c>
      <c r="L51">
        <v>250</v>
      </c>
      <c r="M51">
        <v>128</v>
      </c>
      <c r="O51">
        <v>134</v>
      </c>
      <c r="P51">
        <v>6</v>
      </c>
      <c r="Q51" t="s">
        <v>43</v>
      </c>
      <c r="R51">
        <v>295.41000000000003</v>
      </c>
      <c r="S51">
        <v>343</v>
      </c>
      <c r="T51">
        <v>240.1</v>
      </c>
      <c r="U51">
        <v>100</v>
      </c>
      <c r="V51">
        <v>24</v>
      </c>
      <c r="W51">
        <v>56</v>
      </c>
      <c r="X51">
        <v>1520.1</v>
      </c>
      <c r="Y51">
        <v>449.28000000000003</v>
      </c>
      <c r="Z51">
        <v>691.2</v>
      </c>
      <c r="AA51">
        <v>587.5200000000001</v>
      </c>
      <c r="AB51">
        <v>864</v>
      </c>
      <c r="AC51">
        <v>1036.8</v>
      </c>
    </row>
    <row r="52" spans="1:29" x14ac:dyDescent="0.35">
      <c r="A52" t="s">
        <v>37</v>
      </c>
      <c r="B52">
        <v>29</v>
      </c>
      <c r="C52" t="s">
        <v>24</v>
      </c>
      <c r="D52">
        <v>16</v>
      </c>
      <c r="E52" t="s">
        <v>46</v>
      </c>
      <c r="F52" t="s">
        <v>54</v>
      </c>
      <c r="G52">
        <v>3456</v>
      </c>
      <c r="H52" t="s">
        <v>34</v>
      </c>
      <c r="I52">
        <v>132</v>
      </c>
      <c r="J52">
        <v>400</v>
      </c>
      <c r="K52">
        <v>50</v>
      </c>
      <c r="L52">
        <v>250</v>
      </c>
      <c r="M52">
        <v>128</v>
      </c>
      <c r="O52">
        <v>134</v>
      </c>
      <c r="P52">
        <v>6</v>
      </c>
      <c r="Q52" t="s">
        <v>43</v>
      </c>
      <c r="R52">
        <v>295.41000000000003</v>
      </c>
      <c r="S52">
        <v>343</v>
      </c>
      <c r="T52">
        <v>240.1</v>
      </c>
      <c r="U52">
        <v>100</v>
      </c>
      <c r="V52">
        <v>24</v>
      </c>
      <c r="W52">
        <v>56</v>
      </c>
      <c r="X52">
        <v>1520.1</v>
      </c>
      <c r="Y52">
        <v>449.28000000000003</v>
      </c>
      <c r="Z52">
        <v>691.2</v>
      </c>
      <c r="AA52">
        <v>587.5200000000001</v>
      </c>
      <c r="AB52">
        <v>864</v>
      </c>
      <c r="AC52">
        <v>1036.8</v>
      </c>
    </row>
    <row r="53" spans="1:29" x14ac:dyDescent="0.35">
      <c r="A53" t="s">
        <v>37</v>
      </c>
      <c r="B53">
        <v>1</v>
      </c>
      <c r="C53" t="s">
        <v>22</v>
      </c>
      <c r="D53">
        <v>21</v>
      </c>
      <c r="E53" t="s">
        <v>46</v>
      </c>
      <c r="F53" t="s">
        <v>54</v>
      </c>
      <c r="G53">
        <v>5556</v>
      </c>
      <c r="H53" t="s">
        <v>27</v>
      </c>
      <c r="I53">
        <v>132</v>
      </c>
      <c r="J53">
        <v>400</v>
      </c>
      <c r="K53">
        <v>50</v>
      </c>
      <c r="L53">
        <v>250</v>
      </c>
      <c r="M53">
        <v>120</v>
      </c>
      <c r="N53">
        <v>65</v>
      </c>
      <c r="O53">
        <v>134</v>
      </c>
      <c r="P53">
        <v>6</v>
      </c>
      <c r="Q53" t="s">
        <v>40</v>
      </c>
      <c r="R53">
        <v>295.41000000000003</v>
      </c>
      <c r="S53">
        <v>343</v>
      </c>
      <c r="T53">
        <v>240.1</v>
      </c>
      <c r="U53">
        <v>100</v>
      </c>
      <c r="V53">
        <v>22</v>
      </c>
      <c r="W53">
        <v>54</v>
      </c>
      <c r="X53">
        <v>1573.1</v>
      </c>
      <c r="Y53">
        <v>722.28</v>
      </c>
      <c r="Z53">
        <v>1111.2</v>
      </c>
      <c r="AA53">
        <v>944.5200000000001</v>
      </c>
      <c r="AB53">
        <v>1389</v>
      </c>
      <c r="AC53">
        <v>1666.8</v>
      </c>
    </row>
    <row r="54" spans="1:29" x14ac:dyDescent="0.35">
      <c r="A54" t="s">
        <v>37</v>
      </c>
      <c r="B54">
        <v>2</v>
      </c>
      <c r="C54" t="s">
        <v>22</v>
      </c>
      <c r="D54">
        <v>22</v>
      </c>
      <c r="E54" t="s">
        <v>46</v>
      </c>
      <c r="F54" t="s">
        <v>54</v>
      </c>
      <c r="G54">
        <v>5556</v>
      </c>
      <c r="H54" t="s">
        <v>27</v>
      </c>
      <c r="I54">
        <v>132</v>
      </c>
      <c r="J54">
        <v>400</v>
      </c>
      <c r="K54">
        <v>50</v>
      </c>
      <c r="L54">
        <v>250</v>
      </c>
      <c r="M54">
        <v>120</v>
      </c>
      <c r="N54">
        <v>65</v>
      </c>
      <c r="O54">
        <v>134</v>
      </c>
      <c r="P54">
        <v>6</v>
      </c>
      <c r="Q54" t="s">
        <v>40</v>
      </c>
      <c r="R54">
        <v>295.41000000000003</v>
      </c>
      <c r="S54">
        <v>343</v>
      </c>
      <c r="T54">
        <v>240.1</v>
      </c>
      <c r="U54">
        <v>100</v>
      </c>
      <c r="V54">
        <v>22</v>
      </c>
      <c r="W54">
        <v>54</v>
      </c>
      <c r="X54">
        <v>1573.1</v>
      </c>
      <c r="Y54">
        <v>722.28</v>
      </c>
      <c r="Z54">
        <v>1111.2</v>
      </c>
      <c r="AA54">
        <v>944.5200000000001</v>
      </c>
      <c r="AB54">
        <v>1389</v>
      </c>
      <c r="AC54">
        <v>1666.8</v>
      </c>
    </row>
    <row r="55" spans="1:29" x14ac:dyDescent="0.35">
      <c r="A55" t="s">
        <v>38</v>
      </c>
      <c r="B55">
        <v>29</v>
      </c>
      <c r="C55" t="s">
        <v>26</v>
      </c>
      <c r="D55">
        <v>18</v>
      </c>
      <c r="E55" t="s">
        <v>46</v>
      </c>
      <c r="F55" t="s">
        <v>54</v>
      </c>
      <c r="G55">
        <v>4782</v>
      </c>
      <c r="H55" t="s">
        <v>34</v>
      </c>
      <c r="I55">
        <v>132</v>
      </c>
      <c r="J55">
        <v>400</v>
      </c>
      <c r="K55">
        <v>50</v>
      </c>
      <c r="L55">
        <v>250</v>
      </c>
      <c r="M55">
        <v>120</v>
      </c>
      <c r="N55">
        <v>65</v>
      </c>
      <c r="O55">
        <v>134</v>
      </c>
      <c r="P55">
        <v>6</v>
      </c>
      <c r="Q55" t="s">
        <v>43</v>
      </c>
      <c r="R55">
        <v>295.41000000000003</v>
      </c>
      <c r="S55">
        <v>399</v>
      </c>
      <c r="T55">
        <v>279.29999999999995</v>
      </c>
      <c r="U55">
        <v>100</v>
      </c>
      <c r="V55">
        <v>25</v>
      </c>
      <c r="W55">
        <v>57</v>
      </c>
      <c r="X55">
        <v>1618.3</v>
      </c>
      <c r="Y55">
        <v>621.66</v>
      </c>
      <c r="Z55">
        <v>956.40000000000009</v>
      </c>
      <c r="AA55">
        <v>812.94</v>
      </c>
      <c r="AB55">
        <v>1195.5</v>
      </c>
      <c r="AC55">
        <v>1434.6</v>
      </c>
    </row>
    <row r="56" spans="1:29" x14ac:dyDescent="0.35">
      <c r="A56" t="s">
        <v>38</v>
      </c>
      <c r="B56">
        <v>11</v>
      </c>
      <c r="C56" t="s">
        <v>26</v>
      </c>
      <c r="D56">
        <v>17</v>
      </c>
      <c r="E56" t="s">
        <v>46</v>
      </c>
      <c r="F56" t="s">
        <v>54</v>
      </c>
      <c r="G56">
        <v>4782</v>
      </c>
      <c r="H56" t="s">
        <v>34</v>
      </c>
      <c r="I56">
        <v>132</v>
      </c>
      <c r="J56">
        <v>400</v>
      </c>
      <c r="K56">
        <v>50</v>
      </c>
      <c r="L56">
        <v>250</v>
      </c>
      <c r="M56">
        <v>120</v>
      </c>
      <c r="N56">
        <v>65</v>
      </c>
      <c r="O56">
        <v>134</v>
      </c>
      <c r="P56">
        <v>6</v>
      </c>
      <c r="Q56" t="s">
        <v>43</v>
      </c>
      <c r="R56">
        <v>295.41000000000003</v>
      </c>
      <c r="S56">
        <v>399</v>
      </c>
      <c r="T56">
        <v>279.29999999999995</v>
      </c>
      <c r="U56">
        <v>100</v>
      </c>
      <c r="V56">
        <v>25</v>
      </c>
      <c r="W56">
        <v>57</v>
      </c>
      <c r="X56">
        <v>1618.3</v>
      </c>
      <c r="Y56">
        <v>621.66</v>
      </c>
      <c r="Z56">
        <v>956.40000000000009</v>
      </c>
      <c r="AA56">
        <v>812.94</v>
      </c>
      <c r="AB56">
        <v>1195.5</v>
      </c>
      <c r="AC56">
        <v>1434.6</v>
      </c>
    </row>
    <row r="57" spans="1:29" x14ac:dyDescent="0.35">
      <c r="A57" t="s">
        <v>38</v>
      </c>
      <c r="B57">
        <v>23</v>
      </c>
      <c r="C57" t="s">
        <v>26</v>
      </c>
      <c r="D57">
        <v>18</v>
      </c>
      <c r="E57" t="s">
        <v>46</v>
      </c>
      <c r="F57" t="s">
        <v>54</v>
      </c>
      <c r="G57">
        <v>4782</v>
      </c>
      <c r="H57" t="s">
        <v>34</v>
      </c>
      <c r="I57">
        <v>132</v>
      </c>
      <c r="J57">
        <v>400</v>
      </c>
      <c r="K57">
        <v>50</v>
      </c>
      <c r="L57">
        <v>250</v>
      </c>
      <c r="M57">
        <v>120</v>
      </c>
      <c r="N57">
        <v>65</v>
      </c>
      <c r="O57">
        <v>134</v>
      </c>
      <c r="P57">
        <v>6</v>
      </c>
      <c r="Q57" t="s">
        <v>43</v>
      </c>
      <c r="R57">
        <v>295.41000000000003</v>
      </c>
      <c r="S57">
        <v>399</v>
      </c>
      <c r="T57">
        <v>279.29999999999995</v>
      </c>
      <c r="U57">
        <v>100</v>
      </c>
      <c r="V57">
        <v>25</v>
      </c>
      <c r="W57">
        <v>57</v>
      </c>
      <c r="X57">
        <v>1618.3</v>
      </c>
      <c r="Y57">
        <v>621.66</v>
      </c>
      <c r="Z57">
        <v>956.40000000000009</v>
      </c>
      <c r="AA57">
        <v>812.94</v>
      </c>
      <c r="AB57">
        <v>1195.5</v>
      </c>
      <c r="AC57">
        <v>1434.6</v>
      </c>
    </row>
    <row r="58" spans="1:29" x14ac:dyDescent="0.35">
      <c r="A58" t="s">
        <v>38</v>
      </c>
      <c r="B58">
        <v>23</v>
      </c>
      <c r="C58" t="s">
        <v>26</v>
      </c>
      <c r="D58">
        <v>18</v>
      </c>
      <c r="E58" t="s">
        <v>46</v>
      </c>
      <c r="F58" t="s">
        <v>54</v>
      </c>
      <c r="G58">
        <v>4782</v>
      </c>
      <c r="H58" t="s">
        <v>34</v>
      </c>
      <c r="I58">
        <v>132</v>
      </c>
      <c r="J58">
        <v>400</v>
      </c>
      <c r="K58">
        <v>50</v>
      </c>
      <c r="L58">
        <v>250</v>
      </c>
      <c r="M58">
        <v>120</v>
      </c>
      <c r="N58">
        <v>65</v>
      </c>
      <c r="O58">
        <v>134</v>
      </c>
      <c r="P58">
        <v>6</v>
      </c>
      <c r="Q58" t="s">
        <v>43</v>
      </c>
      <c r="R58">
        <v>295.41000000000003</v>
      </c>
      <c r="S58">
        <v>399</v>
      </c>
      <c r="T58">
        <v>279.29999999999995</v>
      </c>
      <c r="U58">
        <v>100</v>
      </c>
      <c r="V58">
        <v>25</v>
      </c>
      <c r="W58">
        <v>57</v>
      </c>
      <c r="X58">
        <v>1618.3</v>
      </c>
      <c r="Y58">
        <v>621.66</v>
      </c>
      <c r="Z58">
        <v>956.40000000000009</v>
      </c>
      <c r="AA58">
        <v>812.94</v>
      </c>
      <c r="AB58">
        <v>1195.5</v>
      </c>
      <c r="AC58">
        <v>1434.6</v>
      </c>
    </row>
    <row r="59" spans="1:29" x14ac:dyDescent="0.35">
      <c r="A59" t="s">
        <v>38</v>
      </c>
      <c r="B59">
        <v>29</v>
      </c>
      <c r="C59" t="s">
        <v>26</v>
      </c>
      <c r="D59">
        <v>18</v>
      </c>
      <c r="E59" t="s">
        <v>46</v>
      </c>
      <c r="F59" t="s">
        <v>54</v>
      </c>
      <c r="G59">
        <v>4782</v>
      </c>
      <c r="H59" t="s">
        <v>34</v>
      </c>
      <c r="I59">
        <v>132</v>
      </c>
      <c r="J59">
        <v>400</v>
      </c>
      <c r="K59">
        <v>50</v>
      </c>
      <c r="L59">
        <v>250</v>
      </c>
      <c r="M59">
        <v>120</v>
      </c>
      <c r="N59">
        <v>65</v>
      </c>
      <c r="O59">
        <v>134</v>
      </c>
      <c r="P59">
        <v>6</v>
      </c>
      <c r="Q59" t="s">
        <v>43</v>
      </c>
      <c r="R59">
        <v>295.41000000000003</v>
      </c>
      <c r="S59">
        <v>399</v>
      </c>
      <c r="T59">
        <v>279.29999999999995</v>
      </c>
      <c r="U59">
        <v>100</v>
      </c>
      <c r="V59">
        <v>25</v>
      </c>
      <c r="W59">
        <v>57</v>
      </c>
      <c r="X59">
        <v>1618.3</v>
      </c>
      <c r="Y59">
        <v>621.66</v>
      </c>
      <c r="Z59">
        <v>956.40000000000009</v>
      </c>
      <c r="AA59">
        <v>812.94</v>
      </c>
      <c r="AB59">
        <v>1195.5</v>
      </c>
      <c r="AC59">
        <v>1434.6</v>
      </c>
    </row>
    <row r="60" spans="1:29" x14ac:dyDescent="0.35">
      <c r="A60" t="s">
        <v>39</v>
      </c>
      <c r="B60">
        <v>12</v>
      </c>
      <c r="C60" t="s">
        <v>22</v>
      </c>
      <c r="D60">
        <v>12.9</v>
      </c>
      <c r="E60" t="s">
        <v>46</v>
      </c>
      <c r="F60" t="s">
        <v>54</v>
      </c>
      <c r="G60">
        <v>5287</v>
      </c>
      <c r="H60" t="s">
        <v>34</v>
      </c>
      <c r="I60">
        <v>132</v>
      </c>
      <c r="J60">
        <v>400</v>
      </c>
      <c r="K60">
        <v>50</v>
      </c>
      <c r="L60">
        <v>250</v>
      </c>
      <c r="M60">
        <v>134</v>
      </c>
      <c r="O60">
        <v>134</v>
      </c>
      <c r="P60">
        <v>6</v>
      </c>
      <c r="Q60" t="s">
        <v>43</v>
      </c>
      <c r="R60">
        <v>295.41000000000003</v>
      </c>
      <c r="S60">
        <v>343</v>
      </c>
      <c r="T60">
        <v>240.1</v>
      </c>
      <c r="U60">
        <v>100</v>
      </c>
      <c r="V60">
        <v>26</v>
      </c>
      <c r="W60">
        <v>58</v>
      </c>
      <c r="X60">
        <v>1530.1</v>
      </c>
      <c r="Y60">
        <v>687.31000000000006</v>
      </c>
      <c r="Z60">
        <v>1057.4000000000001</v>
      </c>
      <c r="AA60">
        <v>898.79000000000008</v>
      </c>
      <c r="AB60">
        <v>1321.75</v>
      </c>
      <c r="AC60">
        <v>1586.1</v>
      </c>
    </row>
    <row r="61" spans="1:29" x14ac:dyDescent="0.35">
      <c r="A61" t="s">
        <v>39</v>
      </c>
      <c r="B61">
        <v>24</v>
      </c>
      <c r="C61" t="s">
        <v>22</v>
      </c>
      <c r="D61">
        <v>18</v>
      </c>
      <c r="E61" t="s">
        <v>46</v>
      </c>
      <c r="F61" t="s">
        <v>54</v>
      </c>
      <c r="G61">
        <v>5287</v>
      </c>
      <c r="H61" t="s">
        <v>34</v>
      </c>
      <c r="I61">
        <v>132</v>
      </c>
      <c r="J61">
        <v>400</v>
      </c>
      <c r="K61">
        <v>50</v>
      </c>
      <c r="L61">
        <v>250</v>
      </c>
      <c r="M61">
        <v>134</v>
      </c>
      <c r="O61">
        <v>134</v>
      </c>
      <c r="P61">
        <v>6</v>
      </c>
      <c r="Q61" t="s">
        <v>43</v>
      </c>
      <c r="R61">
        <v>295.41000000000003</v>
      </c>
      <c r="S61">
        <v>343</v>
      </c>
      <c r="T61">
        <v>240.1</v>
      </c>
      <c r="U61">
        <v>100</v>
      </c>
      <c r="V61">
        <v>26</v>
      </c>
      <c r="W61">
        <v>58</v>
      </c>
      <c r="X61">
        <v>1530.1</v>
      </c>
      <c r="Y61">
        <v>687.31000000000006</v>
      </c>
      <c r="Z61">
        <v>1057.4000000000001</v>
      </c>
      <c r="AA61">
        <v>898.79000000000008</v>
      </c>
      <c r="AB61">
        <v>1321.75</v>
      </c>
      <c r="AC61">
        <v>1586.1</v>
      </c>
    </row>
    <row r="62" spans="1:29" x14ac:dyDescent="0.35">
      <c r="A62" t="s">
        <v>39</v>
      </c>
      <c r="B62">
        <v>25</v>
      </c>
      <c r="C62" t="s">
        <v>22</v>
      </c>
      <c r="D62">
        <v>18</v>
      </c>
      <c r="E62" t="s">
        <v>46</v>
      </c>
      <c r="F62" t="s">
        <v>54</v>
      </c>
      <c r="G62">
        <v>5287</v>
      </c>
      <c r="H62" t="s">
        <v>34</v>
      </c>
      <c r="I62">
        <v>132</v>
      </c>
      <c r="J62">
        <v>400</v>
      </c>
      <c r="K62">
        <v>50</v>
      </c>
      <c r="L62">
        <v>250</v>
      </c>
      <c r="M62">
        <v>134</v>
      </c>
      <c r="O62">
        <v>134</v>
      </c>
      <c r="P62">
        <v>6</v>
      </c>
      <c r="Q62" t="s">
        <v>43</v>
      </c>
      <c r="R62">
        <v>295.41000000000003</v>
      </c>
      <c r="S62">
        <v>343</v>
      </c>
      <c r="T62">
        <v>240.1</v>
      </c>
      <c r="U62">
        <v>100</v>
      </c>
      <c r="V62">
        <v>26</v>
      </c>
      <c r="W62">
        <v>58</v>
      </c>
      <c r="X62">
        <v>1530.1</v>
      </c>
      <c r="Y62">
        <v>687.31000000000006</v>
      </c>
      <c r="Z62">
        <v>1057.4000000000001</v>
      </c>
      <c r="AA62">
        <v>898.79000000000008</v>
      </c>
      <c r="AB62">
        <v>1321.75</v>
      </c>
      <c r="AC62">
        <v>1586.1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087FF-3F6B-4F67-9AF2-5B6E7EFE9E73}">
  <sheetPr>
    <tabColor rgb="FFE86666"/>
  </sheetPr>
  <dimension ref="A2:X87"/>
  <sheetViews>
    <sheetView showGridLines="0" topLeftCell="D13" zoomScale="55" zoomScaleNormal="55" workbookViewId="0">
      <selection activeCell="N23" sqref="N23"/>
    </sheetView>
  </sheetViews>
  <sheetFormatPr defaultRowHeight="14.5" x14ac:dyDescent="0.35"/>
  <cols>
    <col min="1" max="1" width="10.90625" bestFit="1" customWidth="1"/>
    <col min="2" max="2" width="19.7265625" bestFit="1" customWidth="1"/>
    <col min="3" max="3" width="19.54296875" bestFit="1" customWidth="1"/>
    <col min="4" max="4" width="25.453125" bestFit="1" customWidth="1"/>
    <col min="5" max="5" width="19.7265625" bestFit="1" customWidth="1"/>
    <col min="6" max="6" width="13.36328125" bestFit="1" customWidth="1"/>
    <col min="8" max="8" width="26.54296875" customWidth="1"/>
    <col min="9" max="9" width="10.90625" bestFit="1" customWidth="1"/>
    <col min="10" max="10" width="15.81640625" bestFit="1" customWidth="1"/>
    <col min="11" max="11" width="11.54296875" customWidth="1"/>
    <col min="12" max="12" width="16.6328125" bestFit="1" customWidth="1"/>
    <col min="13" max="13" width="15" bestFit="1" customWidth="1"/>
    <col min="14" max="14" width="21.7265625" bestFit="1" customWidth="1"/>
    <col min="15" max="15" width="14.453125" bestFit="1" customWidth="1"/>
    <col min="16" max="16" width="12.54296875" bestFit="1" customWidth="1"/>
    <col min="17" max="17" width="14.453125" bestFit="1" customWidth="1"/>
    <col min="18" max="18" width="18.6328125" bestFit="1" customWidth="1"/>
    <col min="19" max="19" width="17.453125" bestFit="1" customWidth="1"/>
    <col min="20" max="20" width="18.453125" bestFit="1" customWidth="1"/>
    <col min="21" max="21" width="20.54296875" bestFit="1" customWidth="1"/>
    <col min="22" max="22" width="21.453125" bestFit="1" customWidth="1"/>
    <col min="23" max="23" width="17.54296875" bestFit="1" customWidth="1"/>
    <col min="24" max="24" width="9.36328125" bestFit="1" customWidth="1"/>
  </cols>
  <sheetData>
    <row r="2" spans="1:24" ht="15.5" x14ac:dyDescent="0.35">
      <c r="A2" s="29" t="s">
        <v>69</v>
      </c>
      <c r="B2" s="28"/>
      <c r="C2" s="28"/>
      <c r="D2" s="28"/>
      <c r="E2" s="28"/>
      <c r="G2" s="29" t="s">
        <v>70</v>
      </c>
      <c r="H2" s="29"/>
      <c r="I2" s="29"/>
      <c r="J2" s="29"/>
      <c r="K2" s="29"/>
      <c r="S2" s="29" t="s">
        <v>45</v>
      </c>
      <c r="T2" s="28"/>
      <c r="U2" s="28"/>
      <c r="V2" s="28"/>
      <c r="W2" s="28"/>
    </row>
    <row r="4" spans="1:24" x14ac:dyDescent="0.35">
      <c r="F4" s="30"/>
      <c r="X4" s="30"/>
    </row>
    <row r="5" spans="1:24" x14ac:dyDescent="0.35">
      <c r="F5" s="30"/>
      <c r="X5" s="30"/>
    </row>
    <row r="6" spans="1:24" ht="31" customHeight="1" x14ac:dyDescent="0.35">
      <c r="C6" s="23" t="s">
        <v>3</v>
      </c>
      <c r="D6" s="23" t="s">
        <v>67</v>
      </c>
      <c r="E6" s="23" t="s">
        <v>68</v>
      </c>
      <c r="F6" s="30"/>
      <c r="H6" s="33" t="s">
        <v>71</v>
      </c>
      <c r="U6" s="23" t="s">
        <v>47</v>
      </c>
      <c r="V6" s="23" t="s">
        <v>46</v>
      </c>
      <c r="W6" s="23" t="s">
        <v>68</v>
      </c>
      <c r="X6" s="30"/>
    </row>
    <row r="7" spans="1:24" ht="15.5" x14ac:dyDescent="0.35">
      <c r="C7" s="24">
        <f>GETPIVOTDATA("Sum of Rate",$C$10)</f>
        <v>359038</v>
      </c>
      <c r="D7" s="24">
        <f>GETPIVOTDATA("Sum of Total Expenses",$C$10)</f>
        <v>94845.100000000108</v>
      </c>
      <c r="E7" s="25">
        <f>GETPIVOTDATA("Sum of Balance",$C$10)</f>
        <v>264192.89999999991</v>
      </c>
      <c r="F7" s="30"/>
      <c r="H7" s="24">
        <f>GETPIVOTDATA("Balance",$H$10)</f>
        <v>264192.89999999991</v>
      </c>
      <c r="U7" s="24">
        <f>GETPIVOTDATA("Customer Type",$U$10,"Customer Type","New Customer")</f>
        <v>11</v>
      </c>
      <c r="V7" s="24">
        <f>GETPIVOTDATA("Customer Type",$U$10,"Customer Type","Retaining Customer")</f>
        <v>50</v>
      </c>
      <c r="W7" s="25">
        <f>GETPIVOTDATA("Sum of Balance",$C$10)</f>
        <v>264192.89999999991</v>
      </c>
      <c r="X7" s="30"/>
    </row>
    <row r="8" spans="1:24" ht="36" customHeight="1" x14ac:dyDescent="0.35">
      <c r="C8" s="26">
        <f>C7/SUM(C7:D7)</f>
        <v>0.79103628224976852</v>
      </c>
      <c r="D8" s="27">
        <f>D7/SUM(C7:D7)</f>
        <v>0.20896371775023148</v>
      </c>
      <c r="F8" s="30"/>
      <c r="U8" s="26">
        <f>U7/SUM(U7:V7)</f>
        <v>0.18032786885245902</v>
      </c>
      <c r="V8" s="27">
        <f>V7/SUM(U7:V7)</f>
        <v>0.81967213114754101</v>
      </c>
      <c r="X8" s="30"/>
    </row>
    <row r="9" spans="1:24" ht="14.5" hidden="1" customHeight="1" x14ac:dyDescent="0.35">
      <c r="F9" s="30"/>
      <c r="X9" s="30"/>
    </row>
    <row r="10" spans="1:24" s="17" customFormat="1" ht="31" x14ac:dyDescent="0.35">
      <c r="C10" s="19" t="s">
        <v>64</v>
      </c>
      <c r="D10" s="19" t="s">
        <v>65</v>
      </c>
      <c r="E10" s="20" t="s">
        <v>66</v>
      </c>
      <c r="F10" s="31"/>
      <c r="H10" s="16" t="s">
        <v>62</v>
      </c>
      <c r="I10" t="s">
        <v>84</v>
      </c>
      <c r="J10"/>
      <c r="U10" s="16" t="s">
        <v>62</v>
      </c>
      <c r="V10" t="s">
        <v>72</v>
      </c>
      <c r="W10"/>
      <c r="X10"/>
    </row>
    <row r="11" spans="1:24" ht="15.5" x14ac:dyDescent="0.35">
      <c r="C11" s="21">
        <v>359038</v>
      </c>
      <c r="D11" s="21">
        <v>94845.100000000108</v>
      </c>
      <c r="E11" s="22">
        <v>264192.89999999991</v>
      </c>
      <c r="F11" s="30"/>
      <c r="H11" s="32" t="s">
        <v>21</v>
      </c>
      <c r="I11" s="22">
        <v>11948.7</v>
      </c>
      <c r="U11" s="34" t="s">
        <v>47</v>
      </c>
      <c r="V11" s="21">
        <v>11</v>
      </c>
    </row>
    <row r="12" spans="1:24" ht="15.5" x14ac:dyDescent="0.35">
      <c r="F12" s="30"/>
      <c r="H12" s="32" t="s">
        <v>23</v>
      </c>
      <c r="I12" s="22">
        <v>12138.8</v>
      </c>
      <c r="U12" s="34" t="s">
        <v>46</v>
      </c>
      <c r="V12" s="21">
        <v>50</v>
      </c>
    </row>
    <row r="13" spans="1:24" ht="15.5" x14ac:dyDescent="0.35">
      <c r="H13" s="32" t="s">
        <v>25</v>
      </c>
      <c r="I13" s="22">
        <v>9471.5</v>
      </c>
      <c r="U13" s="34" t="s">
        <v>63</v>
      </c>
      <c r="V13" s="21">
        <v>61</v>
      </c>
    </row>
    <row r="14" spans="1:24" ht="15.5" x14ac:dyDescent="0.35">
      <c r="A14" s="29" t="s">
        <v>73</v>
      </c>
      <c r="B14" s="28"/>
      <c r="C14" s="28"/>
      <c r="D14" s="28"/>
      <c r="E14" s="28"/>
      <c r="H14" s="32" t="s">
        <v>28</v>
      </c>
      <c r="I14" s="22">
        <v>14518.7</v>
      </c>
      <c r="X14" s="30"/>
    </row>
    <row r="15" spans="1:24" ht="15.5" x14ac:dyDescent="0.35">
      <c r="H15" s="32" t="s">
        <v>30</v>
      </c>
      <c r="I15" s="22">
        <v>28743.599999999999</v>
      </c>
      <c r="X15" s="30"/>
    </row>
    <row r="16" spans="1:24" ht="15.5" x14ac:dyDescent="0.35">
      <c r="F16" s="30"/>
      <c r="H16" s="32" t="s">
        <v>31</v>
      </c>
      <c r="I16" s="22">
        <v>16091.6</v>
      </c>
      <c r="M16" s="29" t="s">
        <v>104</v>
      </c>
      <c r="N16" s="28"/>
      <c r="O16" s="28"/>
      <c r="P16" s="28"/>
      <c r="Q16" s="28"/>
      <c r="X16" s="30"/>
    </row>
    <row r="17" spans="1:24" ht="15.5" x14ac:dyDescent="0.35">
      <c r="F17" s="30"/>
      <c r="H17" s="32" t="s">
        <v>33</v>
      </c>
      <c r="I17" s="22">
        <v>61991.199999999997</v>
      </c>
      <c r="X17" s="30"/>
    </row>
    <row r="18" spans="1:24" ht="15.5" x14ac:dyDescent="0.35">
      <c r="C18" s="35" t="s">
        <v>8</v>
      </c>
      <c r="D18" s="35" t="s">
        <v>5</v>
      </c>
      <c r="E18" s="35" t="s">
        <v>7</v>
      </c>
      <c r="F18" s="35" t="s">
        <v>6</v>
      </c>
      <c r="H18" s="32" t="s">
        <v>35</v>
      </c>
      <c r="I18" s="22">
        <v>20036.8</v>
      </c>
      <c r="R18" s="30"/>
      <c r="X18" s="30"/>
    </row>
    <row r="19" spans="1:24" ht="15.5" x14ac:dyDescent="0.35">
      <c r="C19" s="38">
        <f>GETPIVOTDATA("Sum of Advance",$C$22)</f>
        <v>15250</v>
      </c>
      <c r="D19" s="38">
        <f>GETPIVOTDATA("Sum of Insurance",$C$22)</f>
        <v>8052</v>
      </c>
      <c r="E19" s="38">
        <f>GETPIVOTDATA("Sum of Diesel Exhaust Fluid",$C$22)</f>
        <v>3164</v>
      </c>
      <c r="F19" s="38">
        <f>GETPIVOTDATA("Sum of Fuel",$C$22)</f>
        <v>23720</v>
      </c>
      <c r="H19" s="32" t="s">
        <v>36</v>
      </c>
      <c r="I19" s="22">
        <v>28740.799999999999</v>
      </c>
      <c r="R19" s="30"/>
      <c r="X19" s="30"/>
    </row>
    <row r="20" spans="1:24" ht="15.5" x14ac:dyDescent="0.35">
      <c r="C20" s="36">
        <f>C19/SUM(C19:D19)</f>
        <v>0.65445026178010468</v>
      </c>
      <c r="D20" s="37">
        <f>D19/SUM(C19:D19)</f>
        <v>0.34554973821989526</v>
      </c>
      <c r="F20" s="30"/>
      <c r="H20" s="32" t="s">
        <v>37</v>
      </c>
      <c r="I20" s="22">
        <v>33422</v>
      </c>
      <c r="O20" s="35" t="s">
        <v>26</v>
      </c>
      <c r="P20" s="35" t="s">
        <v>24</v>
      </c>
      <c r="Q20" s="35" t="s">
        <v>22</v>
      </c>
      <c r="R20" s="35"/>
      <c r="S20" s="35"/>
      <c r="X20" s="30"/>
    </row>
    <row r="21" spans="1:24" ht="15.5" x14ac:dyDescent="0.35">
      <c r="F21" s="30"/>
      <c r="H21" s="32" t="s">
        <v>38</v>
      </c>
      <c r="I21" s="22">
        <v>15818.5</v>
      </c>
      <c r="M21" s="35" t="s">
        <v>107</v>
      </c>
      <c r="N21" s="35" t="s">
        <v>44</v>
      </c>
      <c r="O21" s="48">
        <f>GETPIVOTDATA("Load",$O$23,"Load","Iron")</f>
        <v>13</v>
      </c>
      <c r="P21" s="48">
        <f>GETPIVOTDATA("Load",$O$23,"Load","Sand")</f>
        <v>17</v>
      </c>
      <c r="Q21" s="48">
        <f>GETPIVOTDATA("Load",$O$23,"Load","Wood")</f>
        <v>31</v>
      </c>
      <c r="R21" s="50"/>
      <c r="S21" s="50"/>
      <c r="X21" s="30"/>
    </row>
    <row r="22" spans="1:24" ht="15.5" x14ac:dyDescent="0.35">
      <c r="A22" s="17"/>
      <c r="B22" s="17"/>
      <c r="C22" t="s">
        <v>77</v>
      </c>
      <c r="D22" t="s">
        <v>74</v>
      </c>
      <c r="E22" t="s">
        <v>76</v>
      </c>
      <c r="F22" t="s">
        <v>75</v>
      </c>
      <c r="H22" s="32" t="s">
        <v>39</v>
      </c>
      <c r="I22" s="22">
        <v>11270.7</v>
      </c>
      <c r="M22" s="55">
        <f>GETPIVOTDATA("Count of Load",$O$23)</f>
        <v>61</v>
      </c>
      <c r="N22" s="54">
        <f>GETPIVOTDATA("Sum of Tonnage",$O$23)</f>
        <v>1047.7999999999997</v>
      </c>
      <c r="O22" s="52">
        <f>GETPIVOTDATA("Sum of Tonnage",$O$23,"Load","Iron")</f>
        <v>235.8</v>
      </c>
      <c r="P22" s="51">
        <f>GETPIVOTDATA("Sum of Tonnage",$O$23,"Load","Sand")</f>
        <v>283.89999999999998</v>
      </c>
      <c r="Q22" s="53">
        <f>GETPIVOTDATA("Sum of Tonnage",$O$23,"Load","Wood")</f>
        <v>528.09999999999991</v>
      </c>
      <c r="R22" s="30"/>
      <c r="X22" s="30"/>
    </row>
    <row r="23" spans="1:24" ht="15.5" x14ac:dyDescent="0.35">
      <c r="C23" s="21">
        <v>15250</v>
      </c>
      <c r="D23" s="21">
        <v>8052</v>
      </c>
      <c r="E23" s="21">
        <v>3164</v>
      </c>
      <c r="F23" s="21">
        <v>23720</v>
      </c>
      <c r="H23" s="32" t="s">
        <v>63</v>
      </c>
      <c r="I23" s="22">
        <v>264192.89999999991</v>
      </c>
      <c r="O23" s="16" t="s">
        <v>62</v>
      </c>
      <c r="P23" t="s">
        <v>105</v>
      </c>
      <c r="Q23" t="s">
        <v>106</v>
      </c>
      <c r="X23" s="30"/>
    </row>
    <row r="24" spans="1:24" ht="15.5" x14ac:dyDescent="0.35">
      <c r="F24" s="30"/>
      <c r="M24" s="17"/>
      <c r="N24" s="17"/>
      <c r="O24" s="32" t="s">
        <v>26</v>
      </c>
      <c r="P24" s="21">
        <v>13</v>
      </c>
      <c r="Q24" s="21">
        <v>235.8</v>
      </c>
      <c r="X24" s="30"/>
    </row>
    <row r="25" spans="1:24" ht="15.5" x14ac:dyDescent="0.35">
      <c r="F25" s="30"/>
      <c r="O25" s="32" t="s">
        <v>24</v>
      </c>
      <c r="P25" s="21">
        <v>17</v>
      </c>
      <c r="Q25" s="21">
        <v>283.89999999999998</v>
      </c>
      <c r="X25" s="30"/>
    </row>
    <row r="26" spans="1:24" ht="15.5" x14ac:dyDescent="0.35">
      <c r="A26" s="29" t="s">
        <v>78</v>
      </c>
      <c r="B26" s="28"/>
      <c r="C26" s="28"/>
      <c r="D26" s="28"/>
      <c r="E26" s="28"/>
      <c r="G26" s="29" t="s">
        <v>85</v>
      </c>
      <c r="H26" s="28"/>
      <c r="I26" s="28"/>
      <c r="J26" s="28"/>
      <c r="K26" s="28"/>
      <c r="O26" s="32" t="s">
        <v>22</v>
      </c>
      <c r="P26" s="21">
        <v>31</v>
      </c>
      <c r="Q26" s="21">
        <v>528.09999999999991</v>
      </c>
      <c r="X26" s="30"/>
    </row>
    <row r="27" spans="1:24" ht="15.5" x14ac:dyDescent="0.35">
      <c r="O27" s="32" t="s">
        <v>63</v>
      </c>
      <c r="P27" s="21">
        <v>61</v>
      </c>
      <c r="Q27" s="21">
        <v>1047.7999999999997</v>
      </c>
    </row>
    <row r="28" spans="1:24" ht="15.5" x14ac:dyDescent="0.35">
      <c r="F28" s="30"/>
      <c r="L28" s="30"/>
      <c r="N28" s="29" t="s">
        <v>86</v>
      </c>
      <c r="O28" s="28"/>
      <c r="P28" s="28"/>
      <c r="Q28" s="28"/>
      <c r="R28" s="28"/>
    </row>
    <row r="29" spans="1:24" ht="15.5" x14ac:dyDescent="0.35">
      <c r="F29" s="30"/>
      <c r="L29" s="30"/>
    </row>
    <row r="30" spans="1:24" ht="15.5" x14ac:dyDescent="0.35">
      <c r="C30" s="35" t="s">
        <v>9</v>
      </c>
      <c r="D30" s="35" t="s">
        <v>11</v>
      </c>
      <c r="E30" s="35" t="s">
        <v>12</v>
      </c>
      <c r="F30" s="35" t="s">
        <v>10</v>
      </c>
      <c r="I30" s="35"/>
      <c r="J30" s="35"/>
      <c r="K30" s="35"/>
      <c r="L30" s="35"/>
      <c r="S30" s="30"/>
    </row>
    <row r="31" spans="1:24" ht="15.5" x14ac:dyDescent="0.35">
      <c r="C31" s="38">
        <f>GETPIVOTDATA("Sum of Warehouse",$C$34)</f>
        <v>7785</v>
      </c>
      <c r="D31" s="38">
        <f>GETPIVOTDATA("Sum of Tolls",$C$34)</f>
        <v>7372</v>
      </c>
      <c r="E31" s="38">
        <f>GETPIVOTDATA("Sum of Fundings",$C$34)</f>
        <v>1196</v>
      </c>
      <c r="F31" s="38">
        <f>GETPIVOTDATA("Sum of Repairs",$C$34)</f>
        <v>2215</v>
      </c>
      <c r="I31" s="38"/>
      <c r="J31" s="38"/>
      <c r="K31" s="38"/>
      <c r="L31" s="38"/>
      <c r="S31" s="30"/>
    </row>
    <row r="32" spans="1:24" ht="15.5" x14ac:dyDescent="0.35">
      <c r="C32" s="36">
        <f>C31/SUM(C31:D31)</f>
        <v>0.51362406808735239</v>
      </c>
      <c r="D32" s="37">
        <f>GETPIVOTDATA("Sum of Fundings",$C$34)</f>
        <v>1196</v>
      </c>
      <c r="F32" s="30"/>
      <c r="I32" s="36"/>
      <c r="J32" s="37"/>
      <c r="L32" s="30"/>
      <c r="P32" s="35" t="s">
        <v>102</v>
      </c>
      <c r="Q32" s="35" t="s">
        <v>57</v>
      </c>
      <c r="R32" s="35" t="s">
        <v>60</v>
      </c>
      <c r="S32" s="35" t="s">
        <v>103</v>
      </c>
      <c r="T32" s="35" t="s">
        <v>59</v>
      </c>
    </row>
    <row r="33" spans="1:20" ht="15.5" x14ac:dyDescent="0.35">
      <c r="F33" s="30"/>
      <c r="L33" s="30"/>
      <c r="P33" s="38">
        <f>GETPIVOTDATA("Sum of First condition type",$P$36)</f>
        <v>46674.94</v>
      </c>
      <c r="Q33" s="50">
        <f>GETPIVOTDATA("Sum of Shipment cost sub-items",$P$36)</f>
        <v>71807.599999999919</v>
      </c>
      <c r="R33" s="50">
        <f>GETPIVOTDATA("Sum of ERE Stage",$P$36)</f>
        <v>61036.45999999997</v>
      </c>
      <c r="S33" s="50">
        <f>GETPIVOTDATA("Sum of Basic freight",$P$36)</f>
        <v>89759.5</v>
      </c>
      <c r="T33" s="50">
        <f>GETPIVOTDATA("Sum of Final Amount",$P$36)</f>
        <v>107711.40000000004</v>
      </c>
    </row>
    <row r="34" spans="1:20" ht="15.5" x14ac:dyDescent="0.35">
      <c r="A34" s="17"/>
      <c r="B34" s="17"/>
      <c r="C34" t="s">
        <v>79</v>
      </c>
      <c r="D34" t="s">
        <v>80</v>
      </c>
      <c r="E34" t="s">
        <v>81</v>
      </c>
      <c r="F34" t="s">
        <v>82</v>
      </c>
      <c r="G34" s="17"/>
      <c r="H34" s="17"/>
      <c r="I34" s="16" t="s">
        <v>62</v>
      </c>
      <c r="P34" s="36">
        <f>P33/SUM(P33:Q33)</f>
        <v>0.3939393939393942</v>
      </c>
      <c r="Q34" s="37">
        <f>GETPIVOTDATA("Sum of Fundings",$C$34)</f>
        <v>1196</v>
      </c>
      <c r="S34" s="30"/>
    </row>
    <row r="35" spans="1:20" ht="15.5" x14ac:dyDescent="0.35">
      <c r="C35" s="21">
        <v>7785</v>
      </c>
      <c r="D35" s="21">
        <v>7372</v>
      </c>
      <c r="E35" s="21">
        <v>1196</v>
      </c>
      <c r="F35" s="21">
        <v>2215</v>
      </c>
      <c r="I35" s="42" t="s">
        <v>21</v>
      </c>
      <c r="J35" s="39" t="s">
        <v>21</v>
      </c>
      <c r="S35" s="30"/>
    </row>
    <row r="36" spans="1:20" ht="15.5" x14ac:dyDescent="0.35">
      <c r="I36" s="42" t="s">
        <v>23</v>
      </c>
      <c r="J36" s="40" t="s">
        <v>23</v>
      </c>
      <c r="N36" s="17"/>
      <c r="O36" s="17"/>
      <c r="P36" t="s">
        <v>97</v>
      </c>
      <c r="Q36" t="s">
        <v>98</v>
      </c>
      <c r="R36" t="s">
        <v>99</v>
      </c>
      <c r="S36" t="s">
        <v>100</v>
      </c>
      <c r="T36" t="s">
        <v>101</v>
      </c>
    </row>
    <row r="37" spans="1:20" ht="15.5" x14ac:dyDescent="0.35">
      <c r="I37" s="42" t="s">
        <v>25</v>
      </c>
      <c r="J37" s="40" t="s">
        <v>25</v>
      </c>
      <c r="P37" s="21">
        <v>46674.94</v>
      </c>
      <c r="Q37" s="21">
        <v>71807.599999999919</v>
      </c>
      <c r="R37" s="21">
        <v>61036.45999999997</v>
      </c>
      <c r="S37" s="21">
        <v>89759.5</v>
      </c>
      <c r="T37" s="21">
        <v>107711.40000000004</v>
      </c>
    </row>
    <row r="38" spans="1:20" ht="15.5" x14ac:dyDescent="0.35">
      <c r="I38" s="42" t="s">
        <v>28</v>
      </c>
      <c r="J38" s="40" t="s">
        <v>28</v>
      </c>
    </row>
    <row r="39" spans="1:20" ht="15.5" x14ac:dyDescent="0.35">
      <c r="I39" s="42" t="s">
        <v>30</v>
      </c>
      <c r="J39" s="40" t="s">
        <v>30</v>
      </c>
    </row>
    <row r="40" spans="1:20" ht="15.5" x14ac:dyDescent="0.35">
      <c r="I40" s="42" t="s">
        <v>31</v>
      </c>
      <c r="J40" s="40" t="s">
        <v>31</v>
      </c>
    </row>
    <row r="41" spans="1:20" ht="15.5" x14ac:dyDescent="0.35">
      <c r="I41" s="42" t="s">
        <v>33</v>
      </c>
      <c r="J41" s="40" t="s">
        <v>33</v>
      </c>
    </row>
    <row r="42" spans="1:20" ht="15.5" x14ac:dyDescent="0.35">
      <c r="A42" s="29" t="s">
        <v>86</v>
      </c>
      <c r="B42" s="28"/>
      <c r="C42" s="28"/>
      <c r="D42" s="28"/>
      <c r="E42" s="28"/>
      <c r="I42" s="42" t="s">
        <v>35</v>
      </c>
      <c r="J42" s="40" t="s">
        <v>35</v>
      </c>
    </row>
    <row r="43" spans="1:20" ht="15.5" x14ac:dyDescent="0.35">
      <c r="I43" s="42" t="s">
        <v>36</v>
      </c>
      <c r="J43" s="40" t="s">
        <v>36</v>
      </c>
    </row>
    <row r="44" spans="1:20" ht="15.5" x14ac:dyDescent="0.35">
      <c r="F44" s="30"/>
      <c r="I44" s="42" t="s">
        <v>37</v>
      </c>
      <c r="J44" s="40" t="s">
        <v>37</v>
      </c>
    </row>
    <row r="45" spans="1:20" ht="15.5" x14ac:dyDescent="0.35">
      <c r="F45" s="30"/>
      <c r="I45" s="42" t="s">
        <v>38</v>
      </c>
      <c r="J45" s="40" t="s">
        <v>38</v>
      </c>
    </row>
    <row r="46" spans="1:20" ht="15.5" x14ac:dyDescent="0.35">
      <c r="C46" s="35" t="s">
        <v>9</v>
      </c>
      <c r="D46" s="35" t="s">
        <v>11</v>
      </c>
      <c r="E46" s="35" t="s">
        <v>12</v>
      </c>
      <c r="F46" s="35" t="s">
        <v>10</v>
      </c>
      <c r="I46" s="42" t="s">
        <v>39</v>
      </c>
      <c r="J46" s="41" t="s">
        <v>39</v>
      </c>
    </row>
    <row r="47" spans="1:20" ht="15.5" x14ac:dyDescent="0.35">
      <c r="C47" s="38">
        <f>GETPIVOTDATA("Sum of Warehouse",$C$34)</f>
        <v>7785</v>
      </c>
      <c r="D47" s="38">
        <f>GETPIVOTDATA("Sum of Tolls",$C$34)</f>
        <v>7372</v>
      </c>
      <c r="E47" s="38">
        <f>GETPIVOTDATA("Sum of Fundings",$C$34)</f>
        <v>1196</v>
      </c>
      <c r="F47" s="38">
        <f>GETPIVOTDATA("Sum of Repairs",$C$34)</f>
        <v>2215</v>
      </c>
      <c r="I47" s="42" t="s">
        <v>63</v>
      </c>
      <c r="J47" s="3"/>
    </row>
    <row r="48" spans="1:20" ht="15.5" x14ac:dyDescent="0.35">
      <c r="C48" s="36">
        <f>C47/SUM(C47:D47)</f>
        <v>0.51362406808735239</v>
      </c>
      <c r="D48" s="37">
        <f>GETPIVOTDATA("Sum of Fundings",$C$34)</f>
        <v>1196</v>
      </c>
      <c r="F48" s="30"/>
    </row>
    <row r="49" spans="1:14" x14ac:dyDescent="0.35">
      <c r="F49" s="30"/>
    </row>
    <row r="50" spans="1:14" x14ac:dyDescent="0.35">
      <c r="A50" s="17"/>
      <c r="B50" s="17"/>
      <c r="C50" s="16" t="s">
        <v>62</v>
      </c>
      <c r="D50" t="s">
        <v>64</v>
      </c>
      <c r="E50" t="s">
        <v>65</v>
      </c>
    </row>
    <row r="51" spans="1:14" ht="15.5" x14ac:dyDescent="0.35">
      <c r="C51" s="32" t="s">
        <v>21</v>
      </c>
      <c r="D51" s="21">
        <v>16668</v>
      </c>
      <c r="E51" s="21">
        <v>4719.2999999999993</v>
      </c>
    </row>
    <row r="52" spans="1:14" ht="15.5" x14ac:dyDescent="0.35">
      <c r="C52" s="32" t="s">
        <v>23</v>
      </c>
      <c r="D52" s="21">
        <v>18268</v>
      </c>
      <c r="E52" s="21">
        <v>6129.2</v>
      </c>
      <c r="G52" s="29" t="s">
        <v>86</v>
      </c>
      <c r="H52" s="28"/>
      <c r="I52" s="28"/>
      <c r="J52" s="28"/>
      <c r="K52" s="28"/>
    </row>
    <row r="53" spans="1:14" ht="15.5" x14ac:dyDescent="0.35">
      <c r="C53" s="32" t="s">
        <v>25</v>
      </c>
      <c r="D53" s="21">
        <v>17290</v>
      </c>
      <c r="E53" s="21">
        <v>7818.5</v>
      </c>
    </row>
    <row r="54" spans="1:14" ht="15.5" x14ac:dyDescent="0.35">
      <c r="C54" s="32" t="s">
        <v>28</v>
      </c>
      <c r="D54" s="21">
        <v>19299</v>
      </c>
      <c r="E54" s="21">
        <v>4780.2999999999993</v>
      </c>
      <c r="L54" s="30"/>
    </row>
    <row r="55" spans="1:14" ht="15.5" x14ac:dyDescent="0.35">
      <c r="C55" s="32" t="s">
        <v>30</v>
      </c>
      <c r="D55" s="21">
        <v>35060</v>
      </c>
      <c r="E55" s="21">
        <v>6316.4</v>
      </c>
      <c r="L55" s="30"/>
    </row>
    <row r="56" spans="1:14" ht="15.5" x14ac:dyDescent="0.35">
      <c r="C56" s="32" t="s">
        <v>31</v>
      </c>
      <c r="D56" s="21">
        <v>21728</v>
      </c>
      <c r="E56" s="21">
        <v>5636.4</v>
      </c>
      <c r="I56" s="35" t="s">
        <v>3</v>
      </c>
      <c r="J56" s="35" t="s">
        <v>14</v>
      </c>
      <c r="K56" s="35" t="s">
        <v>15</v>
      </c>
      <c r="L56" s="35" t="s">
        <v>17</v>
      </c>
      <c r="M56" s="35" t="s">
        <v>18</v>
      </c>
      <c r="N56" s="35" t="s">
        <v>19</v>
      </c>
    </row>
    <row r="57" spans="1:14" ht="15.5" x14ac:dyDescent="0.35">
      <c r="C57" s="32" t="s">
        <v>33</v>
      </c>
      <c r="D57" s="21">
        <v>81336</v>
      </c>
      <c r="E57" s="21">
        <v>19344.8</v>
      </c>
      <c r="I57" s="38">
        <f>GETPIVOTDATA("Sum of Rate",$I$60)</f>
        <v>359038</v>
      </c>
      <c r="J57" s="38">
        <f>GETPIVOTDATA("Sum of Odometer",$I$60)</f>
        <v>18170.369999999995</v>
      </c>
      <c r="K57" s="38">
        <f>GETPIVOTDATA("Sum of Miles",$I$60)</f>
        <v>21353</v>
      </c>
      <c r="L57" s="38">
        <f>GETPIVOTDATA("Sum of Extra Stops",$I$60)</f>
        <v>6100</v>
      </c>
      <c r="M57" s="38">
        <f>GETPIVOTDATA("Sum of Extra Pay",$I$60)</f>
        <v>1546</v>
      </c>
      <c r="N57" s="38">
        <f>GETPIVOTDATA("Sum of Costs Driver Paid",$I$60)</f>
        <v>3498</v>
      </c>
    </row>
    <row r="58" spans="1:14" ht="15.5" x14ac:dyDescent="0.35">
      <c r="C58" s="32" t="s">
        <v>35</v>
      </c>
      <c r="D58" s="21">
        <v>26172</v>
      </c>
      <c r="E58" s="21">
        <v>6135.2</v>
      </c>
      <c r="I58" s="36">
        <f>I57/SUM(I57:J57)</f>
        <v>0.9518293562786001</v>
      </c>
      <c r="J58" s="37">
        <f>GETPIVOTDATA("Sum of Fundings",$C$34)</f>
        <v>1196</v>
      </c>
      <c r="L58" s="30"/>
    </row>
    <row r="59" spans="1:14" ht="15.5" x14ac:dyDescent="0.35">
      <c r="C59" s="32" t="s">
        <v>36</v>
      </c>
      <c r="D59" s="21">
        <v>34532</v>
      </c>
      <c r="E59" s="21">
        <v>5791.2</v>
      </c>
      <c r="L59" s="30"/>
    </row>
    <row r="60" spans="1:14" ht="15.5" x14ac:dyDescent="0.35">
      <c r="C60" s="32" t="s">
        <v>37</v>
      </c>
      <c r="D60" s="21">
        <v>48914</v>
      </c>
      <c r="E60" s="21">
        <v>15492.000000000002</v>
      </c>
      <c r="G60" s="17"/>
      <c r="H60" s="17"/>
      <c r="I60" t="s">
        <v>64</v>
      </c>
      <c r="J60" t="s">
        <v>87</v>
      </c>
      <c r="K60" t="s">
        <v>88</v>
      </c>
      <c r="L60" t="s">
        <v>89</v>
      </c>
      <c r="M60" t="s">
        <v>90</v>
      </c>
      <c r="N60" t="s">
        <v>91</v>
      </c>
    </row>
    <row r="61" spans="1:14" ht="15.5" x14ac:dyDescent="0.35">
      <c r="C61" s="32" t="s">
        <v>38</v>
      </c>
      <c r="D61" s="21">
        <v>23910</v>
      </c>
      <c r="E61" s="21">
        <v>8091.5</v>
      </c>
      <c r="I61" s="21">
        <v>359038</v>
      </c>
      <c r="J61" s="21">
        <v>18170.369999999995</v>
      </c>
      <c r="K61" s="21">
        <v>21353</v>
      </c>
      <c r="L61" s="21">
        <v>6100</v>
      </c>
      <c r="M61" s="21">
        <v>1546</v>
      </c>
      <c r="N61" s="21">
        <v>3498</v>
      </c>
    </row>
    <row r="62" spans="1:14" ht="15.5" x14ac:dyDescent="0.35">
      <c r="C62" s="32" t="s">
        <v>39</v>
      </c>
      <c r="D62" s="21">
        <v>15861</v>
      </c>
      <c r="E62" s="21">
        <v>4590.2999999999993</v>
      </c>
    </row>
    <row r="63" spans="1:14" ht="15.5" x14ac:dyDescent="0.35">
      <c r="C63" s="32" t="s">
        <v>63</v>
      </c>
      <c r="D63" s="21">
        <v>359038</v>
      </c>
      <c r="E63" s="21">
        <v>94845.099999999991</v>
      </c>
    </row>
    <row r="64" spans="1:14" ht="15.5" x14ac:dyDescent="0.35">
      <c r="H64" s="35" t="s">
        <v>92</v>
      </c>
    </row>
    <row r="65" spans="1:8" ht="15.5" x14ac:dyDescent="0.35">
      <c r="H65" s="38">
        <f>SUM(GETPIVOTDATA("Sum of Miles",$I$60),GETPIVOTDATA("Sum of Extra Stops",$I$60),GETPIVOTDATA("Sum of Costs Driver Paid",$I$60),GETPIVOTDATA("Sum of Extra Pay",$I$60))</f>
        <v>32497</v>
      </c>
    </row>
    <row r="66" spans="1:8" x14ac:dyDescent="0.35">
      <c r="H66" t="s">
        <v>83</v>
      </c>
    </row>
    <row r="70" spans="1:8" ht="15.5" x14ac:dyDescent="0.35">
      <c r="A70" s="29" t="s">
        <v>93</v>
      </c>
      <c r="B70" s="28"/>
      <c r="C70" s="28"/>
      <c r="D70" s="28"/>
      <c r="E70" s="28"/>
    </row>
    <row r="72" spans="1:8" x14ac:dyDescent="0.35">
      <c r="F72" s="30"/>
    </row>
    <row r="73" spans="1:8" x14ac:dyDescent="0.35">
      <c r="F73" s="30"/>
    </row>
    <row r="74" spans="1:8" ht="15.5" x14ac:dyDescent="0.35">
      <c r="C74" s="35" t="s">
        <v>96</v>
      </c>
      <c r="D74" s="35" t="s">
        <v>95</v>
      </c>
      <c r="E74" s="35"/>
      <c r="F74" s="35"/>
    </row>
    <row r="75" spans="1:8" ht="15.5" x14ac:dyDescent="0.35">
      <c r="C75" s="49">
        <f>COUNTA(E78:E85)</f>
        <v>8</v>
      </c>
      <c r="D75" s="49">
        <f>SUM(F78:F85)</f>
        <v>61</v>
      </c>
      <c r="E75" s="38"/>
      <c r="F75" s="38"/>
    </row>
    <row r="76" spans="1:8" ht="15.5" x14ac:dyDescent="0.35">
      <c r="C76" s="36"/>
      <c r="D76" s="37"/>
      <c r="F76" s="30"/>
    </row>
    <row r="77" spans="1:8" x14ac:dyDescent="0.35">
      <c r="F77" s="30"/>
    </row>
    <row r="78" spans="1:8" ht="15.5" x14ac:dyDescent="0.35">
      <c r="A78" s="17"/>
      <c r="B78" s="17"/>
      <c r="C78" s="18" t="s">
        <v>62</v>
      </c>
      <c r="D78" s="4" t="s">
        <v>94</v>
      </c>
      <c r="E78" s="43" t="s">
        <v>49</v>
      </c>
      <c r="F78" s="44">
        <f>IFERROR(VLOOKUP(E78,C79:D86,2,0),"-")</f>
        <v>4</v>
      </c>
    </row>
    <row r="79" spans="1:8" ht="15.5" x14ac:dyDescent="0.35">
      <c r="C79" s="4" t="s">
        <v>49</v>
      </c>
      <c r="D79" s="21">
        <v>4</v>
      </c>
      <c r="E79" s="45" t="s">
        <v>50</v>
      </c>
      <c r="F79" s="30">
        <f>IFERROR(VLOOKUP(E79,C80:D87,2,0),"-")</f>
        <v>6</v>
      </c>
    </row>
    <row r="80" spans="1:8" ht="15.5" x14ac:dyDescent="0.35">
      <c r="C80" s="4" t="s">
        <v>50</v>
      </c>
      <c r="D80" s="21">
        <v>6</v>
      </c>
      <c r="E80" s="45" t="s">
        <v>51</v>
      </c>
      <c r="F80" s="30">
        <f>IFERROR(VLOOKUP(E80,C81:D88,2,0),"-")</f>
        <v>10</v>
      </c>
    </row>
    <row r="81" spans="3:6" ht="15.5" x14ac:dyDescent="0.35">
      <c r="C81" s="4" t="s">
        <v>51</v>
      </c>
      <c r="D81" s="21">
        <v>10</v>
      </c>
      <c r="E81" s="45" t="s">
        <v>52</v>
      </c>
      <c r="F81" s="30">
        <f>IFERROR(VLOOKUP(E81,C82:D89,2,0),"-")</f>
        <v>7</v>
      </c>
    </row>
    <row r="82" spans="3:6" ht="15.5" x14ac:dyDescent="0.35">
      <c r="C82" s="4" t="s">
        <v>52</v>
      </c>
      <c r="D82" s="21">
        <v>7</v>
      </c>
      <c r="E82" s="45" t="s">
        <v>53</v>
      </c>
      <c r="F82" s="30">
        <f>IFERROR(VLOOKUP(E82,C83:D90,2,0),"-")</f>
        <v>5</v>
      </c>
    </row>
    <row r="83" spans="3:6" ht="15.5" x14ac:dyDescent="0.35">
      <c r="C83" s="4" t="s">
        <v>53</v>
      </c>
      <c r="D83" s="21">
        <v>5</v>
      </c>
      <c r="E83" s="45" t="s">
        <v>54</v>
      </c>
      <c r="F83" s="30">
        <f>IFERROR(VLOOKUP(E83,C84:D91,2,0),"-")</f>
        <v>27</v>
      </c>
    </row>
    <row r="84" spans="3:6" ht="15.5" x14ac:dyDescent="0.35">
      <c r="C84" s="4" t="s">
        <v>54</v>
      </c>
      <c r="D84" s="21">
        <v>27</v>
      </c>
      <c r="E84" s="45" t="s">
        <v>61</v>
      </c>
      <c r="F84" s="30">
        <f>IFERROR(VLOOKUP(E84,C85:D92,2,0),"-")</f>
        <v>1</v>
      </c>
    </row>
    <row r="85" spans="3:6" ht="15.5" x14ac:dyDescent="0.35">
      <c r="C85" s="4" t="s">
        <v>61</v>
      </c>
      <c r="D85" s="21">
        <v>1</v>
      </c>
      <c r="E85" s="46" t="s">
        <v>55</v>
      </c>
      <c r="F85" s="47">
        <f>IFERROR(VLOOKUP(E85,C86:D93,2,0),"-")</f>
        <v>1</v>
      </c>
    </row>
    <row r="86" spans="3:6" ht="15.5" x14ac:dyDescent="0.35">
      <c r="C86" s="4" t="s">
        <v>55</v>
      </c>
      <c r="D86" s="21">
        <v>1</v>
      </c>
      <c r="F86" t="str">
        <f>IFERROR(VLOOKUP(E86,C87:D94,2,0),"-")</f>
        <v>-</v>
      </c>
    </row>
    <row r="87" spans="3:6" ht="15.5" x14ac:dyDescent="0.35">
      <c r="C87" s="4" t="s">
        <v>63</v>
      </c>
      <c r="D87" s="21">
        <v>61</v>
      </c>
      <c r="F87" t="str">
        <f>IFERROR(VLOOKUP(E87,C88:D95,2,0),"-")</f>
        <v>-</v>
      </c>
    </row>
  </sheetData>
  <mergeCells count="11">
    <mergeCell ref="A42:E42"/>
    <mergeCell ref="G52:K52"/>
    <mergeCell ref="A70:E70"/>
    <mergeCell ref="N28:R28"/>
    <mergeCell ref="M16:Q16"/>
    <mergeCell ref="A2:E2"/>
    <mergeCell ref="G2:K2"/>
    <mergeCell ref="S2:W2"/>
    <mergeCell ref="A14:E14"/>
    <mergeCell ref="A26:E26"/>
    <mergeCell ref="G26:K26"/>
  </mergeCells>
  <pageMargins left="0.7" right="0.7" top="0.75" bottom="0.75" header="0.3" footer="0.3"/>
  <pageSetup orientation="portrait" r:id="rId12"/>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09CDA-3169-4587-93A8-14FDA82B41FF}">
  <dimension ref="A1"/>
  <sheetViews>
    <sheetView showGridLines="0" showRowColHeaders="0" tabSelected="1" zoomScale="54" zoomScaleNormal="54" workbookViewId="0"/>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Datatable</vt:lpstr>
      <vt:lpstr>Sheet3</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creator>contact@other-levels.com</dc:creator>
  <cp:lastModifiedBy>Nishant Dhir</cp:lastModifiedBy>
  <cp:lastPrinted>2023-03-04T17:11:38Z</cp:lastPrinted>
  <dcterms:created xsi:type="dcterms:W3CDTF">2022-10-16T10:32:46Z</dcterms:created>
  <dcterms:modified xsi:type="dcterms:W3CDTF">2023-03-04T17:12:00Z</dcterms:modified>
</cp:coreProperties>
</file>