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1d1437967523691/Desktop/Study/Assignment/"/>
    </mc:Choice>
  </mc:AlternateContent>
  <xr:revisionPtr revIDLastSave="295" documentId="8_{0045D418-D216-42D1-A0F9-2941953EC26D}" xr6:coauthVersionLast="47" xr6:coauthVersionMax="47" xr10:uidLastSave="{F3152264-A204-457A-8D42-7F9723BC8FB7}"/>
  <bookViews>
    <workbookView xWindow="-108" yWindow="-108" windowWidth="23256" windowHeight="13176" activeTab="1" xr2:uid="{00000000-000D-0000-FFFF-FFFF00000000}"/>
  </bookViews>
  <sheets>
    <sheet name="Output Data 1" sheetId="7" r:id="rId1"/>
    <sheet name="Output Data 2" sheetId="8" r:id="rId2"/>
    <sheet name="Order Report" sheetId="1" r:id="rId3"/>
    <sheet name="Order weight" sheetId="6" r:id="rId4"/>
    <sheet name="SKU Master" sheetId="2" r:id="rId5"/>
    <sheet name="Pincode Zones" sheetId="3" r:id="rId6"/>
    <sheet name="Courier Rate" sheetId="4" r:id="rId7"/>
    <sheet name="Courier Invoice" sheetId="5" r:id="rId8"/>
  </sheets>
  <definedNames>
    <definedName name="_xlnm._FilterDatabase" localSheetId="7" hidden="1">'Courier Invoice'!$A$1:$F$125</definedName>
    <definedName name="_xlnm._FilterDatabase" localSheetId="2" hidden="1">'Order Report'!$B$1:$B$401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B3" i="7"/>
  <c r="J3" i="7" s="1" a="1"/>
  <c r="J3" i="7" s="1"/>
  <c r="B4" i="7"/>
  <c r="J4" i="7" s="1" a="1"/>
  <c r="J4" i="7" s="1"/>
  <c r="B5" i="7"/>
  <c r="J5" i="7" s="1" a="1"/>
  <c r="J5" i="7" s="1"/>
  <c r="B6" i="7"/>
  <c r="J6" i="7" s="1" a="1"/>
  <c r="J6" i="7" s="1"/>
  <c r="B7" i="7"/>
  <c r="J7" i="7" s="1" a="1"/>
  <c r="J7" i="7" s="1"/>
  <c r="B8" i="7"/>
  <c r="H8" i="7" s="1" a="1"/>
  <c r="H8" i="7" s="1"/>
  <c r="B9" i="7"/>
  <c r="J9" i="7" s="1" a="1"/>
  <c r="J9" i="7" s="1"/>
  <c r="B10" i="7"/>
  <c r="J10" i="7" s="1" a="1"/>
  <c r="J10" i="7" s="1"/>
  <c r="B11" i="7"/>
  <c r="E11" i="7" s="1" a="1"/>
  <c r="E11" i="7" s="1"/>
  <c r="B12" i="7"/>
  <c r="H12" i="7" s="1" a="1"/>
  <c r="H12" i="7" s="1"/>
  <c r="B13" i="7"/>
  <c r="H13" i="7" s="1" a="1"/>
  <c r="H13" i="7" s="1"/>
  <c r="B14" i="7"/>
  <c r="H14" i="7" s="1" a="1"/>
  <c r="H14" i="7" s="1"/>
  <c r="B15" i="7"/>
  <c r="B16" i="7"/>
  <c r="H16" i="7" s="1" a="1"/>
  <c r="H16" i="7" s="1"/>
  <c r="B17" i="7"/>
  <c r="J17" i="7" s="1" a="1"/>
  <c r="J17" i="7" s="1"/>
  <c r="B18" i="7"/>
  <c r="H18" i="7" s="1" a="1"/>
  <c r="H18" i="7" s="1"/>
  <c r="B19" i="7"/>
  <c r="J19" i="7" s="1" a="1"/>
  <c r="J19" i="7" s="1"/>
  <c r="B20" i="7"/>
  <c r="J20" i="7" s="1" a="1"/>
  <c r="J20" i="7" s="1"/>
  <c r="B21" i="7"/>
  <c r="J21" i="7" s="1" a="1"/>
  <c r="J21" i="7" s="1"/>
  <c r="B22" i="7"/>
  <c r="J22" i="7" s="1" a="1"/>
  <c r="J22" i="7" s="1"/>
  <c r="B23" i="7"/>
  <c r="J23" i="7" s="1" a="1"/>
  <c r="J23" i="7" s="1"/>
  <c r="B24" i="7"/>
  <c r="H24" i="7" s="1" a="1"/>
  <c r="H24" i="7" s="1"/>
  <c r="B25" i="7"/>
  <c r="B26" i="7"/>
  <c r="H26" i="7" s="1" a="1"/>
  <c r="H26" i="7" s="1"/>
  <c r="B27" i="7"/>
  <c r="E27" i="7" s="1" a="1"/>
  <c r="E27" i="7" s="1"/>
  <c r="B28" i="7"/>
  <c r="E28" i="7" s="1" a="1"/>
  <c r="E28" i="7" s="1"/>
  <c r="B29" i="7"/>
  <c r="E29" i="7" s="1" a="1"/>
  <c r="E29" i="7" s="1"/>
  <c r="B30" i="7"/>
  <c r="B31" i="7"/>
  <c r="H31" i="7" s="1" a="1"/>
  <c r="H31" i="7" s="1"/>
  <c r="B32" i="7"/>
  <c r="H32" i="7" s="1" a="1"/>
  <c r="H32" i="7" s="1"/>
  <c r="B33" i="7"/>
  <c r="B34" i="7"/>
  <c r="B35" i="7"/>
  <c r="J35" i="7" s="1" a="1"/>
  <c r="J35" i="7" s="1"/>
  <c r="B36" i="7"/>
  <c r="J36" i="7" s="1" a="1"/>
  <c r="J36" i="7" s="1"/>
  <c r="B37" i="7"/>
  <c r="J37" i="7" s="1" a="1"/>
  <c r="J37" i="7" s="1"/>
  <c r="B38" i="7"/>
  <c r="J38" i="7" s="1" a="1"/>
  <c r="J38" i="7" s="1"/>
  <c r="B39" i="7"/>
  <c r="J39" i="7" s="1" a="1"/>
  <c r="J39" i="7" s="1"/>
  <c r="B40" i="7"/>
  <c r="H40" i="7" s="1" a="1"/>
  <c r="H40" i="7" s="1"/>
  <c r="B41" i="7"/>
  <c r="H41" i="7" s="1" a="1"/>
  <c r="H41" i="7" s="1"/>
  <c r="B42" i="7"/>
  <c r="E42" i="7" s="1" a="1"/>
  <c r="E42" i="7" s="1"/>
  <c r="B43" i="7"/>
  <c r="E43" i="7" s="1" a="1"/>
  <c r="E43" i="7" s="1"/>
  <c r="B44" i="7"/>
  <c r="E44" i="7" s="1" a="1"/>
  <c r="E44" i="7" s="1"/>
  <c r="B45" i="7"/>
  <c r="B46" i="7"/>
  <c r="B47" i="7"/>
  <c r="B48" i="7"/>
  <c r="H48" i="7" s="1" a="1"/>
  <c r="H48" i="7" s="1"/>
  <c r="B49" i="7"/>
  <c r="E49" i="7" s="1" a="1"/>
  <c r="E49" i="7" s="1"/>
  <c r="B50" i="7"/>
  <c r="J50" i="7" s="1" a="1"/>
  <c r="J50" i="7" s="1"/>
  <c r="B51" i="7"/>
  <c r="J51" i="7" s="1" a="1"/>
  <c r="J51" i="7" s="1"/>
  <c r="B52" i="7"/>
  <c r="J52" i="7" s="1" a="1"/>
  <c r="J52" i="7" s="1"/>
  <c r="B53" i="7"/>
  <c r="J53" i="7" s="1" a="1"/>
  <c r="J53" i="7" s="1"/>
  <c r="B54" i="7"/>
  <c r="J54" i="7" s="1" a="1"/>
  <c r="J54" i="7" s="1"/>
  <c r="B55" i="7"/>
  <c r="J55" i="7" s="1" a="1"/>
  <c r="J55" i="7" s="1"/>
  <c r="B56" i="7"/>
  <c r="J56" i="7" s="1" a="1"/>
  <c r="J56" i="7" s="1"/>
  <c r="B57" i="7"/>
  <c r="J57" i="7" s="1" a="1"/>
  <c r="J57" i="7" s="1"/>
  <c r="B58" i="7"/>
  <c r="J58" i="7" s="1" a="1"/>
  <c r="J58" i="7" s="1"/>
  <c r="B59" i="7"/>
  <c r="E59" i="7" s="1" a="1"/>
  <c r="E59" i="7" s="1"/>
  <c r="B60" i="7"/>
  <c r="H60" i="7" s="1" a="1"/>
  <c r="H60" i="7" s="1"/>
  <c r="B61" i="7"/>
  <c r="H61" i="7" s="1" a="1"/>
  <c r="H61" i="7" s="1"/>
  <c r="B62" i="7"/>
  <c r="B63" i="7"/>
  <c r="H63" i="7" s="1" a="1"/>
  <c r="H63" i="7" s="1"/>
  <c r="B64" i="7"/>
  <c r="J64" i="7" s="1" a="1"/>
  <c r="J64" i="7" s="1"/>
  <c r="B65" i="7"/>
  <c r="H65" i="7" s="1" a="1"/>
  <c r="H65" i="7" s="1"/>
  <c r="B66" i="7"/>
  <c r="J66" i="7" s="1" a="1"/>
  <c r="J66" i="7" s="1"/>
  <c r="B67" i="7"/>
  <c r="B68" i="7"/>
  <c r="J68" i="7" s="1" a="1"/>
  <c r="J68" i="7" s="1"/>
  <c r="B69" i="7"/>
  <c r="J69" i="7" s="1" a="1"/>
  <c r="J69" i="7" s="1"/>
  <c r="B70" i="7"/>
  <c r="J70" i="7" s="1" a="1"/>
  <c r="J70" i="7" s="1"/>
  <c r="B71" i="7"/>
  <c r="B72" i="7"/>
  <c r="H72" i="7" s="1" a="1"/>
  <c r="H72" i="7" s="1"/>
  <c r="B73" i="7"/>
  <c r="J73" i="7" s="1" a="1"/>
  <c r="J73" i="7" s="1"/>
  <c r="B74" i="7"/>
  <c r="H74" i="7" s="1" a="1"/>
  <c r="H74" i="7" s="1"/>
  <c r="B75" i="7"/>
  <c r="E75" i="7" s="1" a="1"/>
  <c r="E75" i="7" s="1"/>
  <c r="B76" i="7"/>
  <c r="J76" i="7" s="1" a="1"/>
  <c r="J76" i="7" s="1"/>
  <c r="B77" i="7"/>
  <c r="H77" i="7" s="1" a="1"/>
  <c r="H77" i="7" s="1"/>
  <c r="B78" i="7"/>
  <c r="B79" i="7"/>
  <c r="B80" i="7"/>
  <c r="E80" i="7" s="1" a="1"/>
  <c r="E80" i="7" s="1"/>
  <c r="B81" i="7"/>
  <c r="J81" i="7" s="1" a="1"/>
  <c r="J81" i="7" s="1"/>
  <c r="B82" i="7"/>
  <c r="B83" i="7"/>
  <c r="J83" i="7" s="1" a="1"/>
  <c r="J83" i="7" s="1"/>
  <c r="B84" i="7"/>
  <c r="J84" i="7" s="1" a="1"/>
  <c r="J84" i="7" s="1"/>
  <c r="B85" i="7"/>
  <c r="J85" i="7" s="1" a="1"/>
  <c r="J85" i="7" s="1"/>
  <c r="B86" i="7"/>
  <c r="J86" i="7" s="1" a="1"/>
  <c r="J86" i="7" s="1"/>
  <c r="B87" i="7"/>
  <c r="J87" i="7" s="1" a="1"/>
  <c r="J87" i="7" s="1"/>
  <c r="B88" i="7"/>
  <c r="J88" i="7" s="1" a="1"/>
  <c r="J88" i="7" s="1"/>
  <c r="B89" i="7"/>
  <c r="H89" i="7" s="1" a="1"/>
  <c r="H89" i="7" s="1"/>
  <c r="B90" i="7"/>
  <c r="H90" i="7" s="1" a="1"/>
  <c r="H90" i="7" s="1"/>
  <c r="B91" i="7"/>
  <c r="H91" i="7" s="1" a="1"/>
  <c r="H91" i="7" s="1"/>
  <c r="B92" i="7"/>
  <c r="H92" i="7" s="1" a="1"/>
  <c r="H92" i="7" s="1"/>
  <c r="B93" i="7"/>
  <c r="E93" i="7" s="1" a="1"/>
  <c r="E93" i="7" s="1"/>
  <c r="B94" i="7"/>
  <c r="H94" i="7" s="1" a="1"/>
  <c r="H94" i="7" s="1"/>
  <c r="B95" i="7"/>
  <c r="H95" i="7" s="1" a="1"/>
  <c r="H95" i="7" s="1"/>
  <c r="B96" i="7"/>
  <c r="J96" i="7" s="1" a="1"/>
  <c r="J96" i="7" s="1"/>
  <c r="B97" i="7"/>
  <c r="J97" i="7" s="1" a="1"/>
  <c r="J97" i="7" s="1"/>
  <c r="B98" i="7"/>
  <c r="B99" i="7"/>
  <c r="J99" i="7" s="1" a="1"/>
  <c r="J99" i="7" s="1"/>
  <c r="B100" i="7"/>
  <c r="J100" i="7" s="1" a="1"/>
  <c r="J100" i="7" s="1"/>
  <c r="B101" i="7"/>
  <c r="J101" i="7" s="1" a="1"/>
  <c r="J101" i="7" s="1"/>
  <c r="B102" i="7"/>
  <c r="B103" i="7"/>
  <c r="J103" i="7" s="1" a="1"/>
  <c r="J103" i="7" s="1"/>
  <c r="B104" i="7"/>
  <c r="J104" i="7" s="1" a="1"/>
  <c r="J104" i="7" s="1"/>
  <c r="B105" i="7"/>
  <c r="J105" i="7" s="1" a="1"/>
  <c r="J105" i="7" s="1"/>
  <c r="B106" i="7"/>
  <c r="H106" i="7" s="1" a="1"/>
  <c r="H106" i="7" s="1"/>
  <c r="B107" i="7"/>
  <c r="H107" i="7" s="1" a="1"/>
  <c r="H107" i="7" s="1"/>
  <c r="B108" i="7"/>
  <c r="H108" i="7" s="1" a="1"/>
  <c r="H108" i="7" s="1"/>
  <c r="B109" i="7"/>
  <c r="E109" i="7" s="1" a="1"/>
  <c r="E109" i="7" s="1"/>
  <c r="B110" i="7"/>
  <c r="B111" i="7"/>
  <c r="H111" i="7" s="1" a="1"/>
  <c r="H111" i="7" s="1"/>
  <c r="B112" i="7"/>
  <c r="B113" i="7"/>
  <c r="J113" i="7" s="1" a="1"/>
  <c r="J113" i="7" s="1"/>
  <c r="B114" i="7"/>
  <c r="J114" i="7" s="1" a="1"/>
  <c r="J114" i="7" s="1"/>
  <c r="B115" i="7"/>
  <c r="J115" i="7" s="1" a="1"/>
  <c r="J115" i="7" s="1"/>
  <c r="B116" i="7"/>
  <c r="J116" i="7" s="1" a="1"/>
  <c r="J116" i="7" s="1"/>
  <c r="B117" i="7"/>
  <c r="J117" i="7" s="1" a="1"/>
  <c r="J117" i="7" s="1"/>
  <c r="B118" i="7"/>
  <c r="J118" i="7" s="1" a="1"/>
  <c r="J118" i="7" s="1"/>
  <c r="B119" i="7"/>
  <c r="J119" i="7" s="1" a="1"/>
  <c r="J119" i="7" s="1"/>
  <c r="B120" i="7"/>
  <c r="H120" i="7" s="1" a="1"/>
  <c r="H120" i="7" s="1"/>
  <c r="B121" i="7"/>
  <c r="J121" i="7" s="1" a="1"/>
  <c r="J121" i="7" s="1"/>
  <c r="B122" i="7"/>
  <c r="E122" i="7" s="1" a="1"/>
  <c r="E122" i="7" s="1"/>
  <c r="B123" i="7"/>
  <c r="E123" i="7" s="1" a="1"/>
  <c r="E123" i="7" s="1"/>
  <c r="B124" i="7"/>
  <c r="E124" i="7" s="1" a="1"/>
  <c r="E124" i="7" s="1"/>
  <c r="B125" i="7"/>
  <c r="E125" i="7" s="1" a="1"/>
  <c r="E125" i="7" s="1"/>
  <c r="B2" i="7"/>
  <c r="F78" i="7" l="1" a="1"/>
  <c r="F78" i="7" s="1"/>
  <c r="F15" i="7" a="1"/>
  <c r="F15" i="7" s="1"/>
  <c r="F30" i="7" a="1"/>
  <c r="F30" i="7" s="1"/>
  <c r="F47" i="7" a="1"/>
  <c r="F47" i="7" s="1"/>
  <c r="F110" i="7" a="1"/>
  <c r="F110" i="7" s="1"/>
  <c r="F46" i="7" a="1"/>
  <c r="F46" i="7" s="1"/>
  <c r="F62" i="7" a="1"/>
  <c r="F62" i="7" s="1"/>
  <c r="F45" i="7" a="1"/>
  <c r="F45" i="7" s="1"/>
  <c r="F79" i="7" a="1"/>
  <c r="F79" i="7" s="1"/>
  <c r="J44" i="7" a="1"/>
  <c r="J44" i="7" s="1"/>
  <c r="F102" i="7" a="1"/>
  <c r="F102" i="7" s="1"/>
  <c r="J94" i="7" a="1"/>
  <c r="J94" i="7" s="1"/>
  <c r="F67" i="7" a="1"/>
  <c r="F67" i="7" s="1"/>
  <c r="J93" i="7" a="1"/>
  <c r="J93" i="7" s="1"/>
  <c r="H56" i="7" a="1"/>
  <c r="H56" i="7" s="1"/>
  <c r="F98" i="7" a="1"/>
  <c r="F98" i="7" s="1"/>
  <c r="F82" i="7" a="1"/>
  <c r="F82" i="7" s="1"/>
  <c r="F34" i="7" a="1"/>
  <c r="F34" i="7" s="1"/>
  <c r="J92" i="7" a="1"/>
  <c r="J92" i="7" s="1"/>
  <c r="J45" i="7" a="1"/>
  <c r="J45" i="7" s="1"/>
  <c r="F33" i="7" a="1"/>
  <c r="F33" i="7" s="1"/>
  <c r="F25" i="7" a="1"/>
  <c r="F25" i="7" s="1"/>
  <c r="J95" i="7" a="1"/>
  <c r="J95" i="7" s="1"/>
  <c r="F112" i="7" a="1"/>
  <c r="F112" i="7" s="1"/>
  <c r="J102" i="7" a="1"/>
  <c r="J102" i="7" s="1"/>
  <c r="J24" i="7" a="1"/>
  <c r="J24" i="7" s="1"/>
  <c r="F14" i="7" a="1"/>
  <c r="F14" i="7" s="1"/>
  <c r="J91" i="7" a="1"/>
  <c r="J91" i="7" s="1"/>
  <c r="J122" i="7" a="1"/>
  <c r="J122" i="7" s="1"/>
  <c r="J72" i="7" a="1"/>
  <c r="J72" i="7" s="1"/>
  <c r="J123" i="7" a="1"/>
  <c r="J123" i="7" s="1"/>
  <c r="J120" i="7" a="1"/>
  <c r="J120" i="7" s="1"/>
  <c r="J43" i="7" a="1"/>
  <c r="J43" i="7" s="1"/>
  <c r="J42" i="7" a="1"/>
  <c r="J42" i="7" s="1"/>
  <c r="H119" i="7" a="1"/>
  <c r="H119" i="7" s="1"/>
  <c r="H57" i="7" a="1"/>
  <c r="H57" i="7" s="1"/>
  <c r="J71" i="7" a="1"/>
  <c r="J71" i="7" s="1"/>
  <c r="J12" i="7" a="1"/>
  <c r="J12" i="7" s="1"/>
  <c r="H125" i="7" a="1"/>
  <c r="H125" i="7" s="1"/>
  <c r="J90" i="7" a="1"/>
  <c r="J90" i="7" s="1"/>
  <c r="J41" i="7" a="1"/>
  <c r="J41" i="7" s="1"/>
  <c r="H124" i="7" a="1"/>
  <c r="H124" i="7" s="1"/>
  <c r="J63" i="7" a="1"/>
  <c r="J63" i="7" s="1"/>
  <c r="J14" i="7" a="1"/>
  <c r="J14" i="7" s="1"/>
  <c r="H2" i="7" a="1"/>
  <c r="H2" i="7" s="1"/>
  <c r="J15" i="7" a="1"/>
  <c r="J15" i="7" s="1"/>
  <c r="H123" i="7" a="1"/>
  <c r="H123" i="7" s="1"/>
  <c r="J108" i="7" a="1"/>
  <c r="J108" i="7" s="1"/>
  <c r="J89" i="7" a="1"/>
  <c r="J89" i="7" s="1"/>
  <c r="J40" i="7" a="1"/>
  <c r="J40" i="7" s="1"/>
  <c r="J13" i="7" a="1"/>
  <c r="J13" i="7" s="1"/>
  <c r="F122" i="7" a="1"/>
  <c r="F122" i="7" s="1"/>
  <c r="F90" i="7" a="1"/>
  <c r="F90" i="7" s="1"/>
  <c r="F74" i="7" a="1"/>
  <c r="F74" i="7" s="1"/>
  <c r="F58" i="7" a="1"/>
  <c r="F58" i="7" s="1"/>
  <c r="F42" i="7" a="1"/>
  <c r="F42" i="7" s="1"/>
  <c r="F26" i="7" a="1"/>
  <c r="F26" i="7" s="1"/>
  <c r="J106" i="7" a="1"/>
  <c r="J106" i="7" s="1"/>
  <c r="J61" i="7" a="1"/>
  <c r="J61" i="7" s="1"/>
  <c r="J34" i="7" a="1"/>
  <c r="J34" i="7" s="1"/>
  <c r="J11" i="7" a="1"/>
  <c r="J11" i="7" s="1"/>
  <c r="F57" i="7" a="1"/>
  <c r="F57" i="7" s="1"/>
  <c r="F41" i="7" a="1"/>
  <c r="F41" i="7" s="1"/>
  <c r="F9" i="7" a="1"/>
  <c r="F9" i="7" s="1"/>
  <c r="J74" i="7" a="1"/>
  <c r="J74" i="7" s="1"/>
  <c r="J60" i="7" a="1"/>
  <c r="J60" i="7" s="1"/>
  <c r="F40" i="7" a="1"/>
  <c r="F40" i="7" s="1"/>
  <c r="F24" i="7" a="1"/>
  <c r="F24" i="7" s="1"/>
  <c r="F8" i="7" a="1"/>
  <c r="F8" i="7" s="1"/>
  <c r="H73" i="7" a="1"/>
  <c r="H73" i="7" s="1"/>
  <c r="J59" i="7" a="1"/>
  <c r="J59" i="7" s="1"/>
  <c r="J33" i="7" a="1"/>
  <c r="J33" i="7" s="1"/>
  <c r="J107" i="7" a="1"/>
  <c r="J107" i="7" s="1"/>
  <c r="J62" i="7" a="1"/>
  <c r="J62" i="7" s="1"/>
  <c r="H58" i="7" a="1"/>
  <c r="H58" i="7" s="1"/>
  <c r="J25" i="7" a="1"/>
  <c r="J25" i="7" s="1"/>
  <c r="E77" i="7" a="1"/>
  <c r="E77" i="7" s="1"/>
  <c r="H25" i="7" a="1"/>
  <c r="H25" i="7" s="1"/>
  <c r="J29" i="7" a="1"/>
  <c r="J29" i="7" s="1"/>
  <c r="J32" i="7" a="1"/>
  <c r="J32" i="7" s="1"/>
  <c r="E76" i="7" a="1"/>
  <c r="E76" i="7" s="1"/>
  <c r="H76" i="7" a="1"/>
  <c r="H76" i="7" s="1"/>
  <c r="H21" i="7" a="1"/>
  <c r="H21" i="7" s="1"/>
  <c r="J112" i="7" a="1"/>
  <c r="J112" i="7" s="1"/>
  <c r="J98" i="7" a="1"/>
  <c r="J98" i="7" s="1"/>
  <c r="J78" i="7" a="1"/>
  <c r="J78" i="7" s="1"/>
  <c r="J67" i="7" a="1"/>
  <c r="J67" i="7" s="1"/>
  <c r="J48" i="7" a="1"/>
  <c r="J48" i="7" s="1"/>
  <c r="J28" i="7" a="1"/>
  <c r="J28" i="7" s="1"/>
  <c r="J18" i="7" a="1"/>
  <c r="J18" i="7" s="1"/>
  <c r="J82" i="7" a="1"/>
  <c r="J82" i="7" s="1"/>
  <c r="J80" i="7" a="1"/>
  <c r="J80" i="7" s="1"/>
  <c r="J49" i="7" a="1"/>
  <c r="J49" i="7" s="1"/>
  <c r="E45" i="7" a="1"/>
  <c r="E45" i="7" s="1"/>
  <c r="F95" i="7" a="1"/>
  <c r="F95" i="7" s="1"/>
  <c r="H75" i="7" a="1"/>
  <c r="H75" i="7" s="1"/>
  <c r="J77" i="7" a="1"/>
  <c r="J77" i="7" s="1"/>
  <c r="J27" i="7" a="1"/>
  <c r="J27" i="7" s="1"/>
  <c r="J8" i="7" a="1"/>
  <c r="J8" i="7" s="1"/>
  <c r="E79" i="7" a="1"/>
  <c r="E79" i="7" s="1"/>
  <c r="H29" i="7" a="1"/>
  <c r="H29" i="7" s="1"/>
  <c r="J79" i="7" a="1"/>
  <c r="J79" i="7" s="1"/>
  <c r="J30" i="7" a="1"/>
  <c r="J30" i="7" s="1"/>
  <c r="J2" i="7" a="1"/>
  <c r="J2" i="7" s="1"/>
  <c r="J111" i="7" a="1"/>
  <c r="J111" i="7" s="1"/>
  <c r="J47" i="7" a="1"/>
  <c r="J47" i="7" s="1"/>
  <c r="H30" i="7" a="1"/>
  <c r="H30" i="7" s="1"/>
  <c r="E41" i="7" a="1"/>
  <c r="E41" i="7" s="1"/>
  <c r="F94" i="7" a="1"/>
  <c r="F94" i="7" s="1"/>
  <c r="J125" i="7" a="1"/>
  <c r="J125" i="7" s="1"/>
  <c r="J110" i="7" a="1"/>
  <c r="J110" i="7" s="1"/>
  <c r="J75" i="7" a="1"/>
  <c r="J75" i="7" s="1"/>
  <c r="J26" i="7" a="1"/>
  <c r="J26" i="7" s="1"/>
  <c r="J31" i="7" a="1"/>
  <c r="J31" i="7" s="1"/>
  <c r="F93" i="7" a="1"/>
  <c r="F93" i="7" s="1"/>
  <c r="J124" i="7" a="1"/>
  <c r="J124" i="7" s="1"/>
  <c r="J109" i="7" a="1"/>
  <c r="J109" i="7" s="1"/>
  <c r="J65" i="7" a="1"/>
  <c r="J65" i="7" s="1"/>
  <c r="J46" i="7" a="1"/>
  <c r="J46" i="7" s="1"/>
  <c r="J16" i="7" a="1"/>
  <c r="J16" i="7" s="1"/>
  <c r="E47" i="7" a="1"/>
  <c r="E47" i="7" s="1"/>
  <c r="H46" i="7" a="1"/>
  <c r="H46" i="7" s="1"/>
  <c r="H15" i="7" a="1"/>
  <c r="H15" i="7" s="1"/>
  <c r="E15" i="7" a="1"/>
  <c r="E15" i="7" s="1"/>
  <c r="F61" i="7" a="1"/>
  <c r="F61" i="7" s="1"/>
  <c r="E12" i="7" a="1"/>
  <c r="E12" i="7" s="1"/>
  <c r="F111" i="7" a="1"/>
  <c r="F111" i="7" s="1"/>
  <c r="F31" i="7" a="1"/>
  <c r="F31" i="7" s="1"/>
  <c r="E106" i="7" a="1"/>
  <c r="E106" i="7" s="1"/>
  <c r="H47" i="7" a="1"/>
  <c r="H47" i="7" s="1"/>
  <c r="H110" i="7" a="1"/>
  <c r="H110" i="7" s="1"/>
  <c r="H109" i="7" a="1"/>
  <c r="H109" i="7" s="1"/>
  <c r="E95" i="7" a="1"/>
  <c r="E95" i="7" s="1"/>
  <c r="H93" i="7" a="1"/>
  <c r="H93" i="7" s="1"/>
  <c r="F77" i="7" a="1"/>
  <c r="F77" i="7" s="1"/>
  <c r="E91" i="7" a="1"/>
  <c r="E91" i="7" s="1"/>
  <c r="F108" i="7" a="1"/>
  <c r="F108" i="7" s="1"/>
  <c r="F92" i="7" a="1"/>
  <c r="F92" i="7" s="1"/>
  <c r="F76" i="7" a="1"/>
  <c r="F76" i="7" s="1"/>
  <c r="F60" i="7" a="1"/>
  <c r="F60" i="7" s="1"/>
  <c r="F44" i="7" a="1"/>
  <c r="F44" i="7" s="1"/>
  <c r="F109" i="7" a="1"/>
  <c r="F109" i="7" s="1"/>
  <c r="H59" i="7" a="1"/>
  <c r="H59" i="7" s="1"/>
  <c r="H42" i="7" a="1"/>
  <c r="H42" i="7" s="1"/>
  <c r="F123" i="7" a="1"/>
  <c r="F123" i="7" s="1"/>
  <c r="F107" i="7" a="1"/>
  <c r="F107" i="7" s="1"/>
  <c r="F91" i="7" a="1"/>
  <c r="F91" i="7" s="1"/>
  <c r="F75" i="7" a="1"/>
  <c r="F75" i="7" s="1"/>
  <c r="F59" i="7" a="1"/>
  <c r="F59" i="7" s="1"/>
  <c r="F43" i="7" a="1"/>
  <c r="F43" i="7" s="1"/>
  <c r="E103" i="7" a="1"/>
  <c r="E103" i="7" s="1"/>
  <c r="H103" i="7" a="1"/>
  <c r="H103" i="7" s="1"/>
  <c r="F103" i="7" a="1"/>
  <c r="F103" i="7" s="1"/>
  <c r="E55" i="7" a="1"/>
  <c r="E55" i="7" s="1"/>
  <c r="F55" i="7" a="1"/>
  <c r="F55" i="7" s="1"/>
  <c r="H55" i="7" a="1"/>
  <c r="H55" i="7" s="1"/>
  <c r="E7" i="7" a="1"/>
  <c r="E7" i="7" s="1"/>
  <c r="H7" i="7" a="1"/>
  <c r="H7" i="7" s="1"/>
  <c r="F7" i="7" a="1"/>
  <c r="F7" i="7" s="1"/>
  <c r="E118" i="7" a="1"/>
  <c r="E118" i="7" s="1"/>
  <c r="H118" i="7" a="1"/>
  <c r="H118" i="7" s="1"/>
  <c r="H102" i="7" a="1"/>
  <c r="H102" i="7" s="1"/>
  <c r="E102" i="7" a="1"/>
  <c r="E102" i="7" s="1"/>
  <c r="E86" i="7" a="1"/>
  <c r="E86" i="7" s="1"/>
  <c r="H86" i="7" a="1"/>
  <c r="H86" i="7" s="1"/>
  <c r="F70" i="7" a="1"/>
  <c r="F70" i="7" s="1"/>
  <c r="H70" i="7" a="1"/>
  <c r="H70" i="7" s="1"/>
  <c r="E70" i="7" a="1"/>
  <c r="E70" i="7" s="1"/>
  <c r="E54" i="7" a="1"/>
  <c r="E54" i="7" s="1"/>
  <c r="F54" i="7" a="1"/>
  <c r="F54" i="7" s="1"/>
  <c r="H54" i="7" a="1"/>
  <c r="H54" i="7" s="1"/>
  <c r="F38" i="7" a="1"/>
  <c r="F38" i="7" s="1"/>
  <c r="E38" i="7" a="1"/>
  <c r="E38" i="7" s="1"/>
  <c r="H38" i="7" a="1"/>
  <c r="H38" i="7" s="1"/>
  <c r="F22" i="7" a="1"/>
  <c r="F22" i="7" s="1"/>
  <c r="H22" i="7" a="1"/>
  <c r="H22" i="7" s="1"/>
  <c r="E22" i="7" a="1"/>
  <c r="E22" i="7" s="1"/>
  <c r="E6" i="7" a="1"/>
  <c r="E6" i="7" s="1"/>
  <c r="H6" i="7" a="1"/>
  <c r="H6" i="7" s="1"/>
  <c r="F6" i="7" a="1"/>
  <c r="F6" i="7" s="1"/>
  <c r="F119" i="7" a="1"/>
  <c r="F119" i="7" s="1"/>
  <c r="E119" i="7" a="1"/>
  <c r="E119" i="7" s="1"/>
  <c r="H117" i="7" a="1"/>
  <c r="H117" i="7" s="1"/>
  <c r="H101" i="7" a="1"/>
  <c r="H101" i="7" s="1"/>
  <c r="F101" i="7" a="1"/>
  <c r="F101" i="7" s="1"/>
  <c r="H85" i="7" a="1"/>
  <c r="H85" i="7" s="1"/>
  <c r="F85" i="7" a="1"/>
  <c r="F85" i="7" s="1"/>
  <c r="E69" i="7" a="1"/>
  <c r="E69" i="7" s="1"/>
  <c r="H69" i="7" a="1"/>
  <c r="H69" i="7" s="1"/>
  <c r="F69" i="7" a="1"/>
  <c r="F69" i="7" s="1"/>
  <c r="F53" i="7" a="1"/>
  <c r="F53" i="7" s="1"/>
  <c r="H53" i="7" a="1"/>
  <c r="H53" i="7" s="1"/>
  <c r="E37" i="7" a="1"/>
  <c r="E37" i="7" s="1"/>
  <c r="F37" i="7" a="1"/>
  <c r="F37" i="7" s="1"/>
  <c r="H37" i="7" a="1"/>
  <c r="H37" i="7" s="1"/>
  <c r="F21" i="7" a="1"/>
  <c r="F21" i="7" s="1"/>
  <c r="F5" i="7" a="1"/>
  <c r="F5" i="7" s="1"/>
  <c r="F118" i="7" a="1"/>
  <c r="F118" i="7" s="1"/>
  <c r="E116" i="7" a="1"/>
  <c r="E116" i="7" s="1"/>
  <c r="H116" i="7" a="1"/>
  <c r="H116" i="7" s="1"/>
  <c r="F116" i="7" a="1"/>
  <c r="F116" i="7" s="1"/>
  <c r="H100" i="7" a="1"/>
  <c r="H100" i="7" s="1"/>
  <c r="E100" i="7" a="1"/>
  <c r="E100" i="7" s="1"/>
  <c r="F100" i="7" a="1"/>
  <c r="F100" i="7" s="1"/>
  <c r="E84" i="7" a="1"/>
  <c r="E84" i="7" s="1"/>
  <c r="F84" i="7" a="1"/>
  <c r="F84" i="7" s="1"/>
  <c r="H84" i="7" a="1"/>
  <c r="H84" i="7" s="1"/>
  <c r="F68" i="7" a="1"/>
  <c r="F68" i="7" s="1"/>
  <c r="H68" i="7" a="1"/>
  <c r="H68" i="7" s="1"/>
  <c r="E68" i="7" a="1"/>
  <c r="E68" i="7" s="1"/>
  <c r="E52" i="7" a="1"/>
  <c r="E52" i="7" s="1"/>
  <c r="H52" i="7" a="1"/>
  <c r="H52" i="7" s="1"/>
  <c r="F52" i="7" a="1"/>
  <c r="F52" i="7" s="1"/>
  <c r="F36" i="7" a="1"/>
  <c r="F36" i="7" s="1"/>
  <c r="H36" i="7" a="1"/>
  <c r="H36" i="7" s="1"/>
  <c r="E36" i="7" a="1"/>
  <c r="E36" i="7" s="1"/>
  <c r="F20" i="7" a="1"/>
  <c r="F20" i="7" s="1"/>
  <c r="H20" i="7" a="1"/>
  <c r="H20" i="7" s="1"/>
  <c r="E20" i="7" a="1"/>
  <c r="E20" i="7" s="1"/>
  <c r="E4" i="7" a="1"/>
  <c r="E4" i="7" s="1"/>
  <c r="F4" i="7" a="1"/>
  <c r="F4" i="7" s="1"/>
  <c r="H4" i="7" a="1"/>
  <c r="H4" i="7" s="1"/>
  <c r="F117" i="7" a="1"/>
  <c r="F117" i="7" s="1"/>
  <c r="F86" i="7" a="1"/>
  <c r="F86" i="7" s="1"/>
  <c r="E87" i="7" a="1"/>
  <c r="E87" i="7" s="1"/>
  <c r="F87" i="7" a="1"/>
  <c r="F87" i="7" s="1"/>
  <c r="H87" i="7" a="1"/>
  <c r="H87" i="7" s="1"/>
  <c r="E39" i="7" a="1"/>
  <c r="E39" i="7" s="1"/>
  <c r="F39" i="7" a="1"/>
  <c r="F39" i="7" s="1"/>
  <c r="H39" i="7" a="1"/>
  <c r="H39" i="7" s="1"/>
  <c r="H5" i="7" a="1"/>
  <c r="H5" i="7" s="1"/>
  <c r="F71" i="7" a="1"/>
  <c r="F71" i="7" s="1"/>
  <c r="H71" i="7" a="1"/>
  <c r="H71" i="7" s="1"/>
  <c r="E71" i="7" a="1"/>
  <c r="E71" i="7" s="1"/>
  <c r="F23" i="7" a="1"/>
  <c r="F23" i="7" s="1"/>
  <c r="H23" i="7" a="1"/>
  <c r="H23" i="7" s="1"/>
  <c r="F121" i="7" a="1"/>
  <c r="F121" i="7" s="1"/>
  <c r="F115" i="7" a="1"/>
  <c r="F115" i="7" s="1"/>
  <c r="H35" i="7" a="1"/>
  <c r="H35" i="7" s="1"/>
  <c r="F3" i="7" a="1"/>
  <c r="F3" i="7" s="1"/>
  <c r="H3" i="7" a="1"/>
  <c r="H3" i="7" s="1"/>
  <c r="E81" i="7" a="1"/>
  <c r="E81" i="7" s="1"/>
  <c r="F81" i="7" a="1"/>
  <c r="F81" i="7" s="1"/>
  <c r="F96" i="7" a="1"/>
  <c r="F96" i="7" s="1"/>
  <c r="H96" i="7" a="1"/>
  <c r="H96" i="7" s="1"/>
  <c r="H51" i="7" a="1"/>
  <c r="H51" i="7" s="1"/>
  <c r="F114" i="7" a="1"/>
  <c r="F114" i="7" s="1"/>
  <c r="H114" i="7" a="1"/>
  <c r="H114" i="7" s="1"/>
  <c r="H97" i="7" a="1"/>
  <c r="H97" i="7" s="1"/>
  <c r="F97" i="7" a="1"/>
  <c r="F97" i="7" s="1"/>
  <c r="H17" i="7" a="1"/>
  <c r="H17" i="7" s="1"/>
  <c r="E16" i="7" a="1"/>
  <c r="E16" i="7" s="1"/>
  <c r="F66" i="7" a="1"/>
  <c r="F66" i="7" s="1"/>
  <c r="F50" i="7" a="1"/>
  <c r="F50" i="7" s="1"/>
  <c r="H115" i="7" a="1"/>
  <c r="H115" i="7" s="1"/>
  <c r="H99" i="7" a="1"/>
  <c r="H99" i="7" s="1"/>
  <c r="H83" i="7" a="1"/>
  <c r="H83" i="7" s="1"/>
  <c r="H67" i="7" a="1"/>
  <c r="H67" i="7" s="1"/>
  <c r="E17" i="7" a="1"/>
  <c r="E17" i="7" s="1"/>
  <c r="E34" i="7" a="1"/>
  <c r="E34" i="7" s="1"/>
  <c r="H34" i="7" a="1"/>
  <c r="H34" i="7" s="1"/>
  <c r="E64" i="7" a="1"/>
  <c r="E64" i="7" s="1"/>
  <c r="F64" i="7" a="1"/>
  <c r="F64" i="7" s="1"/>
  <c r="E32" i="7" a="1"/>
  <c r="E32" i="7" s="1"/>
  <c r="F18" i="7" a="1"/>
  <c r="F18" i="7" s="1"/>
  <c r="F124" i="7" a="1"/>
  <c r="F124" i="7" s="1"/>
  <c r="F28" i="7" a="1"/>
  <c r="F28" i="7" s="1"/>
  <c r="F12" i="7" a="1"/>
  <c r="F12" i="7" s="1"/>
  <c r="F65" i="7" a="1"/>
  <c r="F65" i="7" s="1"/>
  <c r="F49" i="7" a="1"/>
  <c r="F49" i="7" s="1"/>
  <c r="F17" i="7" a="1"/>
  <c r="F17" i="7" s="1"/>
  <c r="H98" i="7" a="1"/>
  <c r="H98" i="7" s="1"/>
  <c r="H82" i="7" a="1"/>
  <c r="H82" i="7" s="1"/>
  <c r="H66" i="7" a="1"/>
  <c r="H66" i="7" s="1"/>
  <c r="F99" i="7" a="1"/>
  <c r="F99" i="7" s="1"/>
  <c r="F27" i="7" a="1"/>
  <c r="F27" i="7" s="1"/>
  <c r="F11" i="7" a="1"/>
  <c r="F11" i="7" s="1"/>
  <c r="H50" i="7" a="1"/>
  <c r="H50" i="7" s="1"/>
  <c r="E19" i="7" a="1"/>
  <c r="E19" i="7" s="1"/>
  <c r="F19" i="7" a="1"/>
  <c r="F19" i="7" s="1"/>
  <c r="H19" i="7" a="1"/>
  <c r="H19" i="7" s="1"/>
  <c r="H80" i="7" a="1"/>
  <c r="H80" i="7" s="1"/>
  <c r="F80" i="7" a="1"/>
  <c r="F80" i="7" s="1"/>
  <c r="F83" i="7" a="1"/>
  <c r="F83" i="7" s="1"/>
  <c r="F51" i="7" a="1"/>
  <c r="F51" i="7" s="1"/>
  <c r="F35" i="7" a="1"/>
  <c r="F35" i="7" s="1"/>
  <c r="E97" i="7" a="1"/>
  <c r="E97" i="7" s="1"/>
  <c r="F106" i="7" a="1"/>
  <c r="F106" i="7" s="1"/>
  <c r="F10" i="7" a="1"/>
  <c r="F10" i="7" s="1"/>
  <c r="E48" i="7" a="1"/>
  <c r="E48" i="7" s="1"/>
  <c r="F48" i="7" a="1"/>
  <c r="F48" i="7" s="1"/>
  <c r="F32" i="7" a="1"/>
  <c r="F32" i="7" s="1"/>
  <c r="F16" i="7" a="1"/>
  <c r="F16" i="7" s="1"/>
  <c r="H81" i="7" a="1"/>
  <c r="H81" i="7" s="1"/>
  <c r="E65" i="7" a="1"/>
  <c r="E65" i="7" s="1"/>
  <c r="H112" i="7" a="1"/>
  <c r="H112" i="7" s="1"/>
  <c r="E112" i="7" a="1"/>
  <c r="E112" i="7" s="1"/>
  <c r="E105" i="7" a="1"/>
  <c r="E105" i="7" s="1"/>
  <c r="F105" i="7" a="1"/>
  <c r="F105" i="7" s="1"/>
  <c r="H105" i="7" a="1"/>
  <c r="H105" i="7" s="1"/>
  <c r="F89" i="7" a="1"/>
  <c r="F89" i="7" s="1"/>
  <c r="E89" i="7" a="1"/>
  <c r="E89" i="7" s="1"/>
  <c r="F73" i="7" a="1"/>
  <c r="F73" i="7" s="1"/>
  <c r="H9" i="7" a="1"/>
  <c r="H9" i="7" s="1"/>
  <c r="E96" i="7" a="1"/>
  <c r="E96" i="7" s="1"/>
  <c r="F120" i="7" a="1"/>
  <c r="F120" i="7" s="1"/>
  <c r="H49" i="7" a="1"/>
  <c r="H49" i="7" s="1"/>
  <c r="E113" i="7" a="1"/>
  <c r="E113" i="7" s="1"/>
  <c r="F113" i="7" a="1"/>
  <c r="F113" i="7" s="1"/>
  <c r="H113" i="7" a="1"/>
  <c r="H113" i="7" s="1"/>
  <c r="E33" i="7" a="1"/>
  <c r="E33" i="7" s="1"/>
  <c r="H121" i="7" a="1"/>
  <c r="H121" i="7" s="1"/>
  <c r="E104" i="7" a="1"/>
  <c r="E104" i="7" s="1"/>
  <c r="F104" i="7" a="1"/>
  <c r="F104" i="7" s="1"/>
  <c r="H104" i="7" a="1"/>
  <c r="H104" i="7" s="1"/>
  <c r="F88" i="7" a="1"/>
  <c r="F88" i="7" s="1"/>
  <c r="E88" i="7" a="1"/>
  <c r="E88" i="7" s="1"/>
  <c r="H88" i="7" a="1"/>
  <c r="H88" i="7" s="1"/>
  <c r="F72" i="7" a="1"/>
  <c r="F72" i="7" s="1"/>
  <c r="F56" i="7" a="1"/>
  <c r="F56" i="7" s="1"/>
  <c r="E40" i="7" a="1"/>
  <c r="E40" i="7" s="1"/>
  <c r="E24" i="7" a="1"/>
  <c r="E24" i="7" s="1"/>
  <c r="E8" i="7" a="1"/>
  <c r="E8" i="7" s="1"/>
  <c r="H64" i="7" a="1"/>
  <c r="H64" i="7" s="1"/>
  <c r="H33" i="7" a="1"/>
  <c r="H33" i="7" s="1"/>
  <c r="E90" i="7" a="1"/>
  <c r="E90" i="7" s="1"/>
  <c r="F13" i="7" a="1"/>
  <c r="F13" i="7" s="1"/>
  <c r="H122" i="7" a="1"/>
  <c r="H122" i="7" s="1"/>
  <c r="H11" i="7" a="1"/>
  <c r="H11" i="7" s="1"/>
  <c r="E111" i="7" a="1"/>
  <c r="E111" i="7" s="1"/>
  <c r="E2" i="7" a="1"/>
  <c r="E2" i="7" s="1"/>
  <c r="H79" i="7" a="1"/>
  <c r="H79" i="7" s="1"/>
  <c r="H62" i="7" a="1"/>
  <c r="H62" i="7" s="1"/>
  <c r="H45" i="7" a="1"/>
  <c r="H45" i="7" s="1"/>
  <c r="H28" i="7" a="1"/>
  <c r="H28" i="7" s="1"/>
  <c r="E62" i="7" a="1"/>
  <c r="E62" i="7" s="1"/>
  <c r="F2" i="7" a="1"/>
  <c r="F2" i="7" s="1"/>
  <c r="F63" i="7" a="1"/>
  <c r="F63" i="7" s="1"/>
  <c r="F29" i="7" a="1"/>
  <c r="F29" i="7" s="1"/>
  <c r="H27" i="7" a="1"/>
  <c r="H27" i="7" s="1"/>
  <c r="H10" i="7" a="1"/>
  <c r="H10" i="7" s="1"/>
  <c r="E108" i="7" a="1"/>
  <c r="E108" i="7" s="1"/>
  <c r="E61" i="7" a="1"/>
  <c r="E61" i="7" s="1"/>
  <c r="F125" i="7" a="1"/>
  <c r="F125" i="7" s="1"/>
  <c r="H78" i="7" a="1"/>
  <c r="H78" i="7" s="1"/>
  <c r="H44" i="7" a="1"/>
  <c r="H44" i="7" s="1"/>
  <c r="E107" i="7" a="1"/>
  <c r="E107" i="7" s="1"/>
  <c r="E60" i="7" a="1"/>
  <c r="E60" i="7" s="1"/>
  <c r="E31" i="7" a="1"/>
  <c r="E31" i="7" s="1"/>
  <c r="H43" i="7" a="1"/>
  <c r="H43" i="7" s="1"/>
  <c r="E53" i="7" a="1"/>
  <c r="E53" i="7" s="1"/>
  <c r="E99" i="7" a="1"/>
  <c r="E99" i="7" s="1"/>
  <c r="E35" i="7" a="1"/>
  <c r="E35" i="7" s="1"/>
  <c r="E114" i="7" a="1"/>
  <c r="E114" i="7" s="1"/>
  <c r="E82" i="7" a="1"/>
  <c r="E82" i="7" s="1"/>
  <c r="E66" i="7" a="1"/>
  <c r="E66" i="7" s="1"/>
  <c r="E50" i="7" a="1"/>
  <c r="E50" i="7" s="1"/>
  <c r="E94" i="7" a="1"/>
  <c r="E94" i="7" s="1"/>
  <c r="E46" i="7" a="1"/>
  <c r="E46" i="7" s="1"/>
  <c r="E14" i="7" a="1"/>
  <c r="E14" i="7" s="1"/>
  <c r="E78" i="7" a="1"/>
  <c r="E78" i="7" s="1"/>
  <c r="E58" i="7" a="1"/>
  <c r="E58" i="7" s="1"/>
  <c r="E117" i="7" a="1"/>
  <c r="E117" i="7" s="1"/>
  <c r="E101" i="7" a="1"/>
  <c r="E101" i="7" s="1"/>
  <c r="E85" i="7" a="1"/>
  <c r="E85" i="7" s="1"/>
  <c r="E21" i="7" a="1"/>
  <c r="E21" i="7" s="1"/>
  <c r="E5" i="7" a="1"/>
  <c r="E5" i="7" s="1"/>
  <c r="E115" i="7" a="1"/>
  <c r="E115" i="7" s="1"/>
  <c r="E83" i="7" a="1"/>
  <c r="E83" i="7" s="1"/>
  <c r="E67" i="7" a="1"/>
  <c r="E67" i="7" s="1"/>
  <c r="E3" i="7" a="1"/>
  <c r="E3" i="7" s="1"/>
  <c r="E98" i="7" a="1"/>
  <c r="E98" i="7" s="1"/>
  <c r="E18" i="7" a="1"/>
  <c r="E18" i="7" s="1"/>
  <c r="E26" i="7" a="1"/>
  <c r="E26" i="7" s="1"/>
  <c r="E10" i="7" a="1"/>
  <c r="E10" i="7" s="1"/>
  <c r="E121" i="7" a="1"/>
  <c r="E121" i="7" s="1"/>
  <c r="E73" i="7" a="1"/>
  <c r="E73" i="7" s="1"/>
  <c r="E57" i="7" a="1"/>
  <c r="E57" i="7" s="1"/>
  <c r="E25" i="7" a="1"/>
  <c r="E25" i="7" s="1"/>
  <c r="E9" i="7" a="1"/>
  <c r="E9" i="7" s="1"/>
  <c r="E51" i="7" a="1"/>
  <c r="E51" i="7" s="1"/>
  <c r="E74" i="7" a="1"/>
  <c r="E74" i="7" s="1"/>
  <c r="E30" i="7" a="1"/>
  <c r="E30" i="7" s="1"/>
  <c r="E110" i="7" a="1"/>
  <c r="E110" i="7" s="1"/>
  <c r="E13" i="7" a="1"/>
  <c r="E13" i="7" s="1"/>
  <c r="E92" i="7" a="1"/>
  <c r="E92" i="7" s="1"/>
  <c r="E120" i="7" a="1"/>
  <c r="E120" i="7" s="1"/>
  <c r="E72" i="7" a="1"/>
  <c r="E72" i="7" s="1"/>
  <c r="E56" i="7" a="1"/>
  <c r="E56" i="7" s="1"/>
  <c r="E23" i="7" a="1"/>
  <c r="E23" i="7" s="1"/>
  <c r="E63" i="7" a="1"/>
  <c r="E63" i="7" s="1"/>
  <c r="K2" i="5" a="1"/>
  <c r="K2" i="5" s="1"/>
  <c r="G2" i="7" s="1" a="1"/>
  <c r="G2" i="7" s="1"/>
  <c r="K3" i="5" a="1"/>
  <c r="K3" i="5" s="1"/>
  <c r="G3" i="7" s="1" a="1"/>
  <c r="G3" i="7" s="1"/>
  <c r="K4" i="5" a="1"/>
  <c r="K4" i="5" s="1"/>
  <c r="G4" i="7" s="1" a="1"/>
  <c r="G4" i="7" s="1"/>
  <c r="K5" i="5" a="1"/>
  <c r="K5" i="5" s="1"/>
  <c r="G5" i="7" s="1" a="1"/>
  <c r="G5" i="7" s="1"/>
  <c r="K6" i="5" a="1"/>
  <c r="K6" i="5" s="1"/>
  <c r="G6" i="7" s="1" a="1"/>
  <c r="G6" i="7" s="1"/>
  <c r="K7" i="5" a="1"/>
  <c r="K7" i="5" s="1"/>
  <c r="G7" i="7" s="1" a="1"/>
  <c r="G7" i="7" s="1"/>
  <c r="K8" i="5" a="1"/>
  <c r="K8" i="5" s="1"/>
  <c r="G8" i="7" s="1" a="1"/>
  <c r="G8" i="7" s="1"/>
  <c r="K9" i="5" a="1"/>
  <c r="K9" i="5" s="1"/>
  <c r="G9" i="7" s="1" a="1"/>
  <c r="G9" i="7" s="1"/>
  <c r="K10" i="5" a="1"/>
  <c r="K10" i="5" s="1"/>
  <c r="G10" i="7" s="1" a="1"/>
  <c r="G10" i="7" s="1"/>
  <c r="K11" i="5" a="1"/>
  <c r="K11" i="5" s="1"/>
  <c r="G11" i="7" s="1" a="1"/>
  <c r="G11" i="7" s="1"/>
  <c r="K12" i="5" a="1"/>
  <c r="K12" i="5" s="1"/>
  <c r="G12" i="7" s="1" a="1"/>
  <c r="G12" i="7" s="1"/>
  <c r="K13" i="5" a="1"/>
  <c r="K13" i="5" s="1"/>
  <c r="G13" i="7" s="1" a="1"/>
  <c r="G13" i="7" s="1"/>
  <c r="K14" i="5" a="1"/>
  <c r="K14" i="5" s="1"/>
  <c r="G14" i="7" s="1" a="1"/>
  <c r="G14" i="7" s="1"/>
  <c r="K15" i="5" a="1"/>
  <c r="K15" i="5" s="1"/>
  <c r="G15" i="7" s="1" a="1"/>
  <c r="G15" i="7" s="1"/>
  <c r="K16" i="5" a="1"/>
  <c r="K16" i="5" s="1"/>
  <c r="G16" i="7" s="1" a="1"/>
  <c r="G16" i="7" s="1"/>
  <c r="K17" i="5" a="1"/>
  <c r="K17" i="5" s="1"/>
  <c r="G17" i="7" s="1" a="1"/>
  <c r="G17" i="7" s="1"/>
  <c r="K18" i="5" a="1"/>
  <c r="K18" i="5" s="1"/>
  <c r="G18" i="7" s="1" a="1"/>
  <c r="G18" i="7" s="1"/>
  <c r="K19" i="5" a="1"/>
  <c r="K19" i="5" s="1"/>
  <c r="G19" i="7" s="1" a="1"/>
  <c r="G19" i="7" s="1"/>
  <c r="K20" i="5" a="1"/>
  <c r="K20" i="5" s="1"/>
  <c r="G20" i="7" s="1" a="1"/>
  <c r="G20" i="7" s="1"/>
  <c r="K21" i="5" a="1"/>
  <c r="K21" i="5" s="1"/>
  <c r="G21" i="7" s="1" a="1"/>
  <c r="G21" i="7" s="1"/>
  <c r="K22" i="5" a="1"/>
  <c r="K22" i="5" s="1"/>
  <c r="G22" i="7" s="1" a="1"/>
  <c r="G22" i="7" s="1"/>
  <c r="K23" i="5" a="1"/>
  <c r="K23" i="5" s="1"/>
  <c r="G23" i="7" s="1" a="1"/>
  <c r="G23" i="7" s="1"/>
  <c r="K24" i="5" a="1"/>
  <c r="K24" i="5" s="1"/>
  <c r="G24" i="7" s="1" a="1"/>
  <c r="G24" i="7" s="1"/>
  <c r="K25" i="5" a="1"/>
  <c r="K25" i="5" s="1"/>
  <c r="G25" i="7" s="1" a="1"/>
  <c r="G25" i="7" s="1"/>
  <c r="K26" i="5" a="1"/>
  <c r="K26" i="5" s="1"/>
  <c r="G26" i="7" s="1" a="1"/>
  <c r="G26" i="7" s="1"/>
  <c r="K27" i="5" a="1"/>
  <c r="K27" i="5" s="1"/>
  <c r="G27" i="7" s="1" a="1"/>
  <c r="G27" i="7" s="1"/>
  <c r="K28" i="5" a="1"/>
  <c r="K28" i="5" s="1"/>
  <c r="G28" i="7" s="1" a="1"/>
  <c r="G28" i="7" s="1"/>
  <c r="K29" i="5" a="1"/>
  <c r="K29" i="5" s="1"/>
  <c r="G29" i="7" s="1" a="1"/>
  <c r="G29" i="7" s="1"/>
  <c r="K30" i="5" a="1"/>
  <c r="K30" i="5" s="1"/>
  <c r="G30" i="7" s="1" a="1"/>
  <c r="G30" i="7" s="1"/>
  <c r="K31" i="5" a="1"/>
  <c r="K31" i="5" s="1"/>
  <c r="G31" i="7" s="1" a="1"/>
  <c r="G31" i="7" s="1"/>
  <c r="K32" i="5" a="1"/>
  <c r="K32" i="5" s="1"/>
  <c r="G32" i="7" s="1" a="1"/>
  <c r="G32" i="7" s="1"/>
  <c r="K33" i="5" a="1"/>
  <c r="K33" i="5" s="1"/>
  <c r="G33" i="7" s="1" a="1"/>
  <c r="G33" i="7" s="1"/>
  <c r="K34" i="5" a="1"/>
  <c r="K34" i="5" s="1"/>
  <c r="G34" i="7" s="1" a="1"/>
  <c r="G34" i="7" s="1"/>
  <c r="K35" i="5" a="1"/>
  <c r="K35" i="5" s="1"/>
  <c r="G35" i="7" s="1" a="1"/>
  <c r="G35" i="7" s="1"/>
  <c r="K36" i="5" a="1"/>
  <c r="K36" i="5" s="1"/>
  <c r="G36" i="7" s="1" a="1"/>
  <c r="G36" i="7" s="1"/>
  <c r="K37" i="5" a="1"/>
  <c r="K37" i="5" s="1"/>
  <c r="G37" i="7" s="1" a="1"/>
  <c r="G37" i="7" s="1"/>
  <c r="K38" i="5" a="1"/>
  <c r="K38" i="5" s="1"/>
  <c r="G38" i="7" s="1" a="1"/>
  <c r="G38" i="7" s="1"/>
  <c r="K39" i="5" a="1"/>
  <c r="K39" i="5" s="1"/>
  <c r="G39" i="7" s="1" a="1"/>
  <c r="G39" i="7" s="1"/>
  <c r="K40" i="5" a="1"/>
  <c r="K40" i="5" s="1"/>
  <c r="G40" i="7" s="1" a="1"/>
  <c r="G40" i="7" s="1"/>
  <c r="K41" i="5" a="1"/>
  <c r="K41" i="5" s="1"/>
  <c r="G41" i="7" s="1" a="1"/>
  <c r="G41" i="7" s="1"/>
  <c r="K42" i="5" a="1"/>
  <c r="K42" i="5" s="1"/>
  <c r="G42" i="7" s="1" a="1"/>
  <c r="G42" i="7" s="1"/>
  <c r="K43" i="5" a="1"/>
  <c r="K43" i="5" s="1"/>
  <c r="G43" i="7" s="1" a="1"/>
  <c r="G43" i="7" s="1"/>
  <c r="K44" i="5" a="1"/>
  <c r="K44" i="5" s="1"/>
  <c r="G44" i="7" s="1" a="1"/>
  <c r="G44" i="7" s="1"/>
  <c r="K45" i="5" a="1"/>
  <c r="K45" i="5" s="1"/>
  <c r="G45" i="7" s="1" a="1"/>
  <c r="G45" i="7" s="1"/>
  <c r="K46" i="5" a="1"/>
  <c r="K46" i="5" s="1"/>
  <c r="G46" i="7" s="1" a="1"/>
  <c r="G46" i="7" s="1"/>
  <c r="K47" i="5" a="1"/>
  <c r="K47" i="5" s="1"/>
  <c r="G47" i="7" s="1" a="1"/>
  <c r="G47" i="7" s="1"/>
  <c r="K48" i="5" a="1"/>
  <c r="K48" i="5" s="1"/>
  <c r="G48" i="7" s="1" a="1"/>
  <c r="G48" i="7" s="1"/>
  <c r="K49" i="5" a="1"/>
  <c r="K49" i="5" s="1"/>
  <c r="G49" i="7" s="1" a="1"/>
  <c r="G49" i="7" s="1"/>
  <c r="K50" i="5" a="1"/>
  <c r="K50" i="5" s="1"/>
  <c r="G50" i="7" s="1" a="1"/>
  <c r="G50" i="7" s="1"/>
  <c r="K51" i="5" a="1"/>
  <c r="K51" i="5" s="1"/>
  <c r="G51" i="7" s="1" a="1"/>
  <c r="G51" i="7" s="1"/>
  <c r="K52" i="5" a="1"/>
  <c r="K52" i="5" s="1"/>
  <c r="G52" i="7" s="1" a="1"/>
  <c r="G52" i="7" s="1"/>
  <c r="K53" i="5" a="1"/>
  <c r="K53" i="5" s="1"/>
  <c r="G53" i="7" s="1" a="1"/>
  <c r="G53" i="7" s="1"/>
  <c r="K54" i="5" a="1"/>
  <c r="K54" i="5" s="1"/>
  <c r="G54" i="7" s="1" a="1"/>
  <c r="G54" i="7" s="1"/>
  <c r="K55" i="5" a="1"/>
  <c r="K55" i="5" s="1"/>
  <c r="G55" i="7" s="1" a="1"/>
  <c r="G55" i="7" s="1"/>
  <c r="K56" i="5" a="1"/>
  <c r="K56" i="5" s="1"/>
  <c r="G56" i="7" s="1" a="1"/>
  <c r="G56" i="7" s="1"/>
  <c r="K57" i="5" a="1"/>
  <c r="K57" i="5" s="1"/>
  <c r="G57" i="7" s="1" a="1"/>
  <c r="G57" i="7" s="1"/>
  <c r="K58" i="5" a="1"/>
  <c r="K58" i="5" s="1"/>
  <c r="G58" i="7" s="1" a="1"/>
  <c r="G58" i="7" s="1"/>
  <c r="K59" i="5" a="1"/>
  <c r="K59" i="5" s="1"/>
  <c r="G59" i="7" s="1" a="1"/>
  <c r="G59" i="7" s="1"/>
  <c r="K60" i="5" a="1"/>
  <c r="K60" i="5" s="1"/>
  <c r="G60" i="7" s="1" a="1"/>
  <c r="G60" i="7" s="1"/>
  <c r="K61" i="5" a="1"/>
  <c r="K61" i="5" s="1"/>
  <c r="G61" i="7" s="1" a="1"/>
  <c r="G61" i="7" s="1"/>
  <c r="K62" i="5" a="1"/>
  <c r="K62" i="5" s="1"/>
  <c r="G62" i="7" s="1" a="1"/>
  <c r="G62" i="7" s="1"/>
  <c r="K63" i="5" a="1"/>
  <c r="K63" i="5" s="1"/>
  <c r="G63" i="7" s="1" a="1"/>
  <c r="G63" i="7" s="1"/>
  <c r="K64" i="5" a="1"/>
  <c r="K64" i="5" s="1"/>
  <c r="G64" i="7" s="1" a="1"/>
  <c r="G64" i="7" s="1"/>
  <c r="K65" i="5" a="1"/>
  <c r="K65" i="5" s="1"/>
  <c r="G65" i="7" s="1" a="1"/>
  <c r="G65" i="7" s="1"/>
  <c r="K66" i="5" a="1"/>
  <c r="K66" i="5" s="1"/>
  <c r="G66" i="7" s="1" a="1"/>
  <c r="G66" i="7" s="1"/>
  <c r="K67" i="5" a="1"/>
  <c r="K67" i="5" s="1"/>
  <c r="G67" i="7" s="1" a="1"/>
  <c r="G67" i="7" s="1"/>
  <c r="K68" i="5" a="1"/>
  <c r="K68" i="5" s="1"/>
  <c r="G68" i="7" s="1" a="1"/>
  <c r="G68" i="7" s="1"/>
  <c r="K69" i="5" a="1"/>
  <c r="K69" i="5" s="1"/>
  <c r="G69" i="7" s="1" a="1"/>
  <c r="G69" i="7" s="1"/>
  <c r="K70" i="5" a="1"/>
  <c r="K70" i="5" s="1"/>
  <c r="G70" i="7" s="1" a="1"/>
  <c r="G70" i="7" s="1"/>
  <c r="K71" i="5" a="1"/>
  <c r="K71" i="5" s="1"/>
  <c r="G71" i="7" s="1" a="1"/>
  <c r="G71" i="7" s="1"/>
  <c r="K72" i="5" a="1"/>
  <c r="K72" i="5" s="1"/>
  <c r="G72" i="7" s="1" a="1"/>
  <c r="G72" i="7" s="1"/>
  <c r="K73" i="5" a="1"/>
  <c r="K73" i="5" s="1"/>
  <c r="G73" i="7" s="1" a="1"/>
  <c r="G73" i="7" s="1"/>
  <c r="K74" i="5" a="1"/>
  <c r="K74" i="5" s="1"/>
  <c r="G74" i="7" s="1" a="1"/>
  <c r="G74" i="7" s="1"/>
  <c r="K75" i="5" a="1"/>
  <c r="K75" i="5" s="1"/>
  <c r="G75" i="7" s="1" a="1"/>
  <c r="G75" i="7" s="1"/>
  <c r="K76" i="5" a="1"/>
  <c r="K76" i="5" s="1"/>
  <c r="G76" i="7" s="1" a="1"/>
  <c r="G76" i="7" s="1"/>
  <c r="K77" i="5" a="1"/>
  <c r="K77" i="5" s="1"/>
  <c r="G77" i="7" s="1" a="1"/>
  <c r="G77" i="7" s="1"/>
  <c r="K78" i="5" a="1"/>
  <c r="K78" i="5" s="1"/>
  <c r="G78" i="7" s="1" a="1"/>
  <c r="G78" i="7" s="1"/>
  <c r="K79" i="5" a="1"/>
  <c r="K79" i="5" s="1"/>
  <c r="G79" i="7" s="1" a="1"/>
  <c r="G79" i="7" s="1"/>
  <c r="K80" i="5" a="1"/>
  <c r="K80" i="5" s="1"/>
  <c r="G80" i="7" s="1" a="1"/>
  <c r="G80" i="7" s="1"/>
  <c r="K81" i="5" a="1"/>
  <c r="K81" i="5" s="1"/>
  <c r="G81" i="7" s="1" a="1"/>
  <c r="G81" i="7" s="1"/>
  <c r="K82" i="5" a="1"/>
  <c r="K82" i="5" s="1"/>
  <c r="G82" i="7" s="1" a="1"/>
  <c r="G82" i="7" s="1"/>
  <c r="K83" i="5" a="1"/>
  <c r="K83" i="5" s="1"/>
  <c r="G83" i="7" s="1" a="1"/>
  <c r="G83" i="7" s="1"/>
  <c r="K84" i="5" a="1"/>
  <c r="K84" i="5" s="1"/>
  <c r="G84" i="7" s="1" a="1"/>
  <c r="G84" i="7" s="1"/>
  <c r="K85" i="5" a="1"/>
  <c r="K85" i="5" s="1"/>
  <c r="G85" i="7" s="1" a="1"/>
  <c r="G85" i="7" s="1"/>
  <c r="K86" i="5" a="1"/>
  <c r="K86" i="5" s="1"/>
  <c r="G86" i="7" s="1" a="1"/>
  <c r="G86" i="7" s="1"/>
  <c r="K87" i="5" a="1"/>
  <c r="K87" i="5" s="1"/>
  <c r="G87" i="7" s="1" a="1"/>
  <c r="G87" i="7" s="1"/>
  <c r="K88" i="5" a="1"/>
  <c r="K88" i="5" s="1"/>
  <c r="G88" i="7" s="1" a="1"/>
  <c r="G88" i="7" s="1"/>
  <c r="K89" i="5" a="1"/>
  <c r="K89" i="5" s="1"/>
  <c r="G89" i="7" s="1" a="1"/>
  <c r="G89" i="7" s="1"/>
  <c r="K90" i="5" a="1"/>
  <c r="K90" i="5" s="1"/>
  <c r="G90" i="7" s="1" a="1"/>
  <c r="G90" i="7" s="1"/>
  <c r="K91" i="5" a="1"/>
  <c r="K91" i="5" s="1"/>
  <c r="G91" i="7" s="1" a="1"/>
  <c r="G91" i="7" s="1"/>
  <c r="K92" i="5" a="1"/>
  <c r="K92" i="5" s="1"/>
  <c r="G92" i="7" s="1" a="1"/>
  <c r="G92" i="7" s="1"/>
  <c r="K93" i="5" a="1"/>
  <c r="K93" i="5" s="1"/>
  <c r="G93" i="7" s="1" a="1"/>
  <c r="G93" i="7" s="1"/>
  <c r="K94" i="5" a="1"/>
  <c r="K94" i="5" s="1"/>
  <c r="G94" i="7" s="1" a="1"/>
  <c r="G94" i="7" s="1"/>
  <c r="K95" i="5" a="1"/>
  <c r="K95" i="5" s="1"/>
  <c r="G95" i="7" s="1" a="1"/>
  <c r="G95" i="7" s="1"/>
  <c r="K96" i="5" a="1"/>
  <c r="K96" i="5" s="1"/>
  <c r="G96" i="7" s="1" a="1"/>
  <c r="G96" i="7" s="1"/>
  <c r="K97" i="5" a="1"/>
  <c r="K97" i="5" s="1"/>
  <c r="G97" i="7" s="1" a="1"/>
  <c r="G97" i="7" s="1"/>
  <c r="K98" i="5" a="1"/>
  <c r="K98" i="5" s="1"/>
  <c r="G98" i="7" s="1" a="1"/>
  <c r="G98" i="7" s="1"/>
  <c r="K99" i="5" a="1"/>
  <c r="K99" i="5" s="1"/>
  <c r="G99" i="7" s="1" a="1"/>
  <c r="G99" i="7" s="1"/>
  <c r="K100" i="5" a="1"/>
  <c r="K100" i="5" s="1"/>
  <c r="G100" i="7" s="1" a="1"/>
  <c r="G100" i="7" s="1"/>
  <c r="K101" i="5" a="1"/>
  <c r="K101" i="5" s="1"/>
  <c r="G101" i="7" s="1" a="1"/>
  <c r="G101" i="7" s="1"/>
  <c r="K102" i="5" a="1"/>
  <c r="K102" i="5" s="1"/>
  <c r="G102" i="7" s="1" a="1"/>
  <c r="G102" i="7" s="1"/>
  <c r="K103" i="5" a="1"/>
  <c r="K103" i="5" s="1"/>
  <c r="G103" i="7" s="1" a="1"/>
  <c r="G103" i="7" s="1"/>
  <c r="K104" i="5" a="1"/>
  <c r="K104" i="5" s="1"/>
  <c r="G104" i="7" s="1" a="1"/>
  <c r="G104" i="7" s="1"/>
  <c r="K105" i="5" a="1"/>
  <c r="K105" i="5" s="1"/>
  <c r="G105" i="7" s="1" a="1"/>
  <c r="G105" i="7" s="1"/>
  <c r="K106" i="5" a="1"/>
  <c r="K106" i="5" s="1"/>
  <c r="G106" i="7" s="1" a="1"/>
  <c r="G106" i="7" s="1"/>
  <c r="K107" i="5" a="1"/>
  <c r="K107" i="5" s="1"/>
  <c r="G107" i="7" s="1" a="1"/>
  <c r="G107" i="7" s="1"/>
  <c r="K108" i="5" a="1"/>
  <c r="K108" i="5" s="1"/>
  <c r="G108" i="7" s="1" a="1"/>
  <c r="G108" i="7" s="1"/>
  <c r="K109" i="5" a="1"/>
  <c r="K109" i="5" s="1"/>
  <c r="G109" i="7" s="1" a="1"/>
  <c r="G109" i="7" s="1"/>
  <c r="K110" i="5" a="1"/>
  <c r="K110" i="5" s="1"/>
  <c r="G110" i="7" s="1" a="1"/>
  <c r="G110" i="7" s="1"/>
  <c r="K111" i="5" a="1"/>
  <c r="K111" i="5" s="1"/>
  <c r="G111" i="7" s="1" a="1"/>
  <c r="G111" i="7" s="1"/>
  <c r="K112" i="5" a="1"/>
  <c r="K112" i="5" s="1"/>
  <c r="G112" i="7" s="1" a="1"/>
  <c r="G112" i="7" s="1"/>
  <c r="K113" i="5" a="1"/>
  <c r="K113" i="5" s="1"/>
  <c r="G113" i="7" s="1" a="1"/>
  <c r="G113" i="7" s="1"/>
  <c r="K114" i="5" a="1"/>
  <c r="K114" i="5" s="1"/>
  <c r="G114" i="7" s="1" a="1"/>
  <c r="G114" i="7" s="1"/>
  <c r="K115" i="5" a="1"/>
  <c r="K115" i="5" s="1"/>
  <c r="G115" i="7" s="1" a="1"/>
  <c r="G115" i="7" s="1"/>
  <c r="K116" i="5" a="1"/>
  <c r="K116" i="5" s="1"/>
  <c r="G116" i="7" s="1" a="1"/>
  <c r="G116" i="7" s="1"/>
  <c r="K117" i="5" a="1"/>
  <c r="K117" i="5" s="1"/>
  <c r="G117" i="7" s="1" a="1"/>
  <c r="G117" i="7" s="1"/>
  <c r="K118" i="5" a="1"/>
  <c r="K118" i="5" s="1"/>
  <c r="G118" i="7" s="1" a="1"/>
  <c r="G118" i="7" s="1"/>
  <c r="K119" i="5" a="1"/>
  <c r="K119" i="5" s="1"/>
  <c r="G119" i="7" s="1" a="1"/>
  <c r="G119" i="7" s="1"/>
  <c r="K120" i="5" a="1"/>
  <c r="K120" i="5" s="1"/>
  <c r="G120" i="7" s="1" a="1"/>
  <c r="G120" i="7" s="1"/>
  <c r="K121" i="5" a="1"/>
  <c r="K121" i="5" s="1"/>
  <c r="G121" i="7" s="1" a="1"/>
  <c r="G121" i="7" s="1"/>
  <c r="K122" i="5" a="1"/>
  <c r="K122" i="5" s="1"/>
  <c r="G122" i="7" s="1" a="1"/>
  <c r="G122" i="7" s="1"/>
  <c r="K123" i="5" a="1"/>
  <c r="K123" i="5" s="1"/>
  <c r="G123" i="7" s="1" a="1"/>
  <c r="G123" i="7" s="1"/>
  <c r="K124" i="5" a="1"/>
  <c r="K124" i="5" s="1"/>
  <c r="G124" i="7" s="1" a="1"/>
  <c r="G124" i="7" s="1"/>
  <c r="K125" i="5" a="1"/>
  <c r="K125" i="5" s="1"/>
  <c r="G125" i="7" s="1" a="1"/>
  <c r="G125" i="7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389" i="1"/>
  <c r="E389" i="1" s="1"/>
  <c r="D390" i="1"/>
  <c r="E390" i="1" s="1"/>
  <c r="D391" i="1"/>
  <c r="E391" i="1" s="1"/>
  <c r="D392" i="1"/>
  <c r="E392" i="1" s="1"/>
  <c r="D393" i="1"/>
  <c r="E393" i="1" s="1"/>
  <c r="D386" i="1"/>
  <c r="E386" i="1" s="1"/>
  <c r="D387" i="1"/>
  <c r="E387" i="1" s="1"/>
  <c r="D388" i="1"/>
  <c r="E388" i="1" s="1"/>
  <c r="D384" i="1"/>
  <c r="E384" i="1" s="1"/>
  <c r="D385" i="1"/>
  <c r="E385" i="1" s="1"/>
  <c r="D382" i="1"/>
  <c r="E382" i="1" s="1"/>
  <c r="D383" i="1"/>
  <c r="E383" i="1" s="1"/>
  <c r="D381" i="1"/>
  <c r="E381" i="1" s="1"/>
  <c r="B7" i="6" s="1" a="1"/>
  <c r="B7" i="6" s="1"/>
  <c r="J120" i="5" s="1"/>
  <c r="C120" i="7" s="1" a="1"/>
  <c r="C120" i="7" s="1"/>
  <c r="D378" i="1"/>
  <c r="E378" i="1" s="1"/>
  <c r="D379" i="1"/>
  <c r="E379" i="1" s="1"/>
  <c r="D380" i="1"/>
  <c r="E380" i="1" s="1"/>
  <c r="D377" i="1"/>
  <c r="E377" i="1" s="1"/>
  <c r="B9" i="6" s="1" a="1"/>
  <c r="B9" i="6" s="1"/>
  <c r="J118" i="5" s="1"/>
  <c r="C118" i="7" s="1" a="1"/>
  <c r="C118" i="7" s="1"/>
  <c r="D376" i="1"/>
  <c r="E376" i="1" s="1"/>
  <c r="B10" i="6" s="1" a="1"/>
  <c r="B10" i="6" s="1"/>
  <c r="J117" i="5" s="1"/>
  <c r="C117" i="7" s="1" a="1"/>
  <c r="C117" i="7" s="1"/>
  <c r="D373" i="1"/>
  <c r="E373" i="1" s="1"/>
  <c r="D374" i="1"/>
  <c r="E374" i="1" s="1"/>
  <c r="D375" i="1"/>
  <c r="E375" i="1" s="1"/>
  <c r="D371" i="1"/>
  <c r="E371" i="1" s="1"/>
  <c r="D372" i="1"/>
  <c r="E372" i="1" s="1"/>
  <c r="D369" i="1"/>
  <c r="E369" i="1" s="1"/>
  <c r="D370" i="1"/>
  <c r="E37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59" i="1"/>
  <c r="E359" i="1" s="1"/>
  <c r="D360" i="1"/>
  <c r="E360" i="1" s="1"/>
  <c r="D358" i="1"/>
  <c r="E358" i="1" s="1"/>
  <c r="B16" i="6" s="1" a="1"/>
  <c r="B16" i="6" s="1"/>
  <c r="J111" i="5" s="1"/>
  <c r="C111" i="7" s="1" a="1"/>
  <c r="C111" i="7" s="1"/>
  <c r="D355" i="1"/>
  <c r="E355" i="1" s="1"/>
  <c r="D356" i="1"/>
  <c r="E356" i="1" s="1"/>
  <c r="D357" i="1"/>
  <c r="E357" i="1" s="1"/>
  <c r="D352" i="1"/>
  <c r="E352" i="1" s="1"/>
  <c r="D353" i="1"/>
  <c r="E353" i="1" s="1"/>
  <c r="D354" i="1"/>
  <c r="E354" i="1" s="1"/>
  <c r="D350" i="1"/>
  <c r="E350" i="1" s="1"/>
  <c r="D351" i="1"/>
  <c r="E35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39" i="1"/>
  <c r="E339" i="1" s="1"/>
  <c r="D340" i="1"/>
  <c r="E340" i="1" s="1"/>
  <c r="D341" i="1"/>
  <c r="E341" i="1" s="1"/>
  <c r="D336" i="1"/>
  <c r="E336" i="1" s="1"/>
  <c r="D337" i="1"/>
  <c r="E337" i="1" s="1"/>
  <c r="D338" i="1"/>
  <c r="E338" i="1" s="1"/>
  <c r="D334" i="1"/>
  <c r="E334" i="1" s="1"/>
  <c r="D335" i="1"/>
  <c r="E335" i="1" s="1"/>
  <c r="D332" i="1"/>
  <c r="E332" i="1" s="1"/>
  <c r="D333" i="1"/>
  <c r="E333" i="1" s="1"/>
  <c r="D331" i="1"/>
  <c r="E331" i="1" s="1"/>
  <c r="B25" i="6" s="1" a="1"/>
  <c r="B25" i="6" s="1"/>
  <c r="J102" i="5" s="1"/>
  <c r="C102" i="7" s="1" a="1"/>
  <c r="C102" i="7" s="1"/>
  <c r="D326" i="1"/>
  <c r="E326" i="1" s="1"/>
  <c r="D327" i="1"/>
  <c r="E327" i="1" s="1"/>
  <c r="D328" i="1"/>
  <c r="E328" i="1" s="1"/>
  <c r="D329" i="1"/>
  <c r="E329" i="1" s="1"/>
  <c r="D330" i="1"/>
  <c r="E330" i="1" s="1"/>
  <c r="D323" i="1"/>
  <c r="E323" i="1" s="1"/>
  <c r="D324" i="1"/>
  <c r="E324" i="1" s="1"/>
  <c r="D325" i="1"/>
  <c r="E325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13" i="1"/>
  <c r="E313" i="1" s="1"/>
  <c r="D314" i="1"/>
  <c r="E314" i="1" s="1"/>
  <c r="B29" i="6" s="1" a="1"/>
  <c r="B29" i="6" s="1"/>
  <c r="J98" i="5" s="1"/>
  <c r="C98" i="7" s="1" a="1"/>
  <c r="C98" i="7" s="1"/>
  <c r="D311" i="1"/>
  <c r="E311" i="1" s="1"/>
  <c r="B30" i="6" s="1" a="1"/>
  <c r="B30" i="6" s="1"/>
  <c r="J97" i="5" s="1"/>
  <c r="C97" i="7" s="1" a="1"/>
  <c r="C97" i="7" s="1"/>
  <c r="D312" i="1"/>
  <c r="E312" i="1" s="1"/>
  <c r="D308" i="1"/>
  <c r="E308" i="1" s="1"/>
  <c r="D309" i="1"/>
  <c r="E309" i="1" s="1"/>
  <c r="D310" i="1"/>
  <c r="E310" i="1" s="1"/>
  <c r="D305" i="1"/>
  <c r="E305" i="1" s="1"/>
  <c r="D306" i="1"/>
  <c r="E306" i="1" s="1"/>
  <c r="D307" i="1"/>
  <c r="E307" i="1" s="1"/>
  <c r="D302" i="1"/>
  <c r="E302" i="1" s="1"/>
  <c r="D303" i="1"/>
  <c r="E303" i="1" s="1"/>
  <c r="D304" i="1"/>
  <c r="E304" i="1" s="1"/>
  <c r="D298" i="1"/>
  <c r="E298" i="1" s="1"/>
  <c r="D299" i="1"/>
  <c r="E299" i="1" s="1"/>
  <c r="D300" i="1"/>
  <c r="E300" i="1" s="1"/>
  <c r="D301" i="1"/>
  <c r="E301" i="1" s="1"/>
  <c r="D295" i="1"/>
  <c r="E295" i="1" s="1"/>
  <c r="D296" i="1"/>
  <c r="E296" i="1" s="1"/>
  <c r="D297" i="1"/>
  <c r="E297" i="1" s="1"/>
  <c r="D291" i="1"/>
  <c r="E291" i="1" s="1"/>
  <c r="D292" i="1"/>
  <c r="E292" i="1" s="1"/>
  <c r="D293" i="1"/>
  <c r="E293" i="1" s="1"/>
  <c r="D294" i="1"/>
  <c r="E294" i="1" s="1"/>
  <c r="D287" i="1"/>
  <c r="E287" i="1" s="1"/>
  <c r="D288" i="1"/>
  <c r="E288" i="1" s="1"/>
  <c r="D289" i="1"/>
  <c r="E289" i="1" s="1"/>
  <c r="D290" i="1"/>
  <c r="E290" i="1" s="1"/>
  <c r="D283" i="1"/>
  <c r="E283" i="1" s="1"/>
  <c r="D284" i="1"/>
  <c r="E284" i="1" s="1"/>
  <c r="D285" i="1"/>
  <c r="E285" i="1" s="1"/>
  <c r="D286" i="1"/>
  <c r="E286" i="1" s="1"/>
  <c r="D280" i="1"/>
  <c r="E280" i="1" s="1"/>
  <c r="D281" i="1"/>
  <c r="E281" i="1" s="1"/>
  <c r="D282" i="1"/>
  <c r="E282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71" i="1"/>
  <c r="E271" i="1" s="1"/>
  <c r="D272" i="1"/>
  <c r="E272" i="1" s="1"/>
  <c r="D273" i="1"/>
  <c r="E273" i="1" s="1"/>
  <c r="D268" i="1"/>
  <c r="E268" i="1" s="1"/>
  <c r="D269" i="1"/>
  <c r="E269" i="1" s="1"/>
  <c r="D270" i="1"/>
  <c r="E270" i="1" s="1"/>
  <c r="D265" i="1"/>
  <c r="E265" i="1" s="1"/>
  <c r="D266" i="1"/>
  <c r="E266" i="1" s="1"/>
  <c r="D267" i="1"/>
  <c r="E267" i="1" s="1"/>
  <c r="D262" i="1"/>
  <c r="E262" i="1" s="1"/>
  <c r="D263" i="1"/>
  <c r="E263" i="1" s="1"/>
  <c r="D264" i="1"/>
  <c r="E264" i="1" s="1"/>
  <c r="D258" i="1"/>
  <c r="E258" i="1" s="1"/>
  <c r="D259" i="1"/>
  <c r="E259" i="1" s="1"/>
  <c r="D260" i="1"/>
  <c r="E260" i="1" s="1"/>
  <c r="D261" i="1"/>
  <c r="E261" i="1" s="1"/>
  <c r="D255" i="1"/>
  <c r="E255" i="1" s="1"/>
  <c r="D256" i="1"/>
  <c r="E256" i="1" s="1"/>
  <c r="D257" i="1"/>
  <c r="E257" i="1" s="1"/>
  <c r="D252" i="1"/>
  <c r="E252" i="1" s="1"/>
  <c r="D253" i="1"/>
  <c r="E253" i="1" s="1"/>
  <c r="D254" i="1"/>
  <c r="E254" i="1" s="1"/>
  <c r="D249" i="1"/>
  <c r="E249" i="1" s="1"/>
  <c r="D250" i="1"/>
  <c r="E250" i="1" s="1"/>
  <c r="D251" i="1"/>
  <c r="E251" i="1" s="1"/>
  <c r="D247" i="1"/>
  <c r="E247" i="1" s="1"/>
  <c r="D248" i="1"/>
  <c r="E248" i="1" s="1"/>
  <c r="D244" i="1"/>
  <c r="E244" i="1" s="1"/>
  <c r="D245" i="1"/>
  <c r="E245" i="1" s="1"/>
  <c r="D246" i="1"/>
  <c r="E246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19" i="1"/>
  <c r="E219" i="1" s="1"/>
  <c r="D220" i="1"/>
  <c r="E220" i="1" s="1"/>
  <c r="D221" i="1"/>
  <c r="E221" i="1" s="1"/>
  <c r="D222" i="1"/>
  <c r="E222" i="1" s="1"/>
  <c r="D216" i="1"/>
  <c r="E216" i="1" s="1"/>
  <c r="D217" i="1"/>
  <c r="E217" i="1" s="1"/>
  <c r="D218" i="1"/>
  <c r="E218" i="1" s="1"/>
  <c r="D213" i="1"/>
  <c r="E213" i="1" s="1"/>
  <c r="D214" i="1"/>
  <c r="E214" i="1" s="1"/>
  <c r="D215" i="1"/>
  <c r="E215" i="1" s="1"/>
  <c r="D210" i="1"/>
  <c r="E210" i="1" s="1"/>
  <c r="D211" i="1"/>
  <c r="E211" i="1" s="1"/>
  <c r="D212" i="1"/>
  <c r="E212" i="1" s="1"/>
  <c r="D207" i="1"/>
  <c r="E207" i="1" s="1"/>
  <c r="D208" i="1"/>
  <c r="E208" i="1" s="1"/>
  <c r="D209" i="1"/>
  <c r="E209" i="1" s="1"/>
  <c r="D204" i="1"/>
  <c r="E204" i="1" s="1"/>
  <c r="D205" i="1"/>
  <c r="E205" i="1" s="1"/>
  <c r="D206" i="1"/>
  <c r="E206" i="1" s="1"/>
  <c r="D203" i="1"/>
  <c r="E203" i="1" s="1"/>
  <c r="B59" i="6" s="1" a="1"/>
  <c r="B59" i="6" s="1"/>
  <c r="J68" i="5" s="1"/>
  <c r="C68" i="7" s="1" a="1"/>
  <c r="C68" i="7" s="1"/>
  <c r="D199" i="1"/>
  <c r="E199" i="1" s="1"/>
  <c r="D200" i="1"/>
  <c r="E200" i="1" s="1"/>
  <c r="D201" i="1"/>
  <c r="E201" i="1" s="1"/>
  <c r="D202" i="1"/>
  <c r="E202" i="1" s="1"/>
  <c r="D197" i="1"/>
  <c r="E197" i="1" s="1"/>
  <c r="D198" i="1"/>
  <c r="E198" i="1" s="1"/>
  <c r="D194" i="1"/>
  <c r="E194" i="1" s="1"/>
  <c r="D195" i="1"/>
  <c r="E195" i="1" s="1"/>
  <c r="D196" i="1"/>
  <c r="E196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85" i="1"/>
  <c r="E185" i="1" s="1"/>
  <c r="D186" i="1"/>
  <c r="E186" i="1" s="1"/>
  <c r="D187" i="1"/>
  <c r="E187" i="1" s="1"/>
  <c r="D183" i="1"/>
  <c r="E183" i="1" s="1"/>
  <c r="D184" i="1"/>
  <c r="E184" i="1" s="1"/>
  <c r="D180" i="1"/>
  <c r="E180" i="1" s="1"/>
  <c r="D181" i="1"/>
  <c r="E181" i="1" s="1"/>
  <c r="D182" i="1"/>
  <c r="E182" i="1" s="1"/>
  <c r="D177" i="1"/>
  <c r="E177" i="1" s="1"/>
  <c r="D178" i="1"/>
  <c r="E178" i="1" s="1"/>
  <c r="D179" i="1"/>
  <c r="E179" i="1" s="1"/>
  <c r="D175" i="1"/>
  <c r="E175" i="1" s="1"/>
  <c r="D176" i="1"/>
  <c r="E176" i="1" s="1"/>
  <c r="D172" i="1"/>
  <c r="E172" i="1" s="1"/>
  <c r="D173" i="1"/>
  <c r="E173" i="1" s="1"/>
  <c r="D174" i="1"/>
  <c r="E174" i="1" s="1"/>
  <c r="D169" i="1"/>
  <c r="E169" i="1" s="1"/>
  <c r="D170" i="1"/>
  <c r="E170" i="1" s="1"/>
  <c r="D171" i="1"/>
  <c r="E171" i="1" s="1"/>
  <c r="D166" i="1"/>
  <c r="E166" i="1" s="1"/>
  <c r="D167" i="1"/>
  <c r="E167" i="1" s="1"/>
  <c r="D168" i="1"/>
  <c r="E168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57" i="1"/>
  <c r="E157" i="1" s="1"/>
  <c r="D158" i="1"/>
  <c r="E158" i="1" s="1"/>
  <c r="D159" i="1"/>
  <c r="E159" i="1" s="1"/>
  <c r="D153" i="1"/>
  <c r="E153" i="1" s="1"/>
  <c r="D154" i="1"/>
  <c r="E154" i="1" s="1"/>
  <c r="D155" i="1"/>
  <c r="E155" i="1" s="1"/>
  <c r="D156" i="1"/>
  <c r="E156" i="1" s="1"/>
  <c r="D151" i="1"/>
  <c r="E151" i="1" s="1"/>
  <c r="D152" i="1"/>
  <c r="E152" i="1" s="1"/>
  <c r="D147" i="1"/>
  <c r="E147" i="1" s="1"/>
  <c r="D148" i="1"/>
  <c r="E148" i="1" s="1"/>
  <c r="D149" i="1"/>
  <c r="E149" i="1" s="1"/>
  <c r="D150" i="1"/>
  <c r="E150" i="1" s="1"/>
  <c r="D143" i="1"/>
  <c r="E143" i="1" s="1"/>
  <c r="D144" i="1"/>
  <c r="E144" i="1" s="1"/>
  <c r="D145" i="1"/>
  <c r="E145" i="1" s="1"/>
  <c r="D146" i="1"/>
  <c r="E146" i="1" s="1"/>
  <c r="D140" i="1"/>
  <c r="E140" i="1" s="1"/>
  <c r="D141" i="1"/>
  <c r="E141" i="1" s="1"/>
  <c r="D142" i="1"/>
  <c r="E142" i="1" s="1"/>
  <c r="D139" i="1"/>
  <c r="E139" i="1" s="1"/>
  <c r="B79" i="6" s="1" a="1"/>
  <c r="B79" i="6" s="1"/>
  <c r="J48" i="5" s="1"/>
  <c r="C48" i="7" s="1" a="1"/>
  <c r="C48" i="7" s="1"/>
  <c r="D136" i="1"/>
  <c r="E136" i="1" s="1"/>
  <c r="D137" i="1"/>
  <c r="E137" i="1" s="1"/>
  <c r="D138" i="1"/>
  <c r="E138" i="1" s="1"/>
  <c r="D133" i="1"/>
  <c r="E133" i="1" s="1"/>
  <c r="D134" i="1"/>
  <c r="E134" i="1" s="1"/>
  <c r="D135" i="1"/>
  <c r="E135" i="1" s="1"/>
  <c r="D130" i="1"/>
  <c r="E130" i="1" s="1"/>
  <c r="D131" i="1"/>
  <c r="E131" i="1" s="1"/>
  <c r="D132" i="1"/>
  <c r="E132" i="1" s="1"/>
  <c r="D127" i="1"/>
  <c r="E127" i="1" s="1"/>
  <c r="D128" i="1"/>
  <c r="E128" i="1" s="1"/>
  <c r="D129" i="1"/>
  <c r="E129" i="1" s="1"/>
  <c r="D124" i="1"/>
  <c r="E124" i="1" s="1"/>
  <c r="D125" i="1"/>
  <c r="E125" i="1" s="1"/>
  <c r="D126" i="1"/>
  <c r="E126" i="1" s="1"/>
  <c r="D119" i="1"/>
  <c r="E119" i="1" s="1"/>
  <c r="D120" i="1"/>
  <c r="E120" i="1" s="1"/>
  <c r="D121" i="1"/>
  <c r="E121" i="1" s="1"/>
  <c r="D122" i="1"/>
  <c r="E122" i="1" s="1"/>
  <c r="D123" i="1"/>
  <c r="E123" i="1" s="1"/>
  <c r="D116" i="1"/>
  <c r="E116" i="1" s="1"/>
  <c r="D117" i="1"/>
  <c r="E117" i="1" s="1"/>
  <c r="D118" i="1"/>
  <c r="E118" i="1" s="1"/>
  <c r="D115" i="1"/>
  <c r="E115" i="1" s="1"/>
  <c r="B87" i="6" s="1" a="1"/>
  <c r="B87" i="6" s="1"/>
  <c r="J40" i="5" s="1"/>
  <c r="C40" i="7" s="1" a="1"/>
  <c r="C40" i="7" s="1"/>
  <c r="D112" i="1"/>
  <c r="E112" i="1" s="1"/>
  <c r="D113" i="1"/>
  <c r="E113" i="1" s="1"/>
  <c r="D114" i="1"/>
  <c r="E114" i="1" s="1"/>
  <c r="D109" i="1"/>
  <c r="E109" i="1" s="1"/>
  <c r="D110" i="1"/>
  <c r="E110" i="1" s="1"/>
  <c r="D111" i="1"/>
  <c r="E111" i="1" s="1"/>
  <c r="D106" i="1"/>
  <c r="E106" i="1" s="1"/>
  <c r="D107" i="1"/>
  <c r="E107" i="1" s="1"/>
  <c r="D108" i="1"/>
  <c r="E108" i="1" s="1"/>
  <c r="D103" i="1"/>
  <c r="E103" i="1" s="1"/>
  <c r="D104" i="1"/>
  <c r="E104" i="1" s="1"/>
  <c r="D105" i="1"/>
  <c r="E105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93" i="1"/>
  <c r="E93" i="1" s="1"/>
  <c r="D94" i="1"/>
  <c r="E94" i="1" s="1"/>
  <c r="D95" i="1"/>
  <c r="E95" i="1" s="1"/>
  <c r="D96" i="1"/>
  <c r="E96" i="1" s="1"/>
  <c r="D92" i="1"/>
  <c r="E92" i="1" s="1"/>
  <c r="B94" i="6" s="1" a="1"/>
  <c r="B94" i="6" s="1"/>
  <c r="J33" i="5" s="1"/>
  <c r="C33" i="7" s="1" a="1"/>
  <c r="C33" i="7" s="1"/>
  <c r="D89" i="1"/>
  <c r="E89" i="1" s="1"/>
  <c r="D90" i="1"/>
  <c r="E90" i="1" s="1"/>
  <c r="D91" i="1"/>
  <c r="E91" i="1" s="1"/>
  <c r="D86" i="1"/>
  <c r="E86" i="1" s="1"/>
  <c r="D87" i="1"/>
  <c r="E87" i="1" s="1"/>
  <c r="D88" i="1"/>
  <c r="E88" i="1" s="1"/>
  <c r="D84" i="1"/>
  <c r="E84" i="1" s="1"/>
  <c r="D85" i="1"/>
  <c r="E85" i="1" s="1"/>
  <c r="D81" i="1"/>
  <c r="E81" i="1" s="1"/>
  <c r="D82" i="1"/>
  <c r="E82" i="1" s="1"/>
  <c r="D83" i="1"/>
  <c r="E83" i="1" s="1"/>
  <c r="D80" i="1"/>
  <c r="E80" i="1" s="1"/>
  <c r="B99" i="6" s="1" a="1"/>
  <c r="B99" i="6" s="1"/>
  <c r="J28" i="5" s="1"/>
  <c r="C28" i="7" s="1" a="1"/>
  <c r="C28" i="7" s="1"/>
  <c r="D78" i="1"/>
  <c r="E78" i="1" s="1"/>
  <c r="D79" i="1"/>
  <c r="E79" i="1" s="1"/>
  <c r="D75" i="1"/>
  <c r="E75" i="1" s="1"/>
  <c r="D76" i="1"/>
  <c r="E76" i="1" s="1"/>
  <c r="D77" i="1"/>
  <c r="E77" i="1" s="1"/>
  <c r="D74" i="1"/>
  <c r="E74" i="1" s="1"/>
  <c r="B102" i="6" s="1" a="1"/>
  <c r="B102" i="6" s="1"/>
  <c r="J25" i="5" s="1"/>
  <c r="C25" i="7" s="1" a="1"/>
  <c r="C25" i="7" s="1"/>
  <c r="D71" i="1"/>
  <c r="E71" i="1" s="1"/>
  <c r="D72" i="1"/>
  <c r="E72" i="1" s="1"/>
  <c r="D73" i="1"/>
  <c r="E73" i="1" s="1"/>
  <c r="D66" i="1"/>
  <c r="E66" i="1" s="1"/>
  <c r="D67" i="1"/>
  <c r="E67" i="1" s="1"/>
  <c r="D68" i="1"/>
  <c r="E68" i="1" s="1"/>
  <c r="D69" i="1"/>
  <c r="E69" i="1" s="1"/>
  <c r="D70" i="1"/>
  <c r="E70" i="1" s="1"/>
  <c r="D63" i="1"/>
  <c r="E63" i="1" s="1"/>
  <c r="D64" i="1"/>
  <c r="E64" i="1" s="1"/>
  <c r="D65" i="1"/>
  <c r="E65" i="1" s="1"/>
  <c r="D62" i="1"/>
  <c r="E62" i="1" s="1"/>
  <c r="B106" i="6" s="1" a="1"/>
  <c r="B106" i="6" s="1"/>
  <c r="J21" i="5" s="1"/>
  <c r="C21" i="7" s="1" a="1"/>
  <c r="C21" i="7" s="1"/>
  <c r="D59" i="1"/>
  <c r="E59" i="1" s="1"/>
  <c r="D60" i="1"/>
  <c r="E60" i="1" s="1"/>
  <c r="D61" i="1"/>
  <c r="E61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0" i="1"/>
  <c r="E50" i="1" s="1"/>
  <c r="D51" i="1"/>
  <c r="E51" i="1" s="1"/>
  <c r="D52" i="1"/>
  <c r="E52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43" i="1"/>
  <c r="E43" i="1" s="1"/>
  <c r="B111" i="6" s="1" a="1"/>
  <c r="B111" i="6" s="1"/>
  <c r="J16" i="5" s="1"/>
  <c r="C16" i="7" s="1" a="1"/>
  <c r="C16" i="7" s="1"/>
  <c r="D40" i="1"/>
  <c r="E40" i="1" s="1"/>
  <c r="D41" i="1"/>
  <c r="E41" i="1" s="1"/>
  <c r="D42" i="1"/>
  <c r="E4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31" i="1"/>
  <c r="E31" i="1" s="1"/>
  <c r="D32" i="1"/>
  <c r="E32" i="1" s="1"/>
  <c r="D28" i="1"/>
  <c r="E28" i="1" s="1"/>
  <c r="D29" i="1"/>
  <c r="E29" i="1" s="1"/>
  <c r="D30" i="1"/>
  <c r="E30" i="1" s="1"/>
  <c r="D24" i="1"/>
  <c r="E24" i="1" s="1"/>
  <c r="D25" i="1"/>
  <c r="E25" i="1" s="1"/>
  <c r="D26" i="1"/>
  <c r="E26" i="1" s="1"/>
  <c r="D27" i="1"/>
  <c r="E27" i="1" s="1"/>
  <c r="D21" i="1"/>
  <c r="E21" i="1" s="1"/>
  <c r="D22" i="1"/>
  <c r="E22" i="1" s="1"/>
  <c r="D23" i="1"/>
  <c r="E23" i="1" s="1"/>
  <c r="D18" i="1"/>
  <c r="E18" i="1" s="1"/>
  <c r="D19" i="1"/>
  <c r="E19" i="1" s="1"/>
  <c r="D20" i="1"/>
  <c r="E20" i="1" s="1"/>
  <c r="D14" i="1"/>
  <c r="E14" i="1" s="1"/>
  <c r="D15" i="1"/>
  <c r="E15" i="1" s="1"/>
  <c r="D16" i="1"/>
  <c r="E16" i="1" s="1"/>
  <c r="D17" i="1"/>
  <c r="E17" i="1" s="1"/>
  <c r="D12" i="1"/>
  <c r="E12" i="1" s="1"/>
  <c r="D13" i="1"/>
  <c r="E13" i="1" s="1"/>
  <c r="D10" i="1"/>
  <c r="E10" i="1" s="1"/>
  <c r="D11" i="1"/>
  <c r="E11" i="1" s="1"/>
  <c r="D8" i="1"/>
  <c r="E8" i="1" s="1"/>
  <c r="D9" i="1"/>
  <c r="E9" i="1" s="1"/>
  <c r="D5" i="1"/>
  <c r="E5" i="1" s="1"/>
  <c r="D6" i="1"/>
  <c r="E6" i="1" s="1"/>
  <c r="D7" i="1"/>
  <c r="E7" i="1" s="1"/>
  <c r="D4" i="1"/>
  <c r="E4" i="1" s="1"/>
  <c r="B124" i="6" s="1" a="1"/>
  <c r="B124" i="6" s="1"/>
  <c r="J3" i="5" s="1"/>
  <c r="C3" i="7" s="1" a="1"/>
  <c r="C3" i="7" s="1"/>
  <c r="D2" i="1"/>
  <c r="E2" i="1" s="1"/>
  <c r="D3" i="1"/>
  <c r="E3" i="1" s="1"/>
  <c r="B44" i="6" l="1" a="1"/>
  <c r="B44" i="6" s="1"/>
  <c r="J83" i="5" s="1"/>
  <c r="C83" i="7" s="1" a="1"/>
  <c r="C83" i="7" s="1"/>
  <c r="B115" i="6" a="1"/>
  <c r="B115" i="6" s="1"/>
  <c r="J12" i="5" s="1"/>
  <c r="C12" i="7" s="1" a="1"/>
  <c r="C12" i="7" s="1"/>
  <c r="B81" i="6" a="1"/>
  <c r="B81" i="6" s="1"/>
  <c r="J46" i="5" s="1"/>
  <c r="C46" i="7" s="1" a="1"/>
  <c r="C46" i="7" s="1"/>
  <c r="B31" i="6" a="1"/>
  <c r="B31" i="6" s="1"/>
  <c r="J96" i="5" s="1"/>
  <c r="C96" i="7" s="1" a="1"/>
  <c r="C96" i="7" s="1"/>
  <c r="B91" i="6" a="1"/>
  <c r="B91" i="6" s="1"/>
  <c r="J36" i="5" s="1"/>
  <c r="C36" i="7" s="1" a="1"/>
  <c r="C36" i="7" s="1"/>
  <c r="B80" i="6" a="1"/>
  <c r="B80" i="6" s="1"/>
  <c r="J47" i="5" s="1"/>
  <c r="C47" i="7" s="1" a="1"/>
  <c r="C47" i="7" s="1"/>
  <c r="B78" i="6" a="1"/>
  <c r="B78" i="6" s="1"/>
  <c r="J49" i="5" s="1"/>
  <c r="C49" i="7" s="1" a="1"/>
  <c r="C49" i="7" s="1"/>
  <c r="B110" i="6" a="1"/>
  <c r="B110" i="6" s="1"/>
  <c r="J17" i="5" s="1"/>
  <c r="C17" i="7" s="1" a="1"/>
  <c r="C17" i="7" s="1"/>
  <c r="B83" i="6" a="1"/>
  <c r="B83" i="6" s="1"/>
  <c r="J44" i="5" s="1"/>
  <c r="C44" i="7" s="1" a="1"/>
  <c r="C44" i="7" s="1"/>
  <c r="B57" i="6" a="1"/>
  <c r="B57" i="6" s="1"/>
  <c r="J70" i="5" s="1"/>
  <c r="C70" i="7" s="1" a="1"/>
  <c r="C70" i="7" s="1"/>
  <c r="B46" i="6" a="1"/>
  <c r="B46" i="6" s="1"/>
  <c r="J81" i="5" s="1"/>
  <c r="C81" i="7" s="1" a="1"/>
  <c r="C81" i="7" s="1"/>
  <c r="B5" i="6" a="1"/>
  <c r="B5" i="6" s="1"/>
  <c r="J122" i="5" s="1"/>
  <c r="C122" i="7" s="1" a="1"/>
  <c r="C122" i="7" s="1"/>
  <c r="B24" i="6" a="1"/>
  <c r="B24" i="6" s="1"/>
  <c r="J103" i="5" s="1"/>
  <c r="C103" i="7" s="1" a="1"/>
  <c r="C103" i="7" s="1"/>
  <c r="B120" i="6" a="1"/>
  <c r="B120" i="6" s="1"/>
  <c r="J7" i="5" s="1"/>
  <c r="C7" i="7" s="1" a="1"/>
  <c r="C7" i="7" s="1"/>
  <c r="B11" i="6" a="1"/>
  <c r="B11" i="6" s="1"/>
  <c r="J116" i="5" s="1"/>
  <c r="C116" i="7" s="1" a="1"/>
  <c r="C116" i="7" s="1"/>
  <c r="R111" i="5"/>
  <c r="O111" i="5"/>
  <c r="P111" i="5"/>
  <c r="S111" i="5"/>
  <c r="L111" i="5"/>
  <c r="R15" i="5"/>
  <c r="S15" i="5"/>
  <c r="O15" i="5"/>
  <c r="L15" i="5"/>
  <c r="P15" i="5"/>
  <c r="P30" i="5"/>
  <c r="R30" i="5"/>
  <c r="S30" i="5"/>
  <c r="L30" i="5"/>
  <c r="O30" i="5"/>
  <c r="R61" i="5"/>
  <c r="L61" i="5"/>
  <c r="S61" i="5"/>
  <c r="O61" i="5"/>
  <c r="P61" i="5"/>
  <c r="R124" i="5"/>
  <c r="S124" i="5"/>
  <c r="L124" i="5"/>
  <c r="O124" i="5"/>
  <c r="P124" i="5"/>
  <c r="R74" i="5"/>
  <c r="O74" i="5"/>
  <c r="S74" i="5"/>
  <c r="L74" i="5"/>
  <c r="P74" i="5"/>
  <c r="S118" i="5"/>
  <c r="L118" i="5"/>
  <c r="O118" i="5"/>
  <c r="P118" i="5"/>
  <c r="R118" i="5"/>
  <c r="S102" i="5"/>
  <c r="L102" i="5"/>
  <c r="O102" i="5"/>
  <c r="P102" i="5"/>
  <c r="R102" i="5"/>
  <c r="S86" i="5"/>
  <c r="L86" i="5"/>
  <c r="P86" i="5"/>
  <c r="O86" i="5"/>
  <c r="R86" i="5"/>
  <c r="S70" i="5"/>
  <c r="L70" i="5"/>
  <c r="O70" i="5"/>
  <c r="P70" i="5"/>
  <c r="R70" i="5"/>
  <c r="S54" i="5"/>
  <c r="L54" i="5"/>
  <c r="O54" i="5"/>
  <c r="P54" i="5"/>
  <c r="R54" i="5"/>
  <c r="S38" i="5"/>
  <c r="L38" i="5"/>
  <c r="P38" i="5"/>
  <c r="O38" i="5"/>
  <c r="R38" i="5"/>
  <c r="S22" i="5"/>
  <c r="L22" i="5"/>
  <c r="O22" i="5"/>
  <c r="P22" i="5"/>
  <c r="R22" i="5"/>
  <c r="S6" i="5"/>
  <c r="L6" i="5"/>
  <c r="O6" i="5"/>
  <c r="P6" i="5"/>
  <c r="R6" i="5"/>
  <c r="R95" i="5"/>
  <c r="O95" i="5"/>
  <c r="P95" i="5"/>
  <c r="L95" i="5"/>
  <c r="S95" i="5"/>
  <c r="P110" i="5"/>
  <c r="S110" i="5"/>
  <c r="L110" i="5"/>
  <c r="R110" i="5"/>
  <c r="O110" i="5"/>
  <c r="R125" i="5"/>
  <c r="S125" i="5"/>
  <c r="L125" i="5"/>
  <c r="O125" i="5"/>
  <c r="P125" i="5"/>
  <c r="R45" i="5"/>
  <c r="S45" i="5"/>
  <c r="L45" i="5"/>
  <c r="P45" i="5"/>
  <c r="O45" i="5"/>
  <c r="R108" i="5"/>
  <c r="S108" i="5"/>
  <c r="L108" i="5"/>
  <c r="P108" i="5"/>
  <c r="O108" i="5"/>
  <c r="R60" i="5"/>
  <c r="S60" i="5"/>
  <c r="L60" i="5"/>
  <c r="O60" i="5"/>
  <c r="P60" i="5"/>
  <c r="S123" i="5"/>
  <c r="L123" i="5"/>
  <c r="P123" i="5"/>
  <c r="O123" i="5"/>
  <c r="R123" i="5"/>
  <c r="S59" i="5"/>
  <c r="L59" i="5"/>
  <c r="P59" i="5"/>
  <c r="O59" i="5"/>
  <c r="R59" i="5"/>
  <c r="R122" i="5"/>
  <c r="S122" i="5"/>
  <c r="L122" i="5"/>
  <c r="O122" i="5"/>
  <c r="P122" i="5"/>
  <c r="R42" i="5"/>
  <c r="S42" i="5"/>
  <c r="L42" i="5"/>
  <c r="O42" i="5"/>
  <c r="P42" i="5"/>
  <c r="S121" i="5"/>
  <c r="L121" i="5"/>
  <c r="O121" i="5"/>
  <c r="P121" i="5"/>
  <c r="R121" i="5"/>
  <c r="S73" i="5"/>
  <c r="L73" i="5"/>
  <c r="O73" i="5"/>
  <c r="R73" i="5"/>
  <c r="P73" i="5"/>
  <c r="S25" i="5"/>
  <c r="L25" i="5"/>
  <c r="O25" i="5"/>
  <c r="P25" i="5"/>
  <c r="R25" i="5"/>
  <c r="S104" i="5"/>
  <c r="L104" i="5"/>
  <c r="O104" i="5"/>
  <c r="R104" i="5"/>
  <c r="P104" i="5"/>
  <c r="O87" i="5"/>
  <c r="R87" i="5"/>
  <c r="S87" i="5"/>
  <c r="L87" i="5"/>
  <c r="P87" i="5"/>
  <c r="O71" i="5"/>
  <c r="R71" i="5"/>
  <c r="P71" i="5"/>
  <c r="S71" i="5"/>
  <c r="L71" i="5"/>
  <c r="O55" i="5"/>
  <c r="R55" i="5"/>
  <c r="P55" i="5"/>
  <c r="L55" i="5"/>
  <c r="S55" i="5"/>
  <c r="O39" i="5"/>
  <c r="L39" i="5"/>
  <c r="R39" i="5"/>
  <c r="P39" i="5"/>
  <c r="S39" i="5"/>
  <c r="O23" i="5"/>
  <c r="L23" i="5"/>
  <c r="R23" i="5"/>
  <c r="P23" i="5"/>
  <c r="S23" i="5"/>
  <c r="O7" i="5"/>
  <c r="S7" i="5"/>
  <c r="L7" i="5"/>
  <c r="R7" i="5"/>
  <c r="P7" i="5"/>
  <c r="O117" i="5"/>
  <c r="P117" i="5"/>
  <c r="R117" i="5"/>
  <c r="S117" i="5"/>
  <c r="L117" i="5"/>
  <c r="O101" i="5"/>
  <c r="P101" i="5"/>
  <c r="L101" i="5"/>
  <c r="R101" i="5"/>
  <c r="S101" i="5"/>
  <c r="O85" i="5"/>
  <c r="P85" i="5"/>
  <c r="R85" i="5"/>
  <c r="L85" i="5"/>
  <c r="S85" i="5"/>
  <c r="O69" i="5"/>
  <c r="P69" i="5"/>
  <c r="S69" i="5"/>
  <c r="L69" i="5"/>
  <c r="R69" i="5"/>
  <c r="O53" i="5"/>
  <c r="P53" i="5"/>
  <c r="L53" i="5"/>
  <c r="R53" i="5"/>
  <c r="S53" i="5"/>
  <c r="O37" i="5"/>
  <c r="P37" i="5"/>
  <c r="L37" i="5"/>
  <c r="R37" i="5"/>
  <c r="S37" i="5"/>
  <c r="O21" i="5"/>
  <c r="P21" i="5"/>
  <c r="R21" i="5"/>
  <c r="S21" i="5"/>
  <c r="L21" i="5"/>
  <c r="O5" i="5"/>
  <c r="P5" i="5"/>
  <c r="L5" i="5"/>
  <c r="R5" i="5"/>
  <c r="S5" i="5"/>
  <c r="R79" i="5"/>
  <c r="P79" i="5"/>
  <c r="L79" i="5"/>
  <c r="O79" i="5"/>
  <c r="S79" i="5"/>
  <c r="P78" i="5"/>
  <c r="R78" i="5"/>
  <c r="S78" i="5"/>
  <c r="L78" i="5"/>
  <c r="O78" i="5"/>
  <c r="R109" i="5"/>
  <c r="S109" i="5"/>
  <c r="L109" i="5"/>
  <c r="O109" i="5"/>
  <c r="P109" i="5"/>
  <c r="R31" i="5"/>
  <c r="S31" i="5"/>
  <c r="O31" i="5"/>
  <c r="P31" i="5"/>
  <c r="L31" i="5"/>
  <c r="P46" i="5"/>
  <c r="R46" i="5"/>
  <c r="L46" i="5"/>
  <c r="S46" i="5"/>
  <c r="O46" i="5"/>
  <c r="R77" i="5"/>
  <c r="S77" i="5"/>
  <c r="L77" i="5"/>
  <c r="O77" i="5"/>
  <c r="P77" i="5"/>
  <c r="R13" i="5"/>
  <c r="L13" i="5"/>
  <c r="S13" i="5"/>
  <c r="O13" i="5"/>
  <c r="P13" i="5"/>
  <c r="R76" i="5"/>
  <c r="S76" i="5"/>
  <c r="L76" i="5"/>
  <c r="O76" i="5"/>
  <c r="P76" i="5"/>
  <c r="R12" i="5"/>
  <c r="S12" i="5"/>
  <c r="L12" i="5"/>
  <c r="P12" i="5"/>
  <c r="O12" i="5"/>
  <c r="S75" i="5"/>
  <c r="L75" i="5"/>
  <c r="R75" i="5"/>
  <c r="O75" i="5"/>
  <c r="P75" i="5"/>
  <c r="S11" i="5"/>
  <c r="L11" i="5"/>
  <c r="P11" i="5"/>
  <c r="R11" i="5"/>
  <c r="O11" i="5"/>
  <c r="R90" i="5"/>
  <c r="S90" i="5"/>
  <c r="L90" i="5"/>
  <c r="O90" i="5"/>
  <c r="P90" i="5"/>
  <c r="R10" i="5"/>
  <c r="O10" i="5"/>
  <c r="S10" i="5"/>
  <c r="L10" i="5"/>
  <c r="P10" i="5"/>
  <c r="S89" i="5"/>
  <c r="L89" i="5"/>
  <c r="O89" i="5"/>
  <c r="P89" i="5"/>
  <c r="R89" i="5"/>
  <c r="S41" i="5"/>
  <c r="L41" i="5"/>
  <c r="O41" i="5"/>
  <c r="P41" i="5"/>
  <c r="R41" i="5"/>
  <c r="S120" i="5"/>
  <c r="L120" i="5"/>
  <c r="O120" i="5"/>
  <c r="P120" i="5"/>
  <c r="R120" i="5"/>
  <c r="S88" i="5"/>
  <c r="L88" i="5"/>
  <c r="O88" i="5"/>
  <c r="P88" i="5"/>
  <c r="R88" i="5"/>
  <c r="S56" i="5"/>
  <c r="L56" i="5"/>
  <c r="O56" i="5"/>
  <c r="P56" i="5"/>
  <c r="R56" i="5"/>
  <c r="S24" i="5"/>
  <c r="L24" i="5"/>
  <c r="O24" i="5"/>
  <c r="P24" i="5"/>
  <c r="R24" i="5"/>
  <c r="O119" i="5"/>
  <c r="R119" i="5"/>
  <c r="L119" i="5"/>
  <c r="S119" i="5"/>
  <c r="P119" i="5"/>
  <c r="O103" i="5"/>
  <c r="L103" i="5"/>
  <c r="S103" i="5"/>
  <c r="P103" i="5"/>
  <c r="R103" i="5"/>
  <c r="O84" i="5"/>
  <c r="P84" i="5"/>
  <c r="R84" i="5"/>
  <c r="S84" i="5"/>
  <c r="L84" i="5"/>
  <c r="O52" i="5"/>
  <c r="P52" i="5"/>
  <c r="R52" i="5"/>
  <c r="S52" i="5"/>
  <c r="L52" i="5"/>
  <c r="O4" i="5"/>
  <c r="P4" i="5"/>
  <c r="L4" i="5"/>
  <c r="S4" i="5"/>
  <c r="R4" i="5"/>
  <c r="P115" i="5"/>
  <c r="S115" i="5"/>
  <c r="R115" i="5"/>
  <c r="O115" i="5"/>
  <c r="L115" i="5"/>
  <c r="P51" i="5"/>
  <c r="S51" i="5"/>
  <c r="L51" i="5"/>
  <c r="O51" i="5"/>
  <c r="R51" i="5"/>
  <c r="P35" i="5"/>
  <c r="L35" i="5"/>
  <c r="O35" i="5"/>
  <c r="R35" i="5"/>
  <c r="S35" i="5"/>
  <c r="O114" i="5"/>
  <c r="R114" i="5"/>
  <c r="P114" i="5"/>
  <c r="S114" i="5"/>
  <c r="L114" i="5"/>
  <c r="O98" i="5"/>
  <c r="P98" i="5"/>
  <c r="R98" i="5"/>
  <c r="L98" i="5"/>
  <c r="S98" i="5"/>
  <c r="O82" i="5"/>
  <c r="P82" i="5"/>
  <c r="R82" i="5"/>
  <c r="S82" i="5"/>
  <c r="L82" i="5"/>
  <c r="O66" i="5"/>
  <c r="P66" i="5"/>
  <c r="R66" i="5"/>
  <c r="L66" i="5"/>
  <c r="S66" i="5"/>
  <c r="O50" i="5"/>
  <c r="P50" i="5"/>
  <c r="R50" i="5"/>
  <c r="S50" i="5"/>
  <c r="L50" i="5"/>
  <c r="O34" i="5"/>
  <c r="R34" i="5"/>
  <c r="P34" i="5"/>
  <c r="L34" i="5"/>
  <c r="S34" i="5"/>
  <c r="O18" i="5"/>
  <c r="P18" i="5"/>
  <c r="R18" i="5"/>
  <c r="L18" i="5"/>
  <c r="S18" i="5"/>
  <c r="O2" i="5"/>
  <c r="P2" i="5"/>
  <c r="R2" i="5"/>
  <c r="L2" i="5"/>
  <c r="S2" i="5"/>
  <c r="R63" i="5"/>
  <c r="O63" i="5"/>
  <c r="L63" i="5"/>
  <c r="P63" i="5"/>
  <c r="S63" i="5"/>
  <c r="P94" i="5"/>
  <c r="R94" i="5"/>
  <c r="L94" i="5"/>
  <c r="S94" i="5"/>
  <c r="O94" i="5"/>
  <c r="P14" i="5"/>
  <c r="L14" i="5"/>
  <c r="R14" i="5"/>
  <c r="S14" i="5"/>
  <c r="O14" i="5"/>
  <c r="R44" i="5"/>
  <c r="S44" i="5"/>
  <c r="L44" i="5"/>
  <c r="P44" i="5"/>
  <c r="O44" i="5"/>
  <c r="S91" i="5"/>
  <c r="L91" i="5"/>
  <c r="P91" i="5"/>
  <c r="R91" i="5"/>
  <c r="O91" i="5"/>
  <c r="S43" i="5"/>
  <c r="L43" i="5"/>
  <c r="O43" i="5"/>
  <c r="P43" i="5"/>
  <c r="R43" i="5"/>
  <c r="R58" i="5"/>
  <c r="S58" i="5"/>
  <c r="L58" i="5"/>
  <c r="O58" i="5"/>
  <c r="P58" i="5"/>
  <c r="S57" i="5"/>
  <c r="L57" i="5"/>
  <c r="O57" i="5"/>
  <c r="P57" i="5"/>
  <c r="R57" i="5"/>
  <c r="S9" i="5"/>
  <c r="L9" i="5"/>
  <c r="O9" i="5"/>
  <c r="P9" i="5"/>
  <c r="R9" i="5"/>
  <c r="S40" i="5"/>
  <c r="L40" i="5"/>
  <c r="O40" i="5"/>
  <c r="R40" i="5"/>
  <c r="P40" i="5"/>
  <c r="O116" i="5"/>
  <c r="P116" i="5"/>
  <c r="R116" i="5"/>
  <c r="S116" i="5"/>
  <c r="L116" i="5"/>
  <c r="O68" i="5"/>
  <c r="P68" i="5"/>
  <c r="L68" i="5"/>
  <c r="S68" i="5"/>
  <c r="R68" i="5"/>
  <c r="O20" i="5"/>
  <c r="P20" i="5"/>
  <c r="R20" i="5"/>
  <c r="S20" i="5"/>
  <c r="L20" i="5"/>
  <c r="P99" i="5"/>
  <c r="L99" i="5"/>
  <c r="O99" i="5"/>
  <c r="R99" i="5"/>
  <c r="S99" i="5"/>
  <c r="P67" i="5"/>
  <c r="L67" i="5"/>
  <c r="S67" i="5"/>
  <c r="O67" i="5"/>
  <c r="R67" i="5"/>
  <c r="P19" i="5"/>
  <c r="S19" i="5"/>
  <c r="O19" i="5"/>
  <c r="L19" i="5"/>
  <c r="R19" i="5"/>
  <c r="P113" i="5"/>
  <c r="R113" i="5"/>
  <c r="S113" i="5"/>
  <c r="L113" i="5"/>
  <c r="O113" i="5"/>
  <c r="P97" i="5"/>
  <c r="R97" i="5"/>
  <c r="L97" i="5"/>
  <c r="O97" i="5"/>
  <c r="S97" i="5"/>
  <c r="P81" i="5"/>
  <c r="R81" i="5"/>
  <c r="S81" i="5"/>
  <c r="O81" i="5"/>
  <c r="L81" i="5"/>
  <c r="P65" i="5"/>
  <c r="R65" i="5"/>
  <c r="L65" i="5"/>
  <c r="O65" i="5"/>
  <c r="S65" i="5"/>
  <c r="P49" i="5"/>
  <c r="R49" i="5"/>
  <c r="S49" i="5"/>
  <c r="L49" i="5"/>
  <c r="O49" i="5"/>
  <c r="P33" i="5"/>
  <c r="R33" i="5"/>
  <c r="L33" i="5"/>
  <c r="O33" i="5"/>
  <c r="S33" i="5"/>
  <c r="P17" i="5"/>
  <c r="R17" i="5"/>
  <c r="S17" i="5"/>
  <c r="O17" i="5"/>
  <c r="L17" i="5"/>
  <c r="R47" i="5"/>
  <c r="P47" i="5"/>
  <c r="S47" i="5"/>
  <c r="L47" i="5"/>
  <c r="O47" i="5"/>
  <c r="P62" i="5"/>
  <c r="S62" i="5"/>
  <c r="R62" i="5"/>
  <c r="L62" i="5"/>
  <c r="O62" i="5"/>
  <c r="R93" i="5"/>
  <c r="L93" i="5"/>
  <c r="S93" i="5"/>
  <c r="O93" i="5"/>
  <c r="P93" i="5"/>
  <c r="R29" i="5"/>
  <c r="S29" i="5"/>
  <c r="L29" i="5"/>
  <c r="O29" i="5"/>
  <c r="P29" i="5"/>
  <c r="R92" i="5"/>
  <c r="S92" i="5"/>
  <c r="L92" i="5"/>
  <c r="O92" i="5"/>
  <c r="P92" i="5"/>
  <c r="R28" i="5"/>
  <c r="S28" i="5"/>
  <c r="L28" i="5"/>
  <c r="O28" i="5"/>
  <c r="P28" i="5"/>
  <c r="S107" i="5"/>
  <c r="L107" i="5"/>
  <c r="P107" i="5"/>
  <c r="R107" i="5"/>
  <c r="O107" i="5"/>
  <c r="S27" i="5"/>
  <c r="L27" i="5"/>
  <c r="O27" i="5"/>
  <c r="P27" i="5"/>
  <c r="R27" i="5"/>
  <c r="R106" i="5"/>
  <c r="S106" i="5"/>
  <c r="L106" i="5"/>
  <c r="O106" i="5"/>
  <c r="P106" i="5"/>
  <c r="R26" i="5"/>
  <c r="S26" i="5"/>
  <c r="L26" i="5"/>
  <c r="O26" i="5"/>
  <c r="P26" i="5"/>
  <c r="S105" i="5"/>
  <c r="L105" i="5"/>
  <c r="O105" i="5"/>
  <c r="P105" i="5"/>
  <c r="R105" i="5"/>
  <c r="S72" i="5"/>
  <c r="L72" i="5"/>
  <c r="O72" i="5"/>
  <c r="P72" i="5"/>
  <c r="R72" i="5"/>
  <c r="S8" i="5"/>
  <c r="L8" i="5"/>
  <c r="O8" i="5"/>
  <c r="R8" i="5"/>
  <c r="P8" i="5"/>
  <c r="O100" i="5"/>
  <c r="P100" i="5"/>
  <c r="L100" i="5"/>
  <c r="R100" i="5"/>
  <c r="S100" i="5"/>
  <c r="O36" i="5"/>
  <c r="P36" i="5"/>
  <c r="L36" i="5"/>
  <c r="S36" i="5"/>
  <c r="R36" i="5"/>
  <c r="P83" i="5"/>
  <c r="L83" i="5"/>
  <c r="S83" i="5"/>
  <c r="R83" i="5"/>
  <c r="O83" i="5"/>
  <c r="P3" i="5"/>
  <c r="L3" i="5"/>
  <c r="S3" i="5"/>
  <c r="O3" i="5"/>
  <c r="R3" i="5"/>
  <c r="P112" i="5"/>
  <c r="R112" i="5"/>
  <c r="S112" i="5"/>
  <c r="O112" i="5"/>
  <c r="L112" i="5"/>
  <c r="P96" i="5"/>
  <c r="R96" i="5"/>
  <c r="L96" i="5"/>
  <c r="O96" i="5"/>
  <c r="S96" i="5"/>
  <c r="P80" i="5"/>
  <c r="R80" i="5"/>
  <c r="S80" i="5"/>
  <c r="O80" i="5"/>
  <c r="L80" i="5"/>
  <c r="P64" i="5"/>
  <c r="R64" i="5"/>
  <c r="L64" i="5"/>
  <c r="O64" i="5"/>
  <c r="S64" i="5"/>
  <c r="P48" i="5"/>
  <c r="R48" i="5"/>
  <c r="S48" i="5"/>
  <c r="L48" i="5"/>
  <c r="O48" i="5"/>
  <c r="P32" i="5"/>
  <c r="R32" i="5"/>
  <c r="L32" i="5"/>
  <c r="O32" i="5"/>
  <c r="S32" i="5"/>
  <c r="P16" i="5"/>
  <c r="R16" i="5"/>
  <c r="S16" i="5"/>
  <c r="O16" i="5"/>
  <c r="L16" i="5"/>
  <c r="B22" i="6" a="1"/>
  <c r="B22" i="6" s="1"/>
  <c r="J105" i="5" s="1"/>
  <c r="C105" i="7" s="1" a="1"/>
  <c r="C105" i="7" s="1"/>
  <c r="B118" i="6" a="1"/>
  <c r="B118" i="6" s="1"/>
  <c r="J9" i="5" s="1"/>
  <c r="C9" i="7" s="1" a="1"/>
  <c r="C9" i="7" s="1"/>
  <c r="B92" i="6" a="1"/>
  <c r="B92" i="6" s="1"/>
  <c r="J35" i="5" s="1"/>
  <c r="C35" i="7" s="1" a="1"/>
  <c r="C35" i="7" s="1"/>
  <c r="B60" i="6" a="1"/>
  <c r="B60" i="6" s="1"/>
  <c r="J67" i="5" s="1"/>
  <c r="C67" i="7" s="1" a="1"/>
  <c r="C67" i="7" s="1"/>
  <c r="B32" i="6" a="1"/>
  <c r="B32" i="6" s="1"/>
  <c r="J95" i="5" s="1"/>
  <c r="C95" i="7" s="1" a="1"/>
  <c r="C95" i="7" s="1"/>
  <c r="B72" i="6" a="1"/>
  <c r="B72" i="6" s="1"/>
  <c r="J55" i="5" s="1"/>
  <c r="C55" i="7" s="1" a="1"/>
  <c r="C55" i="7" s="1"/>
  <c r="B61" i="6" a="1"/>
  <c r="B61" i="6" s="1"/>
  <c r="J66" i="5" s="1"/>
  <c r="C66" i="7" s="1" a="1"/>
  <c r="C66" i="7" s="1"/>
  <c r="B71" i="6" a="1"/>
  <c r="B71" i="6" s="1"/>
  <c r="J56" i="5" s="1"/>
  <c r="C56" i="7" s="1" a="1"/>
  <c r="C56" i="7" s="1"/>
  <c r="B103" i="6" a="1"/>
  <c r="B103" i="6" s="1"/>
  <c r="J24" i="5" s="1"/>
  <c r="C24" i="7" s="1" a="1"/>
  <c r="C24" i="7" s="1"/>
  <c r="B82" i="6" a="1"/>
  <c r="B82" i="6" s="1"/>
  <c r="J45" i="5" s="1"/>
  <c r="C45" i="7" s="1" a="1"/>
  <c r="C45" i="7" s="1"/>
  <c r="B97" i="6" a="1"/>
  <c r="B97" i="6" s="1"/>
  <c r="J30" i="5" s="1"/>
  <c r="C30" i="7" s="1" a="1"/>
  <c r="C30" i="7" s="1"/>
  <c r="B117" i="6" a="1"/>
  <c r="B117" i="6" s="1"/>
  <c r="J10" i="5" s="1"/>
  <c r="C10" i="7" s="1" a="1"/>
  <c r="C10" i="7" s="1"/>
  <c r="B39" i="6" a="1"/>
  <c r="B39" i="6" s="1"/>
  <c r="J88" i="5" s="1"/>
  <c r="C88" i="7" s="1" a="1"/>
  <c r="C88" i="7" s="1"/>
  <c r="B69" i="6" a="1"/>
  <c r="B69" i="6" s="1"/>
  <c r="J58" i="5" s="1"/>
  <c r="C58" i="7" s="1" a="1"/>
  <c r="C58" i="7" s="1"/>
  <c r="B58" i="6" a="1"/>
  <c r="B58" i="6" s="1"/>
  <c r="J69" i="5" s="1"/>
  <c r="C69" i="7" s="1" a="1"/>
  <c r="C69" i="7" s="1"/>
  <c r="B47" i="6" a="1"/>
  <c r="B47" i="6" s="1"/>
  <c r="J80" i="5" s="1"/>
  <c r="C80" i="7" s="1" a="1"/>
  <c r="C80" i="7" s="1"/>
  <c r="B42" i="6" a="1"/>
  <c r="B42" i="6" s="1"/>
  <c r="J85" i="5" s="1"/>
  <c r="C85" i="7" s="1" a="1"/>
  <c r="C85" i="7" s="1"/>
  <c r="B13" i="6" a="1"/>
  <c r="B13" i="6" s="1"/>
  <c r="J114" i="5" s="1"/>
  <c r="C114" i="7" s="1" a="1"/>
  <c r="C114" i="7" s="1"/>
  <c r="B21" i="6" a="1"/>
  <c r="B21" i="6" s="1"/>
  <c r="J106" i="5" s="1"/>
  <c r="C106" i="7" s="1" a="1"/>
  <c r="C106" i="7" s="1"/>
  <c r="B49" i="6" a="1"/>
  <c r="B49" i="6" s="1"/>
  <c r="J78" i="5" s="1"/>
  <c r="C78" i="7" s="1" a="1"/>
  <c r="C78" i="7" s="1"/>
  <c r="B52" i="6" a="1"/>
  <c r="B52" i="6" s="1"/>
  <c r="J75" i="5" s="1"/>
  <c r="C75" i="7" s="1" a="1"/>
  <c r="C75" i="7" s="1"/>
  <c r="B12" i="6" a="1"/>
  <c r="B12" i="6" s="1"/>
  <c r="J115" i="5" s="1"/>
  <c r="C115" i="7" s="1" a="1"/>
  <c r="C115" i="7" s="1"/>
  <c r="B50" i="6" a="1"/>
  <c r="B50" i="6" s="1"/>
  <c r="J77" i="5" s="1"/>
  <c r="C77" i="7" s="1" a="1"/>
  <c r="C77" i="7" s="1"/>
  <c r="B54" i="6" a="1"/>
  <c r="B54" i="6" s="1"/>
  <c r="J73" i="5" s="1"/>
  <c r="C73" i="7" s="1" a="1"/>
  <c r="C73" i="7" s="1"/>
  <c r="B68" i="6" a="1"/>
  <c r="B68" i="6" s="1"/>
  <c r="J59" i="5" s="1"/>
  <c r="C59" i="7" s="1" a="1"/>
  <c r="C59" i="7" s="1"/>
  <c r="B27" i="6" a="1"/>
  <c r="B27" i="6" s="1"/>
  <c r="J100" i="5" s="1"/>
  <c r="C100" i="7" s="1" a="1"/>
  <c r="C100" i="7" s="1"/>
  <c r="B113" i="6" a="1"/>
  <c r="B113" i="6" s="1"/>
  <c r="J14" i="5" s="1"/>
  <c r="C14" i="7" s="1" a="1"/>
  <c r="C14" i="7" s="1"/>
  <c r="B88" i="6" a="1"/>
  <c r="B88" i="6" s="1"/>
  <c r="J39" i="5" s="1"/>
  <c r="C39" i="7" s="1" a="1"/>
  <c r="C39" i="7" s="1"/>
  <c r="B76" i="6" a="1"/>
  <c r="B76" i="6" s="1"/>
  <c r="J51" i="5" s="1"/>
  <c r="C51" i="7" s="1" a="1"/>
  <c r="C51" i="7" s="1"/>
  <c r="B75" i="6" a="1"/>
  <c r="B75" i="6" s="1"/>
  <c r="J52" i="5" s="1"/>
  <c r="C52" i="7" s="1" a="1"/>
  <c r="C52" i="7" s="1"/>
  <c r="B48" i="6" a="1"/>
  <c r="B48" i="6" s="1"/>
  <c r="J79" i="5" s="1"/>
  <c r="C79" i="7" s="1" a="1"/>
  <c r="C79" i="7" s="1"/>
  <c r="B84" i="6" a="1"/>
  <c r="B84" i="6" s="1"/>
  <c r="J43" i="5" s="1"/>
  <c r="C43" i="7" s="1" a="1"/>
  <c r="C43" i="7" s="1"/>
  <c r="B74" i="6" a="1"/>
  <c r="B74" i="6" s="1"/>
  <c r="J53" i="5" s="1"/>
  <c r="C53" i="7" s="1" a="1"/>
  <c r="C53" i="7" s="1"/>
  <c r="B8" i="6" a="1"/>
  <c r="B8" i="6" s="1"/>
  <c r="J119" i="5" s="1"/>
  <c r="C119" i="7" s="1" a="1"/>
  <c r="C119" i="7" s="1"/>
  <c r="B18" i="6" a="1"/>
  <c r="B18" i="6" s="1"/>
  <c r="J109" i="5" s="1"/>
  <c r="C109" i="7" s="1" a="1"/>
  <c r="C109" i="7" s="1"/>
  <c r="B98" i="6" a="1"/>
  <c r="B98" i="6" s="1"/>
  <c r="J29" i="5" s="1"/>
  <c r="C29" i="7" s="1" a="1"/>
  <c r="C29" i="7" s="1"/>
  <c r="B96" i="6" a="1"/>
  <c r="B96" i="6" s="1"/>
  <c r="J31" i="5" s="1"/>
  <c r="C31" i="7" s="1" a="1"/>
  <c r="C31" i="7" s="1"/>
  <c r="B45" i="6" a="1"/>
  <c r="B45" i="6" s="1"/>
  <c r="J82" i="5" s="1"/>
  <c r="C82" i="7" s="1" a="1"/>
  <c r="C82" i="7" s="1"/>
  <c r="B55" i="6" a="1"/>
  <c r="B55" i="6" s="1"/>
  <c r="J72" i="5" s="1"/>
  <c r="C72" i="7" s="1" a="1"/>
  <c r="C72" i="7" s="1"/>
  <c r="B35" i="6" a="1"/>
  <c r="B35" i="6" s="1"/>
  <c r="J92" i="5" s="1"/>
  <c r="C92" i="7" s="1" a="1"/>
  <c r="C92" i="7" s="1"/>
  <c r="B108" i="6" a="1"/>
  <c r="B108" i="6" s="1"/>
  <c r="J19" i="5" s="1"/>
  <c r="C19" i="7" s="1" a="1"/>
  <c r="C19" i="7" s="1"/>
  <c r="B116" i="6" a="1"/>
  <c r="B116" i="6" s="1"/>
  <c r="J11" i="5" s="1"/>
  <c r="C11" i="7" s="1" a="1"/>
  <c r="C11" i="7" s="1"/>
  <c r="B70" i="6" a="1"/>
  <c r="B70" i="6" s="1"/>
  <c r="J57" i="5" s="1"/>
  <c r="C57" i="7" s="1" a="1"/>
  <c r="C57" i="7" s="1"/>
  <c r="B43" i="6" a="1"/>
  <c r="B43" i="6" s="1"/>
  <c r="J84" i="5" s="1"/>
  <c r="C84" i="7" s="1" a="1"/>
  <c r="C84" i="7" s="1"/>
  <c r="B107" i="6" a="1"/>
  <c r="B107" i="6" s="1"/>
  <c r="J20" i="5" s="1"/>
  <c r="C20" i="7" s="1" a="1"/>
  <c r="C20" i="7" s="1"/>
  <c r="B101" i="6" a="1"/>
  <c r="B101" i="6" s="1"/>
  <c r="J26" i="5" s="1"/>
  <c r="C26" i="7" s="1" a="1"/>
  <c r="C26" i="7" s="1"/>
  <c r="B34" i="6" a="1"/>
  <c r="B34" i="6" s="1"/>
  <c r="J93" i="5" s="1"/>
  <c r="C93" i="7" s="1" a="1"/>
  <c r="C93" i="7" s="1"/>
  <c r="B20" i="6" a="1"/>
  <c r="B20" i="6" s="1"/>
  <c r="J107" i="5" s="1"/>
  <c r="C107" i="7" s="1" a="1"/>
  <c r="C107" i="7" s="1"/>
  <c r="B28" i="6" a="1"/>
  <c r="B28" i="6" s="1"/>
  <c r="J99" i="5" s="1"/>
  <c r="C99" i="7" s="1" a="1"/>
  <c r="C99" i="7" s="1"/>
  <c r="B109" i="6" a="1"/>
  <c r="B109" i="6" s="1"/>
  <c r="J18" i="5" s="1"/>
  <c r="C18" i="7" s="1" a="1"/>
  <c r="C18" i="7" s="1"/>
  <c r="B66" i="6" a="1"/>
  <c r="B66" i="6" s="1"/>
  <c r="J61" i="5" s="1"/>
  <c r="C61" i="7" s="1" a="1"/>
  <c r="C61" i="7" s="1"/>
  <c r="B122" i="6" a="1"/>
  <c r="B122" i="6" s="1"/>
  <c r="J5" i="5" s="1"/>
  <c r="C5" i="7" s="1" a="1"/>
  <c r="C5" i="7" s="1"/>
  <c r="B95" i="6" a="1"/>
  <c r="B95" i="6" s="1"/>
  <c r="J32" i="5" s="1"/>
  <c r="C32" i="7" s="1" a="1"/>
  <c r="C32" i="7" s="1"/>
  <c r="B53" i="6" a="1"/>
  <c r="B53" i="6" s="1"/>
  <c r="J74" i="5" s="1"/>
  <c r="C74" i="7" s="1" a="1"/>
  <c r="C74" i="7" s="1"/>
  <c r="B38" i="6" a="1"/>
  <c r="B38" i="6" s="1"/>
  <c r="J89" i="5" s="1"/>
  <c r="C89" i="7" s="1" a="1"/>
  <c r="C89" i="7" s="1"/>
  <c r="B37" i="6" a="1"/>
  <c r="B37" i="6" s="1"/>
  <c r="J90" i="5" s="1"/>
  <c r="C90" i="7" s="1" a="1"/>
  <c r="C90" i="7" s="1"/>
  <c r="B125" i="6" a="1"/>
  <c r="B125" i="6" s="1"/>
  <c r="J2" i="5" s="1"/>
  <c r="C2" i="7" s="1" a="1"/>
  <c r="C2" i="7" s="1"/>
  <c r="B67" i="6" a="1"/>
  <c r="B67" i="6" s="1"/>
  <c r="J60" i="5" s="1"/>
  <c r="C60" i="7" s="1" a="1"/>
  <c r="C60" i="7" s="1"/>
  <c r="B56" i="6" a="1"/>
  <c r="B56" i="6" s="1"/>
  <c r="J71" i="5" s="1"/>
  <c r="C71" i="7" s="1" a="1"/>
  <c r="C71" i="7" s="1"/>
  <c r="B119" i="6" a="1"/>
  <c r="B119" i="6" s="1"/>
  <c r="J8" i="5" s="1"/>
  <c r="C8" i="7" s="1" a="1"/>
  <c r="C8" i="7" s="1"/>
  <c r="B65" i="6" a="1"/>
  <c r="B65" i="6" s="1"/>
  <c r="J62" i="5" s="1"/>
  <c r="C62" i="7" s="1" a="1"/>
  <c r="C62" i="7" s="1"/>
  <c r="B26" i="6" a="1"/>
  <c r="B26" i="6" s="1"/>
  <c r="J101" i="5" s="1"/>
  <c r="C101" i="7" s="1" a="1"/>
  <c r="C101" i="7" s="1"/>
  <c r="B121" i="6" a="1"/>
  <c r="B121" i="6" s="1"/>
  <c r="J6" i="5" s="1"/>
  <c r="C6" i="7" s="1" a="1"/>
  <c r="C6" i="7" s="1"/>
  <c r="B85" i="6" a="1"/>
  <c r="B85" i="6" s="1"/>
  <c r="J42" i="5" s="1"/>
  <c r="C42" i="7" s="1" a="1"/>
  <c r="C42" i="7" s="1"/>
  <c r="B64" i="6" a="1"/>
  <c r="B64" i="6" s="1"/>
  <c r="J63" i="5" s="1"/>
  <c r="C63" i="7" s="1" a="1"/>
  <c r="C63" i="7" s="1"/>
  <c r="B105" i="6" a="1"/>
  <c r="B105" i="6" s="1"/>
  <c r="J22" i="5" s="1"/>
  <c r="C22" i="7" s="1" a="1"/>
  <c r="C22" i="7" s="1"/>
  <c r="B100" i="6" a="1"/>
  <c r="B100" i="6" s="1"/>
  <c r="J27" i="5" s="1"/>
  <c r="C27" i="7" s="1" a="1"/>
  <c r="C27" i="7" s="1"/>
  <c r="B93" i="6" a="1"/>
  <c r="B93" i="6" s="1"/>
  <c r="J34" i="5" s="1"/>
  <c r="C34" i="7" s="1" a="1"/>
  <c r="C34" i="7" s="1"/>
  <c r="B89" i="6" a="1"/>
  <c r="B89" i="6" s="1"/>
  <c r="J38" i="5" s="1"/>
  <c r="C38" i="7" s="1" a="1"/>
  <c r="C38" i="7" s="1"/>
  <c r="B73" i="6" a="1"/>
  <c r="B73" i="6" s="1"/>
  <c r="J54" i="5" s="1"/>
  <c r="C54" i="7" s="1" a="1"/>
  <c r="C54" i="7" s="1"/>
  <c r="B63" i="6" a="1"/>
  <c r="B63" i="6" s="1"/>
  <c r="J64" i="5" s="1"/>
  <c r="C64" i="7" s="1" a="1"/>
  <c r="C64" i="7" s="1"/>
  <c r="B51" i="6" a="1"/>
  <c r="B51" i="6" s="1"/>
  <c r="J76" i="5" s="1"/>
  <c r="C76" i="7" s="1" a="1"/>
  <c r="C76" i="7" s="1"/>
  <c r="B41" i="6" a="1"/>
  <c r="B41" i="6" s="1"/>
  <c r="J86" i="5" s="1"/>
  <c r="C86" i="7" s="1" a="1"/>
  <c r="C86" i="7" s="1"/>
  <c r="B33" i="6" a="1"/>
  <c r="B33" i="6" s="1"/>
  <c r="J94" i="5" s="1"/>
  <c r="C94" i="7" s="1" a="1"/>
  <c r="C94" i="7" s="1"/>
  <c r="B23" i="6" a="1"/>
  <c r="B23" i="6" s="1"/>
  <c r="J104" i="5" s="1"/>
  <c r="C104" i="7" s="1" a="1"/>
  <c r="C104" i="7" s="1"/>
  <c r="B19" i="6" a="1"/>
  <c r="B19" i="6" s="1"/>
  <c r="J108" i="5" s="1"/>
  <c r="C108" i="7" s="1" a="1"/>
  <c r="C108" i="7" s="1"/>
  <c r="B6" i="6" a="1"/>
  <c r="B6" i="6" s="1"/>
  <c r="J121" i="5" s="1"/>
  <c r="C121" i="7" s="1" a="1"/>
  <c r="C121" i="7" s="1"/>
  <c r="B77" i="6" a="1"/>
  <c r="B77" i="6" s="1"/>
  <c r="J50" i="5" s="1"/>
  <c r="C50" i="7" s="1" a="1"/>
  <c r="C50" i="7" s="1"/>
  <c r="B4" i="6" a="1"/>
  <c r="B4" i="6" s="1"/>
  <c r="J123" i="5" s="1"/>
  <c r="C123" i="7" s="1" a="1"/>
  <c r="C123" i="7" s="1"/>
  <c r="B36" i="6" a="1"/>
  <c r="B36" i="6" s="1"/>
  <c r="J91" i="5" s="1"/>
  <c r="C91" i="7" s="1" a="1"/>
  <c r="C91" i="7" s="1"/>
  <c r="B15" i="6" a="1"/>
  <c r="B15" i="6" s="1"/>
  <c r="J112" i="5" s="1"/>
  <c r="C112" i="7" s="1" a="1"/>
  <c r="C112" i="7" s="1"/>
  <c r="B3" i="6" a="1"/>
  <c r="B3" i="6" s="1"/>
  <c r="J124" i="5" s="1"/>
  <c r="C124" i="7" s="1" a="1"/>
  <c r="C124" i="7" s="1"/>
  <c r="B112" i="6" a="1"/>
  <c r="B112" i="6" s="1"/>
  <c r="J15" i="5" s="1"/>
  <c r="C15" i="7" s="1" a="1"/>
  <c r="C15" i="7" s="1"/>
  <c r="B114" i="6" a="1"/>
  <c r="B114" i="6" s="1"/>
  <c r="J13" i="5" s="1"/>
  <c r="C13" i="7" s="1" a="1"/>
  <c r="C13" i="7" s="1"/>
  <c r="B14" i="6" a="1"/>
  <c r="B14" i="6" s="1"/>
  <c r="J113" i="5" s="1"/>
  <c r="C113" i="7" s="1" a="1"/>
  <c r="C113" i="7" s="1"/>
  <c r="B104" i="6" a="1"/>
  <c r="B104" i="6" s="1"/>
  <c r="J23" i="5" s="1"/>
  <c r="C23" i="7" s="1" a="1"/>
  <c r="C23" i="7" s="1"/>
  <c r="B40" i="6" a="1"/>
  <c r="B40" i="6" s="1"/>
  <c r="J87" i="5" s="1"/>
  <c r="C87" i="7" s="1" a="1"/>
  <c r="C87" i="7" s="1"/>
  <c r="B90" i="6" a="1"/>
  <c r="B90" i="6" s="1"/>
  <c r="J37" i="5" s="1"/>
  <c r="C37" i="7" s="1" a="1"/>
  <c r="C37" i="7" s="1"/>
  <c r="B62" i="6" a="1"/>
  <c r="B62" i="6" s="1"/>
  <c r="J65" i="5" s="1"/>
  <c r="C65" i="7" s="1" a="1"/>
  <c r="C65" i="7" s="1"/>
  <c r="B86" i="6" a="1"/>
  <c r="B86" i="6" s="1"/>
  <c r="J41" i="5" s="1"/>
  <c r="C41" i="7" s="1" a="1"/>
  <c r="C41" i="7" s="1"/>
  <c r="B123" i="6" a="1"/>
  <c r="B123" i="6" s="1"/>
  <c r="J4" i="5" s="1"/>
  <c r="C4" i="7" s="1" a="1"/>
  <c r="C4" i="7" s="1"/>
  <c r="B17" i="6" a="1"/>
  <c r="B17" i="6" s="1"/>
  <c r="J110" i="5" s="1"/>
  <c r="C110" i="7" s="1" a="1"/>
  <c r="C110" i="7" s="1"/>
  <c r="B2" i="6" a="1"/>
  <c r="B2" i="6" s="1"/>
  <c r="J125" i="5" s="1"/>
  <c r="C125" i="7" s="1" a="1"/>
  <c r="C125" i="7" s="1"/>
  <c r="M28" i="5" l="1"/>
  <c r="N28" i="5" s="1"/>
  <c r="Q28" i="5" s="1"/>
  <c r="U28" i="5" s="1"/>
  <c r="D28" i="7" a="1"/>
  <c r="D28" i="7" s="1"/>
  <c r="M81" i="5"/>
  <c r="N81" i="5" s="1"/>
  <c r="Q81" i="5" s="1"/>
  <c r="U81" i="5" s="1"/>
  <c r="D81" i="7" a="1"/>
  <c r="D81" i="7" s="1"/>
  <c r="M40" i="5"/>
  <c r="N40" i="5" s="1"/>
  <c r="T40" i="5" s="1"/>
  <c r="D40" i="7" a="1"/>
  <c r="D40" i="7" s="1"/>
  <c r="M2" i="5"/>
  <c r="N2" i="5" s="1"/>
  <c r="T2" i="5" s="1"/>
  <c r="D2" i="7" a="1"/>
  <c r="D2" i="7" s="1"/>
  <c r="M5" i="5"/>
  <c r="N5" i="5" s="1"/>
  <c r="T5" i="5" s="1"/>
  <c r="D5" i="7" a="1"/>
  <c r="D5" i="7" s="1"/>
  <c r="M120" i="5"/>
  <c r="N120" i="5" s="1"/>
  <c r="T120" i="5" s="1"/>
  <c r="D120" i="7" a="1"/>
  <c r="D120" i="7" s="1"/>
  <c r="M109" i="5"/>
  <c r="N109" i="5" s="1"/>
  <c r="Q109" i="5" s="1"/>
  <c r="D109" i="7" a="1"/>
  <c r="D109" i="7" s="1"/>
  <c r="M110" i="5"/>
  <c r="N110" i="5" s="1"/>
  <c r="T110" i="5" s="1"/>
  <c r="D110" i="7" a="1"/>
  <c r="D110" i="7" s="1"/>
  <c r="M30" i="5"/>
  <c r="N30" i="5" s="1"/>
  <c r="T30" i="5" s="1"/>
  <c r="D30" i="7" a="1"/>
  <c r="D30" i="7" s="1"/>
  <c r="M36" i="5"/>
  <c r="N36" i="5" s="1"/>
  <c r="Q36" i="5" s="1"/>
  <c r="U36" i="5" s="1"/>
  <c r="D36" i="7" a="1"/>
  <c r="D36" i="7" s="1"/>
  <c r="M21" i="5"/>
  <c r="N21" i="5" s="1"/>
  <c r="Q21" i="5" s="1"/>
  <c r="U21" i="5" s="1"/>
  <c r="D21" i="7" a="1"/>
  <c r="D21" i="7" s="1"/>
  <c r="M39" i="5"/>
  <c r="N39" i="5" s="1"/>
  <c r="Q39" i="5" s="1"/>
  <c r="U39" i="5" s="1"/>
  <c r="D39" i="7" a="1"/>
  <c r="D39" i="7" s="1"/>
  <c r="M108" i="5"/>
  <c r="N108" i="5" s="1"/>
  <c r="T108" i="5" s="1"/>
  <c r="D108" i="7" a="1"/>
  <c r="D108" i="7" s="1"/>
  <c r="M74" i="5"/>
  <c r="N74" i="5" s="1"/>
  <c r="T74" i="5" s="1"/>
  <c r="D74" i="7" a="1"/>
  <c r="D74" i="7" s="1"/>
  <c r="M16" i="5"/>
  <c r="N16" i="5" s="1"/>
  <c r="Q16" i="5" s="1"/>
  <c r="U16" i="5" s="1"/>
  <c r="D16" i="7" a="1"/>
  <c r="D16" i="7" s="1"/>
  <c r="M66" i="5"/>
  <c r="N66" i="5" s="1"/>
  <c r="Q66" i="5" s="1"/>
  <c r="U66" i="5" s="1"/>
  <c r="D66" i="7" a="1"/>
  <c r="D66" i="7" s="1"/>
  <c r="M64" i="5"/>
  <c r="N64" i="5" s="1"/>
  <c r="T64" i="5" s="1"/>
  <c r="D64" i="7" a="1"/>
  <c r="D64" i="7" s="1"/>
  <c r="M92" i="5"/>
  <c r="N92" i="5" s="1"/>
  <c r="T92" i="5" s="1"/>
  <c r="D92" i="7" a="1"/>
  <c r="D92" i="7" s="1"/>
  <c r="M68" i="5"/>
  <c r="N68" i="5" s="1"/>
  <c r="T68" i="5" s="1"/>
  <c r="D68" i="7" a="1"/>
  <c r="D68" i="7" s="1"/>
  <c r="M78" i="5"/>
  <c r="N78" i="5" s="1"/>
  <c r="T78" i="5" s="1"/>
  <c r="D78" i="7" a="1"/>
  <c r="D78" i="7" s="1"/>
  <c r="M59" i="5"/>
  <c r="N59" i="5" s="1"/>
  <c r="T59" i="5" s="1"/>
  <c r="D59" i="7" a="1"/>
  <c r="D59" i="7" s="1"/>
  <c r="M41" i="5"/>
  <c r="N41" i="5" s="1"/>
  <c r="Q41" i="5" s="1"/>
  <c r="U41" i="5" s="1"/>
  <c r="D41" i="7" a="1"/>
  <c r="D41" i="7" s="1"/>
  <c r="M55" i="5"/>
  <c r="N55" i="5" s="1"/>
  <c r="Q55" i="5" s="1"/>
  <c r="U55" i="5" s="1"/>
  <c r="D55" i="7" a="1"/>
  <c r="D55" i="7" s="1"/>
  <c r="M49" i="5"/>
  <c r="N49" i="5" s="1"/>
  <c r="T49" i="5" s="1"/>
  <c r="D49" i="7" a="1"/>
  <c r="D49" i="7" s="1"/>
  <c r="M67" i="5"/>
  <c r="N67" i="5" s="1"/>
  <c r="Q67" i="5" s="1"/>
  <c r="U67" i="5" s="1"/>
  <c r="D67" i="7" a="1"/>
  <c r="D67" i="7" s="1"/>
  <c r="M94" i="5"/>
  <c r="N94" i="5" s="1"/>
  <c r="Q94" i="5" s="1"/>
  <c r="U94" i="5" s="1"/>
  <c r="D94" i="7" a="1"/>
  <c r="D94" i="7" s="1"/>
  <c r="M38" i="5"/>
  <c r="N38" i="5" s="1"/>
  <c r="T38" i="5" s="1"/>
  <c r="D38" i="7" a="1"/>
  <c r="D38" i="7" s="1"/>
  <c r="M80" i="5"/>
  <c r="N80" i="5" s="1"/>
  <c r="Q80" i="5" s="1"/>
  <c r="U80" i="5" s="1"/>
  <c r="D80" i="7" a="1"/>
  <c r="D80" i="7" s="1"/>
  <c r="M100" i="5"/>
  <c r="N100" i="5" s="1"/>
  <c r="Q100" i="5" s="1"/>
  <c r="U100" i="5" s="1"/>
  <c r="D100" i="7" a="1"/>
  <c r="D100" i="7" s="1"/>
  <c r="M82" i="5"/>
  <c r="N82" i="5" s="1"/>
  <c r="Q82" i="5" s="1"/>
  <c r="U82" i="5" s="1"/>
  <c r="D82" i="7" a="1"/>
  <c r="D82" i="7" s="1"/>
  <c r="M4" i="5"/>
  <c r="N4" i="5" s="1"/>
  <c r="T4" i="5" s="1"/>
  <c r="D4" i="7" a="1"/>
  <c r="D4" i="7" s="1"/>
  <c r="M76" i="5"/>
  <c r="N76" i="5" s="1"/>
  <c r="Q76" i="5" s="1"/>
  <c r="U76" i="5" s="1"/>
  <c r="D76" i="7" a="1"/>
  <c r="D76" i="7" s="1"/>
  <c r="M7" i="5"/>
  <c r="N7" i="5" s="1"/>
  <c r="Q7" i="5" s="1"/>
  <c r="U7" i="5" s="1"/>
  <c r="D7" i="7" a="1"/>
  <c r="D7" i="7" s="1"/>
  <c r="M45" i="5"/>
  <c r="N45" i="5" s="1"/>
  <c r="T45" i="5" s="1"/>
  <c r="D45" i="7" a="1"/>
  <c r="D45" i="7" s="1"/>
  <c r="M91" i="5"/>
  <c r="N91" i="5" s="1"/>
  <c r="T91" i="5" s="1"/>
  <c r="D91" i="7" a="1"/>
  <c r="D91" i="7" s="1"/>
  <c r="M124" i="5"/>
  <c r="N124" i="5" s="1"/>
  <c r="Q124" i="5" s="1"/>
  <c r="D124" i="7" a="1"/>
  <c r="D124" i="7" s="1"/>
  <c r="M84" i="5"/>
  <c r="N84" i="5" s="1"/>
  <c r="T84" i="5" s="1"/>
  <c r="D84" i="7" a="1"/>
  <c r="D84" i="7" s="1"/>
  <c r="M87" i="5"/>
  <c r="N87" i="5" s="1"/>
  <c r="T87" i="5" s="1"/>
  <c r="D87" i="7" a="1"/>
  <c r="D87" i="7" s="1"/>
  <c r="M118" i="5"/>
  <c r="N118" i="5" s="1"/>
  <c r="T118" i="5" s="1"/>
  <c r="D118" i="7" a="1"/>
  <c r="D118" i="7" s="1"/>
  <c r="M106" i="5"/>
  <c r="N106" i="5" s="1"/>
  <c r="T106" i="5" s="1"/>
  <c r="D106" i="7" a="1"/>
  <c r="D106" i="7" s="1"/>
  <c r="M115" i="5"/>
  <c r="N115" i="5" s="1"/>
  <c r="Q115" i="5" s="1"/>
  <c r="U115" i="5" s="1"/>
  <c r="D115" i="7" a="1"/>
  <c r="D115" i="7" s="1"/>
  <c r="M117" i="5"/>
  <c r="N117" i="5" s="1"/>
  <c r="T117" i="5" s="1"/>
  <c r="D117" i="7" a="1"/>
  <c r="D117" i="7" s="1"/>
  <c r="M73" i="5"/>
  <c r="N73" i="5" s="1"/>
  <c r="T73" i="5" s="1"/>
  <c r="D73" i="7" a="1"/>
  <c r="D73" i="7" s="1"/>
  <c r="M70" i="5"/>
  <c r="N70" i="5" s="1"/>
  <c r="Q70" i="5" s="1"/>
  <c r="U70" i="5" s="1"/>
  <c r="D70" i="7" a="1"/>
  <c r="D70" i="7" s="1"/>
  <c r="M112" i="5"/>
  <c r="N112" i="5" s="1"/>
  <c r="T112" i="5" s="1"/>
  <c r="D112" i="7" a="1"/>
  <c r="D112" i="7" s="1"/>
  <c r="M114" i="5"/>
  <c r="N114" i="5" s="1"/>
  <c r="Q114" i="5" s="1"/>
  <c r="D114" i="7" a="1"/>
  <c r="D114" i="7" s="1"/>
  <c r="M24" i="5"/>
  <c r="N24" i="5" s="1"/>
  <c r="Q24" i="5" s="1"/>
  <c r="U24" i="5" s="1"/>
  <c r="D24" i="7" a="1"/>
  <c r="D24" i="7" s="1"/>
  <c r="M33" i="5"/>
  <c r="N33" i="5" s="1"/>
  <c r="Q33" i="5" s="1"/>
  <c r="U33" i="5" s="1"/>
  <c r="D33" i="7" a="1"/>
  <c r="D33" i="7" s="1"/>
  <c r="M14" i="5"/>
  <c r="N14" i="5" s="1"/>
  <c r="Q14" i="5" s="1"/>
  <c r="U14" i="5" s="1"/>
  <c r="D14" i="7" a="1"/>
  <c r="D14" i="7" s="1"/>
  <c r="M12" i="5"/>
  <c r="N12" i="5" s="1"/>
  <c r="T12" i="5" s="1"/>
  <c r="D12" i="7" a="1"/>
  <c r="D12" i="7" s="1"/>
  <c r="M69" i="5"/>
  <c r="N69" i="5" s="1"/>
  <c r="Q69" i="5" s="1"/>
  <c r="U69" i="5" s="1"/>
  <c r="D69" i="7" a="1"/>
  <c r="D69" i="7" s="1"/>
  <c r="M43" i="5"/>
  <c r="N43" i="5" s="1"/>
  <c r="Q43" i="5" s="1"/>
  <c r="U43" i="5" s="1"/>
  <c r="D43" i="7" a="1"/>
  <c r="D43" i="7" s="1"/>
  <c r="M90" i="5"/>
  <c r="N90" i="5" s="1"/>
  <c r="Q90" i="5" s="1"/>
  <c r="U90" i="5" s="1"/>
  <c r="D90" i="7" a="1"/>
  <c r="D90" i="7" s="1"/>
  <c r="M9" i="5"/>
  <c r="N9" i="5" s="1"/>
  <c r="Q9" i="5" s="1"/>
  <c r="U9" i="5" s="1"/>
  <c r="D9" i="7" a="1"/>
  <c r="D9" i="7" s="1"/>
  <c r="M18" i="5"/>
  <c r="N18" i="5" s="1"/>
  <c r="T18" i="5" s="1"/>
  <c r="D18" i="7" a="1"/>
  <c r="D18" i="7" s="1"/>
  <c r="M121" i="5"/>
  <c r="N121" i="5" s="1"/>
  <c r="Q121" i="5" s="1"/>
  <c r="U121" i="5" s="1"/>
  <c r="D121" i="7" a="1"/>
  <c r="D121" i="7" s="1"/>
  <c r="M95" i="5"/>
  <c r="N95" i="5" s="1"/>
  <c r="T95" i="5" s="1"/>
  <c r="D95" i="7" a="1"/>
  <c r="D95" i="7" s="1"/>
  <c r="M86" i="5"/>
  <c r="N86" i="5" s="1"/>
  <c r="T86" i="5" s="1"/>
  <c r="D86" i="7" a="1"/>
  <c r="D86" i="7" s="1"/>
  <c r="M27" i="5"/>
  <c r="N27" i="5" s="1"/>
  <c r="Q27" i="5" s="1"/>
  <c r="U27" i="5" s="1"/>
  <c r="D27" i="7" a="1"/>
  <c r="D27" i="7" s="1"/>
  <c r="M97" i="5"/>
  <c r="N97" i="5" s="1"/>
  <c r="T97" i="5" s="1"/>
  <c r="D97" i="7" a="1"/>
  <c r="D97" i="7" s="1"/>
  <c r="M56" i="5"/>
  <c r="N56" i="5" s="1"/>
  <c r="Q56" i="5" s="1"/>
  <c r="U56" i="5" s="1"/>
  <c r="D56" i="7" a="1"/>
  <c r="D56" i="7" s="1"/>
  <c r="M46" i="5"/>
  <c r="N46" i="5" s="1"/>
  <c r="Q46" i="5" s="1"/>
  <c r="U46" i="5" s="1"/>
  <c r="D46" i="7" a="1"/>
  <c r="D46" i="7" s="1"/>
  <c r="M104" i="5"/>
  <c r="N104" i="5" s="1"/>
  <c r="Q104" i="5" s="1"/>
  <c r="U104" i="5" s="1"/>
  <c r="D104" i="7" a="1"/>
  <c r="D104" i="7" s="1"/>
  <c r="M15" i="5"/>
  <c r="N15" i="5" s="1"/>
  <c r="Q15" i="5" s="1"/>
  <c r="U15" i="5" s="1"/>
  <c r="D15" i="7" a="1"/>
  <c r="D15" i="7" s="1"/>
  <c r="M105" i="5"/>
  <c r="N105" i="5" s="1"/>
  <c r="Q105" i="5" s="1"/>
  <c r="D105" i="7" a="1"/>
  <c r="D105" i="7" s="1"/>
  <c r="M47" i="5"/>
  <c r="N47" i="5" s="1"/>
  <c r="Q47" i="5" s="1"/>
  <c r="U47" i="5" s="1"/>
  <c r="D47" i="7" a="1"/>
  <c r="D47" i="7" s="1"/>
  <c r="M116" i="5"/>
  <c r="N116" i="5" s="1"/>
  <c r="Q116" i="5" s="1"/>
  <c r="U116" i="5" s="1"/>
  <c r="D116" i="7" a="1"/>
  <c r="D116" i="7" s="1"/>
  <c r="M103" i="5"/>
  <c r="N103" i="5" s="1"/>
  <c r="T103" i="5" s="1"/>
  <c r="D103" i="7" a="1"/>
  <c r="D103" i="7" s="1"/>
  <c r="M85" i="5"/>
  <c r="N85" i="5" s="1"/>
  <c r="Q85" i="5" s="1"/>
  <c r="U85" i="5" s="1"/>
  <c r="D85" i="7" a="1"/>
  <c r="D85" i="7" s="1"/>
  <c r="M3" i="5"/>
  <c r="N3" i="5" s="1"/>
  <c r="T3" i="5" s="1"/>
  <c r="D3" i="7" a="1"/>
  <c r="D3" i="7" s="1"/>
  <c r="M29" i="5"/>
  <c r="N29" i="5" s="1"/>
  <c r="Q29" i="5" s="1"/>
  <c r="U29" i="5" s="1"/>
  <c r="D29" i="7" a="1"/>
  <c r="D29" i="7" s="1"/>
  <c r="M57" i="5"/>
  <c r="N57" i="5" s="1"/>
  <c r="Q57" i="5" s="1"/>
  <c r="U57" i="5" s="1"/>
  <c r="D57" i="7" a="1"/>
  <c r="D57" i="7" s="1"/>
  <c r="M34" i="5"/>
  <c r="N34" i="5" s="1"/>
  <c r="T34" i="5" s="1"/>
  <c r="D34" i="7" a="1"/>
  <c r="D34" i="7" s="1"/>
  <c r="M35" i="5"/>
  <c r="N35" i="5" s="1"/>
  <c r="T35" i="5" s="1"/>
  <c r="D35" i="7" a="1"/>
  <c r="D35" i="7" s="1"/>
  <c r="M11" i="5"/>
  <c r="N11" i="5" s="1"/>
  <c r="Q11" i="5" s="1"/>
  <c r="U11" i="5" s="1"/>
  <c r="D11" i="7" a="1"/>
  <c r="D11" i="7" s="1"/>
  <c r="M31" i="5"/>
  <c r="N31" i="5" s="1"/>
  <c r="T31" i="5" s="1"/>
  <c r="D31" i="7" a="1"/>
  <c r="D31" i="7" s="1"/>
  <c r="M37" i="5"/>
  <c r="N37" i="5" s="1"/>
  <c r="Q37" i="5" s="1"/>
  <c r="U37" i="5" s="1"/>
  <c r="D37" i="7" a="1"/>
  <c r="D37" i="7" s="1"/>
  <c r="M71" i="5"/>
  <c r="N71" i="5" s="1"/>
  <c r="T71" i="5" s="1"/>
  <c r="D71" i="7" a="1"/>
  <c r="D71" i="7" s="1"/>
  <c r="M42" i="5"/>
  <c r="N42" i="5" s="1"/>
  <c r="Q42" i="5" s="1"/>
  <c r="U42" i="5" s="1"/>
  <c r="D42" i="7" a="1"/>
  <c r="D42" i="7" s="1"/>
  <c r="M123" i="5"/>
  <c r="N123" i="5" s="1"/>
  <c r="Q123" i="5" s="1"/>
  <c r="D123" i="7" a="1"/>
  <c r="D123" i="7" s="1"/>
  <c r="M93" i="5"/>
  <c r="N93" i="5" s="1"/>
  <c r="T93" i="5" s="1"/>
  <c r="D93" i="7" a="1"/>
  <c r="D93" i="7" s="1"/>
  <c r="M19" i="5"/>
  <c r="N19" i="5" s="1"/>
  <c r="Q19" i="5" s="1"/>
  <c r="U19" i="5" s="1"/>
  <c r="D19" i="7" a="1"/>
  <c r="D19" i="7" s="1"/>
  <c r="M77" i="5"/>
  <c r="N77" i="5" s="1"/>
  <c r="T77" i="5" s="1"/>
  <c r="D77" i="7" a="1"/>
  <c r="D77" i="7" s="1"/>
  <c r="M22" i="5"/>
  <c r="N22" i="5" s="1"/>
  <c r="Q22" i="5" s="1"/>
  <c r="U22" i="5" s="1"/>
  <c r="D22" i="7" a="1"/>
  <c r="D22" i="7" s="1"/>
  <c r="M72" i="5"/>
  <c r="N72" i="5" s="1"/>
  <c r="T72" i="5" s="1"/>
  <c r="D72" i="7" a="1"/>
  <c r="D72" i="7" s="1"/>
  <c r="M62" i="5"/>
  <c r="N62" i="5" s="1"/>
  <c r="Q62" i="5" s="1"/>
  <c r="U62" i="5" s="1"/>
  <c r="D62" i="7" a="1"/>
  <c r="D62" i="7" s="1"/>
  <c r="M32" i="5"/>
  <c r="N32" i="5" s="1"/>
  <c r="T32" i="5" s="1"/>
  <c r="D32" i="7" a="1"/>
  <c r="D32" i="7" s="1"/>
  <c r="M113" i="5"/>
  <c r="N113" i="5" s="1"/>
  <c r="Q113" i="5" s="1"/>
  <c r="U113" i="5" s="1"/>
  <c r="D113" i="7" a="1"/>
  <c r="D113" i="7" s="1"/>
  <c r="M52" i="5"/>
  <c r="N52" i="5" s="1"/>
  <c r="Q52" i="5" s="1"/>
  <c r="U52" i="5" s="1"/>
  <c r="D52" i="7" a="1"/>
  <c r="D52" i="7" s="1"/>
  <c r="M89" i="5"/>
  <c r="N89" i="5" s="1"/>
  <c r="Q89" i="5" s="1"/>
  <c r="U89" i="5" s="1"/>
  <c r="D89" i="7" a="1"/>
  <c r="D89" i="7" s="1"/>
  <c r="M79" i="5"/>
  <c r="N79" i="5" s="1"/>
  <c r="Q79" i="5" s="1"/>
  <c r="U79" i="5" s="1"/>
  <c r="D79" i="7" a="1"/>
  <c r="D79" i="7" s="1"/>
  <c r="M102" i="5"/>
  <c r="N102" i="5" s="1"/>
  <c r="T102" i="5" s="1"/>
  <c r="D102" i="7" a="1"/>
  <c r="D102" i="7" s="1"/>
  <c r="M111" i="5"/>
  <c r="N111" i="5" s="1"/>
  <c r="T111" i="5" s="1"/>
  <c r="D111" i="7" a="1"/>
  <c r="D111" i="7" s="1"/>
  <c r="M26" i="5"/>
  <c r="N26" i="5" s="1"/>
  <c r="T26" i="5" s="1"/>
  <c r="D26" i="7" a="1"/>
  <c r="D26" i="7" s="1"/>
  <c r="M107" i="5"/>
  <c r="N107" i="5" s="1"/>
  <c r="Q107" i="5" s="1"/>
  <c r="D107" i="7" a="1"/>
  <c r="D107" i="7" s="1"/>
  <c r="M17" i="5"/>
  <c r="N17" i="5" s="1"/>
  <c r="T17" i="5" s="1"/>
  <c r="D17" i="7" a="1"/>
  <c r="D17" i="7" s="1"/>
  <c r="M99" i="5"/>
  <c r="N99" i="5" s="1"/>
  <c r="Q99" i="5" s="1"/>
  <c r="U99" i="5" s="1"/>
  <c r="D99" i="7" a="1"/>
  <c r="D99" i="7" s="1"/>
  <c r="M63" i="5"/>
  <c r="N63" i="5" s="1"/>
  <c r="Q63" i="5" s="1"/>
  <c r="U63" i="5" s="1"/>
  <c r="D63" i="7" a="1"/>
  <c r="D63" i="7" s="1"/>
  <c r="M119" i="5"/>
  <c r="N119" i="5" s="1"/>
  <c r="Q119" i="5" s="1"/>
  <c r="U119" i="5" s="1"/>
  <c r="D119" i="7" a="1"/>
  <c r="D119" i="7" s="1"/>
  <c r="M88" i="5"/>
  <c r="N88" i="5" s="1"/>
  <c r="T88" i="5" s="1"/>
  <c r="D88" i="7" a="1"/>
  <c r="D88" i="7" s="1"/>
  <c r="M25" i="5"/>
  <c r="N25" i="5" s="1"/>
  <c r="Q25" i="5" s="1"/>
  <c r="U25" i="5" s="1"/>
  <c r="D25" i="7" a="1"/>
  <c r="D25" i="7" s="1"/>
  <c r="M54" i="5"/>
  <c r="N54" i="5" s="1"/>
  <c r="T54" i="5" s="1"/>
  <c r="D54" i="7" a="1"/>
  <c r="D54" i="7" s="1"/>
  <c r="M65" i="5"/>
  <c r="N65" i="5" s="1"/>
  <c r="T65" i="5" s="1"/>
  <c r="D65" i="7" a="1"/>
  <c r="D65" i="7" s="1"/>
  <c r="M44" i="5"/>
  <c r="N44" i="5" s="1"/>
  <c r="Q44" i="5" s="1"/>
  <c r="U44" i="5" s="1"/>
  <c r="D44" i="7" a="1"/>
  <c r="D44" i="7" s="1"/>
  <c r="M125" i="5"/>
  <c r="N125" i="5" s="1"/>
  <c r="T125" i="5" s="1"/>
  <c r="D125" i="7" a="1"/>
  <c r="D125" i="7" s="1"/>
  <c r="M6" i="5"/>
  <c r="N6" i="5" s="1"/>
  <c r="T6" i="5" s="1"/>
  <c r="D6" i="7" a="1"/>
  <c r="D6" i="7" s="1"/>
  <c r="M8" i="5"/>
  <c r="N8" i="5" s="1"/>
  <c r="Q8" i="5" s="1"/>
  <c r="U8" i="5" s="1"/>
  <c r="D8" i="7" a="1"/>
  <c r="D8" i="7" s="1"/>
  <c r="M20" i="5"/>
  <c r="N20" i="5" s="1"/>
  <c r="T20" i="5" s="1"/>
  <c r="D20" i="7" a="1"/>
  <c r="D20" i="7" s="1"/>
  <c r="M58" i="5"/>
  <c r="N58" i="5" s="1"/>
  <c r="Q58" i="5" s="1"/>
  <c r="U58" i="5" s="1"/>
  <c r="D58" i="7" a="1"/>
  <c r="D58" i="7" s="1"/>
  <c r="M50" i="5"/>
  <c r="N50" i="5" s="1"/>
  <c r="Q50" i="5" s="1"/>
  <c r="U50" i="5" s="1"/>
  <c r="D50" i="7" a="1"/>
  <c r="D50" i="7" s="1"/>
  <c r="M98" i="5"/>
  <c r="N98" i="5" s="1"/>
  <c r="T98" i="5" s="1"/>
  <c r="D98" i="7" a="1"/>
  <c r="D98" i="7" s="1"/>
  <c r="M51" i="5"/>
  <c r="N51" i="5" s="1"/>
  <c r="Q51" i="5" s="1"/>
  <c r="U51" i="5" s="1"/>
  <c r="D51" i="7" a="1"/>
  <c r="D51" i="7" s="1"/>
  <c r="M10" i="5"/>
  <c r="N10" i="5" s="1"/>
  <c r="T10" i="5" s="1"/>
  <c r="D10" i="7" a="1"/>
  <c r="D10" i="7" s="1"/>
  <c r="M13" i="5"/>
  <c r="N13" i="5" s="1"/>
  <c r="T13" i="5" s="1"/>
  <c r="D13" i="7" a="1"/>
  <c r="D13" i="7" s="1"/>
  <c r="M101" i="5"/>
  <c r="N101" i="5" s="1"/>
  <c r="Q101" i="5" s="1"/>
  <c r="U101" i="5" s="1"/>
  <c r="D101" i="7" a="1"/>
  <c r="D101" i="7" s="1"/>
  <c r="M23" i="5"/>
  <c r="N23" i="5" s="1"/>
  <c r="Q23" i="5" s="1"/>
  <c r="U23" i="5" s="1"/>
  <c r="D23" i="7" a="1"/>
  <c r="D23" i="7" s="1"/>
  <c r="M60" i="5"/>
  <c r="N60" i="5" s="1"/>
  <c r="T60" i="5" s="1"/>
  <c r="D60" i="7" a="1"/>
  <c r="D60" i="7" s="1"/>
  <c r="M48" i="5"/>
  <c r="N48" i="5" s="1"/>
  <c r="Q48" i="5" s="1"/>
  <c r="U48" i="5" s="1"/>
  <c r="D48" i="7" a="1"/>
  <c r="D48" i="7" s="1"/>
  <c r="M96" i="5"/>
  <c r="N96" i="5" s="1"/>
  <c r="Q96" i="5" s="1"/>
  <c r="U96" i="5" s="1"/>
  <c r="D96" i="7" a="1"/>
  <c r="D96" i="7" s="1"/>
  <c r="M83" i="5"/>
  <c r="N83" i="5" s="1"/>
  <c r="Q83" i="5" s="1"/>
  <c r="U83" i="5" s="1"/>
  <c r="D83" i="7" a="1"/>
  <c r="D83" i="7" s="1"/>
  <c r="M75" i="5"/>
  <c r="N75" i="5" s="1"/>
  <c r="Q75" i="5" s="1"/>
  <c r="U75" i="5" s="1"/>
  <c r="D75" i="7" a="1"/>
  <c r="D75" i="7" s="1"/>
  <c r="M53" i="5"/>
  <c r="N53" i="5" s="1"/>
  <c r="Q53" i="5" s="1"/>
  <c r="D53" i="7" a="1"/>
  <c r="D53" i="7" s="1"/>
  <c r="M122" i="5"/>
  <c r="N122" i="5" s="1"/>
  <c r="T122" i="5" s="1"/>
  <c r="D122" i="7" a="1"/>
  <c r="D122" i="7" s="1"/>
  <c r="M61" i="5"/>
  <c r="N61" i="5" s="1"/>
  <c r="T61" i="5" s="1"/>
  <c r="D61" i="7" a="1"/>
  <c r="D61" i="7" s="1"/>
  <c r="Q88" i="5"/>
  <c r="U88" i="5" s="1"/>
  <c r="T11" i="5" l="1"/>
  <c r="T115" i="5"/>
  <c r="T81" i="5"/>
  <c r="T28" i="5"/>
  <c r="T80" i="5"/>
  <c r="T116" i="5"/>
  <c r="Q102" i="5"/>
  <c r="U102" i="5" s="1"/>
  <c r="T47" i="5"/>
  <c r="T14" i="5"/>
  <c r="Q91" i="5"/>
  <c r="U91" i="5" s="1"/>
  <c r="I91" i="7" s="1" a="1"/>
  <c r="I91" i="7" s="1"/>
  <c r="K91" i="7" s="1"/>
  <c r="Q2" i="5"/>
  <c r="U2" i="5" s="1"/>
  <c r="I2" i="7" s="1" a="1"/>
  <c r="I2" i="7" s="1"/>
  <c r="K2" i="7" s="1"/>
  <c r="Q111" i="5"/>
  <c r="U111" i="5" s="1"/>
  <c r="V111" i="5" s="1"/>
  <c r="W111" i="5" s="1" a="1"/>
  <c r="W111" i="5" s="1"/>
  <c r="Q31" i="5"/>
  <c r="U31" i="5" s="1"/>
  <c r="I31" i="7" s="1" a="1"/>
  <c r="I31" i="7" s="1"/>
  <c r="K31" i="7" s="1"/>
  <c r="I28" i="7" a="1"/>
  <c r="I28" i="7" s="1"/>
  <c r="K28" i="7" s="1"/>
  <c r="V28" i="5"/>
  <c r="W28" i="5" s="1" a="1"/>
  <c r="W28" i="5" s="1"/>
  <c r="I104" i="7" a="1"/>
  <c r="I104" i="7" s="1"/>
  <c r="K104" i="7" s="1"/>
  <c r="V104" i="5"/>
  <c r="W104" i="5" s="1" a="1"/>
  <c r="W104" i="5" s="1"/>
  <c r="I76" i="7" a="1"/>
  <c r="I76" i="7" s="1"/>
  <c r="K76" i="7" s="1"/>
  <c r="V76" i="5"/>
  <c r="W76" i="5" s="1" a="1"/>
  <c r="W76" i="5" s="1"/>
  <c r="I66" i="7" a="1"/>
  <c r="I66" i="7" s="1"/>
  <c r="K66" i="7" s="1"/>
  <c r="V66" i="5"/>
  <c r="W66" i="5" s="1" a="1"/>
  <c r="W66" i="5" s="1"/>
  <c r="I48" i="7" a="1"/>
  <c r="I48" i="7" s="1"/>
  <c r="K48" i="7" s="1"/>
  <c r="V48" i="5"/>
  <c r="W48" i="5" s="1" a="1"/>
  <c r="W48" i="5" s="1"/>
  <c r="I55" i="7" a="1"/>
  <c r="I55" i="7" s="1"/>
  <c r="K55" i="7" s="1"/>
  <c r="V55" i="5"/>
  <c r="W55" i="5" s="1" a="1"/>
  <c r="W55" i="5" s="1"/>
  <c r="I25" i="7" a="1"/>
  <c r="I25" i="7" s="1"/>
  <c r="K25" i="7" s="1"/>
  <c r="V25" i="5"/>
  <c r="W25" i="5" s="1" a="1"/>
  <c r="W25" i="5" s="1"/>
  <c r="I37" i="7" a="1"/>
  <c r="I37" i="7" s="1"/>
  <c r="K37" i="7" s="1"/>
  <c r="V37" i="5"/>
  <c r="W37" i="5" s="1" a="1"/>
  <c r="W37" i="5" s="1"/>
  <c r="I9" i="7" a="1"/>
  <c r="I9" i="7" s="1"/>
  <c r="K9" i="7" s="1"/>
  <c r="V9" i="5"/>
  <c r="W9" i="5" s="1" a="1"/>
  <c r="W9" i="5" s="1"/>
  <c r="I41" i="7" a="1"/>
  <c r="I41" i="7" s="1"/>
  <c r="K41" i="7" s="1"/>
  <c r="V41" i="5"/>
  <c r="W41" i="5" s="1" a="1"/>
  <c r="W41" i="5" s="1"/>
  <c r="I23" i="7" a="1"/>
  <c r="I23" i="7" s="1"/>
  <c r="K23" i="7" s="1"/>
  <c r="V23" i="5"/>
  <c r="W23" i="5" s="1" a="1"/>
  <c r="W23" i="5" s="1"/>
  <c r="I22" i="7" a="1"/>
  <c r="I22" i="7" s="1"/>
  <c r="K22" i="7" s="1"/>
  <c r="V22" i="5"/>
  <c r="W22" i="5" s="1" a="1"/>
  <c r="W22" i="5" s="1"/>
  <c r="I90" i="7" a="1"/>
  <c r="I90" i="7" s="1"/>
  <c r="K90" i="7" s="1"/>
  <c r="V90" i="5"/>
  <c r="W90" i="5" s="1" a="1"/>
  <c r="W90" i="5" s="1"/>
  <c r="Q98" i="5"/>
  <c r="U98" i="5" s="1"/>
  <c r="I101" i="7" a="1"/>
  <c r="I101" i="7" s="1"/>
  <c r="K101" i="7" s="1"/>
  <c r="V101" i="5"/>
  <c r="W101" i="5" s="1" a="1"/>
  <c r="W101" i="5" s="1"/>
  <c r="I79" i="7" a="1"/>
  <c r="I79" i="7" s="1"/>
  <c r="K79" i="7" s="1"/>
  <c r="V79" i="5"/>
  <c r="W79" i="5" s="1" a="1"/>
  <c r="W79" i="5" s="1"/>
  <c r="I11" i="7" a="1"/>
  <c r="I11" i="7" s="1"/>
  <c r="K11" i="7" s="1"/>
  <c r="V11" i="5"/>
  <c r="W11" i="5" s="1" a="1"/>
  <c r="W11" i="5" s="1"/>
  <c r="I116" i="7" a="1"/>
  <c r="I116" i="7" s="1"/>
  <c r="K116" i="7" s="1"/>
  <c r="V116" i="5"/>
  <c r="W116" i="5" s="1" a="1"/>
  <c r="W116" i="5" s="1"/>
  <c r="I27" i="7" a="1"/>
  <c r="I27" i="7" s="1"/>
  <c r="K27" i="7" s="1"/>
  <c r="V27" i="5"/>
  <c r="W27" i="5" s="1" a="1"/>
  <c r="W27" i="5" s="1"/>
  <c r="I80" i="7" a="1"/>
  <c r="I80" i="7" s="1"/>
  <c r="K80" i="7" s="1"/>
  <c r="V80" i="5"/>
  <c r="W80" i="5" s="1" a="1"/>
  <c r="W80" i="5" s="1"/>
  <c r="I39" i="7" a="1"/>
  <c r="I39" i="7" s="1"/>
  <c r="K39" i="7" s="1"/>
  <c r="V39" i="5"/>
  <c r="W39" i="5" s="1" a="1"/>
  <c r="W39" i="5" s="1"/>
  <c r="I63" i="7" a="1"/>
  <c r="I63" i="7" s="1"/>
  <c r="K63" i="7" s="1"/>
  <c r="V63" i="5"/>
  <c r="W63" i="5" s="1" a="1"/>
  <c r="W63" i="5" s="1"/>
  <c r="I89" i="7" a="1"/>
  <c r="I89" i="7" s="1"/>
  <c r="K89" i="7" s="1"/>
  <c r="V89" i="5"/>
  <c r="W89" i="5" s="1" a="1"/>
  <c r="W89" i="5" s="1"/>
  <c r="I19" i="7" a="1"/>
  <c r="I19" i="7" s="1"/>
  <c r="K19" i="7" s="1"/>
  <c r="V19" i="5"/>
  <c r="W19" i="5" s="1" a="1"/>
  <c r="W19" i="5" s="1"/>
  <c r="I69" i="7" a="1"/>
  <c r="I69" i="7" s="1"/>
  <c r="K69" i="7" s="1"/>
  <c r="V69" i="5"/>
  <c r="W69" i="5" s="1" a="1"/>
  <c r="W69" i="5" s="1"/>
  <c r="I50" i="7" a="1"/>
  <c r="I50" i="7" s="1"/>
  <c r="K50" i="7" s="1"/>
  <c r="V50" i="5"/>
  <c r="W50" i="5" s="1" a="1"/>
  <c r="W50" i="5" s="1"/>
  <c r="I16" i="7" a="1"/>
  <c r="I16" i="7" s="1"/>
  <c r="K16" i="7" s="1"/>
  <c r="V16" i="5"/>
  <c r="W16" i="5" s="1" a="1"/>
  <c r="W16" i="5" s="1"/>
  <c r="I56" i="7" a="1"/>
  <c r="I56" i="7" s="1"/>
  <c r="K56" i="7" s="1"/>
  <c r="V56" i="5"/>
  <c r="W56" i="5" s="1" a="1"/>
  <c r="W56" i="5" s="1"/>
  <c r="I100" i="7" a="1"/>
  <c r="I100" i="7" s="1"/>
  <c r="K100" i="7" s="1"/>
  <c r="V100" i="5"/>
  <c r="W100" i="5" s="1" a="1"/>
  <c r="W100" i="5" s="1"/>
  <c r="I43" i="7" a="1"/>
  <c r="I43" i="7" s="1"/>
  <c r="K43" i="7" s="1"/>
  <c r="V43" i="5"/>
  <c r="W43" i="5" s="1" a="1"/>
  <c r="W43" i="5" s="1"/>
  <c r="I21" i="7" a="1"/>
  <c r="I21" i="7" s="1"/>
  <c r="K21" i="7" s="1"/>
  <c r="V21" i="5"/>
  <c r="W21" i="5" s="1" a="1"/>
  <c r="W21" i="5" s="1"/>
  <c r="I75" i="7" a="1"/>
  <c r="I75" i="7" s="1"/>
  <c r="K75" i="7" s="1"/>
  <c r="V75" i="5"/>
  <c r="W75" i="5" s="1" a="1"/>
  <c r="W75" i="5" s="1"/>
  <c r="I52" i="7" a="1"/>
  <c r="I52" i="7" s="1"/>
  <c r="K52" i="7" s="1"/>
  <c r="V52" i="5"/>
  <c r="W52" i="5" s="1" a="1"/>
  <c r="W52" i="5" s="1"/>
  <c r="Q38" i="5"/>
  <c r="U38" i="5" s="1"/>
  <c r="T121" i="5"/>
  <c r="I94" i="7" a="1"/>
  <c r="I94" i="7" s="1"/>
  <c r="K94" i="7" s="1"/>
  <c r="V94" i="5"/>
  <c r="W94" i="5" s="1" a="1"/>
  <c r="W94" i="5" s="1"/>
  <c r="I36" i="7" a="1"/>
  <c r="I36" i="7" s="1"/>
  <c r="K36" i="7" s="1"/>
  <c r="V36" i="5"/>
  <c r="W36" i="5" s="1" a="1"/>
  <c r="W36" i="5" s="1"/>
  <c r="I81" i="7" a="1"/>
  <c r="I81" i="7" s="1"/>
  <c r="K81" i="7" s="1"/>
  <c r="V81" i="5"/>
  <c r="W81" i="5" s="1" a="1"/>
  <c r="W81" i="5" s="1"/>
  <c r="I96" i="7" a="1"/>
  <c r="I96" i="7" s="1"/>
  <c r="K96" i="7" s="1"/>
  <c r="V96" i="5"/>
  <c r="W96" i="5" s="1" a="1"/>
  <c r="W96" i="5" s="1"/>
  <c r="I29" i="7" a="1"/>
  <c r="I29" i="7" s="1"/>
  <c r="K29" i="7" s="1"/>
  <c r="V29" i="5"/>
  <c r="W29" i="5" s="1" a="1"/>
  <c r="W29" i="5" s="1"/>
  <c r="I33" i="7" a="1"/>
  <c r="I33" i="7" s="1"/>
  <c r="K33" i="7" s="1"/>
  <c r="V33" i="5"/>
  <c r="W33" i="5" s="1" a="1"/>
  <c r="W33" i="5" s="1"/>
  <c r="T96" i="5"/>
  <c r="I62" i="7" a="1"/>
  <c r="I62" i="7" s="1"/>
  <c r="K62" i="7" s="1"/>
  <c r="V62" i="5"/>
  <c r="W62" i="5" s="1" a="1"/>
  <c r="W62" i="5" s="1"/>
  <c r="I88" i="7" a="1"/>
  <c r="I88" i="7" s="1"/>
  <c r="K88" i="7" s="1"/>
  <c r="V88" i="5"/>
  <c r="W88" i="5" s="1" a="1"/>
  <c r="W88" i="5" s="1"/>
  <c r="I58" i="7" a="1"/>
  <c r="I58" i="7" s="1"/>
  <c r="K58" i="7" s="1"/>
  <c r="V58" i="5"/>
  <c r="W58" i="5" s="1" a="1"/>
  <c r="W58" i="5" s="1"/>
  <c r="I85" i="7" a="1"/>
  <c r="I85" i="7" s="1"/>
  <c r="K85" i="7" s="1"/>
  <c r="V85" i="5"/>
  <c r="W85" i="5" s="1" a="1"/>
  <c r="W85" i="5" s="1"/>
  <c r="I82" i="7" a="1"/>
  <c r="I82" i="7" s="1"/>
  <c r="K82" i="7" s="1"/>
  <c r="V82" i="5"/>
  <c r="W82" i="5" s="1" a="1"/>
  <c r="W82" i="5" s="1"/>
  <c r="I119" i="7" a="1"/>
  <c r="I119" i="7" s="1"/>
  <c r="K119" i="7" s="1"/>
  <c r="V119" i="5"/>
  <c r="W119" i="5" s="1" a="1"/>
  <c r="W119" i="5" s="1"/>
  <c r="I47" i="7" a="1"/>
  <c r="I47" i="7" s="1"/>
  <c r="K47" i="7" s="1"/>
  <c r="V47" i="5"/>
  <c r="W47" i="5" s="1" a="1"/>
  <c r="W47" i="5" s="1"/>
  <c r="T62" i="5"/>
  <c r="I83" i="7" a="1"/>
  <c r="I83" i="7" s="1"/>
  <c r="K83" i="7" s="1"/>
  <c r="V83" i="5"/>
  <c r="W83" i="5" s="1" a="1"/>
  <c r="W83" i="5" s="1"/>
  <c r="I51" i="7" a="1"/>
  <c r="I51" i="7" s="1"/>
  <c r="K51" i="7" s="1"/>
  <c r="V51" i="5"/>
  <c r="W51" i="5" s="1" a="1"/>
  <c r="W51" i="5" s="1"/>
  <c r="I44" i="7" a="1"/>
  <c r="I44" i="7" s="1"/>
  <c r="K44" i="7" s="1"/>
  <c r="V44" i="5"/>
  <c r="W44" i="5" s="1" a="1"/>
  <c r="W44" i="5" s="1"/>
  <c r="I113" i="7" a="1"/>
  <c r="I113" i="7" s="1"/>
  <c r="K113" i="7" s="1"/>
  <c r="V113" i="5"/>
  <c r="W113" i="5" s="1" a="1"/>
  <c r="W113" i="5" s="1"/>
  <c r="I57" i="7" a="1"/>
  <c r="I57" i="7" s="1"/>
  <c r="K57" i="7" s="1"/>
  <c r="V57" i="5"/>
  <c r="W57" i="5" s="1" a="1"/>
  <c r="W57" i="5" s="1"/>
  <c r="I14" i="7" a="1"/>
  <c r="I14" i="7" s="1"/>
  <c r="K14" i="7" s="1"/>
  <c r="V14" i="5"/>
  <c r="W14" i="5" s="1" a="1"/>
  <c r="W14" i="5" s="1"/>
  <c r="I42" i="7" a="1"/>
  <c r="I42" i="7" s="1"/>
  <c r="K42" i="7" s="1"/>
  <c r="V42" i="5"/>
  <c r="W42" i="5" s="1" a="1"/>
  <c r="W42" i="5" s="1"/>
  <c r="I121" i="7" a="1"/>
  <c r="I121" i="7" s="1"/>
  <c r="K121" i="7" s="1"/>
  <c r="V121" i="5"/>
  <c r="W121" i="5" s="1" a="1"/>
  <c r="W121" i="5" s="1"/>
  <c r="I24" i="7" a="1"/>
  <c r="I24" i="7" s="1"/>
  <c r="K24" i="7" s="1"/>
  <c r="V24" i="5"/>
  <c r="W24" i="5" s="1" a="1"/>
  <c r="W24" i="5" s="1"/>
  <c r="Q32" i="5"/>
  <c r="U32" i="5" s="1"/>
  <c r="I46" i="7" a="1"/>
  <c r="I46" i="7" s="1"/>
  <c r="K46" i="7" s="1"/>
  <c r="V46" i="5"/>
  <c r="W46" i="5" s="1" a="1"/>
  <c r="W46" i="5" s="1"/>
  <c r="I115" i="7" a="1"/>
  <c r="I115" i="7" s="1"/>
  <c r="K115" i="7" s="1"/>
  <c r="V115" i="5"/>
  <c r="W115" i="5" s="1" a="1"/>
  <c r="W115" i="5" s="1"/>
  <c r="I8" i="7" a="1"/>
  <c r="I8" i="7" s="1"/>
  <c r="K8" i="7" s="1"/>
  <c r="V8" i="5"/>
  <c r="W8" i="5" s="1" a="1"/>
  <c r="W8" i="5" s="1"/>
  <c r="I70" i="7" a="1"/>
  <c r="I70" i="7" s="1"/>
  <c r="K70" i="7" s="1"/>
  <c r="V70" i="5"/>
  <c r="W70" i="5" s="1" a="1"/>
  <c r="W70" i="5" s="1"/>
  <c r="T76" i="5"/>
  <c r="I99" i="7" a="1"/>
  <c r="I99" i="7" s="1"/>
  <c r="K99" i="7" s="1"/>
  <c r="V99" i="5"/>
  <c r="W99" i="5" s="1" a="1"/>
  <c r="W99" i="5" s="1"/>
  <c r="Q106" i="5"/>
  <c r="U106" i="5" s="1"/>
  <c r="I15" i="7" a="1"/>
  <c r="I15" i="7" s="1"/>
  <c r="K15" i="7" s="1"/>
  <c r="V15" i="5"/>
  <c r="W15" i="5" s="1" a="1"/>
  <c r="W15" i="5" s="1"/>
  <c r="I7" i="7" a="1"/>
  <c r="I7" i="7" s="1"/>
  <c r="K7" i="7" s="1"/>
  <c r="V7" i="5"/>
  <c r="W7" i="5" s="1" a="1"/>
  <c r="W7" i="5" s="1"/>
  <c r="I67" i="7" a="1"/>
  <c r="I67" i="7" s="1"/>
  <c r="K67" i="7" s="1"/>
  <c r="V67" i="5"/>
  <c r="W67" i="5" s="1" a="1"/>
  <c r="W67" i="5" s="1"/>
  <c r="Q49" i="5"/>
  <c r="U49" i="5" s="1"/>
  <c r="T25" i="5"/>
  <c r="Q20" i="5"/>
  <c r="U20" i="5" s="1"/>
  <c r="T90" i="5"/>
  <c r="T56" i="5"/>
  <c r="T24" i="5"/>
  <c r="Q18" i="5"/>
  <c r="U18" i="5" s="1"/>
  <c r="Q118" i="5"/>
  <c r="U118" i="5" s="1"/>
  <c r="Q54" i="5"/>
  <c r="U54" i="5" s="1"/>
  <c r="T58" i="5"/>
  <c r="T9" i="5"/>
  <c r="Q5" i="5"/>
  <c r="U5" i="5" s="1"/>
  <c r="T37" i="5"/>
  <c r="Q110" i="5"/>
  <c r="U110" i="5" s="1"/>
  <c r="T69" i="5"/>
  <c r="Q17" i="5"/>
  <c r="U17" i="5" s="1"/>
  <c r="Q40" i="5"/>
  <c r="U40" i="5" s="1"/>
  <c r="T66" i="5"/>
  <c r="T27" i="5"/>
  <c r="Q35" i="5"/>
  <c r="U35" i="5" s="1"/>
  <c r="Q4" i="5"/>
  <c r="U4" i="5" s="1"/>
  <c r="Q95" i="5"/>
  <c r="U95" i="5" s="1"/>
  <c r="T85" i="5"/>
  <c r="T55" i="5"/>
  <c r="T33" i="5"/>
  <c r="Q34" i="5"/>
  <c r="U34" i="5" s="1"/>
  <c r="Q93" i="5"/>
  <c r="U93" i="5" s="1"/>
  <c r="T43" i="5"/>
  <c r="Q6" i="5"/>
  <c r="U6" i="5" s="1"/>
  <c r="T89" i="5"/>
  <c r="T41" i="5"/>
  <c r="T19" i="5"/>
  <c r="T16" i="5"/>
  <c r="T70" i="5"/>
  <c r="T82" i="5"/>
  <c r="Q45" i="5"/>
  <c r="U45" i="5" s="1"/>
  <c r="T22" i="5"/>
  <c r="T109" i="5"/>
  <c r="U109" i="5" s="1"/>
  <c r="Q72" i="5"/>
  <c r="U72" i="5" s="1"/>
  <c r="Q87" i="5"/>
  <c r="U87" i="5" s="1"/>
  <c r="Q71" i="5"/>
  <c r="U71" i="5" s="1"/>
  <c r="T42" i="5"/>
  <c r="Q26" i="5"/>
  <c r="U26" i="5" s="1"/>
  <c r="T8" i="5"/>
  <c r="T114" i="5"/>
  <c r="U114" i="5" s="1"/>
  <c r="Q122" i="5"/>
  <c r="U122" i="5" s="1"/>
  <c r="Q74" i="5"/>
  <c r="U74" i="5" s="1"/>
  <c r="T50" i="5"/>
  <c r="T123" i="5"/>
  <c r="U123" i="5" s="1"/>
  <c r="Q61" i="5"/>
  <c r="U61" i="5" s="1"/>
  <c r="T79" i="5"/>
  <c r="Q108" i="5"/>
  <c r="U108" i="5" s="1"/>
  <c r="T94" i="5"/>
  <c r="T119" i="5"/>
  <c r="Q78" i="5"/>
  <c r="U78" i="5" s="1"/>
  <c r="T39" i="5"/>
  <c r="Q92" i="5"/>
  <c r="U92" i="5" s="1"/>
  <c r="T51" i="5"/>
  <c r="Q59" i="5"/>
  <c r="U59" i="5" s="1"/>
  <c r="Q103" i="5"/>
  <c r="U103" i="5" s="1"/>
  <c r="Q120" i="5"/>
  <c r="U120" i="5" s="1"/>
  <c r="T67" i="5"/>
  <c r="Q13" i="5"/>
  <c r="U13" i="5" s="1"/>
  <c r="T53" i="5"/>
  <c r="U53" i="5" s="1"/>
  <c r="T29" i="5"/>
  <c r="T101" i="5"/>
  <c r="T48" i="5"/>
  <c r="T99" i="5"/>
  <c r="T100" i="5"/>
  <c r="T57" i="5"/>
  <c r="T105" i="5"/>
  <c r="U105" i="5" s="1"/>
  <c r="T63" i="5"/>
  <c r="T15" i="5"/>
  <c r="T7" i="5"/>
  <c r="Q10" i="5"/>
  <c r="U10" i="5" s="1"/>
  <c r="T104" i="5"/>
  <c r="Q86" i="5"/>
  <c r="U86" i="5" s="1"/>
  <c r="Q68" i="5"/>
  <c r="U68" i="5" s="1"/>
  <c r="Q97" i="5"/>
  <c r="U97" i="5" s="1"/>
  <c r="Q12" i="5"/>
  <c r="U12" i="5" s="1"/>
  <c r="T75" i="5"/>
  <c r="Q65" i="5"/>
  <c r="U65" i="5" s="1"/>
  <c r="Q30" i="5"/>
  <c r="U30" i="5" s="1"/>
  <c r="T21" i="5"/>
  <c r="T83" i="5"/>
  <c r="T46" i="5"/>
  <c r="Q117" i="5"/>
  <c r="U117" i="5" s="1"/>
  <c r="Q84" i="5"/>
  <c r="U84" i="5" s="1"/>
  <c r="T113" i="5"/>
  <c r="Q125" i="5"/>
  <c r="U125" i="5" s="1"/>
  <c r="T36" i="5"/>
  <c r="Q64" i="5"/>
  <c r="U64" i="5" s="1"/>
  <c r="Q3" i="5"/>
  <c r="U3" i="5" s="1"/>
  <c r="T107" i="5"/>
  <c r="U107" i="5" s="1"/>
  <c r="Q60" i="5"/>
  <c r="U60" i="5" s="1"/>
  <c r="T52" i="5"/>
  <c r="Q112" i="5"/>
  <c r="U112" i="5" s="1"/>
  <c r="T44" i="5"/>
  <c r="T23" i="5"/>
  <c r="Q73" i="5"/>
  <c r="U73" i="5" s="1"/>
  <c r="Q77" i="5"/>
  <c r="U77" i="5" s="1"/>
  <c r="T124" i="5"/>
  <c r="U124" i="5" s="1"/>
  <c r="I111" i="7" l="1" a="1"/>
  <c r="I111" i="7" s="1"/>
  <c r="K111" i="7" s="1"/>
  <c r="V31" i="5"/>
  <c r="W31" i="5" s="1" a="1"/>
  <c r="W31" i="5" s="1"/>
  <c r="V91" i="5"/>
  <c r="W91" i="5" s="1" a="1"/>
  <c r="W91" i="5" s="1"/>
  <c r="V2" i="5"/>
  <c r="W2" i="5" s="1" a="1"/>
  <c r="W2" i="5" s="1"/>
  <c r="I87" i="7" a="1"/>
  <c r="I87" i="7" s="1"/>
  <c r="K87" i="7" s="1"/>
  <c r="V87" i="5"/>
  <c r="W87" i="5" s="1" a="1"/>
  <c r="W87" i="5" s="1"/>
  <c r="I98" i="7" a="1"/>
  <c r="I98" i="7" s="1"/>
  <c r="K98" i="7" s="1"/>
  <c r="V98" i="5"/>
  <c r="W98" i="5" s="1" a="1"/>
  <c r="W98" i="5" s="1"/>
  <c r="I65" i="7" a="1"/>
  <c r="I65" i="7" s="1"/>
  <c r="K65" i="7" s="1"/>
  <c r="V65" i="5"/>
  <c r="W65" i="5" s="1" a="1"/>
  <c r="W65" i="5" s="1"/>
  <c r="I61" i="7" a="1"/>
  <c r="I61" i="7" s="1"/>
  <c r="K61" i="7" s="1"/>
  <c r="V61" i="5"/>
  <c r="W61" i="5" s="1" a="1"/>
  <c r="W61" i="5" s="1"/>
  <c r="I20" i="7" a="1"/>
  <c r="I20" i="7" s="1"/>
  <c r="K20" i="7" s="1"/>
  <c r="V20" i="5"/>
  <c r="W20" i="5" s="1" a="1"/>
  <c r="W20" i="5" s="1"/>
  <c r="I86" i="7" a="1"/>
  <c r="I86" i="7" s="1"/>
  <c r="K86" i="7" s="1"/>
  <c r="V86" i="5"/>
  <c r="W86" i="5" s="1" a="1"/>
  <c r="W86" i="5" s="1"/>
  <c r="I95" i="7" a="1"/>
  <c r="I95" i="7" s="1"/>
  <c r="K95" i="7" s="1"/>
  <c r="V95" i="5"/>
  <c r="W95" i="5" s="1" a="1"/>
  <c r="W95" i="5" s="1"/>
  <c r="I114" i="7" a="1"/>
  <c r="I114" i="7" s="1"/>
  <c r="K114" i="7" s="1"/>
  <c r="V114" i="5"/>
  <c r="W114" i="5" s="1" a="1"/>
  <c r="W114" i="5" s="1"/>
  <c r="I10" i="7" a="1"/>
  <c r="I10" i="7" s="1"/>
  <c r="K10" i="7" s="1"/>
  <c r="V10" i="5"/>
  <c r="W10" i="5" s="1" a="1"/>
  <c r="W10" i="5" s="1"/>
  <c r="I5" i="7" a="1"/>
  <c r="I5" i="7" s="1"/>
  <c r="K5" i="7" s="1"/>
  <c r="V5" i="5"/>
  <c r="W5" i="5" s="1" a="1"/>
  <c r="W5" i="5" s="1"/>
  <c r="I124" i="7" a="1"/>
  <c r="I124" i="7" s="1"/>
  <c r="K124" i="7" s="1"/>
  <c r="V124" i="5"/>
  <c r="W124" i="5" s="1" a="1"/>
  <c r="W124" i="5" s="1"/>
  <c r="I125" i="7" a="1"/>
  <c r="I125" i="7" s="1"/>
  <c r="K125" i="7" s="1"/>
  <c r="V125" i="5"/>
  <c r="W125" i="5" s="1" a="1"/>
  <c r="W125" i="5" s="1"/>
  <c r="I26" i="7" a="1"/>
  <c r="I26" i="7" s="1"/>
  <c r="K26" i="7" s="1"/>
  <c r="V26" i="5"/>
  <c r="W26" i="5" s="1" a="1"/>
  <c r="W26" i="5" s="1"/>
  <c r="I93" i="7" a="1"/>
  <c r="I93" i="7" s="1"/>
  <c r="K93" i="7" s="1"/>
  <c r="V93" i="5"/>
  <c r="W93" i="5" s="1" a="1"/>
  <c r="W93" i="5" s="1"/>
  <c r="I60" i="7" a="1"/>
  <c r="I60" i="7" s="1"/>
  <c r="K60" i="7" s="1"/>
  <c r="V60" i="5"/>
  <c r="W60" i="5" s="1" a="1"/>
  <c r="W60" i="5" s="1"/>
  <c r="I12" i="7" a="1"/>
  <c r="I12" i="7" s="1"/>
  <c r="K12" i="7" s="1"/>
  <c r="V12" i="5"/>
  <c r="W12" i="5" s="1" a="1"/>
  <c r="W12" i="5" s="1"/>
  <c r="I49" i="7" a="1"/>
  <c r="I49" i="7" s="1"/>
  <c r="K49" i="7" s="1"/>
  <c r="V49" i="5"/>
  <c r="W49" i="5" s="1" a="1"/>
  <c r="W49" i="5" s="1"/>
  <c r="I97" i="7" a="1"/>
  <c r="I97" i="7" s="1"/>
  <c r="K97" i="7" s="1"/>
  <c r="V97" i="5"/>
  <c r="W97" i="5" s="1" a="1"/>
  <c r="W97" i="5" s="1"/>
  <c r="I17" i="7" a="1"/>
  <c r="I17" i="7" s="1"/>
  <c r="K17" i="7" s="1"/>
  <c r="V17" i="5"/>
  <c r="W17" i="5" s="1" a="1"/>
  <c r="W17" i="5" s="1"/>
  <c r="I108" i="7" a="1"/>
  <c r="I108" i="7" s="1"/>
  <c r="K108" i="7" s="1"/>
  <c r="V108" i="5"/>
  <c r="W108" i="5" s="1" a="1"/>
  <c r="W108" i="5" s="1"/>
  <c r="I109" i="7" a="1"/>
  <c r="I109" i="7" s="1"/>
  <c r="K109" i="7" s="1"/>
  <c r="V109" i="5"/>
  <c r="W109" i="5" s="1" a="1"/>
  <c r="W109" i="5" s="1"/>
  <c r="I103" i="7" a="1"/>
  <c r="I103" i="7" s="1"/>
  <c r="K103" i="7" s="1"/>
  <c r="V103" i="5"/>
  <c r="W103" i="5" s="1" a="1"/>
  <c r="W103" i="5" s="1"/>
  <c r="I6" i="7" a="1"/>
  <c r="I6" i="7" s="1"/>
  <c r="K6" i="7" s="1"/>
  <c r="V6" i="5"/>
  <c r="W6" i="5" s="1" a="1"/>
  <c r="W6" i="5" s="1"/>
  <c r="I59" i="7" a="1"/>
  <c r="I59" i="7" s="1"/>
  <c r="K59" i="7" s="1"/>
  <c r="V59" i="5"/>
  <c r="W59" i="5" s="1" a="1"/>
  <c r="W59" i="5" s="1"/>
  <c r="I38" i="7" a="1"/>
  <c r="I38" i="7" s="1"/>
  <c r="K38" i="7" s="1"/>
  <c r="V38" i="5"/>
  <c r="W38" i="5" s="1" a="1"/>
  <c r="W38" i="5" s="1"/>
  <c r="I77" i="7" a="1"/>
  <c r="I77" i="7" s="1"/>
  <c r="K77" i="7" s="1"/>
  <c r="V77" i="5"/>
  <c r="W77" i="5" s="1" a="1"/>
  <c r="W77" i="5" s="1"/>
  <c r="I92" i="7" a="1"/>
  <c r="I92" i="7" s="1"/>
  <c r="K92" i="7" s="1"/>
  <c r="V92" i="5"/>
  <c r="W92" i="5" s="1" a="1"/>
  <c r="W92" i="5" s="1"/>
  <c r="I34" i="7" a="1"/>
  <c r="I34" i="7" s="1"/>
  <c r="K34" i="7" s="1"/>
  <c r="V34" i="5"/>
  <c r="W34" i="5" s="1" a="1"/>
  <c r="W34" i="5" s="1"/>
  <c r="I106" i="7" a="1"/>
  <c r="I106" i="7" s="1"/>
  <c r="K106" i="7" s="1"/>
  <c r="V106" i="5"/>
  <c r="W106" i="5" s="1" a="1"/>
  <c r="W106" i="5" s="1"/>
  <c r="I30" i="7" a="1"/>
  <c r="I30" i="7" s="1"/>
  <c r="K30" i="7" s="1"/>
  <c r="V30" i="5"/>
  <c r="W30" i="5" s="1" a="1"/>
  <c r="W30" i="5" s="1"/>
  <c r="I45" i="7" a="1"/>
  <c r="I45" i="7" s="1"/>
  <c r="K45" i="7" s="1"/>
  <c r="V45" i="5"/>
  <c r="W45" i="5" s="1" a="1"/>
  <c r="W45" i="5" s="1"/>
  <c r="I35" i="7" a="1"/>
  <c r="I35" i="7" s="1"/>
  <c r="K35" i="7" s="1"/>
  <c r="V35" i="5"/>
  <c r="W35" i="5" s="1" a="1"/>
  <c r="W35" i="5" s="1"/>
  <c r="I53" i="7" a="1"/>
  <c r="I53" i="7" s="1"/>
  <c r="K53" i="7" s="1"/>
  <c r="V53" i="5"/>
  <c r="W53" i="5" s="1" a="1"/>
  <c r="W53" i="5" s="1"/>
  <c r="I13" i="7" a="1"/>
  <c r="I13" i="7" s="1"/>
  <c r="K13" i="7" s="1"/>
  <c r="V13" i="5"/>
  <c r="W13" i="5" s="1" a="1"/>
  <c r="W13" i="5" s="1"/>
  <c r="I68" i="7" a="1"/>
  <c r="I68" i="7" s="1"/>
  <c r="K68" i="7" s="1"/>
  <c r="V68" i="5"/>
  <c r="W68" i="5" s="1" a="1"/>
  <c r="W68" i="5" s="1"/>
  <c r="I112" i="7" a="1"/>
  <c r="I112" i="7" s="1"/>
  <c r="K112" i="7" s="1"/>
  <c r="V112" i="5"/>
  <c r="W112" i="5" s="1" a="1"/>
  <c r="W112" i="5" s="1"/>
  <c r="I102" i="7" a="1"/>
  <c r="I102" i="7" s="1"/>
  <c r="K102" i="7" s="1"/>
  <c r="V102" i="5"/>
  <c r="W102" i="5" s="1" a="1"/>
  <c r="W102" i="5" s="1"/>
  <c r="I123" i="7" a="1"/>
  <c r="I123" i="7" s="1"/>
  <c r="K123" i="7" s="1"/>
  <c r="V123" i="5"/>
  <c r="W123" i="5" s="1" a="1"/>
  <c r="W123" i="5" s="1"/>
  <c r="I107" i="7" a="1"/>
  <c r="I107" i="7" s="1"/>
  <c r="K107" i="7" s="1"/>
  <c r="V107" i="5"/>
  <c r="W107" i="5" s="1" a="1"/>
  <c r="W107" i="5" s="1"/>
  <c r="I40" i="7" a="1"/>
  <c r="I40" i="7" s="1"/>
  <c r="K40" i="7" s="1"/>
  <c r="V40" i="5"/>
  <c r="W40" i="5" s="1" a="1"/>
  <c r="W40" i="5" s="1"/>
  <c r="I3" i="7" a="1"/>
  <c r="I3" i="7" s="1"/>
  <c r="K3" i="7" s="1"/>
  <c r="V3" i="5"/>
  <c r="W3" i="5" s="1" a="1"/>
  <c r="W3" i="5" s="1"/>
  <c r="I74" i="7" a="1"/>
  <c r="I74" i="7" s="1"/>
  <c r="K74" i="7" s="1"/>
  <c r="V74" i="5"/>
  <c r="W74" i="5" s="1" a="1"/>
  <c r="W74" i="5" s="1"/>
  <c r="I64" i="7" a="1"/>
  <c r="I64" i="7" s="1"/>
  <c r="K64" i="7" s="1"/>
  <c r="V64" i="5"/>
  <c r="W64" i="5" s="1" a="1"/>
  <c r="W64" i="5" s="1"/>
  <c r="I122" i="7" a="1"/>
  <c r="I122" i="7" s="1"/>
  <c r="K122" i="7" s="1"/>
  <c r="V122" i="5"/>
  <c r="W122" i="5" s="1" a="1"/>
  <c r="W122" i="5" s="1"/>
  <c r="I105" i="7" a="1"/>
  <c r="I105" i="7" s="1"/>
  <c r="K105" i="7" s="1"/>
  <c r="V105" i="5"/>
  <c r="W105" i="5" s="1" a="1"/>
  <c r="W105" i="5" s="1"/>
  <c r="I120" i="7" a="1"/>
  <c r="I120" i="7" s="1"/>
  <c r="K120" i="7" s="1"/>
  <c r="V120" i="5"/>
  <c r="W120" i="5" s="1" a="1"/>
  <c r="W120" i="5" s="1"/>
  <c r="I110" i="7" a="1"/>
  <c r="I110" i="7" s="1"/>
  <c r="K110" i="7" s="1"/>
  <c r="V110" i="5"/>
  <c r="W110" i="5" s="1" a="1"/>
  <c r="W110" i="5" s="1"/>
  <c r="I32" i="7" a="1"/>
  <c r="I32" i="7" s="1"/>
  <c r="K32" i="7" s="1"/>
  <c r="V32" i="5"/>
  <c r="W32" i="5" s="1" a="1"/>
  <c r="W32" i="5" s="1"/>
  <c r="I73" i="7" a="1"/>
  <c r="I73" i="7" s="1"/>
  <c r="K73" i="7" s="1"/>
  <c r="V73" i="5"/>
  <c r="W73" i="5" s="1" a="1"/>
  <c r="W73" i="5" s="1"/>
  <c r="I84" i="7" a="1"/>
  <c r="I84" i="7" s="1"/>
  <c r="K84" i="7" s="1"/>
  <c r="V84" i="5"/>
  <c r="W84" i="5" s="1" a="1"/>
  <c r="W84" i="5" s="1"/>
  <c r="I71" i="7" a="1"/>
  <c r="I71" i="7" s="1"/>
  <c r="K71" i="7" s="1"/>
  <c r="V71" i="5"/>
  <c r="W71" i="5" s="1" a="1"/>
  <c r="W71" i="5" s="1"/>
  <c r="I54" i="7" a="1"/>
  <c r="I54" i="7" s="1"/>
  <c r="K54" i="7" s="1"/>
  <c r="V54" i="5"/>
  <c r="W54" i="5" s="1" a="1"/>
  <c r="W54" i="5" s="1"/>
  <c r="I117" i="7" a="1"/>
  <c r="I117" i="7" s="1"/>
  <c r="K117" i="7" s="1"/>
  <c r="V117" i="5"/>
  <c r="W117" i="5" s="1" a="1"/>
  <c r="W117" i="5" s="1"/>
  <c r="I78" i="7" a="1"/>
  <c r="I78" i="7" s="1"/>
  <c r="K78" i="7" s="1"/>
  <c r="V78" i="5"/>
  <c r="W78" i="5" s="1" a="1"/>
  <c r="W78" i="5" s="1"/>
  <c r="I118" i="7" a="1"/>
  <c r="I118" i="7" s="1"/>
  <c r="K118" i="7" s="1"/>
  <c r="V118" i="5"/>
  <c r="W118" i="5" s="1" a="1"/>
  <c r="W118" i="5" s="1"/>
  <c r="I72" i="7" a="1"/>
  <c r="I72" i="7" s="1"/>
  <c r="K72" i="7" s="1"/>
  <c r="V72" i="5"/>
  <c r="W72" i="5" s="1" a="1"/>
  <c r="W72" i="5" s="1"/>
  <c r="I18" i="7" a="1"/>
  <c r="I18" i="7" s="1"/>
  <c r="K18" i="7" s="1"/>
  <c r="V18" i="5"/>
  <c r="W18" i="5" s="1" a="1"/>
  <c r="W18" i="5" s="1"/>
  <c r="I4" i="7" a="1"/>
  <c r="I4" i="7" s="1"/>
  <c r="K4" i="7" s="1"/>
  <c r="V4" i="5"/>
  <c r="W4" i="5" s="1" a="1"/>
  <c r="W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<sst xmlns="http://schemas.openxmlformats.org/spreadsheetml/2006/main" count="2100" uniqueCount="495">
  <si>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</si>
  <si>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</si>
  <si>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</si>
  <si>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</si>
  <si>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</si>
  <si>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</si>
  <si>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</si>
  <si>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</si>
  <si>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</si>
  <si>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</si>
  <si>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</si>
  <si>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</si>
  <si>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</si>
  <si>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</si>
  <si>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</si>
  <si>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</si>
  <si>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</si>
  <si>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</si>
  <si>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</si>
  <si>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</si>
  <si>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</si>
  <si>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</si>
  <si>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</si>
  <si>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</si>
  <si>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</si>
  <si>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</si>
  <si>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</si>
  <si>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</si>
  <si>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</si>
  <si>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</si>
  <si>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</si>
  <si>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</si>
  <si>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</si>
  <si>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</si>
  <si>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</si>
  <si>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</si>
  <si>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</si>
  <si>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</si>
  <si>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</si>
  <si>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</si>
  <si>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</si>
  <si>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</si>
  <si>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</si>
  <si>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</si>
  <si>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</si>
  <si>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</si>
  <si>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</si>
  <si>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</si>
  <si>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</si>
  <si>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</si>
  <si>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</si>
  <si>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</si>
  <si>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</si>
  <si>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</si>
  <si>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</si>
  <si>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</si>
  <si>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</si>
  <si>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</si>
  <si>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</si>
  <si>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</si>
  <si>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</si>
  <si>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</si>
  <si>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</si>
  <si>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</si>
  <si>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</si>
  <si>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</si>
  <si>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</si>
  <si>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</si>
  <si>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</si>
  <si>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</si>
  <si>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</si>
  <si>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</si>
  <si>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</si>
  <si>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</si>
  <si>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</si>
  <si>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</si>
  <si>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</si>
  <si>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</si>
  <si>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</si>
  <si>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</si>
  <si>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</si>
  <si>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</si>
  <si>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</si>
  <si>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</si>
  <si>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</si>
  <si>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</si>
  <si>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</si>
  <si>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</si>
  <si>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</si>
  <si>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</si>
  <si>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</si>
  <si>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</si>
  <si>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</si>
  <si>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</si>
  <si>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</si>
  <si>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</si>
  <si>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</si>
  <si>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</si>
  <si>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</si>
  <si>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</si>
  <si>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</si>
  <si>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</si>
  <si>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</si>
  <si>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</si>
  <si>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</si>
  <si>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</si>
  <si>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</si>
  <si>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</si>
  <si>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</si>
  <si>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</si>
  <si>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</si>
  <si>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</si>
  <si>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</si>
  <si>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</si>
  <si>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</si>
  <si>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</si>
  <si>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</si>
  <si>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</si>
  <si>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</si>
  <si>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</si>
  <si>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</si>
  <si>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</si>
  <si>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</si>
  <si>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</si>
  <si>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</si>
  <si>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</si>
  <si>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</si>
  <si>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</si>
  <si>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</si>
  <si>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</si>
  <si>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</si>
  <si>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</si>
  <si>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</si>
  <si>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</si>
  <si>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</si>
  <si>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</si>
  <si>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</si>
  <si>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</si>
  <si>
    <t>Weight (g)</t>
  </si>
  <si>
    <t>Warehouse Pincode</t>
  </si>
  <si>
    <t>Customer Pincode</t>
  </si>
  <si>
    <t>Zone</t>
  </si>
  <si>
    <t>Weight Slabs</t>
  </si>
  <si>
    <t>Forward Fixed Charge</t>
  </si>
  <si>
    <t>Forward Additional Weight Slab Charge</t>
  </si>
  <si>
    <t>RTO Fixed Charge</t>
  </si>
  <si>
    <t>RTO Additional Weight Slab Charge</t>
  </si>
  <si>
    <t>AWB Code</t>
  </si>
  <si>
    <t>Order ID</t>
  </si>
  <si>
    <t>Charged Weight</t>
  </si>
  <si>
    <t>Type of Shipment</t>
  </si>
  <si>
    <t>Billing Amount (Rs.)</t>
  </si>
  <si>
    <t>1091117222124</t>
  </si>
  <si>
    <t>1.3</t>
  </si>
  <si>
    <t>507101</t>
  </si>
  <si>
    <t>d</t>
  </si>
  <si>
    <t>Forward charges</t>
  </si>
  <si>
    <t>135</t>
  </si>
  <si>
    <t>1091117222194</t>
  </si>
  <si>
    <t>1</t>
  </si>
  <si>
    <t>486886</t>
  </si>
  <si>
    <t>90.2</t>
  </si>
  <si>
    <t>1091117222931</t>
  </si>
  <si>
    <t>2.5</t>
  </si>
  <si>
    <t>532484</t>
  </si>
  <si>
    <t>224.6</t>
  </si>
  <si>
    <t>1091117223244</t>
  </si>
  <si>
    <t>143001</t>
  </si>
  <si>
    <t>b</t>
  </si>
  <si>
    <t>61.3</t>
  </si>
  <si>
    <t>1091117229345</t>
  </si>
  <si>
    <t>0.15</t>
  </si>
  <si>
    <t>515591</t>
  </si>
  <si>
    <t>45.4</t>
  </si>
  <si>
    <t>1091117229555</t>
  </si>
  <si>
    <t>326502</t>
  </si>
  <si>
    <t>1091117229776</t>
  </si>
  <si>
    <t>208019</t>
  </si>
  <si>
    <t>1091117323112</t>
  </si>
  <si>
    <t>1.15</t>
  </si>
  <si>
    <t>140301</t>
  </si>
  <si>
    <t>89.6</t>
  </si>
  <si>
    <t>1091117323812</t>
  </si>
  <si>
    <t>0.5</t>
  </si>
  <si>
    <t>396001</t>
  </si>
  <si>
    <t>1091117324206</t>
  </si>
  <si>
    <t>711106</t>
  </si>
  <si>
    <t>1091117326612</t>
  </si>
  <si>
    <t>0.79</t>
  </si>
  <si>
    <t>284001</t>
  </si>
  <si>
    <t>1091117327172</t>
  </si>
  <si>
    <t>0.72</t>
  </si>
  <si>
    <t>441601</t>
  </si>
  <si>
    <t>1091117327275</t>
  </si>
  <si>
    <t>1.08</t>
  </si>
  <si>
    <t>248006</t>
  </si>
  <si>
    <t>1091117327312</t>
  </si>
  <si>
    <t>485001</t>
  </si>
  <si>
    <t>1091117327695</t>
  </si>
  <si>
    <t>845438</t>
  </si>
  <si>
    <t>1091117435005</t>
  </si>
  <si>
    <t>1.28</t>
  </si>
  <si>
    <t>463106</t>
  </si>
  <si>
    <t>1091117435134</t>
  </si>
  <si>
    <t>33</t>
  </si>
  <si>
    <t>1091117435370</t>
  </si>
  <si>
    <t>495671</t>
  </si>
  <si>
    <t>1091117435661</t>
  </si>
  <si>
    <t>0.2</t>
  </si>
  <si>
    <t>673002</t>
  </si>
  <si>
    <t>e</t>
  </si>
  <si>
    <t>Forward and RTO charges</t>
  </si>
  <si>
    <t>107.3</t>
  </si>
  <si>
    <t>1091117436383</t>
  </si>
  <si>
    <t>208002</t>
  </si>
  <si>
    <t>1091117436464</t>
  </si>
  <si>
    <t>0.86</t>
  </si>
  <si>
    <t>416010</t>
  </si>
  <si>
    <t>1091117437050</t>
  </si>
  <si>
    <t>1.2</t>
  </si>
  <si>
    <t>226010</t>
  </si>
  <si>
    <t>1091117327496</t>
  </si>
  <si>
    <t>0.7</t>
  </si>
  <si>
    <t>400705</t>
  </si>
  <si>
    <t>172.8</t>
  </si>
  <si>
    <t>1091118547832</t>
  </si>
  <si>
    <t>0.6</t>
  </si>
  <si>
    <t>262405</t>
  </si>
  <si>
    <t>102.3</t>
  </si>
  <si>
    <t>1091119398844</t>
  </si>
  <si>
    <t>0.99</t>
  </si>
  <si>
    <t>394210</t>
  </si>
  <si>
    <t>1091119630264</t>
  </si>
  <si>
    <t>411014</t>
  </si>
  <si>
    <t>1091120014461</t>
  </si>
  <si>
    <t>0.8</t>
  </si>
  <si>
    <t>783301</t>
  </si>
  <si>
    <t>213.5</t>
  </si>
  <si>
    <t>1091120959015</t>
  </si>
  <si>
    <t>486661</t>
  </si>
  <si>
    <t>258.9</t>
  </si>
  <si>
    <t>1091121485824</t>
  </si>
  <si>
    <t>244001</t>
  </si>
  <si>
    <t>151.1</t>
  </si>
  <si>
    <t>1091121666133</t>
  </si>
  <si>
    <t>492001</t>
  </si>
  <si>
    <t>1091121981575</t>
  </si>
  <si>
    <t>1.6</t>
  </si>
  <si>
    <t>517128</t>
  </si>
  <si>
    <t>345</t>
  </si>
  <si>
    <t>1091117957780</t>
  </si>
  <si>
    <t>1.13</t>
  </si>
  <si>
    <t>562110</t>
  </si>
  <si>
    <t>1091121482593</t>
  </si>
  <si>
    <t>831006</t>
  </si>
  <si>
    <t>1091117221940</t>
  </si>
  <si>
    <t>2.92</t>
  </si>
  <si>
    <t>140604</t>
  </si>
  <si>
    <t>174.5</t>
  </si>
  <si>
    <t>1091117222065</t>
  </si>
  <si>
    <t>0.68</t>
  </si>
  <si>
    <t>723146</t>
  </si>
  <si>
    <t>1091117222080</t>
  </si>
  <si>
    <t>0.71</t>
  </si>
  <si>
    <t>421204</t>
  </si>
  <si>
    <t>1091117222135</t>
  </si>
  <si>
    <t>0.78</t>
  </si>
  <si>
    <t>263139</t>
  </si>
  <si>
    <t>1091117222146</t>
  </si>
  <si>
    <t>1.27</t>
  </si>
  <si>
    <t>743263</t>
  </si>
  <si>
    <t>1091117222570</t>
  </si>
  <si>
    <t>392150</t>
  </si>
  <si>
    <t>1091117223211</t>
  </si>
  <si>
    <t>0.69</t>
  </si>
  <si>
    <t>382830</t>
  </si>
  <si>
    <t>1091117224353</t>
  </si>
  <si>
    <t>711303</t>
  </si>
  <si>
    <t>1091117224611</t>
  </si>
  <si>
    <t>283102</t>
  </si>
  <si>
    <t>1091117224902</t>
  </si>
  <si>
    <t>1.16</t>
  </si>
  <si>
    <t>370201</t>
  </si>
  <si>
    <t>1091117225016</t>
  </si>
  <si>
    <t>248001</t>
  </si>
  <si>
    <t>1091117225484</t>
  </si>
  <si>
    <t>144001</t>
  </si>
  <si>
    <t>1091117226221</t>
  </si>
  <si>
    <t>403401</t>
  </si>
  <si>
    <t>1091117226674</t>
  </si>
  <si>
    <t>452001</t>
  </si>
  <si>
    <t>1091117226711</t>
  </si>
  <si>
    <t>721636</t>
  </si>
  <si>
    <t>1091117226910</t>
  </si>
  <si>
    <t>831002</t>
  </si>
  <si>
    <t>1091117227573</t>
  </si>
  <si>
    <t>2.86</t>
  </si>
  <si>
    <t>226004</t>
  </si>
  <si>
    <t>1091117227816</t>
  </si>
  <si>
    <t>1.35</t>
  </si>
  <si>
    <t>1091117229290</t>
  </si>
  <si>
    <t>410206</t>
  </si>
  <si>
    <t>1091117323005</t>
  </si>
  <si>
    <t>1.64</t>
  </si>
  <si>
    <t>516503</t>
  </si>
  <si>
    <t>179.8</t>
  </si>
  <si>
    <t>1091117323215</t>
  </si>
  <si>
    <t>0.67</t>
  </si>
  <si>
    <t>742103</t>
  </si>
  <si>
    <t>1091117324394</t>
  </si>
  <si>
    <t>2</t>
  </si>
  <si>
    <t>452018</t>
  </si>
  <si>
    <t>1091117325094</t>
  </si>
  <si>
    <t>208001</t>
  </si>
  <si>
    <t>1091117616121</t>
  </si>
  <si>
    <t>1.5</t>
  </si>
  <si>
    <t>244713</t>
  </si>
  <si>
    <t>1091117795531</t>
  </si>
  <si>
    <t>580007</t>
  </si>
  <si>
    <t>1091117795623</t>
  </si>
  <si>
    <t>3</t>
  </si>
  <si>
    <t>360005</t>
  </si>
  <si>
    <t>269.4</t>
  </si>
  <si>
    <t>1091117223351</t>
  </si>
  <si>
    <t>1.7</t>
  </si>
  <si>
    <t>313027</t>
  </si>
  <si>
    <t>1091117324011</t>
  </si>
  <si>
    <t>341001</t>
  </si>
  <si>
    <t>1091117327570</t>
  </si>
  <si>
    <t>332715</t>
  </si>
  <si>
    <t>1091117435602</t>
  </si>
  <si>
    <t>0.77</t>
  </si>
  <si>
    <t>302031</t>
  </si>
  <si>
    <t>1091117437680</t>
  </si>
  <si>
    <t>335001</t>
  </si>
  <si>
    <t>1091117804200</t>
  </si>
  <si>
    <t>0.76</t>
  </si>
  <si>
    <t>334004</t>
  </si>
  <si>
    <t>1091117957533</t>
  </si>
  <si>
    <t>321001</t>
  </si>
  <si>
    <t>1091117957942</t>
  </si>
  <si>
    <t>324001</t>
  </si>
  <si>
    <t>1091117958395</t>
  </si>
  <si>
    <t>0.59</t>
  </si>
  <si>
    <t>321608</t>
  </si>
  <si>
    <t>1091118001865</t>
  </si>
  <si>
    <t>302002</t>
  </si>
  <si>
    <t>1091118009786</t>
  </si>
  <si>
    <t>311011</t>
  </si>
  <si>
    <t>86.7</t>
  </si>
  <si>
    <t>1091118548333</t>
  </si>
  <si>
    <t>2.94</t>
  </si>
  <si>
    <t>306302</t>
  </si>
  <si>
    <t>1091118553701</t>
  </si>
  <si>
    <t>313001</t>
  </si>
  <si>
    <t>1091118591534</t>
  </si>
  <si>
    <t>0.61</t>
  </si>
  <si>
    <t>1091118925110</t>
  </si>
  <si>
    <t>322255</t>
  </si>
  <si>
    <t>1091119169701</t>
  </si>
  <si>
    <t>302017</t>
  </si>
  <si>
    <t>1091119367193</t>
  </si>
  <si>
    <t>1091119429202</t>
  </si>
  <si>
    <t>335512</t>
  </si>
  <si>
    <t>1091120959225</t>
  </si>
  <si>
    <t>2.1</t>
  </si>
  <si>
    <t>1091120962515</t>
  </si>
  <si>
    <t>1091121031745</t>
  </si>
  <si>
    <t>307026</t>
  </si>
  <si>
    <t>1091121034114</t>
  </si>
  <si>
    <t>327025</t>
  </si>
  <si>
    <t>1091121034350</t>
  </si>
  <si>
    <t>313333</t>
  </si>
  <si>
    <t>1091121034641</t>
  </si>
  <si>
    <t>1091121183730</t>
  </si>
  <si>
    <t>342008</t>
  </si>
  <si>
    <t>1091121185863</t>
  </si>
  <si>
    <t>314401</t>
  </si>
  <si>
    <t>1091121305541</t>
  </si>
  <si>
    <t>1.1</t>
  </si>
  <si>
    <t>342301</t>
  </si>
  <si>
    <t>1091121306101</t>
  </si>
  <si>
    <t>313003</t>
  </si>
  <si>
    <t>1091118004245</t>
  </si>
  <si>
    <t>173212</t>
  </si>
  <si>
    <t>1091120352712</t>
  </si>
  <si>
    <t>0.3</t>
  </si>
  <si>
    <t>174101</t>
  </si>
  <si>
    <t>1091122418320</t>
  </si>
  <si>
    <t>173213</t>
  </si>
  <si>
    <t>117.9</t>
  </si>
  <si>
    <t>1091117222360</t>
  </si>
  <si>
    <t>1091117227116</t>
  </si>
  <si>
    <t>1.02</t>
  </si>
  <si>
    <t>322201</t>
  </si>
  <si>
    <t>1091117228133</t>
  </si>
  <si>
    <t>314001</t>
  </si>
  <si>
    <t>1091117228192</t>
  </si>
  <si>
    <t>331022</t>
  </si>
  <si>
    <t>1091117229183</t>
  </si>
  <si>
    <t>305801</t>
  </si>
  <si>
    <t>1091117324346</t>
  </si>
  <si>
    <t>2.28</t>
  </si>
  <si>
    <t>335502</t>
  </si>
  <si>
    <t>1091117326424</t>
  </si>
  <si>
    <t>306116</t>
  </si>
  <si>
    <t>1091117326925</t>
  </si>
  <si>
    <t>0.74</t>
  </si>
  <si>
    <t>311001</t>
  </si>
  <si>
    <t>1091117327474</t>
  </si>
  <si>
    <t>4.13</t>
  </si>
  <si>
    <t>302019</t>
  </si>
  <si>
    <t>403.8</t>
  </si>
  <si>
    <t>1091117333100</t>
  </si>
  <si>
    <t>0.73</t>
  </si>
  <si>
    <t>302039</t>
  </si>
  <si>
    <t>1091117333251</t>
  </si>
  <si>
    <t>1.04</t>
  </si>
  <si>
    <t>335803</t>
  </si>
  <si>
    <t>1091117436346</t>
  </si>
  <si>
    <t>1091117436652</t>
  </si>
  <si>
    <t>175101</t>
  </si>
  <si>
    <t>1091117437035</t>
  </si>
  <si>
    <t>303903</t>
  </si>
  <si>
    <t>1091117437293</t>
  </si>
  <si>
    <t>1.63</t>
  </si>
  <si>
    <t>342012</t>
  </si>
  <si>
    <t>1091117437864</t>
  </si>
  <si>
    <t>2.47</t>
  </si>
  <si>
    <t>334001</t>
  </si>
  <si>
    <t>1091117437890</t>
  </si>
  <si>
    <t>1091117438074</t>
  </si>
  <si>
    <t>302012</t>
  </si>
  <si>
    <t>1091117611501</t>
  </si>
  <si>
    <t>342014</t>
  </si>
  <si>
    <t>1091117613962</t>
  </si>
  <si>
    <t>324005</t>
  </si>
  <si>
    <t>1091117803511</t>
  </si>
  <si>
    <t>0.82</t>
  </si>
  <si>
    <t>302001</t>
  </si>
  <si>
    <t>1091117804314</t>
  </si>
  <si>
    <t>0.66</t>
  </si>
  <si>
    <t>302004</t>
  </si>
  <si>
    <t>1091117805390</t>
  </si>
  <si>
    <t>302018</t>
  </si>
  <si>
    <t>1091117806263</t>
  </si>
  <si>
    <t>1.86</t>
  </si>
  <si>
    <t>1091117807140</t>
  </si>
  <si>
    <t>2.27</t>
  </si>
  <si>
    <t>324008</t>
  </si>
  <si>
    <t>1091117904860</t>
  </si>
  <si>
    <t>302020</t>
  </si>
  <si>
    <t>1091117905022</t>
  </si>
  <si>
    <t>1091117958163</t>
  </si>
  <si>
    <t>1091118442390</t>
  </si>
  <si>
    <t>1091118551656</t>
  </si>
  <si>
    <t>325207</t>
  </si>
  <si>
    <t>1091117614452</t>
  </si>
  <si>
    <t>303702</t>
  </si>
  <si>
    <t>1091120922803</t>
  </si>
  <si>
    <t>313301</t>
  </si>
  <si>
    <t>1091121844806</t>
  </si>
  <si>
    <t>1091121846136</t>
  </si>
  <si>
    <t>OrderID</t>
  </si>
  <si>
    <t>Order weight</t>
  </si>
  <si>
    <t>Weight(g)</t>
  </si>
  <si>
    <t>Weight Per Product(g)</t>
  </si>
  <si>
    <t>Order Weight(g)</t>
  </si>
  <si>
    <t>Zone X</t>
  </si>
  <si>
    <t>a</t>
  </si>
  <si>
    <t>c</t>
  </si>
  <si>
    <t>Total Slabs</t>
  </si>
  <si>
    <t>Additional Slabs</t>
  </si>
  <si>
    <t>Forward Additional Charge</t>
  </si>
  <si>
    <t>RTO Additional Charge</t>
  </si>
  <si>
    <t>Total Charge</t>
  </si>
  <si>
    <t>Total Weight X</t>
  </si>
  <si>
    <t>Weight Slab X</t>
  </si>
  <si>
    <t>Total Weight CC</t>
  </si>
  <si>
    <t>Weight Slab CC</t>
  </si>
  <si>
    <t>Delivery Zone X</t>
  </si>
  <si>
    <t>Delivery Zone CC</t>
  </si>
  <si>
    <t>Expected Charge X</t>
  </si>
  <si>
    <t>Charges Billed CC</t>
  </si>
  <si>
    <t>Charge Difference</t>
  </si>
  <si>
    <t>weight Slab CC</t>
  </si>
  <si>
    <t>Charge Diffrence</t>
  </si>
  <si>
    <t>Charge Status</t>
  </si>
  <si>
    <t>Row Labels</t>
  </si>
  <si>
    <t>Correctly Charged</t>
  </si>
  <si>
    <t>Over Charged</t>
  </si>
  <si>
    <t>Under Charged</t>
  </si>
  <si>
    <t>Grand Total</t>
  </si>
  <si>
    <t>Count</t>
  </si>
  <si>
    <t>Amount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</si>
</sst>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3" xfId="0" applyFill="1" applyBorder="1"/>
    <xf numFmtId="0" fontId="0" fillId="0" borderId="3" xfId="0" applyBorder="1"/>
    <xf numFmtId="0" fontId="0" fillId="0" borderId="0" xfId="0" applyAlignment="1">
      <alignment horizontal="left"/>
    </xf>
    <xf numFmtId="2" fontId="1" fillId="2" borderId="3" xfId="0" applyNumberFormat="1" applyFont="1" applyFill="1" applyBorder="1"/>
    <xf numFmtId="2" fontId="0" fillId="0" borderId="0" xfId="0" applyNumberFormat="1"/>
    <xf numFmtId="0" fontId="0" fillId="0" borderId="0" xfId="0" pivotButton="1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shchay Arora" refreshedDate="45335.783303009259" createdVersion="8" refreshedVersion="8" minRefreshableVersion="3" recordCount="124" xr:uid="{9CF7422F-8407-446B-91DF-094353DCE2CB}">
  <cacheSource type="worksheet">
    <worksheetSource name="Courier_Invoice"/>
  </cacheSource>
  <cacheFields count="23">
    <cacheField name="AWB Code" numFmtId="0">
      <sharedItems/>
    </cacheField>
    <cacheField name="Order ID" numFmtId="0">
      <sharedItems/>
    </cacheField>
    <cacheField name="Charged Weight" numFmtId="0">
      <sharedItems/>
    </cacheField>
    <cacheField name="Warehouse Pincode" numFmtId="0">
      <sharedItems containsSemiMixedTypes="0" containsString="0" containsNumber="1" containsInteger="1" minValue="121003" maxValue="121003"/>
    </cacheField>
    <cacheField name="Customer Pincode" numFmtId="0">
      <sharedItems/>
    </cacheField>
    <cacheField name="Zone" numFmtId="0">
      <sharedItems/>
    </cacheField>
    <cacheField name="weight Slab CC" numFmtId="0">
      <sharedItems containsSemiMixedTypes="0" containsString="0" containsNumber="1" minValue="1" maxValue="2"/>
    </cacheField>
    <cacheField name="Type of Shipment" numFmtId="0">
      <sharedItems/>
    </cacheField>
    <cacheField name="Billing Amount (Rs.)" numFmtId="0">
      <sharedItems/>
    </cacheField>
    <cacheField name="Order weight" numFmtId="0">
      <sharedItems containsSemiMixedTypes="0" containsString="0" containsNumber="1" minValue="6.5000000000000002E-2" maxValue="3.08"/>
    </cacheField>
    <cacheField name="Zone X" numFmtId="0">
      <sharedItems/>
    </cacheField>
    <cacheField name="Weight Slabs" numFmtId="0">
      <sharedItems containsSemiMixedTypes="0" containsString="0" containsNumber="1" minValue="1" maxValue="2"/>
    </cacheField>
    <cacheField name="Total Slabs" numFmtId="0">
      <sharedItems containsSemiMixedTypes="0" containsString="0" containsNumber="1" containsInteger="1" minValue="1" maxValue="3"/>
    </cacheField>
    <cacheField name="Additional Slabs" numFmtId="0">
      <sharedItems containsSemiMixedTypes="0" containsString="0" containsNumber="1" containsInteger="1" minValue="0" maxValue="2"/>
    </cacheField>
    <cacheField name="Forward Fixed Charge" numFmtId="0">
      <sharedItems containsSemiMixedTypes="0" containsString="0" containsNumber="1" minValue="33" maxValue="56.6"/>
    </cacheField>
    <cacheField name="Forward Additional Weight Slab Charge" numFmtId="0">
      <sharedItems containsSemiMixedTypes="0" containsString="0" containsNumber="1" minValue="28.3" maxValue="55.5"/>
    </cacheField>
    <cacheField name="Forward Additional Charge" numFmtId="0">
      <sharedItems containsSemiMixedTypes="0" containsString="0" containsNumber="1" minValue="0" maxValue="89.6"/>
    </cacheField>
    <cacheField name="RTO Fixed Charge" numFmtId="0">
      <sharedItems containsSemiMixedTypes="0" containsString="0" containsNumber="1" minValue="20.5" maxValue="50.7"/>
    </cacheField>
    <cacheField name="RTO Additional Weight Slab Charge" numFmtId="0">
      <sharedItems containsSemiMixedTypes="0" containsString="0" containsNumber="1" minValue="28.3" maxValue="55.5"/>
    </cacheField>
    <cacheField name="RTO Additional Charge" numFmtId="0">
      <sharedItems containsSemiMixedTypes="0" containsString="0" containsNumber="1" minValue="0" maxValue="89.6"/>
    </cacheField>
    <cacheField name="Total Charge" numFmtId="0">
      <sharedItems containsSemiMixedTypes="0" containsString="0" containsNumber="1" minValue="33" maxValue="176.3"/>
    </cacheField>
    <cacheField name="Charge Diffrence" numFmtId="0">
      <sharedItems containsSemiMixedTypes="0" containsString="0" containsNumber="1" minValue="-23.6" maxValue="370.8"/>
    </cacheField>
    <cacheField name="Charge Status" numFmtId="0">
      <sharedItems count="3">
        <s v="Over Charged"/>
        <s v="Correctly Charged"/>
        <s v="Under Charg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s v="1091117221940"/>
    <s v="2001806210"/>
    <s v="2.92"/>
    <n v="121003"/>
    <s v="140604"/>
    <s v="b"/>
    <n v="1"/>
    <s v="Forward charges"/>
    <s v="174.5"/>
    <n v="0.22"/>
    <s v="b"/>
    <n v="1"/>
    <n v="1"/>
    <n v="0"/>
    <n v="33"/>
    <n v="28.3"/>
    <n v="0"/>
    <n v="20.5"/>
    <n v="28.3"/>
    <n v="0"/>
    <n v="33"/>
    <n v="141.5"/>
    <x v="0"/>
  </r>
  <r>
    <s v="1091117222065"/>
    <s v="2001806226"/>
    <s v="0.68"/>
    <n v="121003"/>
    <s v="723146"/>
    <s v="d"/>
    <n v="1.5"/>
    <s v="Forward charges"/>
    <s v="90.2"/>
    <n v="0.48"/>
    <s v="d"/>
    <n v="1.5"/>
    <n v="1"/>
    <n v="0"/>
    <n v="45.4"/>
    <n v="44.8"/>
    <n v="0"/>
    <n v="41.3"/>
    <n v="44.8"/>
    <n v="0"/>
    <n v="45.4"/>
    <n v="44.800000000000004"/>
    <x v="0"/>
  </r>
  <r>
    <s v="1091117222080"/>
    <s v="2001806229"/>
    <s v="0.71"/>
    <n v="121003"/>
    <s v="421204"/>
    <s v="d"/>
    <n v="1.5"/>
    <s v="Forward charges"/>
    <s v="90.2"/>
    <n v="0.5"/>
    <s v="d"/>
    <n v="1.5"/>
    <n v="1"/>
    <n v="0"/>
    <n v="45.4"/>
    <n v="44.8"/>
    <n v="0"/>
    <n v="41.3"/>
    <n v="44.8"/>
    <n v="0"/>
    <n v="45.4"/>
    <n v="44.800000000000004"/>
    <x v="0"/>
  </r>
  <r>
    <s v="1091117222124"/>
    <s v="2001806232"/>
    <s v="1.3"/>
    <n v="121003"/>
    <s v="507101"/>
    <s v="d"/>
    <n v="1.5"/>
    <s v="Forward charges"/>
    <s v="135"/>
    <n v="1.302"/>
    <s v="d"/>
    <n v="1.5"/>
    <n v="1"/>
    <n v="0"/>
    <n v="45.4"/>
    <n v="44.8"/>
    <n v="0"/>
    <n v="41.3"/>
    <n v="44.8"/>
    <n v="0"/>
    <n v="45.4"/>
    <n v="89.6"/>
    <x v="0"/>
  </r>
  <r>
    <s v="1091117222135"/>
    <s v="2001806233"/>
    <s v="0.78"/>
    <n v="121003"/>
    <s v="263139"/>
    <s v="b"/>
    <n v="1"/>
    <s v="Forward charges"/>
    <s v="61.3"/>
    <n v="0.245"/>
    <s v="b"/>
    <n v="1"/>
    <n v="1"/>
    <n v="0"/>
    <n v="33"/>
    <n v="28.3"/>
    <n v="0"/>
    <n v="20.5"/>
    <n v="28.3"/>
    <n v="0"/>
    <n v="33"/>
    <n v="28.299999999999997"/>
    <x v="0"/>
  </r>
  <r>
    <s v="1091117222146"/>
    <s v="2001806251"/>
    <s v="1.27"/>
    <n v="121003"/>
    <s v="743263"/>
    <s v="d"/>
    <n v="1.5"/>
    <s v="Forward charges"/>
    <s v="135"/>
    <n v="0.245"/>
    <s v="d"/>
    <n v="1.5"/>
    <n v="1"/>
    <n v="0"/>
    <n v="45.4"/>
    <n v="44.8"/>
    <n v="0"/>
    <n v="41.3"/>
    <n v="44.8"/>
    <n v="0"/>
    <n v="45.4"/>
    <n v="89.6"/>
    <x v="0"/>
  </r>
  <r>
    <s v="1091117222194"/>
    <s v="2001806273"/>
    <s v="1"/>
    <n v="121003"/>
    <s v="486886"/>
    <s v="d"/>
    <n v="1.5"/>
    <s v="Forward charges"/>
    <s v="90.2"/>
    <n v="0.61499999999999999"/>
    <s v="d"/>
    <n v="1.5"/>
    <n v="1"/>
    <n v="0"/>
    <n v="45.4"/>
    <n v="44.8"/>
    <n v="0"/>
    <n v="41.3"/>
    <n v="44.8"/>
    <n v="0"/>
    <n v="45.4"/>
    <n v="44.800000000000004"/>
    <x v="0"/>
  </r>
  <r>
    <s v="1091117222360"/>
    <s v="2001806304"/>
    <s v="0.71"/>
    <n v="121003"/>
    <s v="302017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7222570"/>
    <s v="2001806338"/>
    <s v="0.7"/>
    <n v="121003"/>
    <s v="392150"/>
    <s v="d"/>
    <n v="1.5"/>
    <s v="Forward charges"/>
    <s v="90.2"/>
    <n v="0.5"/>
    <s v="d"/>
    <n v="1.5"/>
    <n v="1"/>
    <n v="0"/>
    <n v="45.4"/>
    <n v="44.8"/>
    <n v="0"/>
    <n v="41.3"/>
    <n v="44.8"/>
    <n v="0"/>
    <n v="45.4"/>
    <n v="44.800000000000004"/>
    <x v="0"/>
  </r>
  <r>
    <s v="1091117222931"/>
    <s v="2001806408"/>
    <s v="2.5"/>
    <n v="121003"/>
    <s v="532484"/>
    <s v="d"/>
    <n v="1.5"/>
    <s v="Forward charges"/>
    <s v="224.6"/>
    <n v="2.2650000000000001"/>
    <s v="d"/>
    <n v="1.5"/>
    <n v="2"/>
    <n v="1"/>
    <n v="45.4"/>
    <n v="44.8"/>
    <n v="44.8"/>
    <n v="41.3"/>
    <n v="44.8"/>
    <n v="44.8"/>
    <n v="90.199999999999989"/>
    <n v="134.4"/>
    <x v="0"/>
  </r>
  <r>
    <s v="1091117223211"/>
    <s v="2001806446"/>
    <s v="0.69"/>
    <n v="121003"/>
    <s v="382830"/>
    <s v="d"/>
    <n v="1.5"/>
    <s v="Forward charges"/>
    <s v="90.2"/>
    <n v="0.5"/>
    <s v="d"/>
    <n v="1.5"/>
    <n v="1"/>
    <n v="0"/>
    <n v="45.4"/>
    <n v="44.8"/>
    <n v="0"/>
    <n v="41.3"/>
    <n v="44.8"/>
    <n v="0"/>
    <n v="45.4"/>
    <n v="44.800000000000004"/>
    <x v="0"/>
  </r>
  <r>
    <s v="1091117223244"/>
    <s v="2001806458"/>
    <s v="1"/>
    <n v="121003"/>
    <s v="143001"/>
    <s v="b"/>
    <n v="1"/>
    <s v="Forward charges"/>
    <s v="61.3"/>
    <n v="0.7"/>
    <s v="b"/>
    <n v="1"/>
    <n v="1"/>
    <n v="0"/>
    <n v="33"/>
    <n v="28.3"/>
    <n v="0"/>
    <n v="20.5"/>
    <n v="28.3"/>
    <n v="0"/>
    <n v="33"/>
    <n v="28.299999999999997"/>
    <x v="0"/>
  </r>
  <r>
    <s v="1091117223351"/>
    <s v="2001806471"/>
    <s v="1.7"/>
    <n v="121003"/>
    <s v="313027"/>
    <s v="d"/>
    <n v="1.5"/>
    <s v="Forward charges"/>
    <s v="179.8"/>
    <n v="1.621"/>
    <s v="b"/>
    <n v="1"/>
    <n v="2"/>
    <n v="1"/>
    <n v="33"/>
    <n v="28.3"/>
    <n v="28.3"/>
    <n v="20.5"/>
    <n v="28.3"/>
    <n v="28.3"/>
    <n v="61.3"/>
    <n v="118.50000000000001"/>
    <x v="0"/>
  </r>
  <r>
    <s v="1091117224353"/>
    <s v="2001806533"/>
    <s v="0.68"/>
    <n v="121003"/>
    <s v="711303"/>
    <s v="d"/>
    <n v="1.5"/>
    <s v="Forward charges"/>
    <s v="90.2"/>
    <n v="0.5"/>
    <s v="d"/>
    <n v="1.5"/>
    <n v="1"/>
    <n v="0"/>
    <n v="45.4"/>
    <n v="44.8"/>
    <n v="0"/>
    <n v="41.3"/>
    <n v="44.8"/>
    <n v="0"/>
    <n v="45.4"/>
    <n v="44.800000000000004"/>
    <x v="0"/>
  </r>
  <r>
    <s v="1091117224611"/>
    <s v="2001806547"/>
    <s v="1"/>
    <n v="121003"/>
    <s v="283102"/>
    <s v="b"/>
    <n v="1"/>
    <s v="Forward charges"/>
    <s v="61.3"/>
    <n v="0.127"/>
    <s v="b"/>
    <n v="1"/>
    <n v="1"/>
    <n v="0"/>
    <n v="33"/>
    <n v="28.3"/>
    <n v="0"/>
    <n v="20.5"/>
    <n v="28.3"/>
    <n v="0"/>
    <n v="33"/>
    <n v="28.299999999999997"/>
    <x v="0"/>
  </r>
  <r>
    <s v="1091117224902"/>
    <s v="2001806567"/>
    <s v="1.16"/>
    <n v="121003"/>
    <s v="370201"/>
    <s v="d"/>
    <n v="1.5"/>
    <s v="Forward charges"/>
    <s v="135"/>
    <n v="0.95199999999999996"/>
    <s v="d"/>
    <n v="1.5"/>
    <n v="1"/>
    <n v="0"/>
    <n v="45.4"/>
    <n v="44.8"/>
    <n v="0"/>
    <n v="41.3"/>
    <n v="44.8"/>
    <n v="0"/>
    <n v="45.4"/>
    <n v="89.6"/>
    <x v="0"/>
  </r>
  <r>
    <s v="1091117225016"/>
    <s v="2001806575"/>
    <s v="0.68"/>
    <n v="121003"/>
    <s v="248001"/>
    <s v="b"/>
    <n v="1"/>
    <s v="Forward charges"/>
    <s v="61.3"/>
    <n v="0.5"/>
    <s v="b"/>
    <n v="1"/>
    <n v="1"/>
    <n v="0"/>
    <n v="33"/>
    <n v="28.3"/>
    <n v="0"/>
    <n v="20.5"/>
    <n v="28.3"/>
    <n v="0"/>
    <n v="33"/>
    <n v="28.299999999999997"/>
    <x v="0"/>
  </r>
  <r>
    <s v="1091117225484"/>
    <s v="2001806616"/>
    <s v="1.08"/>
    <n v="121003"/>
    <s v="144001"/>
    <s v="b"/>
    <n v="1"/>
    <s v="Forward charges"/>
    <s v="89.6"/>
    <n v="0.96299999999999997"/>
    <s v="b"/>
    <n v="1"/>
    <n v="1"/>
    <n v="0"/>
    <n v="33"/>
    <n v="28.3"/>
    <n v="0"/>
    <n v="20.5"/>
    <n v="28.3"/>
    <n v="0"/>
    <n v="33"/>
    <n v="56.599999999999994"/>
    <x v="0"/>
  </r>
  <r>
    <s v="1091117226221"/>
    <s v="2001806652"/>
    <s v="0.69"/>
    <n v="121003"/>
    <s v="403401"/>
    <s v="d"/>
    <n v="1.5"/>
    <s v="Forward charges"/>
    <s v="90.2"/>
    <n v="0.5"/>
    <s v="d"/>
    <n v="1.5"/>
    <n v="1"/>
    <n v="0"/>
    <n v="45.4"/>
    <n v="44.8"/>
    <n v="0"/>
    <n v="41.3"/>
    <n v="44.8"/>
    <n v="0"/>
    <n v="45.4"/>
    <n v="44.800000000000004"/>
    <x v="0"/>
  </r>
  <r>
    <s v="1091117229555"/>
    <s v="2001806686"/>
    <s v="0.15"/>
    <n v="121003"/>
    <s v="326502"/>
    <s v="d"/>
    <n v="1.5"/>
    <s v="Forward charges"/>
    <s v="45.4"/>
    <n v="0.24"/>
    <s v="d"/>
    <n v="1.5"/>
    <n v="1"/>
    <n v="0"/>
    <n v="45.4"/>
    <n v="44.8"/>
    <n v="0"/>
    <n v="41.3"/>
    <n v="44.8"/>
    <n v="0"/>
    <n v="45.4"/>
    <n v="0"/>
    <x v="1"/>
  </r>
  <r>
    <s v="1091117226910"/>
    <s v="2001806726"/>
    <s v="0.68"/>
    <n v="121003"/>
    <s v="831002"/>
    <s v="d"/>
    <n v="1.5"/>
    <s v="Forward charges"/>
    <s v="90.2"/>
    <n v="0.5"/>
    <s v="d"/>
    <n v="1.5"/>
    <n v="1"/>
    <n v="0"/>
    <n v="45.4"/>
    <n v="44.8"/>
    <n v="0"/>
    <n v="41.3"/>
    <n v="44.8"/>
    <n v="0"/>
    <n v="45.4"/>
    <n v="44.800000000000004"/>
    <x v="0"/>
  </r>
  <r>
    <s v="1091117226674"/>
    <s v="2001806733"/>
    <s v="1.13"/>
    <n v="121003"/>
    <s v="452001"/>
    <s v="d"/>
    <n v="1.5"/>
    <s v="Forward charges"/>
    <s v="135"/>
    <n v="0.96699999999999997"/>
    <s v="d"/>
    <n v="1.5"/>
    <n v="1"/>
    <n v="0"/>
    <n v="45.4"/>
    <n v="44.8"/>
    <n v="0"/>
    <n v="41.3"/>
    <n v="44.8"/>
    <n v="0"/>
    <n v="45.4"/>
    <n v="89.6"/>
    <x v="0"/>
  </r>
  <r>
    <s v="1091117226711"/>
    <s v="2001806735"/>
    <s v="0.69"/>
    <n v="121003"/>
    <s v="721636"/>
    <s v="d"/>
    <n v="1.5"/>
    <s v="Forward charges"/>
    <s v="90.2"/>
    <n v="0.5"/>
    <s v="d"/>
    <n v="1.5"/>
    <n v="1"/>
    <n v="0"/>
    <n v="45.4"/>
    <n v="44.8"/>
    <n v="0"/>
    <n v="41.3"/>
    <n v="44.8"/>
    <n v="0"/>
    <n v="45.4"/>
    <n v="44.800000000000004"/>
    <x v="0"/>
  </r>
  <r>
    <s v="1091117227116"/>
    <s v="2001806768"/>
    <s v="1.02"/>
    <n v="121003"/>
    <s v="322201"/>
    <s v="d"/>
    <n v="1.5"/>
    <s v="Forward charges"/>
    <s v="135"/>
    <n v="0.84"/>
    <s v="b"/>
    <n v="1"/>
    <n v="1"/>
    <n v="0"/>
    <n v="33"/>
    <n v="28.3"/>
    <n v="0"/>
    <n v="20.5"/>
    <n v="28.3"/>
    <n v="0"/>
    <n v="33"/>
    <n v="102"/>
    <x v="0"/>
  </r>
  <r>
    <s v="1091117227573"/>
    <s v="2001806776"/>
    <s v="2.86"/>
    <n v="121003"/>
    <s v="226004"/>
    <s v="b"/>
    <n v="1"/>
    <s v="Forward charges"/>
    <s v="174.5"/>
    <n v="0.61099999999999999"/>
    <s v="b"/>
    <n v="1"/>
    <n v="1"/>
    <n v="0"/>
    <n v="33"/>
    <n v="28.3"/>
    <n v="0"/>
    <n v="20.5"/>
    <n v="28.3"/>
    <n v="0"/>
    <n v="33"/>
    <n v="141.5"/>
    <x v="0"/>
  </r>
  <r>
    <s v="1091117227816"/>
    <s v="2001806801"/>
    <s v="1.35"/>
    <n v="121003"/>
    <s v="248001"/>
    <s v="b"/>
    <n v="1"/>
    <s v="Forward charges"/>
    <s v="89.6"/>
    <n v="0.36099999999999999"/>
    <s v="b"/>
    <n v="1"/>
    <n v="1"/>
    <n v="0"/>
    <n v="33"/>
    <n v="28.3"/>
    <n v="0"/>
    <n v="20.5"/>
    <n v="28.3"/>
    <n v="0"/>
    <n v="33"/>
    <n v="56.599999999999994"/>
    <x v="0"/>
  </r>
  <r>
    <s v="1091117228133"/>
    <s v="2001806823"/>
    <s v="0.59"/>
    <n v="121003"/>
    <s v="314001"/>
    <s v="d"/>
    <n v="1.5"/>
    <s v="Forward charges"/>
    <s v="90.2"/>
    <n v="0.127"/>
    <s v="b"/>
    <n v="1"/>
    <n v="1"/>
    <n v="0"/>
    <n v="33"/>
    <n v="28.3"/>
    <n v="0"/>
    <n v="20.5"/>
    <n v="28.3"/>
    <n v="0"/>
    <n v="33"/>
    <n v="57.2"/>
    <x v="0"/>
  </r>
  <r>
    <s v="1091117228192"/>
    <s v="2001806828"/>
    <s v="0.69"/>
    <n v="121003"/>
    <s v="331022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7229776"/>
    <s v="2001806885"/>
    <s v="1"/>
    <n v="121003"/>
    <s v="208019"/>
    <s v="b"/>
    <n v="1"/>
    <s v="Forward charges"/>
    <s v="61.3"/>
    <n v="0.84"/>
    <s v="b"/>
    <n v="1"/>
    <n v="1"/>
    <n v="0"/>
    <n v="33"/>
    <n v="28.3"/>
    <n v="0"/>
    <n v="20.5"/>
    <n v="28.3"/>
    <n v="0"/>
    <n v="33"/>
    <n v="28.299999999999997"/>
    <x v="0"/>
  </r>
  <r>
    <s v="1091117229183"/>
    <s v="2001806968"/>
    <s v="0.68"/>
    <n v="121003"/>
    <s v="305801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7229290"/>
    <s v="2001807004"/>
    <s v="0.68"/>
    <n v="121003"/>
    <s v="410206"/>
    <s v="d"/>
    <n v="1.5"/>
    <s v="Forward charges"/>
    <s v="90.2"/>
    <n v="0.5"/>
    <s v="d"/>
    <n v="1.5"/>
    <n v="1"/>
    <n v="0"/>
    <n v="45.4"/>
    <n v="44.8"/>
    <n v="0"/>
    <n v="41.3"/>
    <n v="44.8"/>
    <n v="0"/>
    <n v="45.4"/>
    <n v="44.800000000000004"/>
    <x v="0"/>
  </r>
  <r>
    <s v="1091117229345"/>
    <s v="2001807012"/>
    <s v="0.15"/>
    <n v="121003"/>
    <s v="515591"/>
    <s v="d"/>
    <n v="1.5"/>
    <s v="Forward charges"/>
    <s v="45.4"/>
    <n v="0.24"/>
    <s v="d"/>
    <n v="1.5"/>
    <n v="1"/>
    <n v="0"/>
    <n v="45.4"/>
    <n v="44.8"/>
    <n v="0"/>
    <n v="41.3"/>
    <n v="44.8"/>
    <n v="0"/>
    <n v="45.4"/>
    <n v="0"/>
    <x v="1"/>
  </r>
  <r>
    <s v="1091117323005"/>
    <s v="2001807036"/>
    <s v="1.64"/>
    <n v="121003"/>
    <s v="516503"/>
    <s v="d"/>
    <n v="1.5"/>
    <s v="Forward charges"/>
    <s v="179.8"/>
    <n v="1.4590000000000001"/>
    <s v="d"/>
    <n v="1.5"/>
    <n v="1"/>
    <n v="0"/>
    <n v="45.4"/>
    <n v="44.8"/>
    <n v="0"/>
    <n v="41.3"/>
    <n v="44.8"/>
    <n v="0"/>
    <n v="45.4"/>
    <n v="134.4"/>
    <x v="0"/>
  </r>
  <r>
    <s v="1091117323112"/>
    <s v="2001807058"/>
    <s v="1.15"/>
    <n v="121003"/>
    <s v="140301"/>
    <s v="b"/>
    <n v="1"/>
    <s v="Forward charges"/>
    <s v="89.6"/>
    <n v="1.1679999999999999"/>
    <s v="b"/>
    <n v="1"/>
    <n v="2"/>
    <n v="1"/>
    <n v="33"/>
    <n v="28.3"/>
    <n v="28.3"/>
    <n v="20.5"/>
    <n v="28.3"/>
    <n v="28.3"/>
    <n v="61.3"/>
    <n v="28.299999999999997"/>
    <x v="0"/>
  </r>
  <r>
    <s v="1091117323215"/>
    <s v="2001807084"/>
    <s v="0.67"/>
    <n v="121003"/>
    <s v="742103"/>
    <s v="d"/>
    <n v="1.5"/>
    <s v="Forward charges"/>
    <s v="90.2"/>
    <n v="0.5"/>
    <s v="d"/>
    <n v="1.5"/>
    <n v="1"/>
    <n v="0"/>
    <n v="45.4"/>
    <n v="44.8"/>
    <n v="0"/>
    <n v="41.3"/>
    <n v="44.8"/>
    <n v="0"/>
    <n v="45.4"/>
    <n v="44.800000000000004"/>
    <x v="0"/>
  </r>
  <r>
    <s v="1091117323812"/>
    <s v="2001807186"/>
    <s v="0.5"/>
    <n v="121003"/>
    <s v="396001"/>
    <s v="d"/>
    <n v="1.5"/>
    <s v="Forward charges"/>
    <s v="45.4"/>
    <n v="0.5"/>
    <s v="d"/>
    <n v="1.5"/>
    <n v="1"/>
    <n v="0"/>
    <n v="45.4"/>
    <n v="44.8"/>
    <n v="0"/>
    <n v="41.3"/>
    <n v="44.8"/>
    <n v="0"/>
    <n v="45.4"/>
    <n v="0"/>
    <x v="1"/>
  </r>
  <r>
    <s v="1091117324011"/>
    <s v="2001807241"/>
    <s v="0.79"/>
    <n v="121003"/>
    <s v="341001"/>
    <s v="d"/>
    <n v="1.5"/>
    <s v="Forward charges"/>
    <s v="90.2"/>
    <n v="0.60699999999999998"/>
    <s v="b"/>
    <n v="1"/>
    <n v="1"/>
    <n v="0"/>
    <n v="33"/>
    <n v="28.3"/>
    <n v="0"/>
    <n v="20.5"/>
    <n v="28.3"/>
    <n v="0"/>
    <n v="33"/>
    <n v="57.2"/>
    <x v="0"/>
  </r>
  <r>
    <s v="1091117324206"/>
    <s v="2001807290"/>
    <s v="0.5"/>
    <n v="121003"/>
    <s v="711106"/>
    <s v="d"/>
    <n v="1.5"/>
    <s v="Forward charges"/>
    <s v="45.4"/>
    <n v="0.5"/>
    <s v="d"/>
    <n v="1.5"/>
    <n v="1"/>
    <n v="0"/>
    <n v="45.4"/>
    <n v="44.8"/>
    <n v="0"/>
    <n v="41.3"/>
    <n v="44.8"/>
    <n v="0"/>
    <n v="45.4"/>
    <n v="0"/>
    <x v="1"/>
  </r>
  <r>
    <s v="1091117324346"/>
    <s v="2001807328"/>
    <s v="2.28"/>
    <n v="121003"/>
    <s v="335502"/>
    <s v="d"/>
    <n v="1.5"/>
    <s v="Forward charges"/>
    <s v="224.6"/>
    <n v="0.49"/>
    <s v="b"/>
    <n v="1"/>
    <n v="1"/>
    <n v="0"/>
    <n v="33"/>
    <n v="28.3"/>
    <n v="0"/>
    <n v="20.5"/>
    <n v="28.3"/>
    <n v="0"/>
    <n v="33"/>
    <n v="191.6"/>
    <x v="0"/>
  </r>
  <r>
    <s v="1091117333100"/>
    <s v="2001807329"/>
    <s v="0.73"/>
    <n v="121003"/>
    <s v="302039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7324394"/>
    <s v="2001807362"/>
    <s v="2"/>
    <n v="121003"/>
    <s v="452018"/>
    <s v="d"/>
    <n v="1.5"/>
    <s v="Forward charges"/>
    <s v="179.8"/>
    <n v="2.016"/>
    <s v="d"/>
    <n v="1.5"/>
    <n v="2"/>
    <n v="1"/>
    <n v="45.4"/>
    <n v="44.8"/>
    <n v="44.8"/>
    <n v="41.3"/>
    <n v="44.8"/>
    <n v="44.8"/>
    <n v="90.199999999999989"/>
    <n v="89.600000000000023"/>
    <x v="0"/>
  </r>
  <r>
    <s v="1091117325094"/>
    <s v="2001807415"/>
    <s v="1"/>
    <n v="121003"/>
    <s v="208001"/>
    <s v="b"/>
    <n v="1"/>
    <s v="Forward charges"/>
    <s v="61.3"/>
    <n v="1.048"/>
    <s v="b"/>
    <n v="1"/>
    <n v="2"/>
    <n v="1"/>
    <n v="33"/>
    <n v="28.3"/>
    <n v="28.3"/>
    <n v="20.5"/>
    <n v="28.3"/>
    <n v="28.3"/>
    <n v="61.3"/>
    <n v="0"/>
    <x v="1"/>
  </r>
  <r>
    <s v="1091117333251"/>
    <s v="2001807613"/>
    <s v="1.04"/>
    <n v="121003"/>
    <s v="335803"/>
    <s v="d"/>
    <n v="1.5"/>
    <s v="Forward charges"/>
    <s v="135"/>
    <n v="0.83"/>
    <s v="b"/>
    <n v="1"/>
    <n v="1"/>
    <n v="0"/>
    <n v="33"/>
    <n v="28.3"/>
    <n v="0"/>
    <n v="20.5"/>
    <n v="28.3"/>
    <n v="0"/>
    <n v="33"/>
    <n v="102"/>
    <x v="0"/>
  </r>
  <r>
    <s v="1091117326424"/>
    <s v="2001807785"/>
    <s v="0.68"/>
    <n v="121003"/>
    <s v="306116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7326612"/>
    <s v="2001807814"/>
    <s v="0.79"/>
    <n v="121003"/>
    <s v="284001"/>
    <s v="b"/>
    <n v="1"/>
    <s v="Forward charges"/>
    <s v="61.3"/>
    <n v="0.60699999999999998"/>
    <s v="b"/>
    <n v="1"/>
    <n v="1"/>
    <n v="0"/>
    <n v="33"/>
    <n v="28.3"/>
    <n v="0"/>
    <n v="20.5"/>
    <n v="28.3"/>
    <n v="0"/>
    <n v="33"/>
    <n v="28.299999999999997"/>
    <x v="0"/>
  </r>
  <r>
    <s v="1091117326925"/>
    <s v="2001807852"/>
    <s v="0.74"/>
    <n v="121003"/>
    <s v="311001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7327695"/>
    <s v="2001807930"/>
    <s v="0.15"/>
    <n v="121003"/>
    <s v="845438"/>
    <s v="d"/>
    <n v="1.5"/>
    <s v="Forward charges"/>
    <s v="45.4"/>
    <n v="0.24"/>
    <s v="d"/>
    <n v="1.5"/>
    <n v="1"/>
    <n v="0"/>
    <n v="45.4"/>
    <n v="44.8"/>
    <n v="0"/>
    <n v="41.3"/>
    <n v="44.8"/>
    <n v="0"/>
    <n v="45.4"/>
    <n v="0"/>
    <x v="1"/>
  </r>
  <r>
    <s v="1091117327172"/>
    <s v="2001807931"/>
    <s v="0.72"/>
    <n v="121003"/>
    <s v="441601"/>
    <s v="d"/>
    <n v="1.5"/>
    <s v="Forward charges"/>
    <s v="90.2"/>
    <n v="0.60699999999999998"/>
    <s v="d"/>
    <n v="1.5"/>
    <n v="1"/>
    <n v="0"/>
    <n v="45.4"/>
    <n v="44.8"/>
    <n v="0"/>
    <n v="41.3"/>
    <n v="44.8"/>
    <n v="0"/>
    <n v="45.4"/>
    <n v="44.800000000000004"/>
    <x v="0"/>
  </r>
  <r>
    <s v="1091117327275"/>
    <s v="2001807956"/>
    <s v="1.08"/>
    <n v="121003"/>
    <s v="248006"/>
    <s v="b"/>
    <n v="1"/>
    <s v="Forward charges"/>
    <s v="89.6"/>
    <n v="1.08"/>
    <s v="b"/>
    <n v="1"/>
    <n v="2"/>
    <n v="1"/>
    <n v="33"/>
    <n v="28.3"/>
    <n v="28.3"/>
    <n v="20.5"/>
    <n v="28.3"/>
    <n v="28.3"/>
    <n v="61.3"/>
    <n v="28.299999999999997"/>
    <x v="0"/>
  </r>
  <r>
    <s v="1091117327312"/>
    <s v="2001807960"/>
    <s v="1"/>
    <n v="121003"/>
    <s v="485001"/>
    <s v="d"/>
    <n v="1.5"/>
    <s v="Forward charges"/>
    <s v="90.2"/>
    <n v="0.93"/>
    <s v="d"/>
    <n v="1.5"/>
    <n v="1"/>
    <n v="0"/>
    <n v="45.4"/>
    <n v="44.8"/>
    <n v="0"/>
    <n v="41.3"/>
    <n v="44.8"/>
    <n v="0"/>
    <n v="45.4"/>
    <n v="44.800000000000004"/>
    <x v="0"/>
  </r>
  <r>
    <s v="1091117327474"/>
    <s v="2001807970"/>
    <s v="4.13"/>
    <n v="121003"/>
    <s v="302019"/>
    <s v="d"/>
    <n v="1.5"/>
    <s v="Forward charges"/>
    <s v="403.8"/>
    <n v="0.76500000000000001"/>
    <s v="b"/>
    <n v="1"/>
    <n v="1"/>
    <n v="0"/>
    <n v="33"/>
    <n v="28.3"/>
    <n v="0"/>
    <n v="20.5"/>
    <n v="28.3"/>
    <n v="0"/>
    <n v="33"/>
    <n v="370.8"/>
    <x v="0"/>
  </r>
  <r>
    <s v="1091117327496"/>
    <s v="2001807976"/>
    <s v="0.7"/>
    <n v="121003"/>
    <s v="400705"/>
    <s v="d"/>
    <n v="1.5"/>
    <s v="Forward and RTO charges"/>
    <s v="172.8"/>
    <n v="0.72099999999999997"/>
    <s v="d"/>
    <n v="1.5"/>
    <n v="1"/>
    <n v="0"/>
    <n v="45.4"/>
    <n v="44.8"/>
    <n v="0"/>
    <n v="41.3"/>
    <n v="44.8"/>
    <n v="0"/>
    <n v="86.699999999999989"/>
    <n v="86.100000000000023"/>
    <x v="0"/>
  </r>
  <r>
    <s v="1091117327570"/>
    <s v="2001807981"/>
    <s v="0.5"/>
    <n v="121003"/>
    <s v="332715"/>
    <s v="d"/>
    <n v="1.5"/>
    <s v="Forward charges"/>
    <s v="45.4"/>
    <n v="0.5"/>
    <s v="b"/>
    <n v="1"/>
    <n v="1"/>
    <n v="0"/>
    <n v="33"/>
    <n v="28.3"/>
    <n v="0"/>
    <n v="20.5"/>
    <n v="28.3"/>
    <n v="0"/>
    <n v="33"/>
    <n v="12.399999999999999"/>
    <x v="0"/>
  </r>
  <r>
    <s v="1091117435005"/>
    <s v="2001808102"/>
    <s v="1.28"/>
    <n v="121003"/>
    <s v="463106"/>
    <s v="d"/>
    <n v="1.5"/>
    <s v="Forward charges"/>
    <s v="135"/>
    <n v="1.157"/>
    <s v="d"/>
    <n v="1.5"/>
    <n v="1"/>
    <n v="0"/>
    <n v="45.4"/>
    <n v="44.8"/>
    <n v="0"/>
    <n v="41.3"/>
    <n v="44.8"/>
    <n v="0"/>
    <n v="45.4"/>
    <n v="89.6"/>
    <x v="0"/>
  </r>
  <r>
    <s v="1091117435134"/>
    <s v="2001808118"/>
    <s v="0.5"/>
    <n v="121003"/>
    <s v="140301"/>
    <s v="b"/>
    <n v="1"/>
    <s v="Forward charges"/>
    <s v="33"/>
    <n v="0.34300000000000003"/>
    <s v="b"/>
    <n v="1"/>
    <n v="1"/>
    <n v="0"/>
    <n v="33"/>
    <n v="28.3"/>
    <n v="0"/>
    <n v="20.5"/>
    <n v="28.3"/>
    <n v="0"/>
    <n v="33"/>
    <n v="0"/>
    <x v="1"/>
  </r>
  <r>
    <s v="1091117435370"/>
    <s v="2001808207"/>
    <s v="0.79"/>
    <n v="121003"/>
    <s v="495671"/>
    <s v="d"/>
    <n v="1.5"/>
    <s v="Forward charges"/>
    <s v="90.2"/>
    <n v="0.60699999999999998"/>
    <s v="d"/>
    <n v="1.5"/>
    <n v="1"/>
    <n v="0"/>
    <n v="45.4"/>
    <n v="44.8"/>
    <n v="0"/>
    <n v="41.3"/>
    <n v="44.8"/>
    <n v="0"/>
    <n v="45.4"/>
    <n v="44.800000000000004"/>
    <x v="0"/>
  </r>
  <r>
    <s v="1091117435602"/>
    <s v="2001808286"/>
    <s v="0.77"/>
    <n v="121003"/>
    <s v="302031"/>
    <s v="d"/>
    <n v="1.5"/>
    <s v="Forward charges"/>
    <s v="90.2"/>
    <n v="0.60099999999999998"/>
    <s v="b"/>
    <n v="1"/>
    <n v="1"/>
    <n v="0"/>
    <n v="33"/>
    <n v="28.3"/>
    <n v="0"/>
    <n v="20.5"/>
    <n v="28.3"/>
    <n v="0"/>
    <n v="33"/>
    <n v="57.2"/>
    <x v="0"/>
  </r>
  <r>
    <s v="1091117435661"/>
    <s v="2001808295"/>
    <s v="0.2"/>
    <n v="121003"/>
    <s v="673002"/>
    <s v="e"/>
    <n v="2"/>
    <s v="Forward and RTO charges"/>
    <s v="107.3"/>
    <n v="0.245"/>
    <s v="e"/>
    <n v="2"/>
    <n v="1"/>
    <n v="0"/>
    <n v="56.6"/>
    <n v="55.5"/>
    <n v="0"/>
    <n v="50.7"/>
    <n v="55.5"/>
    <n v="0"/>
    <n v="107.30000000000001"/>
    <n v="0"/>
    <x v="1"/>
  </r>
  <r>
    <s v="1091117436346"/>
    <s v="2001808475"/>
    <s v="0.7"/>
    <n v="121003"/>
    <s v="335001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7436383"/>
    <s v="2001808507"/>
    <s v="0.79"/>
    <n v="121003"/>
    <s v="208002"/>
    <s v="b"/>
    <n v="1"/>
    <s v="Forward charges"/>
    <s v="61.3"/>
    <n v="0.60699999999999998"/>
    <s v="b"/>
    <n v="1"/>
    <n v="1"/>
    <n v="0"/>
    <n v="33"/>
    <n v="28.3"/>
    <n v="0"/>
    <n v="20.5"/>
    <n v="28.3"/>
    <n v="0"/>
    <n v="33"/>
    <n v="28.299999999999997"/>
    <x v="0"/>
  </r>
  <r>
    <s v="1091117436464"/>
    <s v="2001808542"/>
    <s v="0.86"/>
    <n v="121003"/>
    <s v="416010"/>
    <s v="d"/>
    <n v="1.5"/>
    <s v="Forward charges"/>
    <s v="90.2"/>
    <n v="0.73399999999999999"/>
    <s v="d"/>
    <n v="1.5"/>
    <n v="1"/>
    <n v="0"/>
    <n v="45.4"/>
    <n v="44.8"/>
    <n v="0"/>
    <n v="41.3"/>
    <n v="44.8"/>
    <n v="0"/>
    <n v="45.4"/>
    <n v="44.800000000000004"/>
    <x v="0"/>
  </r>
  <r>
    <s v="1091117436652"/>
    <s v="2001808585"/>
    <s v="0.72"/>
    <n v="121003"/>
    <s v="175101"/>
    <s v="b"/>
    <n v="1"/>
    <s v="Forward charges"/>
    <s v="61.3"/>
    <n v="0.5"/>
    <s v="e"/>
    <n v="2"/>
    <n v="1"/>
    <n v="0"/>
    <n v="56.6"/>
    <n v="55.5"/>
    <n v="0"/>
    <n v="50.7"/>
    <n v="55.5"/>
    <n v="0"/>
    <n v="56.6"/>
    <n v="4.6999999999999957"/>
    <x v="0"/>
  </r>
  <r>
    <s v="1091117437050"/>
    <s v="2001808675"/>
    <s v="1.2"/>
    <n v="121003"/>
    <s v="226010"/>
    <s v="b"/>
    <n v="1"/>
    <s v="Forward charges"/>
    <s v="89.6"/>
    <n v="1.1830000000000001"/>
    <s v="b"/>
    <n v="1"/>
    <n v="2"/>
    <n v="1"/>
    <n v="33"/>
    <n v="28.3"/>
    <n v="28.3"/>
    <n v="20.5"/>
    <n v="28.3"/>
    <n v="28.3"/>
    <n v="61.3"/>
    <n v="28.299999999999997"/>
    <x v="0"/>
  </r>
  <r>
    <s v="1091117437035"/>
    <s v="2001808679"/>
    <s v="0.72"/>
    <n v="121003"/>
    <s v="303903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7437293"/>
    <s v="2001808739"/>
    <s v="1.63"/>
    <n v="121003"/>
    <s v="342012"/>
    <s v="d"/>
    <n v="1.5"/>
    <s v="Forward charges"/>
    <s v="179.8"/>
    <n v="0.22"/>
    <s v="b"/>
    <n v="1"/>
    <n v="1"/>
    <n v="0"/>
    <n v="33"/>
    <n v="28.3"/>
    <n v="0"/>
    <n v="20.5"/>
    <n v="28.3"/>
    <n v="0"/>
    <n v="33"/>
    <n v="146.80000000000001"/>
    <x v="0"/>
  </r>
  <r>
    <s v="1091117437680"/>
    <s v="2001808801"/>
    <s v="0.8"/>
    <n v="121003"/>
    <s v="335001"/>
    <s v="d"/>
    <n v="1.5"/>
    <s v="Forward charges"/>
    <s v="90.2"/>
    <n v="0.73099999999999998"/>
    <s v="b"/>
    <n v="1"/>
    <n v="1"/>
    <n v="0"/>
    <n v="33"/>
    <n v="28.3"/>
    <n v="0"/>
    <n v="20.5"/>
    <n v="28.3"/>
    <n v="0"/>
    <n v="33"/>
    <n v="57.2"/>
    <x v="0"/>
  </r>
  <r>
    <s v="1091117437864"/>
    <s v="2001808832"/>
    <s v="2.47"/>
    <n v="121003"/>
    <s v="334001"/>
    <s v="d"/>
    <n v="1.5"/>
    <s v="Forward charges"/>
    <s v="224.6"/>
    <n v="0.6"/>
    <s v="b"/>
    <n v="1"/>
    <n v="1"/>
    <n v="0"/>
    <n v="33"/>
    <n v="28.3"/>
    <n v="0"/>
    <n v="20.5"/>
    <n v="28.3"/>
    <n v="0"/>
    <n v="33"/>
    <n v="191.6"/>
    <x v="0"/>
  </r>
  <r>
    <s v="1091117437890"/>
    <s v="2001808837"/>
    <s v="0.67"/>
    <n v="121003"/>
    <s v="302031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7438074"/>
    <s v="2001808883"/>
    <s v="0.72"/>
    <n v="121003"/>
    <s v="302012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7611501"/>
    <s v="2001808992"/>
    <s v="0.72"/>
    <n v="121003"/>
    <s v="342014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7613962"/>
    <s v="2001809270"/>
    <s v="0.68"/>
    <n v="121003"/>
    <s v="324005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7614452"/>
    <s v="2001809383"/>
    <s v="0.5"/>
    <n v="121003"/>
    <s v="303702"/>
    <s v="d"/>
    <n v="1.5"/>
    <s v="Forward and RTO charges"/>
    <s v="86.7"/>
    <n v="0.60699999999999998"/>
    <s v="b"/>
    <n v="1"/>
    <n v="1"/>
    <n v="0"/>
    <n v="33"/>
    <n v="28.3"/>
    <n v="0"/>
    <n v="20.5"/>
    <n v="28.3"/>
    <n v="0"/>
    <n v="53.5"/>
    <n v="33.200000000000003"/>
    <x v="0"/>
  </r>
  <r>
    <s v="1091117616121"/>
    <s v="2001809592"/>
    <s v="1.5"/>
    <n v="121003"/>
    <s v="244713"/>
    <s v="b"/>
    <n v="1"/>
    <s v="Forward charges"/>
    <s v="89.6"/>
    <n v="1.5049999999999999"/>
    <s v="b"/>
    <n v="1"/>
    <n v="2"/>
    <n v="1"/>
    <n v="33"/>
    <n v="28.3"/>
    <n v="28.3"/>
    <n v="20.5"/>
    <n v="28.3"/>
    <n v="28.3"/>
    <n v="61.3"/>
    <n v="28.299999999999997"/>
    <x v="0"/>
  </r>
  <r>
    <s v="1091117795531"/>
    <s v="2001809794"/>
    <s v="1.5"/>
    <n v="121003"/>
    <s v="580007"/>
    <s v="d"/>
    <n v="1.5"/>
    <s v="Forward charges"/>
    <s v="135"/>
    <n v="1.5169999999999999"/>
    <s v="d"/>
    <n v="1.5"/>
    <n v="2"/>
    <n v="1"/>
    <n v="45.4"/>
    <n v="44.8"/>
    <n v="44.8"/>
    <n v="41.3"/>
    <n v="44.8"/>
    <n v="44.8"/>
    <n v="90.199999999999989"/>
    <n v="44.800000000000011"/>
    <x v="0"/>
  </r>
  <r>
    <s v="1091117795623"/>
    <s v="2001809820"/>
    <s v="3"/>
    <n v="121003"/>
    <s v="360005"/>
    <s v="d"/>
    <n v="1.5"/>
    <s v="Forward charges"/>
    <s v="269.4"/>
    <n v="3.08"/>
    <s v="d"/>
    <n v="1.5"/>
    <n v="3"/>
    <n v="2"/>
    <n v="45.4"/>
    <n v="44.8"/>
    <n v="89.6"/>
    <n v="41.3"/>
    <n v="44.8"/>
    <n v="89.6"/>
    <n v="135"/>
    <n v="134.39999999999998"/>
    <x v="0"/>
  </r>
  <r>
    <s v="1091121482593"/>
    <s v="2001809917"/>
    <s v="0.6"/>
    <n v="121003"/>
    <s v="831006"/>
    <s v="d"/>
    <n v="1.5"/>
    <s v="Forward and RTO charges"/>
    <s v="172.8"/>
    <n v="0.63"/>
    <s v="d"/>
    <n v="1.5"/>
    <n v="1"/>
    <n v="0"/>
    <n v="45.4"/>
    <n v="44.8"/>
    <n v="0"/>
    <n v="41.3"/>
    <n v="44.8"/>
    <n v="0"/>
    <n v="86.699999999999989"/>
    <n v="86.100000000000023"/>
    <x v="0"/>
  </r>
  <r>
    <s v="1091117803511"/>
    <s v="2001809934"/>
    <s v="0.82"/>
    <n v="121003"/>
    <s v="302001"/>
    <s v="d"/>
    <n v="1.5"/>
    <s v="Forward charges"/>
    <s v="90.2"/>
    <n v="0.36099999999999999"/>
    <s v="b"/>
    <n v="1"/>
    <n v="1"/>
    <n v="0"/>
    <n v="33"/>
    <n v="28.3"/>
    <n v="0"/>
    <n v="20.5"/>
    <n v="28.3"/>
    <n v="0"/>
    <n v="33"/>
    <n v="57.2"/>
    <x v="0"/>
  </r>
  <r>
    <s v="1091117804200"/>
    <s v="2001810104"/>
    <s v="0.76"/>
    <n v="121003"/>
    <s v="334004"/>
    <s v="d"/>
    <n v="1.5"/>
    <s v="Forward charges"/>
    <s v="90.2"/>
    <n v="0.60099999999999998"/>
    <s v="b"/>
    <n v="1"/>
    <n v="1"/>
    <n v="0"/>
    <n v="33"/>
    <n v="28.3"/>
    <n v="0"/>
    <n v="20.5"/>
    <n v="28.3"/>
    <n v="0"/>
    <n v="33"/>
    <n v="57.2"/>
    <x v="0"/>
  </r>
  <r>
    <s v="1091117804314"/>
    <s v="2001810125"/>
    <s v="0.66"/>
    <n v="121003"/>
    <s v="302004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7805390"/>
    <s v="2001810281"/>
    <s v="0.68"/>
    <n v="121003"/>
    <s v="302018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7806263"/>
    <s v="2001810549"/>
    <s v="1.86"/>
    <n v="121003"/>
    <s v="302017"/>
    <s v="d"/>
    <n v="1.5"/>
    <s v="Forward charges"/>
    <s v="179.8"/>
    <n v="0.98599999999999999"/>
    <s v="b"/>
    <n v="1"/>
    <n v="1"/>
    <n v="0"/>
    <n v="33"/>
    <n v="28.3"/>
    <n v="0"/>
    <n v="20.5"/>
    <n v="28.3"/>
    <n v="0"/>
    <n v="33"/>
    <n v="146.80000000000001"/>
    <x v="0"/>
  </r>
  <r>
    <s v="1091117807140"/>
    <s v="2001810697"/>
    <s v="2.27"/>
    <n v="121003"/>
    <s v="324008"/>
    <s v="d"/>
    <n v="1.5"/>
    <s v="Forward charges"/>
    <s v="224.6"/>
    <n v="0.60699999999999998"/>
    <s v="b"/>
    <n v="1"/>
    <n v="1"/>
    <n v="0"/>
    <n v="33"/>
    <n v="28.3"/>
    <n v="0"/>
    <n v="20.5"/>
    <n v="28.3"/>
    <n v="0"/>
    <n v="33"/>
    <n v="191.6"/>
    <x v="0"/>
  </r>
  <r>
    <s v="1091117904860"/>
    <s v="2001811039"/>
    <s v="0.68"/>
    <n v="121003"/>
    <s v="302020"/>
    <s v="d"/>
    <n v="1.5"/>
    <s v="Forward charges"/>
    <s v="90.2"/>
    <n v="0.48799999999999999"/>
    <s v="b"/>
    <n v="1"/>
    <n v="1"/>
    <n v="0"/>
    <n v="33"/>
    <n v="28.3"/>
    <n v="0"/>
    <n v="20.5"/>
    <n v="28.3"/>
    <n v="0"/>
    <n v="33"/>
    <n v="57.2"/>
    <x v="0"/>
  </r>
  <r>
    <s v="1091117905022"/>
    <s v="2001811058"/>
    <s v="0.72"/>
    <n v="121003"/>
    <s v="302018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7957533"/>
    <s v="2001811153"/>
    <s v="0.76"/>
    <n v="121003"/>
    <s v="321001"/>
    <s v="d"/>
    <n v="1.5"/>
    <s v="Forward charges"/>
    <s v="90.2"/>
    <n v="0.60699999999999998"/>
    <s v="b"/>
    <n v="1"/>
    <n v="1"/>
    <n v="0"/>
    <n v="33"/>
    <n v="28.3"/>
    <n v="0"/>
    <n v="20.5"/>
    <n v="28.3"/>
    <n v="0"/>
    <n v="33"/>
    <n v="57.2"/>
    <x v="0"/>
  </r>
  <r>
    <s v="1091117957780"/>
    <s v="2001811192"/>
    <s v="1.13"/>
    <n v="121003"/>
    <s v="562110"/>
    <s v="d"/>
    <n v="1.5"/>
    <s v="Forward and RTO charges"/>
    <s v="258.9"/>
    <n v="1.032"/>
    <s v="d"/>
    <n v="1.5"/>
    <n v="1"/>
    <n v="0"/>
    <n v="45.4"/>
    <n v="44.8"/>
    <n v="0"/>
    <n v="41.3"/>
    <n v="44.8"/>
    <n v="0"/>
    <n v="86.699999999999989"/>
    <n v="172.2"/>
    <x v="0"/>
  </r>
  <r>
    <s v="1091117957942"/>
    <s v="2001811229"/>
    <s v="0.6"/>
    <n v="121003"/>
    <s v="324001"/>
    <s v="d"/>
    <n v="1.5"/>
    <s v="Forward charges"/>
    <s v="90.2"/>
    <n v="0.505"/>
    <s v="b"/>
    <n v="1"/>
    <n v="1"/>
    <n v="0"/>
    <n v="33"/>
    <n v="28.3"/>
    <n v="0"/>
    <n v="20.5"/>
    <n v="28.3"/>
    <n v="0"/>
    <n v="33"/>
    <n v="57.2"/>
    <x v="0"/>
  </r>
  <r>
    <s v="1091121846136"/>
    <s v="2001811305"/>
    <s v="0.5"/>
    <n v="121003"/>
    <s v="302020"/>
    <s v="d"/>
    <n v="1.5"/>
    <s v="Forward charges"/>
    <s v="45.4"/>
    <n v="0.75"/>
    <s v="b"/>
    <n v="1"/>
    <n v="1"/>
    <n v="0"/>
    <n v="33"/>
    <n v="28.3"/>
    <n v="0"/>
    <n v="20.5"/>
    <n v="28.3"/>
    <n v="0"/>
    <n v="33"/>
    <n v="12.399999999999999"/>
    <x v="0"/>
  </r>
  <r>
    <s v="1091117958163"/>
    <s v="2001811306"/>
    <s v="1.1"/>
    <n v="121003"/>
    <s v="302017"/>
    <s v="d"/>
    <n v="1.5"/>
    <s v="Forward charges"/>
    <s v="135"/>
    <n v="0.94499999999999995"/>
    <s v="b"/>
    <n v="1"/>
    <n v="1"/>
    <n v="0"/>
    <n v="33"/>
    <n v="28.3"/>
    <n v="0"/>
    <n v="20.5"/>
    <n v="28.3"/>
    <n v="0"/>
    <n v="33"/>
    <n v="102"/>
    <x v="0"/>
  </r>
  <r>
    <s v="1091117958395"/>
    <s v="2001811363"/>
    <s v="0.59"/>
    <n v="121003"/>
    <s v="321608"/>
    <s v="d"/>
    <n v="1.5"/>
    <s v="Forward charges"/>
    <s v="90.2"/>
    <n v="0.50800000000000001"/>
    <s v="b"/>
    <n v="1"/>
    <n v="1"/>
    <n v="0"/>
    <n v="33"/>
    <n v="28.3"/>
    <n v="0"/>
    <n v="20.5"/>
    <n v="28.3"/>
    <n v="0"/>
    <n v="33"/>
    <n v="57.2"/>
    <x v="0"/>
  </r>
  <r>
    <s v="1091118001865"/>
    <s v="2001811466"/>
    <s v="0.8"/>
    <n v="121003"/>
    <s v="302002"/>
    <s v="d"/>
    <n v="1.5"/>
    <s v="Forward charges"/>
    <s v="90.2"/>
    <n v="0.60699999999999998"/>
    <s v="b"/>
    <n v="1"/>
    <n v="1"/>
    <n v="0"/>
    <n v="33"/>
    <n v="28.3"/>
    <n v="0"/>
    <n v="20.5"/>
    <n v="28.3"/>
    <n v="0"/>
    <n v="33"/>
    <n v="57.2"/>
    <x v="0"/>
  </r>
  <r>
    <s v="1091121844806"/>
    <s v="2001811475"/>
    <s v="0.5"/>
    <n v="121003"/>
    <s v="173212"/>
    <s v="b"/>
    <n v="1"/>
    <s v="Forward charges"/>
    <s v="33"/>
    <n v="0.68899999999999995"/>
    <s v="e"/>
    <n v="2"/>
    <n v="1"/>
    <n v="0"/>
    <n v="56.6"/>
    <n v="55.5"/>
    <n v="0"/>
    <n v="50.7"/>
    <n v="55.5"/>
    <n v="0"/>
    <n v="56.6"/>
    <n v="-23.6"/>
    <x v="2"/>
  </r>
  <r>
    <s v="1091118004245"/>
    <s v="2001811604"/>
    <s v="0.8"/>
    <n v="121003"/>
    <s v="173212"/>
    <s v="b"/>
    <n v="1"/>
    <s v="Forward charges"/>
    <s v="61.3"/>
    <n v="0.72099999999999997"/>
    <s v="e"/>
    <n v="2"/>
    <n v="1"/>
    <n v="0"/>
    <n v="56.6"/>
    <n v="55.5"/>
    <n v="0"/>
    <n v="50.7"/>
    <n v="55.5"/>
    <n v="0"/>
    <n v="56.6"/>
    <n v="4.6999999999999957"/>
    <x v="0"/>
  </r>
  <r>
    <s v="1091118009786"/>
    <s v="2001811809"/>
    <s v="0.5"/>
    <n v="121003"/>
    <s v="311011"/>
    <s v="d"/>
    <n v="1.5"/>
    <s v="Forward and RTO charges"/>
    <s v="86.7"/>
    <n v="0.5"/>
    <s v="b"/>
    <n v="1"/>
    <n v="1"/>
    <n v="0"/>
    <n v="33"/>
    <n v="28.3"/>
    <n v="0"/>
    <n v="20.5"/>
    <n v="28.3"/>
    <n v="0"/>
    <n v="53.5"/>
    <n v="33.200000000000003"/>
    <x v="0"/>
  </r>
  <r>
    <s v="1091118442390"/>
    <s v="2001812195"/>
    <s v="0.67"/>
    <n v="121003"/>
    <s v="302012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8591534"/>
    <s v="2001812650"/>
    <s v="0.61"/>
    <n v="121003"/>
    <s v="302002"/>
    <s v="d"/>
    <n v="1.5"/>
    <s v="Forward charges"/>
    <s v="90.2"/>
    <n v="0.56299999999999994"/>
    <s v="b"/>
    <n v="1"/>
    <n v="1"/>
    <n v="0"/>
    <n v="33"/>
    <n v="28.3"/>
    <n v="0"/>
    <n v="20.5"/>
    <n v="28.3"/>
    <n v="0"/>
    <n v="33"/>
    <n v="57.2"/>
    <x v="0"/>
  </r>
  <r>
    <s v="1091118547832"/>
    <s v="2001812838"/>
    <s v="0.6"/>
    <n v="121003"/>
    <s v="262405"/>
    <s v="b"/>
    <n v="1"/>
    <s v="Forward and RTO charges"/>
    <s v="102.3"/>
    <n v="0.55800000000000005"/>
    <s v="b"/>
    <n v="1"/>
    <n v="1"/>
    <n v="0"/>
    <n v="33"/>
    <n v="28.3"/>
    <n v="0"/>
    <n v="20.5"/>
    <n v="28.3"/>
    <n v="0"/>
    <n v="53.5"/>
    <n v="48.8"/>
    <x v="0"/>
  </r>
  <r>
    <s v="1091118548333"/>
    <s v="2001812854"/>
    <s v="2.94"/>
    <n v="121003"/>
    <s v="306302"/>
    <s v="d"/>
    <n v="1.5"/>
    <s v="Forward charges"/>
    <s v="269.4"/>
    <n v="2.5720000000000001"/>
    <s v="b"/>
    <n v="1"/>
    <n v="3"/>
    <n v="2"/>
    <n v="33"/>
    <n v="28.3"/>
    <n v="56.6"/>
    <n v="20.5"/>
    <n v="28.3"/>
    <n v="56.6"/>
    <n v="89.6"/>
    <n v="179.79999999999998"/>
    <x v="0"/>
  </r>
  <r>
    <s v="1091118551656"/>
    <s v="2001812941"/>
    <s v="0.73"/>
    <n v="121003"/>
    <s v="325207"/>
    <s v="d"/>
    <n v="1.5"/>
    <s v="Forward charges"/>
    <s v="90.2"/>
    <n v="0.5"/>
    <s v="b"/>
    <n v="1"/>
    <n v="1"/>
    <n v="0"/>
    <n v="33"/>
    <n v="28.3"/>
    <n v="0"/>
    <n v="20.5"/>
    <n v="28.3"/>
    <n v="0"/>
    <n v="33"/>
    <n v="57.2"/>
    <x v="0"/>
  </r>
  <r>
    <s v="1091118553701"/>
    <s v="2001813009"/>
    <s v="1"/>
    <n v="121003"/>
    <s v="313001"/>
    <s v="d"/>
    <n v="1.5"/>
    <s v="Forward charges"/>
    <s v="90.2"/>
    <n v="0.72"/>
    <s v="b"/>
    <n v="1"/>
    <n v="1"/>
    <n v="0"/>
    <n v="33"/>
    <n v="28.3"/>
    <n v="0"/>
    <n v="20.5"/>
    <n v="28.3"/>
    <n v="0"/>
    <n v="33"/>
    <n v="57.2"/>
    <x v="0"/>
  </r>
  <r>
    <s v="1091118925110"/>
    <s v="2001814580"/>
    <s v="0.15"/>
    <n v="121003"/>
    <s v="322255"/>
    <s v="d"/>
    <n v="1.5"/>
    <s v="Forward and RTO charges"/>
    <s v="86.7"/>
    <n v="0.127"/>
    <s v="b"/>
    <n v="1"/>
    <n v="1"/>
    <n v="0"/>
    <n v="33"/>
    <n v="28.3"/>
    <n v="0"/>
    <n v="20.5"/>
    <n v="28.3"/>
    <n v="0"/>
    <n v="53.5"/>
    <n v="33.200000000000003"/>
    <x v="0"/>
  </r>
  <r>
    <s v="1091119169701"/>
    <s v="2001815688"/>
    <s v="0.2"/>
    <n v="121003"/>
    <s v="302017"/>
    <s v="d"/>
    <n v="1.5"/>
    <s v="Forward charges"/>
    <s v="45.4"/>
    <n v="0.22"/>
    <s v="b"/>
    <n v="1"/>
    <n v="1"/>
    <n v="0"/>
    <n v="33"/>
    <n v="28.3"/>
    <n v="0"/>
    <n v="20.5"/>
    <n v="28.3"/>
    <n v="0"/>
    <n v="33"/>
    <n v="12.399999999999999"/>
    <x v="0"/>
  </r>
  <r>
    <s v="1091119367193"/>
    <s v="2001816131"/>
    <s v="0.7"/>
    <n v="121003"/>
    <s v="302017"/>
    <s v="d"/>
    <n v="1.5"/>
    <s v="Forward charges"/>
    <s v="90.2"/>
    <n v="0.55400000000000005"/>
    <s v="b"/>
    <n v="1"/>
    <n v="1"/>
    <n v="0"/>
    <n v="33"/>
    <n v="28.3"/>
    <n v="0"/>
    <n v="20.5"/>
    <n v="28.3"/>
    <n v="0"/>
    <n v="33"/>
    <n v="57.2"/>
    <x v="0"/>
  </r>
  <r>
    <s v="1091119398844"/>
    <s v="2001816684"/>
    <s v="0.99"/>
    <n v="121003"/>
    <s v="394210"/>
    <s v="d"/>
    <n v="1.5"/>
    <s v="Forward and RTO charges"/>
    <s v="172.8"/>
    <n v="0.92"/>
    <s v="d"/>
    <n v="1.5"/>
    <n v="1"/>
    <n v="0"/>
    <n v="45.4"/>
    <n v="44.8"/>
    <n v="0"/>
    <n v="41.3"/>
    <n v="44.8"/>
    <n v="0"/>
    <n v="86.699999999999989"/>
    <n v="86.100000000000023"/>
    <x v="0"/>
  </r>
  <r>
    <s v="1091119429202"/>
    <s v="2001816996"/>
    <s v="0.5"/>
    <n v="121003"/>
    <s v="335512"/>
    <s v="d"/>
    <n v="1.5"/>
    <s v="Forward charges"/>
    <s v="45.4"/>
    <n v="0.5"/>
    <s v="b"/>
    <n v="1"/>
    <n v="1"/>
    <n v="0"/>
    <n v="33"/>
    <n v="28.3"/>
    <n v="0"/>
    <n v="20.5"/>
    <n v="28.3"/>
    <n v="0"/>
    <n v="33"/>
    <n v="12.399999999999999"/>
    <x v="0"/>
  </r>
  <r>
    <s v="1091121485824"/>
    <s v="2001817093"/>
    <s v="1.3"/>
    <n v="121003"/>
    <s v="244001"/>
    <s v="b"/>
    <n v="1"/>
    <s v="Forward and RTO charges"/>
    <s v="151.1"/>
    <n v="1.357"/>
    <s v="b"/>
    <n v="1"/>
    <n v="2"/>
    <n v="1"/>
    <n v="33"/>
    <n v="28.3"/>
    <n v="28.3"/>
    <n v="20.5"/>
    <n v="28.3"/>
    <n v="28.3"/>
    <n v="110.1"/>
    <n v="41"/>
    <x v="0"/>
  </r>
  <r>
    <s v="1091119630264"/>
    <s v="2001817160"/>
    <s v="0.7"/>
    <n v="121003"/>
    <s v="411014"/>
    <s v="d"/>
    <n v="1.5"/>
    <s v="Forward and RTO charges"/>
    <s v="172.8"/>
    <n v="0.7"/>
    <s v="d"/>
    <n v="1.5"/>
    <n v="1"/>
    <n v="0"/>
    <n v="45.4"/>
    <n v="44.8"/>
    <n v="0"/>
    <n v="41.3"/>
    <n v="44.8"/>
    <n v="0"/>
    <n v="86.699999999999989"/>
    <n v="86.100000000000023"/>
    <x v="0"/>
  </r>
  <r>
    <s v="1091120014461"/>
    <s v="2001818390"/>
    <s v="0.8"/>
    <n v="121003"/>
    <s v="783301"/>
    <s v="e"/>
    <n v="2"/>
    <s v="Forward and RTO charges"/>
    <s v="213.5"/>
    <n v="0.84099999999999997"/>
    <s v="e"/>
    <n v="2"/>
    <n v="1"/>
    <n v="0"/>
    <n v="56.6"/>
    <n v="55.5"/>
    <n v="0"/>
    <n v="50.7"/>
    <n v="55.5"/>
    <n v="0"/>
    <n v="107.30000000000001"/>
    <n v="106.19999999999999"/>
    <x v="0"/>
  </r>
  <r>
    <s v="1091120352712"/>
    <s v="2001819252"/>
    <s v="0.3"/>
    <n v="121003"/>
    <s v="174101"/>
    <s v="b"/>
    <n v="1"/>
    <s v="Forward charges"/>
    <s v="33"/>
    <n v="0.27"/>
    <s v="e"/>
    <n v="2"/>
    <n v="1"/>
    <n v="0"/>
    <n v="56.6"/>
    <n v="55.5"/>
    <n v="0"/>
    <n v="50.7"/>
    <n v="55.5"/>
    <n v="0"/>
    <n v="56.6"/>
    <n v="-23.6"/>
    <x v="2"/>
  </r>
  <r>
    <s v="1091121306101"/>
    <s v="2001820690"/>
    <s v="0.15"/>
    <n v="121003"/>
    <s v="313003"/>
    <s v="d"/>
    <n v="1.5"/>
    <s v="Forward charges"/>
    <s v="45.4"/>
    <n v="6.5000000000000002E-2"/>
    <s v="b"/>
    <n v="1"/>
    <n v="1"/>
    <n v="0"/>
    <n v="33"/>
    <n v="28.3"/>
    <n v="0"/>
    <n v="20.5"/>
    <n v="28.3"/>
    <n v="0"/>
    <n v="33"/>
    <n v="12.399999999999999"/>
    <x v="0"/>
  </r>
  <r>
    <s v="1091120922803"/>
    <s v="2001820978"/>
    <s v="0.5"/>
    <n v="121003"/>
    <s v="313301"/>
    <s v="d"/>
    <n v="1.5"/>
    <s v="Forward charges"/>
    <s v="45.4"/>
    <n v="0.51500000000000001"/>
    <s v="b"/>
    <n v="1"/>
    <n v="1"/>
    <n v="0"/>
    <n v="33"/>
    <n v="28.3"/>
    <n v="0"/>
    <n v="20.5"/>
    <n v="28.3"/>
    <n v="0"/>
    <n v="33"/>
    <n v="12.399999999999999"/>
    <x v="0"/>
  </r>
  <r>
    <s v="1091120959225"/>
    <s v="2001821185"/>
    <s v="2.1"/>
    <n v="121003"/>
    <s v="313001"/>
    <s v="d"/>
    <n v="1.5"/>
    <s v="Forward charges"/>
    <s v="224.6"/>
    <n v="2.0979999999999999"/>
    <s v="b"/>
    <n v="1"/>
    <n v="3"/>
    <n v="2"/>
    <n v="33"/>
    <n v="28.3"/>
    <n v="56.6"/>
    <n v="20.5"/>
    <n v="28.3"/>
    <n v="56.6"/>
    <n v="89.6"/>
    <n v="135"/>
    <x v="0"/>
  </r>
  <r>
    <s v="1091120959015"/>
    <s v="2001821190"/>
    <s v="1.2"/>
    <n v="121003"/>
    <s v="486661"/>
    <s v="d"/>
    <n v="1.5"/>
    <s v="Forward and RTO charges"/>
    <s v="258.9"/>
    <n v="1.2"/>
    <s v="d"/>
    <n v="1.5"/>
    <n v="1"/>
    <n v="0"/>
    <n v="45.4"/>
    <n v="44.8"/>
    <n v="0"/>
    <n v="41.3"/>
    <n v="44.8"/>
    <n v="0"/>
    <n v="86.699999999999989"/>
    <n v="172.2"/>
    <x v="0"/>
  </r>
  <r>
    <s v="1091120962515"/>
    <s v="2001821284"/>
    <s v="0.2"/>
    <n v="121003"/>
    <s v="313001"/>
    <s v="d"/>
    <n v="1.5"/>
    <s v="Forward charges"/>
    <s v="45.4"/>
    <n v="0.17699999999999999"/>
    <s v="b"/>
    <n v="1"/>
    <n v="1"/>
    <n v="0"/>
    <n v="33"/>
    <n v="28.3"/>
    <n v="0"/>
    <n v="20.5"/>
    <n v="28.3"/>
    <n v="0"/>
    <n v="33"/>
    <n v="12.399999999999999"/>
    <x v="0"/>
  </r>
  <r>
    <s v="1091121185863"/>
    <s v="2001821502"/>
    <s v="0.6"/>
    <n v="121003"/>
    <s v="314401"/>
    <s v="d"/>
    <n v="1.5"/>
    <s v="Forward charges"/>
    <s v="90.2"/>
    <n v="0.55800000000000005"/>
    <s v="b"/>
    <n v="1"/>
    <n v="1"/>
    <n v="0"/>
    <n v="33"/>
    <n v="28.3"/>
    <n v="0"/>
    <n v="20.5"/>
    <n v="28.3"/>
    <n v="0"/>
    <n v="33"/>
    <n v="57.2"/>
    <x v="0"/>
  </r>
  <r>
    <s v="1091121031745"/>
    <s v="2001821679"/>
    <s v="0.2"/>
    <n v="121003"/>
    <s v="307026"/>
    <s v="d"/>
    <n v="1.5"/>
    <s v="Forward charges"/>
    <s v="45.4"/>
    <n v="0.16500000000000001"/>
    <s v="b"/>
    <n v="1"/>
    <n v="1"/>
    <n v="0"/>
    <n v="33"/>
    <n v="28.3"/>
    <n v="0"/>
    <n v="20.5"/>
    <n v="28.3"/>
    <n v="0"/>
    <n v="33"/>
    <n v="12.399999999999999"/>
    <x v="0"/>
  </r>
  <r>
    <s v="1091121034114"/>
    <s v="2001821742"/>
    <s v="0.15"/>
    <n v="121003"/>
    <s v="327025"/>
    <s v="d"/>
    <n v="1.5"/>
    <s v="Forward charges"/>
    <s v="45.4"/>
    <n v="0.24"/>
    <s v="b"/>
    <n v="1"/>
    <n v="1"/>
    <n v="0"/>
    <n v="33"/>
    <n v="28.3"/>
    <n v="0"/>
    <n v="20.5"/>
    <n v="28.3"/>
    <n v="0"/>
    <n v="33"/>
    <n v="12.399999999999999"/>
    <x v="0"/>
  </r>
  <r>
    <s v="1091121034350"/>
    <s v="2001821750"/>
    <s v="0.8"/>
    <n v="121003"/>
    <s v="313333"/>
    <s v="d"/>
    <n v="1.5"/>
    <s v="Forward charges"/>
    <s v="90.2"/>
    <n v="0.755"/>
    <s v="b"/>
    <n v="1"/>
    <n v="1"/>
    <n v="0"/>
    <n v="33"/>
    <n v="28.3"/>
    <n v="0"/>
    <n v="20.5"/>
    <n v="28.3"/>
    <n v="0"/>
    <n v="33"/>
    <n v="57.2"/>
    <x v="0"/>
  </r>
  <r>
    <s v="1091121034641"/>
    <s v="2001821766"/>
    <s v="0.2"/>
    <n v="121003"/>
    <s v="313001"/>
    <s v="d"/>
    <n v="1.5"/>
    <s v="Forward charges"/>
    <s v="45.4"/>
    <n v="0.24"/>
    <s v="b"/>
    <n v="1"/>
    <n v="1"/>
    <n v="0"/>
    <n v="33"/>
    <n v="28.3"/>
    <n v="0"/>
    <n v="20.5"/>
    <n v="28.3"/>
    <n v="0"/>
    <n v="33"/>
    <n v="12.399999999999999"/>
    <x v="0"/>
  </r>
  <r>
    <s v="1091121183730"/>
    <s v="2001821995"/>
    <s v="0.5"/>
    <n v="121003"/>
    <s v="342008"/>
    <s v="d"/>
    <n v="1.5"/>
    <s v="Forward charges"/>
    <s v="45.4"/>
    <n v="0.47699999999999998"/>
    <s v="b"/>
    <n v="1"/>
    <n v="1"/>
    <n v="0"/>
    <n v="33"/>
    <n v="28.3"/>
    <n v="0"/>
    <n v="20.5"/>
    <n v="28.3"/>
    <n v="0"/>
    <n v="33"/>
    <n v="12.399999999999999"/>
    <x v="0"/>
  </r>
  <r>
    <s v="1091121305541"/>
    <s v="2001822466"/>
    <s v="1.1"/>
    <n v="121003"/>
    <s v="342301"/>
    <s v="d"/>
    <n v="1.5"/>
    <s v="Forward charges"/>
    <s v="135"/>
    <n v="1.3759999999999999"/>
    <s v="b"/>
    <n v="1"/>
    <n v="2"/>
    <n v="1"/>
    <n v="33"/>
    <n v="28.3"/>
    <n v="28.3"/>
    <n v="20.5"/>
    <n v="28.3"/>
    <n v="28.3"/>
    <n v="61.3"/>
    <n v="73.7"/>
    <x v="0"/>
  </r>
  <r>
    <s v="1091121666133"/>
    <s v="2001823564"/>
    <s v="0.7"/>
    <n v="121003"/>
    <s v="492001"/>
    <s v="d"/>
    <n v="1.5"/>
    <s v="Forward and RTO charges"/>
    <s v="172.8"/>
    <n v="0.67200000000000004"/>
    <s v="d"/>
    <n v="1.5"/>
    <n v="1"/>
    <n v="0"/>
    <n v="45.4"/>
    <n v="44.8"/>
    <n v="0"/>
    <n v="41.3"/>
    <n v="44.8"/>
    <n v="0"/>
    <n v="86.699999999999989"/>
    <n v="86.100000000000023"/>
    <x v="0"/>
  </r>
  <r>
    <s v="1091121981575"/>
    <s v="2001825261"/>
    <s v="1.6"/>
    <n v="121003"/>
    <s v="517128"/>
    <s v="d"/>
    <n v="1.5"/>
    <s v="Forward and RTO charges"/>
    <s v="345"/>
    <n v="1.5569999999999999"/>
    <s v="d"/>
    <n v="1.5"/>
    <n v="2"/>
    <n v="1"/>
    <n v="45.4"/>
    <n v="44.8"/>
    <n v="44.8"/>
    <n v="41.3"/>
    <n v="44.8"/>
    <n v="44.8"/>
    <n v="176.3"/>
    <n v="168.7"/>
    <x v="0"/>
  </r>
  <r>
    <s v="1091122418320"/>
    <s v="2001827036"/>
    <s v="1.6"/>
    <n v="121003"/>
    <s v="173213"/>
    <s v="b"/>
    <n v="1"/>
    <s v="Forward charges"/>
    <s v="117.9"/>
    <n v="1.6759999999999999"/>
    <s v="e"/>
    <n v="2"/>
    <n v="1"/>
    <n v="0"/>
    <n v="56.6"/>
    <n v="55.5"/>
    <n v="0"/>
    <n v="50.7"/>
    <n v="55.5"/>
    <n v="0"/>
    <n v="56.6"/>
    <n v="61.30000000000000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80B1EC-976A-440B-A4CE-EEB828951CD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1"/>
        <item x="0"/>
        <item x="2"/>
        <item t="default"/>
      </items>
    </pivotField>
  </pivotFields>
  <rowFields count="1">
    <field x="2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1" subtotal="count" baseField="22" baseItem="1"/>
    <dataField name="Amount (Rs.)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E772D3-32B8-4E9A-8527-5F597E86FA65}" name="Output_Data_1" displayName="Output_Data_1" ref="A1:K125" totalsRowShown="0">
  <autoFilter ref="A1:K125" xr:uid="{F8E772D3-32B8-4E9A-8527-5F597E86FA65}"/>
  <tableColumns count="11">
    <tableColumn id="1" xr3:uid="{962F4DD9-F1CA-4B7A-A7EF-AF21E7F39851}" name="Order ID" dataDxfId="29"/>
    <tableColumn id="2" xr3:uid="{491DB3C1-093C-4DF3-9F84-84ADCD470C93}" name="AWB Code">
      <calculatedColumnFormula>_xlfn.XLOOKUP(A2,Courier_Invoice[Order ID],Courier_Invoice[AWB Code])</calculatedColumnFormula>
    </tableColumn>
    <tableColumn id="3" xr3:uid="{CBD3EC2F-5A94-47DD-87C3-0BAFB53E08A0}" name="Total Weight X">
      <calculatedColumnFormula array="1">_xlfn.XLOOKUP(A2&amp;B2,Courier_Invoice[Order ID]&amp;Courier_Invoice[AWB Code],Courier_Invoice[Order weight])</calculatedColumnFormula>
    </tableColumn>
    <tableColumn id="4" xr3:uid="{E69867DC-0108-4DA3-9FC2-D7C950B3C078}" name="Weight Slab X">
      <calculatedColumnFormula array="1">_xlfn.XLOOKUP(A2&amp;B2,Courier_Invoice[Order ID]&amp;Courier_Invoice[AWB Code],Courier_Invoice[Weight Slabs])</calculatedColumnFormula>
    </tableColumn>
    <tableColumn id="5" xr3:uid="{F846A9F8-C4CA-4270-98E3-6189F4F44B5C}" name="Total Weight CC">
      <calculatedColumnFormula array="1">_xlfn.XLOOKUP(A2&amp;B2,Courier_Invoice[Order ID]&amp;Courier_Invoice[AWB Code],Courier_Invoice[Charged Weight])</calculatedColumnFormula>
    </tableColumn>
    <tableColumn id="6" xr3:uid="{BDD19A55-B13A-4BE1-9152-FEBEE6D56EEB}" name="Weight Slab CC">
      <calculatedColumnFormula array="1">_xlfn.XLOOKUP(A2&amp;B2,Courier_Invoice[Order ID]&amp;Courier_Invoice[AWB Code],Courier_Invoice[weight Slab CC])</calculatedColumnFormula>
    </tableColumn>
    <tableColumn id="7" xr3:uid="{D6631A76-2A00-4FE9-BECA-118CEDA9C83F}" name="Delivery Zone X">
      <calculatedColumnFormula array="1">_xlfn.XLOOKUP(A2&amp;B2,Courier_Invoice[Order ID]&amp;Courier_Invoice[AWB Code],Courier_Invoice[Zone X])</calculatedColumnFormula>
    </tableColumn>
    <tableColumn id="8" xr3:uid="{11028ED1-9F85-402F-8FDC-BD94D2CAE182}" name="Delivery Zone CC">
      <calculatedColumnFormula array="1">_xlfn.XLOOKUP(A2&amp;B2,Courier_Invoice[Order ID]&amp;Courier_Invoice[AWB Code],Courier_Invoice[Zone])</calculatedColumnFormula>
    </tableColumn>
    <tableColumn id="9" xr3:uid="{5178C3FF-2DBF-4999-BD84-616108699805}" name="Expected Charge X">
      <calculatedColumnFormula array="1">_xlfn.XLOOKUP(A2&amp;B2,Courier_Invoice[Order ID]&amp;Courier_Invoice[AWB Code],Courier_Invoice[Total Charge])</calculatedColumnFormula>
    </tableColumn>
    <tableColumn id="10" xr3:uid="{6FB79577-02EC-4B54-8027-3B890CB16396}" name="Charges Billed CC">
      <calculatedColumnFormula array="1">_xlfn.XLOOKUP(A2&amp;B2,Courier_Invoice[Order ID]&amp;Courier_Invoice[AWB Code],Courier_Invoice[Billing Amount (Rs.)])</calculatedColumnFormula>
    </tableColumn>
    <tableColumn id="11" xr3:uid="{792813CE-3DB3-4C1E-94FA-D5B7F83AB1B1}" name="Charge Difference">
      <calculatedColumnFormula>J2-I2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09122F-8B30-4887-BC30-B0B3453F646F}" name="Order_Report" displayName="Order_Report" ref="A1:E401" totalsRowShown="0">
  <autoFilter ref="A1:E401" xr:uid="{5009122F-8B30-4887-BC30-B0B3453F646F}"/>
  <sortState xmlns:xlrd2="http://schemas.microsoft.com/office/spreadsheetml/2017/richdata2" ref="A2:E401">
    <sortCondition ref="A10:A401"/>
  </sortState>
  <tableColumns count="5">
    <tableColumn id="1" xr3:uid="{37215465-F5B7-4043-8FB8-DF03453313B7}" name="ExternOrderNo"/>
    <tableColumn id="2" xr3:uid="{9E9DF3C0-B14B-41A1-B1A8-233050EB4CB8}" name="SKU" dataDxfId="28"/>
    <tableColumn id="3" xr3:uid="{31018F9B-DD64-4076-9547-C782701B6B24}" name="Order Qty"/>
    <tableColumn id="4" xr3:uid="{4B6F8B2A-DBDC-4968-8E3F-C7764477FCF5}" name="Weight Per Product(g)" dataDxfId="27">
      <calculatedColumnFormula>_xlfn.XLOOKUP(Order_Report[[#This Row],[SKU]],SKU_Master[SKU],SKU_Master[Weight (g)])</calculatedColumnFormula>
    </tableColumn>
    <tableColumn id="5" xr3:uid="{616B4952-D11D-4D2C-BD45-E74941BED4C5}" name="Order Weight(g)" dataDxfId="26">
      <calculatedColumnFormula>Order_Report[[#This Row],[Weight Per Product(g)]]*Order_Report[[#This Row],[Order Qty]]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76FAF6-B128-462D-863A-859996B27082}" name="Order_Weight" displayName="Order_Weight" ref="A1:B125" totalsRowShown="0">
  <autoFilter ref="A1:B125" xr:uid="{D576FAF6-B128-462D-863A-859996B27082}"/>
  <tableColumns count="2">
    <tableColumn id="1" xr3:uid="{E96AC3CD-721B-455C-92AC-D5AC0F1D1008}" name="OrderID" dataDxfId="25"/>
    <tableColumn id="2" xr3:uid="{CE4EB14E-D674-4CD8-916C-9F8FE9499C3A}" name="Weight(g)">
      <calculatedColumnFormula array="1">SUM(_xlfn._xlws.FILTER(Order_Report[Order Weight(g)],Order_Report[ExternOrderNo]='Order weight'!A2))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7C3DB-3FE1-4504-B1BF-6D44D59E8D8A}" name="SKU_Master" displayName="SKU_Master" ref="A1:B66" totalsRowShown="0">
  <autoFilter ref="A1:B66" xr:uid="{3C07C3DB-3FE1-4504-B1BF-6D44D59E8D8A}"/>
  <tableColumns count="2">
    <tableColumn id="1" xr3:uid="{B46942A4-FB27-4C1D-A28C-E4224CECD80A}" name="SKU" dataDxfId="24"/>
    <tableColumn id="2" xr3:uid="{03203E26-7297-4B73-9E96-24E9FE58FB8C}" name="Weight (g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D26B1A-BE96-4483-99FA-268EEF07D901}" name="Pincode_Zones" displayName="Pincode_Zones" ref="A1:C109" totalsRowShown="0">
  <autoFilter ref="A1:C109" xr:uid="{B1D26B1A-BE96-4483-99FA-268EEF07D901}"/>
  <tableColumns count="3">
    <tableColumn id="1" xr3:uid="{80450E1C-E0C2-4B3D-9C7F-C7C830B89114}" name="Warehouse Pincode"/>
    <tableColumn id="2" xr3:uid="{0E79C7E7-18F7-4906-8A79-47268F9BF284}" name="Customer Pincode"/>
    <tableColumn id="4" xr3:uid="{5E2E58D1-5577-4AFB-B0D1-4F01B78EB071}" name="Zone" dataDxfId="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7F2C4E-BA1A-4DF3-B09B-9FE4C64C702B}" name="Courier_Rate" displayName="Courier_Rate" ref="A1:F6" totalsRowShown="0" dataDxfId="22">
  <autoFilter ref="A1:F6" xr:uid="{4A7F2C4E-BA1A-4DF3-B09B-9FE4C64C702B}"/>
  <tableColumns count="6">
    <tableColumn id="7" xr3:uid="{7BEDCF51-DD4B-42EB-93CD-56C95ABF36D2}" name="Zone" dataDxfId="21"/>
    <tableColumn id="2" xr3:uid="{0AA87729-AE8C-463E-BB7F-1DA916C92269}" name="Weight Slabs"/>
    <tableColumn id="3" xr3:uid="{090222E9-DE1C-4E83-B491-4E9446B8EC5D}" name="Forward Fixed Charge" dataDxfId="20"/>
    <tableColumn id="4" xr3:uid="{7CC2D7F9-9971-4471-B154-298E939CAC2E}" name="Forward Additional Weight Slab Charge" dataDxfId="19"/>
    <tableColumn id="5" xr3:uid="{5188A1E6-0F04-48C0-A9F3-08754448B5E1}" name="RTO Fixed Charge" dataDxfId="18"/>
    <tableColumn id="6" xr3:uid="{6A3FEA78-BA06-41FC-BB57-60095EBEFBA6}" name="RTO Additional Weight Slab Charge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CD950C-435E-4340-917A-2D91C7F99EA4}" name="Courier_Invoice" displayName="Courier_Invoice" ref="A1:W125" totalsRowShown="0">
  <autoFilter ref="A1:W125" xr:uid="{A5CD950C-435E-4340-917A-2D91C7F99EA4}"/>
  <sortState xmlns:xlrd2="http://schemas.microsoft.com/office/spreadsheetml/2017/richdata2" ref="A2:J125">
    <sortCondition ref="B3:B125"/>
  </sortState>
  <tableColumns count="23">
    <tableColumn id="1" xr3:uid="{BAE39AC2-9BCE-4019-8C1E-275537F32CA3}" name="AWB Code"/>
    <tableColumn id="2" xr3:uid="{DEA0A044-1B5F-485F-870D-6121BAC69348}" name="Order ID"/>
    <tableColumn id="3" xr3:uid="{DE500BB0-F54D-4B17-B0E7-4AE3AE544FC4}" name="Charged Weight"/>
    <tableColumn id="4" xr3:uid="{2045DD46-FFC1-4DDE-9D67-3755D7ED97D2}" name="Warehouse Pincode"/>
    <tableColumn id="5" xr3:uid="{959D66AF-C7D0-4079-B63D-975EEF6C04D9}" name="Customer Pincode"/>
    <tableColumn id="6" xr3:uid="{06261EEF-4BD9-4F07-8A58-4D0D3A1FE02C}" name="Zone"/>
    <tableColumn id="23" xr3:uid="{C2BD9E87-61D7-4492-9689-E0EB5E518385}" name="weight Slab CC" dataDxfId="16">
      <calculatedColumnFormula>_xlfn.XLOOKUP(Courier_Invoice[[#This Row],[Zone]],Courier_Rate[Zone],Courier_Rate[Weight Slabs])</calculatedColumnFormula>
    </tableColumn>
    <tableColumn id="7" xr3:uid="{4DEE490A-98AB-43AF-ABDE-296C6003C7EC}" name="Type of Shipment"/>
    <tableColumn id="8" xr3:uid="{1E6C1101-A34C-4860-9D77-5763AD0EF73A}" name="Billing Amount (Rs.)"/>
    <tableColumn id="9" xr3:uid="{054E2254-D732-4FF8-B9ED-77EA1AFBABC1}" name="Order weight" dataDxfId="15">
      <calculatedColumnFormula>_xlfn.XLOOKUP(Courier_Invoice[[#This Row],[Order ID]],Order_Weight[OrderID],Order_Weight[Weight(g)])/1000</calculatedColumnFormula>
    </tableColumn>
    <tableColumn id="10" xr3:uid="{1C483372-5337-4649-BF0F-FC15ADD9D3DC}" name="Zone X" dataDxfId="14">
      <calculatedColumnFormula array="1">_xlfn.XLOOKUP(Courier_Invoice[[#This Row],[Warehouse Pincode]]&amp;Courier_Invoice[[#This Row],[Customer Pincode]],Pincode_Zones[Warehouse Pincode]&amp;Pincode_Zones[Customer Pincode],Pincode_Zones[Zone])</calculatedColumnFormula>
    </tableColumn>
    <tableColumn id="12" xr3:uid="{6C00718C-E76D-4AC4-B6D0-6DDB4FA8871A}" name="Weight Slabs" dataDxfId="13">
      <calculatedColumnFormula>_xlfn.XLOOKUP(Courier_Invoice[[#This Row],[Zone X]],Courier_Rate[Zone],Courier_Rate[Weight Slabs])</calculatedColumnFormula>
    </tableColumn>
    <tableColumn id="17" xr3:uid="{ADF10D88-25BF-4EC3-A7D7-CC6C84E87658}" name="Total Slabs" dataDxfId="12">
      <calculatedColumnFormula>ROUNDUP(Courier_Invoice[[#This Row],[Order weight]]/Courier_Invoice[[#This Row],[Weight Slabs]],0)</calculatedColumnFormula>
    </tableColumn>
    <tableColumn id="18" xr3:uid="{F37EA2AA-39F6-4716-BE41-E014D6156189}" name="Additional Slabs" dataDxfId="11">
      <calculatedColumnFormula>Courier_Invoice[[#This Row],[Total Slabs]]-1</calculatedColumnFormula>
    </tableColumn>
    <tableColumn id="13" xr3:uid="{863D9919-E944-4502-821F-58459C9015EC}" name="Forward Fixed Charge" dataDxfId="10">
      <calculatedColumnFormula>_xlfn.XLOOKUP(Courier_Invoice[[#This Row],[Zone X]],Courier_Rate[Zone],Courier_Rate[Forward Fixed Charge])</calculatedColumnFormula>
    </tableColumn>
    <tableColumn id="14" xr3:uid="{914B6411-2B8F-4716-8595-5328180A514D}" name="Forward Additional Weight Slab Charge" dataDxfId="9">
      <calculatedColumnFormula>_xlfn.XLOOKUP(Courier_Invoice[[#This Row],[Zone X]],Courier_Rate[Zone],Courier_Rate[Forward Additional Weight Slab Charge])</calculatedColumnFormula>
    </tableColumn>
    <tableColumn id="19" xr3:uid="{EFC611CE-D92B-48F5-B179-2350BA40E355}" name="Forward Additional Charge" dataDxfId="8">
      <calculatedColumnFormula>Courier_Invoice[[#This Row],[Forward Additional Weight Slab Charge]]*Courier_Invoice[[#This Row],[Additional Slabs]]</calculatedColumnFormula>
    </tableColumn>
    <tableColumn id="15" xr3:uid="{31E6891F-A1A4-4376-BC6B-74016DAF649E}" name="RTO Fixed Charge" dataDxfId="7">
      <calculatedColumnFormula>_xlfn.XLOOKUP(Courier_Invoice[[#This Row],[Zone X]],Courier_Rate[Zone],Courier_Rate[RTO Fixed Charge])</calculatedColumnFormula>
    </tableColumn>
    <tableColumn id="16" xr3:uid="{5F97BA97-23FE-4F3F-8B05-8EC994B48F5A}" name="RTO Additional Weight Slab Charge" dataDxfId="6">
      <calculatedColumnFormula>_xlfn.XLOOKUP(Courier_Invoice[[#This Row],[Zone X]],Courier_Rate[Zone],Courier_Rate[RTO Additional Weight Slab Charge])</calculatedColumnFormula>
    </tableColumn>
    <tableColumn id="20" xr3:uid="{34CAFC8A-C99F-4253-8DE4-05504F6D37AE}" name="RTO Additional Charge" dataDxfId="5">
      <calculatedColumnFormula>Courier_Invoice[[#This Row],[RTO Additional Weight Slab Charge]]*Courier_Invoice[[#This Row],[Additional Slabs]]</calculatedColumnFormula>
    </tableColumn>
    <tableColumn id="21" xr3:uid="{55F94F8E-39E4-4789-B812-1EC729AEADD1}" name="Total Charge" dataDxfId="4">
      <calculatedColumnFormula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calculatedColumnFormula>
    </tableColumn>
    <tableColumn id="24" xr3:uid="{94C08CD5-1C96-4456-BE53-5A380AA373B0}" name="Charge Diffrence" dataDxfId="3">
      <calculatedColumnFormula>Courier_Invoice[[#This Row],[Billing Amount (Rs.)]]-Courier_Invoice[[#This Row],[Total Charge]]</calculatedColumnFormula>
    </tableColumn>
    <tableColumn id="25" xr3:uid="{5EEC7608-D9CD-4D28-B587-7D21DE342221}" name="Charge Status" dataDxfId="2">
      <calculatedColumnFormula array="1">_xlfn.IFS(Courier_Invoice[[#This Row],[Charge Diffrence]]&gt;0,"Over Charged",Courier_Invoice[[#This Row],[Charge Diffrence]]&lt;0,"Under Charged",Courier_Invoice[[#This Row],[Charge Diffrence]]=0,"Correctly Charged")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E809-42F6-4221-B8BB-9DCFC5486BEE}">
  <dimension ref="A1:K125"/>
  <sheetViews>
    <sheetView workbookViewId="0">
      <selection activeCell="L10" sqref="L10"/>
    </sheetView>
  </sheetViews>
  <sheetFormatPr defaultRowHeight="14.4" x14ac:dyDescent="0.3"/>
  <cols>
    <col min="1" max="1" width="11" bestFit="1" customWidth="1"/>
    <col min="2" max="2" width="14.109375" bestFit="1" customWidth="1"/>
    <col min="3" max="3" width="15.109375" customWidth="1"/>
    <col min="4" max="4" width="14.44140625" customWidth="1"/>
    <col min="5" max="5" width="16.21875" customWidth="1"/>
    <col min="6" max="6" width="15.5546875" customWidth="1"/>
    <col min="7" max="7" width="15.88671875" customWidth="1"/>
    <col min="8" max="8" width="17" customWidth="1"/>
    <col min="9" max="9" width="18.44140625" customWidth="1"/>
    <col min="10" max="10" width="17.21875" customWidth="1"/>
    <col min="11" max="11" width="17.88671875" customWidth="1"/>
  </cols>
  <sheetData>
    <row r="1" spans="1:11" x14ac:dyDescent="0.3">
      <c r="A1" s="5" t="s">
        <v>148</v>
      </c>
      <c r="B1" s="3" t="s">
        <v>147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</row>
    <row r="2" spans="1:11" x14ac:dyDescent="0.3">
      <c r="A2" s="8" t="s">
        <v>134</v>
      </c>
      <c r="B2" t="str">
        <f>_xlfn.XLOOKUP(A2,Courier_Invoice[Order ID],Courier_Invoice[AWB Code])</f>
        <v>1091117221940</v>
      </c>
      <c r="C2" cm="1">
        <f t="array" ref="C2">_xlfn.XLOOKUP(A2&amp;B2,Courier_Invoice[Order ID]&amp;Courier_Invoice[AWB Code],Courier_Invoice[Order weight])</f>
        <v>0.22</v>
      </c>
      <c r="D2" cm="1">
        <f t="array" ref="D2">_xlfn.XLOOKUP(A2&amp;B2,Courier_Invoice[Order ID]&amp;Courier_Invoice[AWB Code],Courier_Invoice[Weight Slabs])</f>
        <v>1</v>
      </c>
      <c r="E2" t="str" cm="1">
        <f t="array" ref="E2">_xlfn.XLOOKUP(A2&amp;B2,Courier_Invoice[Order ID]&amp;Courier_Invoice[AWB Code],Courier_Invoice[Charged Weight])</f>
        <v>2.92</v>
      </c>
      <c r="F2" cm="1">
        <f t="array" ref="F2">_xlfn.XLOOKUP(A2&amp;B2,Courier_Invoice[Order ID]&amp;Courier_Invoice[AWB Code],Courier_Invoice[weight Slab CC])</f>
        <v>1</v>
      </c>
      <c r="G2" t="str" cm="1">
        <f t="array" ref="G2">_xlfn.XLOOKUP(A2&amp;B2,Courier_Invoice[Order ID]&amp;Courier_Invoice[AWB Code],Courier_Invoice[Zone X])</f>
        <v>b</v>
      </c>
      <c r="H2" t="str" cm="1">
        <f t="array" ref="H2">_xlfn.XLOOKUP(A2&amp;B2,Courier_Invoice[Order ID]&amp;Courier_Invoice[AWB Code],Courier_Invoice[Zone])</f>
        <v>b</v>
      </c>
      <c r="I2" cm="1">
        <f t="array" ref="I2">_xlfn.XLOOKUP(A2&amp;B2,Courier_Invoice[Order ID]&amp;Courier_Invoice[AWB Code],Courier_Invoice[Total Charge])</f>
        <v>33</v>
      </c>
      <c r="J2" t="str" cm="1">
        <f t="array" ref="J2">_xlfn.XLOOKUP(A2&amp;B2,Courier_Invoice[Order ID]&amp;Courier_Invoice[AWB Code],Courier_Invoice[Billing Amount (Rs.)])</f>
        <v>174.5</v>
      </c>
      <c r="K2">
        <f>J2-I2</f>
        <v>141.5</v>
      </c>
    </row>
    <row r="3" spans="1:11" x14ac:dyDescent="0.3">
      <c r="A3" s="9" t="s">
        <v>133</v>
      </c>
      <c r="B3" t="str">
        <f>_xlfn.XLOOKUP(A3,Courier_Invoice[Order ID],Courier_Invoice[AWB Code])</f>
        <v>1091117222065</v>
      </c>
      <c r="C3" cm="1">
        <f t="array" ref="C3">_xlfn.XLOOKUP(A3&amp;B3,Courier_Invoice[Order ID]&amp;Courier_Invoice[AWB Code],Courier_Invoice[Order weight])</f>
        <v>0.48</v>
      </c>
      <c r="D3" cm="1">
        <f t="array" ref="D3">_xlfn.XLOOKUP(A3&amp;B3,Courier_Invoice[Order ID]&amp;Courier_Invoice[AWB Code],Courier_Invoice[Weight Slabs])</f>
        <v>1.5</v>
      </c>
      <c r="E3" t="str" cm="1">
        <f t="array" ref="E3">_xlfn.XLOOKUP(A3&amp;B3,Courier_Invoice[Order ID]&amp;Courier_Invoice[AWB Code],Courier_Invoice[Charged Weight])</f>
        <v>0.68</v>
      </c>
      <c r="F3" cm="1">
        <f t="array" ref="F3">_xlfn.XLOOKUP(A3&amp;B3,Courier_Invoice[Order ID]&amp;Courier_Invoice[AWB Code],Courier_Invoice[weight Slab CC])</f>
        <v>1.5</v>
      </c>
      <c r="G3" t="str" cm="1">
        <f t="array" ref="G3">_xlfn.XLOOKUP(A3&amp;B3,Courier_Invoice[Order ID]&amp;Courier_Invoice[AWB Code],Courier_Invoice[Zone X])</f>
        <v>d</v>
      </c>
      <c r="H3" t="str" cm="1">
        <f t="array" ref="H3">_xlfn.XLOOKUP(A3&amp;B3,Courier_Invoice[Order ID]&amp;Courier_Invoice[AWB Code],Courier_Invoice[Zone])</f>
        <v>d</v>
      </c>
      <c r="I3" cm="1">
        <f t="array" ref="I3">_xlfn.XLOOKUP(A3&amp;B3,Courier_Invoice[Order ID]&amp;Courier_Invoice[AWB Code],Courier_Invoice[Total Charge])</f>
        <v>45.4</v>
      </c>
      <c r="J3" t="str" cm="1">
        <f t="array" ref="J3">_xlfn.XLOOKUP(A3&amp;B3,Courier_Invoice[Order ID]&amp;Courier_Invoice[AWB Code],Courier_Invoice[Billing Amount (Rs.)])</f>
        <v>90.2</v>
      </c>
      <c r="K3">
        <f t="shared" ref="K3:K66" si="0">J3-I3</f>
        <v>44.800000000000004</v>
      </c>
    </row>
    <row r="4" spans="1:11" x14ac:dyDescent="0.3">
      <c r="A4" s="8" t="s">
        <v>132</v>
      </c>
      <c r="B4" t="str">
        <f>_xlfn.XLOOKUP(A4,Courier_Invoice[Order ID],Courier_Invoice[AWB Code])</f>
        <v>1091117222080</v>
      </c>
      <c r="C4" cm="1">
        <f t="array" ref="C4">_xlfn.XLOOKUP(A4&amp;B4,Courier_Invoice[Order ID]&amp;Courier_Invoice[AWB Code],Courier_Invoice[Order weight])</f>
        <v>0.5</v>
      </c>
      <c r="D4" cm="1">
        <f t="array" ref="D4">_xlfn.XLOOKUP(A4&amp;B4,Courier_Invoice[Order ID]&amp;Courier_Invoice[AWB Code],Courier_Invoice[Weight Slabs])</f>
        <v>1.5</v>
      </c>
      <c r="E4" t="str" cm="1">
        <f t="array" ref="E4">_xlfn.XLOOKUP(A4&amp;B4,Courier_Invoice[Order ID]&amp;Courier_Invoice[AWB Code],Courier_Invoice[Charged Weight])</f>
        <v>0.71</v>
      </c>
      <c r="F4" cm="1">
        <f t="array" ref="F4">_xlfn.XLOOKUP(A4&amp;B4,Courier_Invoice[Order ID]&amp;Courier_Invoice[AWB Code],Courier_Invoice[weight Slab CC])</f>
        <v>1.5</v>
      </c>
      <c r="G4" t="str" cm="1">
        <f t="array" ref="G4">_xlfn.XLOOKUP(A4&amp;B4,Courier_Invoice[Order ID]&amp;Courier_Invoice[AWB Code],Courier_Invoice[Zone X])</f>
        <v>d</v>
      </c>
      <c r="H4" t="str" cm="1">
        <f t="array" ref="H4">_xlfn.XLOOKUP(A4&amp;B4,Courier_Invoice[Order ID]&amp;Courier_Invoice[AWB Code],Courier_Invoice[Zone])</f>
        <v>d</v>
      </c>
      <c r="I4" cm="1">
        <f t="array" ref="I4">_xlfn.XLOOKUP(A4&amp;B4,Courier_Invoice[Order ID]&amp;Courier_Invoice[AWB Code],Courier_Invoice[Total Charge])</f>
        <v>45.4</v>
      </c>
      <c r="J4" t="str" cm="1">
        <f t="array" ref="J4">_xlfn.XLOOKUP(A4&amp;B4,Courier_Invoice[Order ID]&amp;Courier_Invoice[AWB Code],Courier_Invoice[Billing Amount (Rs.)])</f>
        <v>90.2</v>
      </c>
      <c r="K4">
        <f t="shared" si="0"/>
        <v>44.800000000000004</v>
      </c>
    </row>
    <row r="5" spans="1:11" x14ac:dyDescent="0.3">
      <c r="A5" s="9" t="s">
        <v>131</v>
      </c>
      <c r="B5" t="str">
        <f>_xlfn.XLOOKUP(A5,Courier_Invoice[Order ID],Courier_Invoice[AWB Code])</f>
        <v>1091117222124</v>
      </c>
      <c r="C5" cm="1">
        <f t="array" ref="C5">_xlfn.XLOOKUP(A5&amp;B5,Courier_Invoice[Order ID]&amp;Courier_Invoice[AWB Code],Courier_Invoice[Order weight])</f>
        <v>1.302</v>
      </c>
      <c r="D5" cm="1">
        <f t="array" ref="D5">_xlfn.XLOOKUP(A5&amp;B5,Courier_Invoice[Order ID]&amp;Courier_Invoice[AWB Code],Courier_Invoice[Weight Slabs])</f>
        <v>1.5</v>
      </c>
      <c r="E5" t="str" cm="1">
        <f t="array" ref="E5">_xlfn.XLOOKUP(A5&amp;B5,Courier_Invoice[Order ID]&amp;Courier_Invoice[AWB Code],Courier_Invoice[Charged Weight])</f>
        <v>1.3</v>
      </c>
      <c r="F5" cm="1">
        <f t="array" ref="F5">_xlfn.XLOOKUP(A5&amp;B5,Courier_Invoice[Order ID]&amp;Courier_Invoice[AWB Code],Courier_Invoice[weight Slab CC])</f>
        <v>1.5</v>
      </c>
      <c r="G5" t="str" cm="1">
        <f t="array" ref="G5">_xlfn.XLOOKUP(A5&amp;B5,Courier_Invoice[Order ID]&amp;Courier_Invoice[AWB Code],Courier_Invoice[Zone X])</f>
        <v>d</v>
      </c>
      <c r="H5" t="str" cm="1">
        <f t="array" ref="H5">_xlfn.XLOOKUP(A5&amp;B5,Courier_Invoice[Order ID]&amp;Courier_Invoice[AWB Code],Courier_Invoice[Zone])</f>
        <v>d</v>
      </c>
      <c r="I5" cm="1">
        <f t="array" ref="I5">_xlfn.XLOOKUP(A5&amp;B5,Courier_Invoice[Order ID]&amp;Courier_Invoice[AWB Code],Courier_Invoice[Total Charge])</f>
        <v>45.4</v>
      </c>
      <c r="J5" t="str" cm="1">
        <f t="array" ref="J5">_xlfn.XLOOKUP(A5&amp;B5,Courier_Invoice[Order ID]&amp;Courier_Invoice[AWB Code],Courier_Invoice[Billing Amount (Rs.)])</f>
        <v>135</v>
      </c>
      <c r="K5">
        <f t="shared" si="0"/>
        <v>89.6</v>
      </c>
    </row>
    <row r="6" spans="1:11" x14ac:dyDescent="0.3">
      <c r="A6" s="8" t="s">
        <v>130</v>
      </c>
      <c r="B6" t="str">
        <f>_xlfn.XLOOKUP(A6,Courier_Invoice[Order ID],Courier_Invoice[AWB Code])</f>
        <v>1091117222135</v>
      </c>
      <c r="C6" cm="1">
        <f t="array" ref="C6">_xlfn.XLOOKUP(A6&amp;B6,Courier_Invoice[Order ID]&amp;Courier_Invoice[AWB Code],Courier_Invoice[Order weight])</f>
        <v>0.245</v>
      </c>
      <c r="D6" cm="1">
        <f t="array" ref="D6">_xlfn.XLOOKUP(A6&amp;B6,Courier_Invoice[Order ID]&amp;Courier_Invoice[AWB Code],Courier_Invoice[Weight Slabs])</f>
        <v>1</v>
      </c>
      <c r="E6" t="str" cm="1">
        <f t="array" ref="E6">_xlfn.XLOOKUP(A6&amp;B6,Courier_Invoice[Order ID]&amp;Courier_Invoice[AWB Code],Courier_Invoice[Charged Weight])</f>
        <v>0.78</v>
      </c>
      <c r="F6" cm="1">
        <f t="array" ref="F6">_xlfn.XLOOKUP(A6&amp;B6,Courier_Invoice[Order ID]&amp;Courier_Invoice[AWB Code],Courier_Invoice[weight Slab CC])</f>
        <v>1</v>
      </c>
      <c r="G6" t="str" cm="1">
        <f t="array" ref="G6">_xlfn.XLOOKUP(A6&amp;B6,Courier_Invoice[Order ID]&amp;Courier_Invoice[AWB Code],Courier_Invoice[Zone X])</f>
        <v>b</v>
      </c>
      <c r="H6" t="str" cm="1">
        <f t="array" ref="H6">_xlfn.XLOOKUP(A6&amp;B6,Courier_Invoice[Order ID]&amp;Courier_Invoice[AWB Code],Courier_Invoice[Zone])</f>
        <v>b</v>
      </c>
      <c r="I6" cm="1">
        <f t="array" ref="I6">_xlfn.XLOOKUP(A6&amp;B6,Courier_Invoice[Order ID]&amp;Courier_Invoice[AWB Code],Courier_Invoice[Total Charge])</f>
        <v>33</v>
      </c>
      <c r="J6" t="str" cm="1">
        <f t="array" ref="J6">_xlfn.XLOOKUP(A6&amp;B6,Courier_Invoice[Order ID]&amp;Courier_Invoice[AWB Code],Courier_Invoice[Billing Amount (Rs.)])</f>
        <v>61.3</v>
      </c>
      <c r="K6">
        <f t="shared" si="0"/>
        <v>28.299999999999997</v>
      </c>
    </row>
    <row r="7" spans="1:11" x14ac:dyDescent="0.3">
      <c r="A7" s="9" t="s">
        <v>129</v>
      </c>
      <c r="B7" t="str">
        <f>_xlfn.XLOOKUP(A7,Courier_Invoice[Order ID],Courier_Invoice[AWB Code])</f>
        <v>1091117222146</v>
      </c>
      <c r="C7" cm="1">
        <f t="array" ref="C7">_xlfn.XLOOKUP(A7&amp;B7,Courier_Invoice[Order ID]&amp;Courier_Invoice[AWB Code],Courier_Invoice[Order weight])</f>
        <v>0.245</v>
      </c>
      <c r="D7" cm="1">
        <f t="array" ref="D7">_xlfn.XLOOKUP(A7&amp;B7,Courier_Invoice[Order ID]&amp;Courier_Invoice[AWB Code],Courier_Invoice[Weight Slabs])</f>
        <v>1.5</v>
      </c>
      <c r="E7" t="str" cm="1">
        <f t="array" ref="E7">_xlfn.XLOOKUP(A7&amp;B7,Courier_Invoice[Order ID]&amp;Courier_Invoice[AWB Code],Courier_Invoice[Charged Weight])</f>
        <v>1.27</v>
      </c>
      <c r="F7" cm="1">
        <f t="array" ref="F7">_xlfn.XLOOKUP(A7&amp;B7,Courier_Invoice[Order ID]&amp;Courier_Invoice[AWB Code],Courier_Invoice[weight Slab CC])</f>
        <v>1.5</v>
      </c>
      <c r="G7" t="str" cm="1">
        <f t="array" ref="G7">_xlfn.XLOOKUP(A7&amp;B7,Courier_Invoice[Order ID]&amp;Courier_Invoice[AWB Code],Courier_Invoice[Zone X])</f>
        <v>d</v>
      </c>
      <c r="H7" t="str" cm="1">
        <f t="array" ref="H7">_xlfn.XLOOKUP(A7&amp;B7,Courier_Invoice[Order ID]&amp;Courier_Invoice[AWB Code],Courier_Invoice[Zone])</f>
        <v>d</v>
      </c>
      <c r="I7" cm="1">
        <f t="array" ref="I7">_xlfn.XLOOKUP(A7&amp;B7,Courier_Invoice[Order ID]&amp;Courier_Invoice[AWB Code],Courier_Invoice[Total Charge])</f>
        <v>45.4</v>
      </c>
      <c r="J7" t="str" cm="1">
        <f t="array" ref="J7">_xlfn.XLOOKUP(A7&amp;B7,Courier_Invoice[Order ID]&amp;Courier_Invoice[AWB Code],Courier_Invoice[Billing Amount (Rs.)])</f>
        <v>135</v>
      </c>
      <c r="K7">
        <f t="shared" si="0"/>
        <v>89.6</v>
      </c>
    </row>
    <row r="8" spans="1:11" x14ac:dyDescent="0.3">
      <c r="A8" s="8" t="s">
        <v>128</v>
      </c>
      <c r="B8" t="str">
        <f>_xlfn.XLOOKUP(A8,Courier_Invoice[Order ID],Courier_Invoice[AWB Code])</f>
        <v>1091117222194</v>
      </c>
      <c r="C8" cm="1">
        <f t="array" ref="C8">_xlfn.XLOOKUP(A8&amp;B8,Courier_Invoice[Order ID]&amp;Courier_Invoice[AWB Code],Courier_Invoice[Order weight])</f>
        <v>0.61499999999999999</v>
      </c>
      <c r="D8" cm="1">
        <f t="array" ref="D8">_xlfn.XLOOKUP(A8&amp;B8,Courier_Invoice[Order ID]&amp;Courier_Invoice[AWB Code],Courier_Invoice[Weight Slabs])</f>
        <v>1.5</v>
      </c>
      <c r="E8" t="str" cm="1">
        <f t="array" ref="E8">_xlfn.XLOOKUP(A8&amp;B8,Courier_Invoice[Order ID]&amp;Courier_Invoice[AWB Code],Courier_Invoice[Charged Weight])</f>
        <v>1</v>
      </c>
      <c r="F8" cm="1">
        <f t="array" ref="F8">_xlfn.XLOOKUP(A8&amp;B8,Courier_Invoice[Order ID]&amp;Courier_Invoice[AWB Code],Courier_Invoice[weight Slab CC])</f>
        <v>1.5</v>
      </c>
      <c r="G8" t="str" cm="1">
        <f t="array" ref="G8">_xlfn.XLOOKUP(A8&amp;B8,Courier_Invoice[Order ID]&amp;Courier_Invoice[AWB Code],Courier_Invoice[Zone X])</f>
        <v>d</v>
      </c>
      <c r="H8" t="str" cm="1">
        <f t="array" ref="H8">_xlfn.XLOOKUP(A8&amp;B8,Courier_Invoice[Order ID]&amp;Courier_Invoice[AWB Code],Courier_Invoice[Zone])</f>
        <v>d</v>
      </c>
      <c r="I8" cm="1">
        <f t="array" ref="I8">_xlfn.XLOOKUP(A8&amp;B8,Courier_Invoice[Order ID]&amp;Courier_Invoice[AWB Code],Courier_Invoice[Total Charge])</f>
        <v>45.4</v>
      </c>
      <c r="J8" t="str" cm="1">
        <f t="array" ref="J8">_xlfn.XLOOKUP(A8&amp;B8,Courier_Invoice[Order ID]&amp;Courier_Invoice[AWB Code],Courier_Invoice[Billing Amount (Rs.)])</f>
        <v>90.2</v>
      </c>
      <c r="K8">
        <f t="shared" si="0"/>
        <v>44.800000000000004</v>
      </c>
    </row>
    <row r="9" spans="1:11" x14ac:dyDescent="0.3">
      <c r="A9" s="9" t="s">
        <v>127</v>
      </c>
      <c r="B9" t="str">
        <f>_xlfn.XLOOKUP(A9,Courier_Invoice[Order ID],Courier_Invoice[AWB Code])</f>
        <v>1091117222360</v>
      </c>
      <c r="C9" cm="1">
        <f t="array" ref="C9">_xlfn.XLOOKUP(A9&amp;B9,Courier_Invoice[Order ID]&amp;Courier_Invoice[AWB Code],Courier_Invoice[Order weight])</f>
        <v>0.5</v>
      </c>
      <c r="D9" cm="1">
        <f t="array" ref="D9">_xlfn.XLOOKUP(A9&amp;B9,Courier_Invoice[Order ID]&amp;Courier_Invoice[AWB Code],Courier_Invoice[Weight Slabs])</f>
        <v>1</v>
      </c>
      <c r="E9" t="str" cm="1">
        <f t="array" ref="E9">_xlfn.XLOOKUP(A9&amp;B9,Courier_Invoice[Order ID]&amp;Courier_Invoice[AWB Code],Courier_Invoice[Charged Weight])</f>
        <v>0.71</v>
      </c>
      <c r="F9" cm="1">
        <f t="array" ref="F9">_xlfn.XLOOKUP(A9&amp;B9,Courier_Invoice[Order ID]&amp;Courier_Invoice[AWB Code],Courier_Invoice[weight Slab CC])</f>
        <v>1.5</v>
      </c>
      <c r="G9" t="str" cm="1">
        <f t="array" ref="G9">_xlfn.XLOOKUP(A9&amp;B9,Courier_Invoice[Order ID]&amp;Courier_Invoice[AWB Code],Courier_Invoice[Zone X])</f>
        <v>b</v>
      </c>
      <c r="H9" t="str" cm="1">
        <f t="array" ref="H9">_xlfn.XLOOKUP(A9&amp;B9,Courier_Invoice[Order ID]&amp;Courier_Invoice[AWB Code],Courier_Invoice[Zone])</f>
        <v>d</v>
      </c>
      <c r="I9" cm="1">
        <f t="array" ref="I9">_xlfn.XLOOKUP(A9&amp;B9,Courier_Invoice[Order ID]&amp;Courier_Invoice[AWB Code],Courier_Invoice[Total Charge])</f>
        <v>33</v>
      </c>
      <c r="J9" t="str" cm="1">
        <f t="array" ref="J9">_xlfn.XLOOKUP(A9&amp;B9,Courier_Invoice[Order ID]&amp;Courier_Invoice[AWB Code],Courier_Invoice[Billing Amount (Rs.)])</f>
        <v>90.2</v>
      </c>
      <c r="K9">
        <f t="shared" si="0"/>
        <v>57.2</v>
      </c>
    </row>
    <row r="10" spans="1:11" x14ac:dyDescent="0.3">
      <c r="A10" s="8" t="s">
        <v>126</v>
      </c>
      <c r="B10" t="str">
        <f>_xlfn.XLOOKUP(A10,Courier_Invoice[Order ID],Courier_Invoice[AWB Code])</f>
        <v>1091117222570</v>
      </c>
      <c r="C10" cm="1">
        <f t="array" ref="C10">_xlfn.XLOOKUP(A10&amp;B10,Courier_Invoice[Order ID]&amp;Courier_Invoice[AWB Code],Courier_Invoice[Order weight])</f>
        <v>0.5</v>
      </c>
      <c r="D10" cm="1">
        <f t="array" ref="D10">_xlfn.XLOOKUP(A10&amp;B10,Courier_Invoice[Order ID]&amp;Courier_Invoice[AWB Code],Courier_Invoice[Weight Slabs])</f>
        <v>1.5</v>
      </c>
      <c r="E10" t="str" cm="1">
        <f t="array" ref="E10">_xlfn.XLOOKUP(A10&amp;B10,Courier_Invoice[Order ID]&amp;Courier_Invoice[AWB Code],Courier_Invoice[Charged Weight])</f>
        <v>0.7</v>
      </c>
      <c r="F10" cm="1">
        <f t="array" ref="F10">_xlfn.XLOOKUP(A10&amp;B10,Courier_Invoice[Order ID]&amp;Courier_Invoice[AWB Code],Courier_Invoice[weight Slab CC])</f>
        <v>1.5</v>
      </c>
      <c r="G10" t="str" cm="1">
        <f t="array" ref="G10">_xlfn.XLOOKUP(A10&amp;B10,Courier_Invoice[Order ID]&amp;Courier_Invoice[AWB Code],Courier_Invoice[Zone X])</f>
        <v>d</v>
      </c>
      <c r="H10" t="str" cm="1">
        <f t="array" ref="H10">_xlfn.XLOOKUP(A10&amp;B10,Courier_Invoice[Order ID]&amp;Courier_Invoice[AWB Code],Courier_Invoice[Zone])</f>
        <v>d</v>
      </c>
      <c r="I10" cm="1">
        <f t="array" ref="I10">_xlfn.XLOOKUP(A10&amp;B10,Courier_Invoice[Order ID]&amp;Courier_Invoice[AWB Code],Courier_Invoice[Total Charge])</f>
        <v>45.4</v>
      </c>
      <c r="J10" t="str" cm="1">
        <f t="array" ref="J10">_xlfn.XLOOKUP(A10&amp;B10,Courier_Invoice[Order ID]&amp;Courier_Invoice[AWB Code],Courier_Invoice[Billing Amount (Rs.)])</f>
        <v>90.2</v>
      </c>
      <c r="K10">
        <f t="shared" si="0"/>
        <v>44.800000000000004</v>
      </c>
    </row>
    <row r="11" spans="1:11" x14ac:dyDescent="0.3">
      <c r="A11" s="9" t="s">
        <v>125</v>
      </c>
      <c r="B11" t="str">
        <f>_xlfn.XLOOKUP(A11,Courier_Invoice[Order ID],Courier_Invoice[AWB Code])</f>
        <v>1091117222931</v>
      </c>
      <c r="C11" cm="1">
        <f t="array" ref="C11">_xlfn.XLOOKUP(A11&amp;B11,Courier_Invoice[Order ID]&amp;Courier_Invoice[AWB Code],Courier_Invoice[Order weight])</f>
        <v>2.2650000000000001</v>
      </c>
      <c r="D11" cm="1">
        <f t="array" ref="D11">_xlfn.XLOOKUP(A11&amp;B11,Courier_Invoice[Order ID]&amp;Courier_Invoice[AWB Code],Courier_Invoice[Weight Slabs])</f>
        <v>1.5</v>
      </c>
      <c r="E11" t="str" cm="1">
        <f t="array" ref="E11">_xlfn.XLOOKUP(A11&amp;B11,Courier_Invoice[Order ID]&amp;Courier_Invoice[AWB Code],Courier_Invoice[Charged Weight])</f>
        <v>2.5</v>
      </c>
      <c r="F11" cm="1">
        <f t="array" ref="F11">_xlfn.XLOOKUP(A11&amp;B11,Courier_Invoice[Order ID]&amp;Courier_Invoice[AWB Code],Courier_Invoice[weight Slab CC])</f>
        <v>1.5</v>
      </c>
      <c r="G11" t="str" cm="1">
        <f t="array" ref="G11">_xlfn.XLOOKUP(A11&amp;B11,Courier_Invoice[Order ID]&amp;Courier_Invoice[AWB Code],Courier_Invoice[Zone X])</f>
        <v>d</v>
      </c>
      <c r="H11" t="str" cm="1">
        <f t="array" ref="H11">_xlfn.XLOOKUP(A11&amp;B11,Courier_Invoice[Order ID]&amp;Courier_Invoice[AWB Code],Courier_Invoice[Zone])</f>
        <v>d</v>
      </c>
      <c r="I11" cm="1">
        <f t="array" ref="I11">_xlfn.XLOOKUP(A11&amp;B11,Courier_Invoice[Order ID]&amp;Courier_Invoice[AWB Code],Courier_Invoice[Total Charge])</f>
        <v>90.199999999999989</v>
      </c>
      <c r="J11" t="str" cm="1">
        <f t="array" ref="J11">_xlfn.XLOOKUP(A11&amp;B11,Courier_Invoice[Order ID]&amp;Courier_Invoice[AWB Code],Courier_Invoice[Billing Amount (Rs.)])</f>
        <v>224.6</v>
      </c>
      <c r="K11">
        <f t="shared" si="0"/>
        <v>134.4</v>
      </c>
    </row>
    <row r="12" spans="1:11" x14ac:dyDescent="0.3">
      <c r="A12" s="8" t="s">
        <v>124</v>
      </c>
      <c r="B12" t="str">
        <f>_xlfn.XLOOKUP(A12,Courier_Invoice[Order ID],Courier_Invoice[AWB Code])</f>
        <v>1091117223211</v>
      </c>
      <c r="C12" cm="1">
        <f t="array" ref="C12">_xlfn.XLOOKUP(A12&amp;B12,Courier_Invoice[Order ID]&amp;Courier_Invoice[AWB Code],Courier_Invoice[Order weight])</f>
        <v>0.5</v>
      </c>
      <c r="D12" cm="1">
        <f t="array" ref="D12">_xlfn.XLOOKUP(A12&amp;B12,Courier_Invoice[Order ID]&amp;Courier_Invoice[AWB Code],Courier_Invoice[Weight Slabs])</f>
        <v>1.5</v>
      </c>
      <c r="E12" t="str" cm="1">
        <f t="array" ref="E12">_xlfn.XLOOKUP(A12&amp;B12,Courier_Invoice[Order ID]&amp;Courier_Invoice[AWB Code],Courier_Invoice[Charged Weight])</f>
        <v>0.69</v>
      </c>
      <c r="F12" cm="1">
        <f t="array" ref="F12">_xlfn.XLOOKUP(A12&amp;B12,Courier_Invoice[Order ID]&amp;Courier_Invoice[AWB Code],Courier_Invoice[weight Slab CC])</f>
        <v>1.5</v>
      </c>
      <c r="G12" t="str" cm="1">
        <f t="array" ref="G12">_xlfn.XLOOKUP(A12&amp;B12,Courier_Invoice[Order ID]&amp;Courier_Invoice[AWB Code],Courier_Invoice[Zone X])</f>
        <v>d</v>
      </c>
      <c r="H12" t="str" cm="1">
        <f t="array" ref="H12">_xlfn.XLOOKUP(A12&amp;B12,Courier_Invoice[Order ID]&amp;Courier_Invoice[AWB Code],Courier_Invoice[Zone])</f>
        <v>d</v>
      </c>
      <c r="I12" cm="1">
        <f t="array" ref="I12">_xlfn.XLOOKUP(A12&amp;B12,Courier_Invoice[Order ID]&amp;Courier_Invoice[AWB Code],Courier_Invoice[Total Charge])</f>
        <v>45.4</v>
      </c>
      <c r="J12" t="str" cm="1">
        <f t="array" ref="J12">_xlfn.XLOOKUP(A12&amp;B12,Courier_Invoice[Order ID]&amp;Courier_Invoice[AWB Code],Courier_Invoice[Billing Amount (Rs.)])</f>
        <v>90.2</v>
      </c>
      <c r="K12">
        <f t="shared" si="0"/>
        <v>44.800000000000004</v>
      </c>
    </row>
    <row r="13" spans="1:11" x14ac:dyDescent="0.3">
      <c r="A13" s="9" t="s">
        <v>123</v>
      </c>
      <c r="B13" t="str">
        <f>_xlfn.XLOOKUP(A13,Courier_Invoice[Order ID],Courier_Invoice[AWB Code])</f>
        <v>1091117223244</v>
      </c>
      <c r="C13" cm="1">
        <f t="array" ref="C13">_xlfn.XLOOKUP(A13&amp;B13,Courier_Invoice[Order ID]&amp;Courier_Invoice[AWB Code],Courier_Invoice[Order weight])</f>
        <v>0.7</v>
      </c>
      <c r="D13" cm="1">
        <f t="array" ref="D13">_xlfn.XLOOKUP(A13&amp;B13,Courier_Invoice[Order ID]&amp;Courier_Invoice[AWB Code],Courier_Invoice[Weight Slabs])</f>
        <v>1</v>
      </c>
      <c r="E13" t="str" cm="1">
        <f t="array" ref="E13">_xlfn.XLOOKUP(A13&amp;B13,Courier_Invoice[Order ID]&amp;Courier_Invoice[AWB Code],Courier_Invoice[Charged Weight])</f>
        <v>1</v>
      </c>
      <c r="F13" cm="1">
        <f t="array" ref="F13">_xlfn.XLOOKUP(A13&amp;B13,Courier_Invoice[Order ID]&amp;Courier_Invoice[AWB Code],Courier_Invoice[weight Slab CC])</f>
        <v>1</v>
      </c>
      <c r="G13" t="str" cm="1">
        <f t="array" ref="G13">_xlfn.XLOOKUP(A13&amp;B13,Courier_Invoice[Order ID]&amp;Courier_Invoice[AWB Code],Courier_Invoice[Zone X])</f>
        <v>b</v>
      </c>
      <c r="H13" t="str" cm="1">
        <f t="array" ref="H13">_xlfn.XLOOKUP(A13&amp;B13,Courier_Invoice[Order ID]&amp;Courier_Invoice[AWB Code],Courier_Invoice[Zone])</f>
        <v>b</v>
      </c>
      <c r="I13" cm="1">
        <f t="array" ref="I13">_xlfn.XLOOKUP(A13&amp;B13,Courier_Invoice[Order ID]&amp;Courier_Invoice[AWB Code],Courier_Invoice[Total Charge])</f>
        <v>33</v>
      </c>
      <c r="J13" t="str" cm="1">
        <f t="array" ref="J13">_xlfn.XLOOKUP(A13&amp;B13,Courier_Invoice[Order ID]&amp;Courier_Invoice[AWB Code],Courier_Invoice[Billing Amount (Rs.)])</f>
        <v>61.3</v>
      </c>
      <c r="K13">
        <f t="shared" si="0"/>
        <v>28.299999999999997</v>
      </c>
    </row>
    <row r="14" spans="1:11" x14ac:dyDescent="0.3">
      <c r="A14" s="8" t="s">
        <v>122</v>
      </c>
      <c r="B14" t="str">
        <f>_xlfn.XLOOKUP(A14,Courier_Invoice[Order ID],Courier_Invoice[AWB Code])</f>
        <v>1091117223351</v>
      </c>
      <c r="C14" cm="1">
        <f t="array" ref="C14">_xlfn.XLOOKUP(A14&amp;B14,Courier_Invoice[Order ID]&amp;Courier_Invoice[AWB Code],Courier_Invoice[Order weight])</f>
        <v>1.621</v>
      </c>
      <c r="D14" cm="1">
        <f t="array" ref="D14">_xlfn.XLOOKUP(A14&amp;B14,Courier_Invoice[Order ID]&amp;Courier_Invoice[AWB Code],Courier_Invoice[Weight Slabs])</f>
        <v>1</v>
      </c>
      <c r="E14" t="str" cm="1">
        <f t="array" ref="E14">_xlfn.XLOOKUP(A14&amp;B14,Courier_Invoice[Order ID]&amp;Courier_Invoice[AWB Code],Courier_Invoice[Charged Weight])</f>
        <v>1.7</v>
      </c>
      <c r="F14" cm="1">
        <f t="array" ref="F14">_xlfn.XLOOKUP(A14&amp;B14,Courier_Invoice[Order ID]&amp;Courier_Invoice[AWB Code],Courier_Invoice[weight Slab CC])</f>
        <v>1.5</v>
      </c>
      <c r="G14" t="str" cm="1">
        <f t="array" ref="G14">_xlfn.XLOOKUP(A14&amp;B14,Courier_Invoice[Order ID]&amp;Courier_Invoice[AWB Code],Courier_Invoice[Zone X])</f>
        <v>b</v>
      </c>
      <c r="H14" t="str" cm="1">
        <f t="array" ref="H14">_xlfn.XLOOKUP(A14&amp;B14,Courier_Invoice[Order ID]&amp;Courier_Invoice[AWB Code],Courier_Invoice[Zone])</f>
        <v>d</v>
      </c>
      <c r="I14" cm="1">
        <f t="array" ref="I14">_xlfn.XLOOKUP(A14&amp;B14,Courier_Invoice[Order ID]&amp;Courier_Invoice[AWB Code],Courier_Invoice[Total Charge])</f>
        <v>61.3</v>
      </c>
      <c r="J14" t="str" cm="1">
        <f t="array" ref="J14">_xlfn.XLOOKUP(A14&amp;B14,Courier_Invoice[Order ID]&amp;Courier_Invoice[AWB Code],Courier_Invoice[Billing Amount (Rs.)])</f>
        <v>179.8</v>
      </c>
      <c r="K14">
        <f t="shared" si="0"/>
        <v>118.50000000000001</v>
      </c>
    </row>
    <row r="15" spans="1:11" x14ac:dyDescent="0.3">
      <c r="A15" s="9" t="s">
        <v>121</v>
      </c>
      <c r="B15" t="str">
        <f>_xlfn.XLOOKUP(A15,Courier_Invoice[Order ID],Courier_Invoice[AWB Code])</f>
        <v>1091117224353</v>
      </c>
      <c r="C15" cm="1">
        <f t="array" ref="C15">_xlfn.XLOOKUP(A15&amp;B15,Courier_Invoice[Order ID]&amp;Courier_Invoice[AWB Code],Courier_Invoice[Order weight])</f>
        <v>0.5</v>
      </c>
      <c r="D15" cm="1">
        <f t="array" ref="D15">_xlfn.XLOOKUP(A15&amp;B15,Courier_Invoice[Order ID]&amp;Courier_Invoice[AWB Code],Courier_Invoice[Weight Slabs])</f>
        <v>1.5</v>
      </c>
      <c r="E15" t="str" cm="1">
        <f t="array" ref="E15">_xlfn.XLOOKUP(A15&amp;B15,Courier_Invoice[Order ID]&amp;Courier_Invoice[AWB Code],Courier_Invoice[Charged Weight])</f>
        <v>0.68</v>
      </c>
      <c r="F15" cm="1">
        <f t="array" ref="F15">_xlfn.XLOOKUP(A15&amp;B15,Courier_Invoice[Order ID]&amp;Courier_Invoice[AWB Code],Courier_Invoice[weight Slab CC])</f>
        <v>1.5</v>
      </c>
      <c r="G15" t="str" cm="1">
        <f t="array" ref="G15">_xlfn.XLOOKUP(A15&amp;B15,Courier_Invoice[Order ID]&amp;Courier_Invoice[AWB Code],Courier_Invoice[Zone X])</f>
        <v>d</v>
      </c>
      <c r="H15" t="str" cm="1">
        <f t="array" ref="H15">_xlfn.XLOOKUP(A15&amp;B15,Courier_Invoice[Order ID]&amp;Courier_Invoice[AWB Code],Courier_Invoice[Zone])</f>
        <v>d</v>
      </c>
      <c r="I15" cm="1">
        <f t="array" ref="I15">_xlfn.XLOOKUP(A15&amp;B15,Courier_Invoice[Order ID]&amp;Courier_Invoice[AWB Code],Courier_Invoice[Total Charge])</f>
        <v>45.4</v>
      </c>
      <c r="J15" t="str" cm="1">
        <f t="array" ref="J15">_xlfn.XLOOKUP(A15&amp;B15,Courier_Invoice[Order ID]&amp;Courier_Invoice[AWB Code],Courier_Invoice[Billing Amount (Rs.)])</f>
        <v>90.2</v>
      </c>
      <c r="K15">
        <f t="shared" si="0"/>
        <v>44.800000000000004</v>
      </c>
    </row>
    <row r="16" spans="1:11" x14ac:dyDescent="0.3">
      <c r="A16" s="8" t="s">
        <v>120</v>
      </c>
      <c r="B16" t="str">
        <f>_xlfn.XLOOKUP(A16,Courier_Invoice[Order ID],Courier_Invoice[AWB Code])</f>
        <v>1091117224611</v>
      </c>
      <c r="C16" cm="1">
        <f t="array" ref="C16">_xlfn.XLOOKUP(A16&amp;B16,Courier_Invoice[Order ID]&amp;Courier_Invoice[AWB Code],Courier_Invoice[Order weight])</f>
        <v>0.127</v>
      </c>
      <c r="D16" cm="1">
        <f t="array" ref="D16">_xlfn.XLOOKUP(A16&amp;B16,Courier_Invoice[Order ID]&amp;Courier_Invoice[AWB Code],Courier_Invoice[Weight Slabs])</f>
        <v>1</v>
      </c>
      <c r="E16" t="str" cm="1">
        <f t="array" ref="E16">_xlfn.XLOOKUP(A16&amp;B16,Courier_Invoice[Order ID]&amp;Courier_Invoice[AWB Code],Courier_Invoice[Charged Weight])</f>
        <v>1</v>
      </c>
      <c r="F16" cm="1">
        <f t="array" ref="F16">_xlfn.XLOOKUP(A16&amp;B16,Courier_Invoice[Order ID]&amp;Courier_Invoice[AWB Code],Courier_Invoice[weight Slab CC])</f>
        <v>1</v>
      </c>
      <c r="G16" t="str" cm="1">
        <f t="array" ref="G16">_xlfn.XLOOKUP(A16&amp;B16,Courier_Invoice[Order ID]&amp;Courier_Invoice[AWB Code],Courier_Invoice[Zone X])</f>
        <v>b</v>
      </c>
      <c r="H16" t="str" cm="1">
        <f t="array" ref="H16">_xlfn.XLOOKUP(A16&amp;B16,Courier_Invoice[Order ID]&amp;Courier_Invoice[AWB Code],Courier_Invoice[Zone])</f>
        <v>b</v>
      </c>
      <c r="I16" cm="1">
        <f t="array" ref="I16">_xlfn.XLOOKUP(A16&amp;B16,Courier_Invoice[Order ID]&amp;Courier_Invoice[AWB Code],Courier_Invoice[Total Charge])</f>
        <v>33</v>
      </c>
      <c r="J16" t="str" cm="1">
        <f t="array" ref="J16">_xlfn.XLOOKUP(A16&amp;B16,Courier_Invoice[Order ID]&amp;Courier_Invoice[AWB Code],Courier_Invoice[Billing Amount (Rs.)])</f>
        <v>61.3</v>
      </c>
      <c r="K16">
        <f t="shared" si="0"/>
        <v>28.299999999999997</v>
      </c>
    </row>
    <row r="17" spans="1:11" x14ac:dyDescent="0.3">
      <c r="A17" s="9" t="s">
        <v>119</v>
      </c>
      <c r="B17" t="str">
        <f>_xlfn.XLOOKUP(A17,Courier_Invoice[Order ID],Courier_Invoice[AWB Code])</f>
        <v>1091117224902</v>
      </c>
      <c r="C17" cm="1">
        <f t="array" ref="C17">_xlfn.XLOOKUP(A17&amp;B17,Courier_Invoice[Order ID]&amp;Courier_Invoice[AWB Code],Courier_Invoice[Order weight])</f>
        <v>0.95199999999999996</v>
      </c>
      <c r="D17" cm="1">
        <f t="array" ref="D17">_xlfn.XLOOKUP(A17&amp;B17,Courier_Invoice[Order ID]&amp;Courier_Invoice[AWB Code],Courier_Invoice[Weight Slabs])</f>
        <v>1.5</v>
      </c>
      <c r="E17" t="str" cm="1">
        <f t="array" ref="E17">_xlfn.XLOOKUP(A17&amp;B17,Courier_Invoice[Order ID]&amp;Courier_Invoice[AWB Code],Courier_Invoice[Charged Weight])</f>
        <v>1.16</v>
      </c>
      <c r="F17" cm="1">
        <f t="array" ref="F17">_xlfn.XLOOKUP(A17&amp;B17,Courier_Invoice[Order ID]&amp;Courier_Invoice[AWB Code],Courier_Invoice[weight Slab CC])</f>
        <v>1.5</v>
      </c>
      <c r="G17" t="str" cm="1">
        <f t="array" ref="G17">_xlfn.XLOOKUP(A17&amp;B17,Courier_Invoice[Order ID]&amp;Courier_Invoice[AWB Code],Courier_Invoice[Zone X])</f>
        <v>d</v>
      </c>
      <c r="H17" t="str" cm="1">
        <f t="array" ref="H17">_xlfn.XLOOKUP(A17&amp;B17,Courier_Invoice[Order ID]&amp;Courier_Invoice[AWB Code],Courier_Invoice[Zone])</f>
        <v>d</v>
      </c>
      <c r="I17" cm="1">
        <f t="array" ref="I17">_xlfn.XLOOKUP(A17&amp;B17,Courier_Invoice[Order ID]&amp;Courier_Invoice[AWB Code],Courier_Invoice[Total Charge])</f>
        <v>45.4</v>
      </c>
      <c r="J17" t="str" cm="1">
        <f t="array" ref="J17">_xlfn.XLOOKUP(A17&amp;B17,Courier_Invoice[Order ID]&amp;Courier_Invoice[AWB Code],Courier_Invoice[Billing Amount (Rs.)])</f>
        <v>135</v>
      </c>
      <c r="K17">
        <f t="shared" si="0"/>
        <v>89.6</v>
      </c>
    </row>
    <row r="18" spans="1:11" x14ac:dyDescent="0.3">
      <c r="A18" s="8" t="s">
        <v>118</v>
      </c>
      <c r="B18" t="str">
        <f>_xlfn.XLOOKUP(A18,Courier_Invoice[Order ID],Courier_Invoice[AWB Code])</f>
        <v>1091117225016</v>
      </c>
      <c r="C18" cm="1">
        <f t="array" ref="C18">_xlfn.XLOOKUP(A18&amp;B18,Courier_Invoice[Order ID]&amp;Courier_Invoice[AWB Code],Courier_Invoice[Order weight])</f>
        <v>0.5</v>
      </c>
      <c r="D18" cm="1">
        <f t="array" ref="D18">_xlfn.XLOOKUP(A18&amp;B18,Courier_Invoice[Order ID]&amp;Courier_Invoice[AWB Code],Courier_Invoice[Weight Slabs])</f>
        <v>1</v>
      </c>
      <c r="E18" t="str" cm="1">
        <f t="array" ref="E18">_xlfn.XLOOKUP(A18&amp;B18,Courier_Invoice[Order ID]&amp;Courier_Invoice[AWB Code],Courier_Invoice[Charged Weight])</f>
        <v>0.68</v>
      </c>
      <c r="F18" cm="1">
        <f t="array" ref="F18">_xlfn.XLOOKUP(A18&amp;B18,Courier_Invoice[Order ID]&amp;Courier_Invoice[AWB Code],Courier_Invoice[weight Slab CC])</f>
        <v>1</v>
      </c>
      <c r="G18" t="str" cm="1">
        <f t="array" ref="G18">_xlfn.XLOOKUP(A18&amp;B18,Courier_Invoice[Order ID]&amp;Courier_Invoice[AWB Code],Courier_Invoice[Zone X])</f>
        <v>b</v>
      </c>
      <c r="H18" t="str" cm="1">
        <f t="array" ref="H18">_xlfn.XLOOKUP(A18&amp;B18,Courier_Invoice[Order ID]&amp;Courier_Invoice[AWB Code],Courier_Invoice[Zone])</f>
        <v>b</v>
      </c>
      <c r="I18" cm="1">
        <f t="array" ref="I18">_xlfn.XLOOKUP(A18&amp;B18,Courier_Invoice[Order ID]&amp;Courier_Invoice[AWB Code],Courier_Invoice[Total Charge])</f>
        <v>33</v>
      </c>
      <c r="J18" t="str" cm="1">
        <f t="array" ref="J18">_xlfn.XLOOKUP(A18&amp;B18,Courier_Invoice[Order ID]&amp;Courier_Invoice[AWB Code],Courier_Invoice[Billing Amount (Rs.)])</f>
        <v>61.3</v>
      </c>
      <c r="K18">
        <f t="shared" si="0"/>
        <v>28.299999999999997</v>
      </c>
    </row>
    <row r="19" spans="1:11" x14ac:dyDescent="0.3">
      <c r="A19" s="9" t="s">
        <v>117</v>
      </c>
      <c r="B19" t="str">
        <f>_xlfn.XLOOKUP(A19,Courier_Invoice[Order ID],Courier_Invoice[AWB Code])</f>
        <v>1091117225484</v>
      </c>
      <c r="C19" cm="1">
        <f t="array" ref="C19">_xlfn.XLOOKUP(A19&amp;B19,Courier_Invoice[Order ID]&amp;Courier_Invoice[AWB Code],Courier_Invoice[Order weight])</f>
        <v>0.96299999999999997</v>
      </c>
      <c r="D19" cm="1">
        <f t="array" ref="D19">_xlfn.XLOOKUP(A19&amp;B19,Courier_Invoice[Order ID]&amp;Courier_Invoice[AWB Code],Courier_Invoice[Weight Slabs])</f>
        <v>1</v>
      </c>
      <c r="E19" t="str" cm="1">
        <f t="array" ref="E19">_xlfn.XLOOKUP(A19&amp;B19,Courier_Invoice[Order ID]&amp;Courier_Invoice[AWB Code],Courier_Invoice[Charged Weight])</f>
        <v>1.08</v>
      </c>
      <c r="F19" cm="1">
        <f t="array" ref="F19">_xlfn.XLOOKUP(A19&amp;B19,Courier_Invoice[Order ID]&amp;Courier_Invoice[AWB Code],Courier_Invoice[weight Slab CC])</f>
        <v>1</v>
      </c>
      <c r="G19" t="str" cm="1">
        <f t="array" ref="G19">_xlfn.XLOOKUP(A19&amp;B19,Courier_Invoice[Order ID]&amp;Courier_Invoice[AWB Code],Courier_Invoice[Zone X])</f>
        <v>b</v>
      </c>
      <c r="H19" t="str" cm="1">
        <f t="array" ref="H19">_xlfn.XLOOKUP(A19&amp;B19,Courier_Invoice[Order ID]&amp;Courier_Invoice[AWB Code],Courier_Invoice[Zone])</f>
        <v>b</v>
      </c>
      <c r="I19" cm="1">
        <f t="array" ref="I19">_xlfn.XLOOKUP(A19&amp;B19,Courier_Invoice[Order ID]&amp;Courier_Invoice[AWB Code],Courier_Invoice[Total Charge])</f>
        <v>33</v>
      </c>
      <c r="J19" t="str" cm="1">
        <f t="array" ref="J19">_xlfn.XLOOKUP(A19&amp;B19,Courier_Invoice[Order ID]&amp;Courier_Invoice[AWB Code],Courier_Invoice[Billing Amount (Rs.)])</f>
        <v>89.6</v>
      </c>
      <c r="K19">
        <f t="shared" si="0"/>
        <v>56.599999999999994</v>
      </c>
    </row>
    <row r="20" spans="1:11" x14ac:dyDescent="0.3">
      <c r="A20" s="8" t="s">
        <v>116</v>
      </c>
      <c r="B20" t="str">
        <f>_xlfn.XLOOKUP(A20,Courier_Invoice[Order ID],Courier_Invoice[AWB Code])</f>
        <v>1091117226221</v>
      </c>
      <c r="C20" cm="1">
        <f t="array" ref="C20">_xlfn.XLOOKUP(A20&amp;B20,Courier_Invoice[Order ID]&amp;Courier_Invoice[AWB Code],Courier_Invoice[Order weight])</f>
        <v>0.5</v>
      </c>
      <c r="D20" cm="1">
        <f t="array" ref="D20">_xlfn.XLOOKUP(A20&amp;B20,Courier_Invoice[Order ID]&amp;Courier_Invoice[AWB Code],Courier_Invoice[Weight Slabs])</f>
        <v>1.5</v>
      </c>
      <c r="E20" t="str" cm="1">
        <f t="array" ref="E20">_xlfn.XLOOKUP(A20&amp;B20,Courier_Invoice[Order ID]&amp;Courier_Invoice[AWB Code],Courier_Invoice[Charged Weight])</f>
        <v>0.69</v>
      </c>
      <c r="F20" cm="1">
        <f t="array" ref="F20">_xlfn.XLOOKUP(A20&amp;B20,Courier_Invoice[Order ID]&amp;Courier_Invoice[AWB Code],Courier_Invoice[weight Slab CC])</f>
        <v>1.5</v>
      </c>
      <c r="G20" t="str" cm="1">
        <f t="array" ref="G20">_xlfn.XLOOKUP(A20&amp;B20,Courier_Invoice[Order ID]&amp;Courier_Invoice[AWB Code],Courier_Invoice[Zone X])</f>
        <v>d</v>
      </c>
      <c r="H20" t="str" cm="1">
        <f t="array" ref="H20">_xlfn.XLOOKUP(A20&amp;B20,Courier_Invoice[Order ID]&amp;Courier_Invoice[AWB Code],Courier_Invoice[Zone])</f>
        <v>d</v>
      </c>
      <c r="I20" cm="1">
        <f t="array" ref="I20">_xlfn.XLOOKUP(A20&amp;B20,Courier_Invoice[Order ID]&amp;Courier_Invoice[AWB Code],Courier_Invoice[Total Charge])</f>
        <v>45.4</v>
      </c>
      <c r="J20" t="str" cm="1">
        <f t="array" ref="J20">_xlfn.XLOOKUP(A20&amp;B20,Courier_Invoice[Order ID]&amp;Courier_Invoice[AWB Code],Courier_Invoice[Billing Amount (Rs.)])</f>
        <v>90.2</v>
      </c>
      <c r="K20">
        <f t="shared" si="0"/>
        <v>44.800000000000004</v>
      </c>
    </row>
    <row r="21" spans="1:11" x14ac:dyDescent="0.3">
      <c r="A21" s="9" t="s">
        <v>115</v>
      </c>
      <c r="B21" t="str">
        <f>_xlfn.XLOOKUP(A21,Courier_Invoice[Order ID],Courier_Invoice[AWB Code])</f>
        <v>1091117229555</v>
      </c>
      <c r="C21" cm="1">
        <f t="array" ref="C21">_xlfn.XLOOKUP(A21&amp;B21,Courier_Invoice[Order ID]&amp;Courier_Invoice[AWB Code],Courier_Invoice[Order weight])</f>
        <v>0.24</v>
      </c>
      <c r="D21" cm="1">
        <f t="array" ref="D21">_xlfn.XLOOKUP(A21&amp;B21,Courier_Invoice[Order ID]&amp;Courier_Invoice[AWB Code],Courier_Invoice[Weight Slabs])</f>
        <v>1.5</v>
      </c>
      <c r="E21" t="str" cm="1">
        <f t="array" ref="E21">_xlfn.XLOOKUP(A21&amp;B21,Courier_Invoice[Order ID]&amp;Courier_Invoice[AWB Code],Courier_Invoice[Charged Weight])</f>
        <v>0.15</v>
      </c>
      <c r="F21" cm="1">
        <f t="array" ref="F21">_xlfn.XLOOKUP(A21&amp;B21,Courier_Invoice[Order ID]&amp;Courier_Invoice[AWB Code],Courier_Invoice[weight Slab CC])</f>
        <v>1.5</v>
      </c>
      <c r="G21" t="str" cm="1">
        <f t="array" ref="G21">_xlfn.XLOOKUP(A21&amp;B21,Courier_Invoice[Order ID]&amp;Courier_Invoice[AWB Code],Courier_Invoice[Zone X])</f>
        <v>d</v>
      </c>
      <c r="H21" t="str" cm="1">
        <f t="array" ref="H21">_xlfn.XLOOKUP(A21&amp;B21,Courier_Invoice[Order ID]&amp;Courier_Invoice[AWB Code],Courier_Invoice[Zone])</f>
        <v>d</v>
      </c>
      <c r="I21" cm="1">
        <f t="array" ref="I21">_xlfn.XLOOKUP(A21&amp;B21,Courier_Invoice[Order ID]&amp;Courier_Invoice[AWB Code],Courier_Invoice[Total Charge])</f>
        <v>45.4</v>
      </c>
      <c r="J21" t="str" cm="1">
        <f t="array" ref="J21">_xlfn.XLOOKUP(A21&amp;B21,Courier_Invoice[Order ID]&amp;Courier_Invoice[AWB Code],Courier_Invoice[Billing Amount (Rs.)])</f>
        <v>45.4</v>
      </c>
      <c r="K21">
        <f t="shared" si="0"/>
        <v>0</v>
      </c>
    </row>
    <row r="22" spans="1:11" x14ac:dyDescent="0.3">
      <c r="A22" s="8" t="s">
        <v>114</v>
      </c>
      <c r="B22" t="str">
        <f>_xlfn.XLOOKUP(A22,Courier_Invoice[Order ID],Courier_Invoice[AWB Code])</f>
        <v>1091117226910</v>
      </c>
      <c r="C22" cm="1">
        <f t="array" ref="C22">_xlfn.XLOOKUP(A22&amp;B22,Courier_Invoice[Order ID]&amp;Courier_Invoice[AWB Code],Courier_Invoice[Order weight])</f>
        <v>0.5</v>
      </c>
      <c r="D22" cm="1">
        <f t="array" ref="D22">_xlfn.XLOOKUP(A22&amp;B22,Courier_Invoice[Order ID]&amp;Courier_Invoice[AWB Code],Courier_Invoice[Weight Slabs])</f>
        <v>1.5</v>
      </c>
      <c r="E22" t="str" cm="1">
        <f t="array" ref="E22">_xlfn.XLOOKUP(A22&amp;B22,Courier_Invoice[Order ID]&amp;Courier_Invoice[AWB Code],Courier_Invoice[Charged Weight])</f>
        <v>0.68</v>
      </c>
      <c r="F22" cm="1">
        <f t="array" ref="F22">_xlfn.XLOOKUP(A22&amp;B22,Courier_Invoice[Order ID]&amp;Courier_Invoice[AWB Code],Courier_Invoice[weight Slab CC])</f>
        <v>1.5</v>
      </c>
      <c r="G22" t="str" cm="1">
        <f t="array" ref="G22">_xlfn.XLOOKUP(A22&amp;B22,Courier_Invoice[Order ID]&amp;Courier_Invoice[AWB Code],Courier_Invoice[Zone X])</f>
        <v>d</v>
      </c>
      <c r="H22" t="str" cm="1">
        <f t="array" ref="H22">_xlfn.XLOOKUP(A22&amp;B22,Courier_Invoice[Order ID]&amp;Courier_Invoice[AWB Code],Courier_Invoice[Zone])</f>
        <v>d</v>
      </c>
      <c r="I22" cm="1">
        <f t="array" ref="I22">_xlfn.XLOOKUP(A22&amp;B22,Courier_Invoice[Order ID]&amp;Courier_Invoice[AWB Code],Courier_Invoice[Total Charge])</f>
        <v>45.4</v>
      </c>
      <c r="J22" t="str" cm="1">
        <f t="array" ref="J22">_xlfn.XLOOKUP(A22&amp;B22,Courier_Invoice[Order ID]&amp;Courier_Invoice[AWB Code],Courier_Invoice[Billing Amount (Rs.)])</f>
        <v>90.2</v>
      </c>
      <c r="K22">
        <f t="shared" si="0"/>
        <v>44.800000000000004</v>
      </c>
    </row>
    <row r="23" spans="1:11" x14ac:dyDescent="0.3">
      <c r="A23" s="9" t="s">
        <v>113</v>
      </c>
      <c r="B23" t="str">
        <f>_xlfn.XLOOKUP(A23,Courier_Invoice[Order ID],Courier_Invoice[AWB Code])</f>
        <v>1091117226674</v>
      </c>
      <c r="C23" cm="1">
        <f t="array" ref="C23">_xlfn.XLOOKUP(A23&amp;B23,Courier_Invoice[Order ID]&amp;Courier_Invoice[AWB Code],Courier_Invoice[Order weight])</f>
        <v>0.96699999999999997</v>
      </c>
      <c r="D23" cm="1">
        <f t="array" ref="D23">_xlfn.XLOOKUP(A23&amp;B23,Courier_Invoice[Order ID]&amp;Courier_Invoice[AWB Code],Courier_Invoice[Weight Slabs])</f>
        <v>1.5</v>
      </c>
      <c r="E23" t="str" cm="1">
        <f t="array" ref="E23">_xlfn.XLOOKUP(A23&amp;B23,Courier_Invoice[Order ID]&amp;Courier_Invoice[AWB Code],Courier_Invoice[Charged Weight])</f>
        <v>1.13</v>
      </c>
      <c r="F23" cm="1">
        <f t="array" ref="F23">_xlfn.XLOOKUP(A23&amp;B23,Courier_Invoice[Order ID]&amp;Courier_Invoice[AWB Code],Courier_Invoice[weight Slab CC])</f>
        <v>1.5</v>
      </c>
      <c r="G23" t="str" cm="1">
        <f t="array" ref="G23">_xlfn.XLOOKUP(A23&amp;B23,Courier_Invoice[Order ID]&amp;Courier_Invoice[AWB Code],Courier_Invoice[Zone X])</f>
        <v>d</v>
      </c>
      <c r="H23" t="str" cm="1">
        <f t="array" ref="H23">_xlfn.XLOOKUP(A23&amp;B23,Courier_Invoice[Order ID]&amp;Courier_Invoice[AWB Code],Courier_Invoice[Zone])</f>
        <v>d</v>
      </c>
      <c r="I23" cm="1">
        <f t="array" ref="I23">_xlfn.XLOOKUP(A23&amp;B23,Courier_Invoice[Order ID]&amp;Courier_Invoice[AWB Code],Courier_Invoice[Total Charge])</f>
        <v>45.4</v>
      </c>
      <c r="J23" t="str" cm="1">
        <f t="array" ref="J23">_xlfn.XLOOKUP(A23&amp;B23,Courier_Invoice[Order ID]&amp;Courier_Invoice[AWB Code],Courier_Invoice[Billing Amount (Rs.)])</f>
        <v>135</v>
      </c>
      <c r="K23">
        <f t="shared" si="0"/>
        <v>89.6</v>
      </c>
    </row>
    <row r="24" spans="1:11" x14ac:dyDescent="0.3">
      <c r="A24" s="8" t="s">
        <v>112</v>
      </c>
      <c r="B24" t="str">
        <f>_xlfn.XLOOKUP(A24,Courier_Invoice[Order ID],Courier_Invoice[AWB Code])</f>
        <v>1091117226711</v>
      </c>
      <c r="C24" cm="1">
        <f t="array" ref="C24">_xlfn.XLOOKUP(A24&amp;B24,Courier_Invoice[Order ID]&amp;Courier_Invoice[AWB Code],Courier_Invoice[Order weight])</f>
        <v>0.5</v>
      </c>
      <c r="D24" cm="1">
        <f t="array" ref="D24">_xlfn.XLOOKUP(A24&amp;B24,Courier_Invoice[Order ID]&amp;Courier_Invoice[AWB Code],Courier_Invoice[Weight Slabs])</f>
        <v>1.5</v>
      </c>
      <c r="E24" t="str" cm="1">
        <f t="array" ref="E24">_xlfn.XLOOKUP(A24&amp;B24,Courier_Invoice[Order ID]&amp;Courier_Invoice[AWB Code],Courier_Invoice[Charged Weight])</f>
        <v>0.69</v>
      </c>
      <c r="F24" cm="1">
        <f t="array" ref="F24">_xlfn.XLOOKUP(A24&amp;B24,Courier_Invoice[Order ID]&amp;Courier_Invoice[AWB Code],Courier_Invoice[weight Slab CC])</f>
        <v>1.5</v>
      </c>
      <c r="G24" t="str" cm="1">
        <f t="array" ref="G24">_xlfn.XLOOKUP(A24&amp;B24,Courier_Invoice[Order ID]&amp;Courier_Invoice[AWB Code],Courier_Invoice[Zone X])</f>
        <v>d</v>
      </c>
      <c r="H24" t="str" cm="1">
        <f t="array" ref="H24">_xlfn.XLOOKUP(A24&amp;B24,Courier_Invoice[Order ID]&amp;Courier_Invoice[AWB Code],Courier_Invoice[Zone])</f>
        <v>d</v>
      </c>
      <c r="I24" cm="1">
        <f t="array" ref="I24">_xlfn.XLOOKUP(A24&amp;B24,Courier_Invoice[Order ID]&amp;Courier_Invoice[AWB Code],Courier_Invoice[Total Charge])</f>
        <v>45.4</v>
      </c>
      <c r="J24" t="str" cm="1">
        <f t="array" ref="J24">_xlfn.XLOOKUP(A24&amp;B24,Courier_Invoice[Order ID]&amp;Courier_Invoice[AWB Code],Courier_Invoice[Billing Amount (Rs.)])</f>
        <v>90.2</v>
      </c>
      <c r="K24">
        <f t="shared" si="0"/>
        <v>44.800000000000004</v>
      </c>
    </row>
    <row r="25" spans="1:11" x14ac:dyDescent="0.3">
      <c r="A25" s="9" t="s">
        <v>111</v>
      </c>
      <c r="B25" t="str">
        <f>_xlfn.XLOOKUP(A25,Courier_Invoice[Order ID],Courier_Invoice[AWB Code])</f>
        <v>1091117227116</v>
      </c>
      <c r="C25" cm="1">
        <f t="array" ref="C25">_xlfn.XLOOKUP(A25&amp;B25,Courier_Invoice[Order ID]&amp;Courier_Invoice[AWB Code],Courier_Invoice[Order weight])</f>
        <v>0.84</v>
      </c>
      <c r="D25" cm="1">
        <f t="array" ref="D25">_xlfn.XLOOKUP(A25&amp;B25,Courier_Invoice[Order ID]&amp;Courier_Invoice[AWB Code],Courier_Invoice[Weight Slabs])</f>
        <v>1</v>
      </c>
      <c r="E25" t="str" cm="1">
        <f t="array" ref="E25">_xlfn.XLOOKUP(A25&amp;B25,Courier_Invoice[Order ID]&amp;Courier_Invoice[AWB Code],Courier_Invoice[Charged Weight])</f>
        <v>1.02</v>
      </c>
      <c r="F25" cm="1">
        <f t="array" ref="F25">_xlfn.XLOOKUP(A25&amp;B25,Courier_Invoice[Order ID]&amp;Courier_Invoice[AWB Code],Courier_Invoice[weight Slab CC])</f>
        <v>1.5</v>
      </c>
      <c r="G25" t="str" cm="1">
        <f t="array" ref="G25">_xlfn.XLOOKUP(A25&amp;B25,Courier_Invoice[Order ID]&amp;Courier_Invoice[AWB Code],Courier_Invoice[Zone X])</f>
        <v>b</v>
      </c>
      <c r="H25" t="str" cm="1">
        <f t="array" ref="H25">_xlfn.XLOOKUP(A25&amp;B25,Courier_Invoice[Order ID]&amp;Courier_Invoice[AWB Code],Courier_Invoice[Zone])</f>
        <v>d</v>
      </c>
      <c r="I25" cm="1">
        <f t="array" ref="I25">_xlfn.XLOOKUP(A25&amp;B25,Courier_Invoice[Order ID]&amp;Courier_Invoice[AWB Code],Courier_Invoice[Total Charge])</f>
        <v>33</v>
      </c>
      <c r="J25" t="str" cm="1">
        <f t="array" ref="J25">_xlfn.XLOOKUP(A25&amp;B25,Courier_Invoice[Order ID]&amp;Courier_Invoice[AWB Code],Courier_Invoice[Billing Amount (Rs.)])</f>
        <v>135</v>
      </c>
      <c r="K25">
        <f t="shared" si="0"/>
        <v>102</v>
      </c>
    </row>
    <row r="26" spans="1:11" x14ac:dyDescent="0.3">
      <c r="A26" s="8" t="s">
        <v>110</v>
      </c>
      <c r="B26" t="str">
        <f>_xlfn.XLOOKUP(A26,Courier_Invoice[Order ID],Courier_Invoice[AWB Code])</f>
        <v>1091117227573</v>
      </c>
      <c r="C26" cm="1">
        <f t="array" ref="C26">_xlfn.XLOOKUP(A26&amp;B26,Courier_Invoice[Order ID]&amp;Courier_Invoice[AWB Code],Courier_Invoice[Order weight])</f>
        <v>0.61099999999999999</v>
      </c>
      <c r="D26" cm="1">
        <f t="array" ref="D26">_xlfn.XLOOKUP(A26&amp;B26,Courier_Invoice[Order ID]&amp;Courier_Invoice[AWB Code],Courier_Invoice[Weight Slabs])</f>
        <v>1</v>
      </c>
      <c r="E26" t="str" cm="1">
        <f t="array" ref="E26">_xlfn.XLOOKUP(A26&amp;B26,Courier_Invoice[Order ID]&amp;Courier_Invoice[AWB Code],Courier_Invoice[Charged Weight])</f>
        <v>2.86</v>
      </c>
      <c r="F26" cm="1">
        <f t="array" ref="F26">_xlfn.XLOOKUP(A26&amp;B26,Courier_Invoice[Order ID]&amp;Courier_Invoice[AWB Code],Courier_Invoice[weight Slab CC])</f>
        <v>1</v>
      </c>
      <c r="G26" t="str" cm="1">
        <f t="array" ref="G26">_xlfn.XLOOKUP(A26&amp;B26,Courier_Invoice[Order ID]&amp;Courier_Invoice[AWB Code],Courier_Invoice[Zone X])</f>
        <v>b</v>
      </c>
      <c r="H26" t="str" cm="1">
        <f t="array" ref="H26">_xlfn.XLOOKUP(A26&amp;B26,Courier_Invoice[Order ID]&amp;Courier_Invoice[AWB Code],Courier_Invoice[Zone])</f>
        <v>b</v>
      </c>
      <c r="I26" cm="1">
        <f t="array" ref="I26">_xlfn.XLOOKUP(A26&amp;B26,Courier_Invoice[Order ID]&amp;Courier_Invoice[AWB Code],Courier_Invoice[Total Charge])</f>
        <v>33</v>
      </c>
      <c r="J26" t="str" cm="1">
        <f t="array" ref="J26">_xlfn.XLOOKUP(A26&amp;B26,Courier_Invoice[Order ID]&amp;Courier_Invoice[AWB Code],Courier_Invoice[Billing Amount (Rs.)])</f>
        <v>174.5</v>
      </c>
      <c r="K26">
        <f t="shared" si="0"/>
        <v>141.5</v>
      </c>
    </row>
    <row r="27" spans="1:11" x14ac:dyDescent="0.3">
      <c r="A27" s="9" t="s">
        <v>109</v>
      </c>
      <c r="B27" t="str">
        <f>_xlfn.XLOOKUP(A27,Courier_Invoice[Order ID],Courier_Invoice[AWB Code])</f>
        <v>1091117227816</v>
      </c>
      <c r="C27" cm="1">
        <f t="array" ref="C27">_xlfn.XLOOKUP(A27&amp;B27,Courier_Invoice[Order ID]&amp;Courier_Invoice[AWB Code],Courier_Invoice[Order weight])</f>
        <v>0.36099999999999999</v>
      </c>
      <c r="D27" cm="1">
        <f t="array" ref="D27">_xlfn.XLOOKUP(A27&amp;B27,Courier_Invoice[Order ID]&amp;Courier_Invoice[AWB Code],Courier_Invoice[Weight Slabs])</f>
        <v>1</v>
      </c>
      <c r="E27" t="str" cm="1">
        <f t="array" ref="E27">_xlfn.XLOOKUP(A27&amp;B27,Courier_Invoice[Order ID]&amp;Courier_Invoice[AWB Code],Courier_Invoice[Charged Weight])</f>
        <v>1.35</v>
      </c>
      <c r="F27" cm="1">
        <f t="array" ref="F27">_xlfn.XLOOKUP(A27&amp;B27,Courier_Invoice[Order ID]&amp;Courier_Invoice[AWB Code],Courier_Invoice[weight Slab CC])</f>
        <v>1</v>
      </c>
      <c r="G27" t="str" cm="1">
        <f t="array" ref="G27">_xlfn.XLOOKUP(A27&amp;B27,Courier_Invoice[Order ID]&amp;Courier_Invoice[AWB Code],Courier_Invoice[Zone X])</f>
        <v>b</v>
      </c>
      <c r="H27" t="str" cm="1">
        <f t="array" ref="H27">_xlfn.XLOOKUP(A27&amp;B27,Courier_Invoice[Order ID]&amp;Courier_Invoice[AWB Code],Courier_Invoice[Zone])</f>
        <v>b</v>
      </c>
      <c r="I27" cm="1">
        <f t="array" ref="I27">_xlfn.XLOOKUP(A27&amp;B27,Courier_Invoice[Order ID]&amp;Courier_Invoice[AWB Code],Courier_Invoice[Total Charge])</f>
        <v>33</v>
      </c>
      <c r="J27" t="str" cm="1">
        <f t="array" ref="J27">_xlfn.XLOOKUP(A27&amp;B27,Courier_Invoice[Order ID]&amp;Courier_Invoice[AWB Code],Courier_Invoice[Billing Amount (Rs.)])</f>
        <v>89.6</v>
      </c>
      <c r="K27">
        <f t="shared" si="0"/>
        <v>56.599999999999994</v>
      </c>
    </row>
    <row r="28" spans="1:11" x14ac:dyDescent="0.3">
      <c r="A28" s="8" t="s">
        <v>108</v>
      </c>
      <c r="B28" t="str">
        <f>_xlfn.XLOOKUP(A28,Courier_Invoice[Order ID],Courier_Invoice[AWB Code])</f>
        <v>1091117228133</v>
      </c>
      <c r="C28" cm="1">
        <f t="array" ref="C28">_xlfn.XLOOKUP(A28&amp;B28,Courier_Invoice[Order ID]&amp;Courier_Invoice[AWB Code],Courier_Invoice[Order weight])</f>
        <v>0.127</v>
      </c>
      <c r="D28" cm="1">
        <f t="array" ref="D28">_xlfn.XLOOKUP(A28&amp;B28,Courier_Invoice[Order ID]&amp;Courier_Invoice[AWB Code],Courier_Invoice[Weight Slabs])</f>
        <v>1</v>
      </c>
      <c r="E28" t="str" cm="1">
        <f t="array" ref="E28">_xlfn.XLOOKUP(A28&amp;B28,Courier_Invoice[Order ID]&amp;Courier_Invoice[AWB Code],Courier_Invoice[Charged Weight])</f>
        <v>0.59</v>
      </c>
      <c r="F28" cm="1">
        <f t="array" ref="F28">_xlfn.XLOOKUP(A28&amp;B28,Courier_Invoice[Order ID]&amp;Courier_Invoice[AWB Code],Courier_Invoice[weight Slab CC])</f>
        <v>1.5</v>
      </c>
      <c r="G28" t="str" cm="1">
        <f t="array" ref="G28">_xlfn.XLOOKUP(A28&amp;B28,Courier_Invoice[Order ID]&amp;Courier_Invoice[AWB Code],Courier_Invoice[Zone X])</f>
        <v>b</v>
      </c>
      <c r="H28" t="str" cm="1">
        <f t="array" ref="H28">_xlfn.XLOOKUP(A28&amp;B28,Courier_Invoice[Order ID]&amp;Courier_Invoice[AWB Code],Courier_Invoice[Zone])</f>
        <v>d</v>
      </c>
      <c r="I28" cm="1">
        <f t="array" ref="I28">_xlfn.XLOOKUP(A28&amp;B28,Courier_Invoice[Order ID]&amp;Courier_Invoice[AWB Code],Courier_Invoice[Total Charge])</f>
        <v>33</v>
      </c>
      <c r="J28" t="str" cm="1">
        <f t="array" ref="J28">_xlfn.XLOOKUP(A28&amp;B28,Courier_Invoice[Order ID]&amp;Courier_Invoice[AWB Code],Courier_Invoice[Billing Amount (Rs.)])</f>
        <v>90.2</v>
      </c>
      <c r="K28">
        <f t="shared" si="0"/>
        <v>57.2</v>
      </c>
    </row>
    <row r="29" spans="1:11" x14ac:dyDescent="0.3">
      <c r="A29" s="9" t="s">
        <v>107</v>
      </c>
      <c r="B29" t="str">
        <f>_xlfn.XLOOKUP(A29,Courier_Invoice[Order ID],Courier_Invoice[AWB Code])</f>
        <v>1091117228192</v>
      </c>
      <c r="C29" cm="1">
        <f t="array" ref="C29">_xlfn.XLOOKUP(A29&amp;B29,Courier_Invoice[Order ID]&amp;Courier_Invoice[AWB Code],Courier_Invoice[Order weight])</f>
        <v>0.5</v>
      </c>
      <c r="D29" cm="1">
        <f t="array" ref="D29">_xlfn.XLOOKUP(A29&amp;B29,Courier_Invoice[Order ID]&amp;Courier_Invoice[AWB Code],Courier_Invoice[Weight Slabs])</f>
        <v>1</v>
      </c>
      <c r="E29" t="str" cm="1">
        <f t="array" ref="E29">_xlfn.XLOOKUP(A29&amp;B29,Courier_Invoice[Order ID]&amp;Courier_Invoice[AWB Code],Courier_Invoice[Charged Weight])</f>
        <v>0.69</v>
      </c>
      <c r="F29" cm="1">
        <f t="array" ref="F29">_xlfn.XLOOKUP(A29&amp;B29,Courier_Invoice[Order ID]&amp;Courier_Invoice[AWB Code],Courier_Invoice[weight Slab CC])</f>
        <v>1.5</v>
      </c>
      <c r="G29" t="str" cm="1">
        <f t="array" ref="G29">_xlfn.XLOOKUP(A29&amp;B29,Courier_Invoice[Order ID]&amp;Courier_Invoice[AWB Code],Courier_Invoice[Zone X])</f>
        <v>b</v>
      </c>
      <c r="H29" t="str" cm="1">
        <f t="array" ref="H29">_xlfn.XLOOKUP(A29&amp;B29,Courier_Invoice[Order ID]&amp;Courier_Invoice[AWB Code],Courier_Invoice[Zone])</f>
        <v>d</v>
      </c>
      <c r="I29" cm="1">
        <f t="array" ref="I29">_xlfn.XLOOKUP(A29&amp;B29,Courier_Invoice[Order ID]&amp;Courier_Invoice[AWB Code],Courier_Invoice[Total Charge])</f>
        <v>33</v>
      </c>
      <c r="J29" t="str" cm="1">
        <f t="array" ref="J29">_xlfn.XLOOKUP(A29&amp;B29,Courier_Invoice[Order ID]&amp;Courier_Invoice[AWB Code],Courier_Invoice[Billing Amount (Rs.)])</f>
        <v>90.2</v>
      </c>
      <c r="K29">
        <f t="shared" si="0"/>
        <v>57.2</v>
      </c>
    </row>
    <row r="30" spans="1:11" x14ac:dyDescent="0.3">
      <c r="A30" s="8" t="s">
        <v>106</v>
      </c>
      <c r="B30" t="str">
        <f>_xlfn.XLOOKUP(A30,Courier_Invoice[Order ID],Courier_Invoice[AWB Code])</f>
        <v>1091117229776</v>
      </c>
      <c r="C30" cm="1">
        <f t="array" ref="C30">_xlfn.XLOOKUP(A30&amp;B30,Courier_Invoice[Order ID]&amp;Courier_Invoice[AWB Code],Courier_Invoice[Order weight])</f>
        <v>0.84</v>
      </c>
      <c r="D30" cm="1">
        <f t="array" ref="D30">_xlfn.XLOOKUP(A30&amp;B30,Courier_Invoice[Order ID]&amp;Courier_Invoice[AWB Code],Courier_Invoice[Weight Slabs])</f>
        <v>1</v>
      </c>
      <c r="E30" t="str" cm="1">
        <f t="array" ref="E30">_xlfn.XLOOKUP(A30&amp;B30,Courier_Invoice[Order ID]&amp;Courier_Invoice[AWB Code],Courier_Invoice[Charged Weight])</f>
        <v>1</v>
      </c>
      <c r="F30" cm="1">
        <f t="array" ref="F30">_xlfn.XLOOKUP(A30&amp;B30,Courier_Invoice[Order ID]&amp;Courier_Invoice[AWB Code],Courier_Invoice[weight Slab CC])</f>
        <v>1</v>
      </c>
      <c r="G30" t="str" cm="1">
        <f t="array" ref="G30">_xlfn.XLOOKUP(A30&amp;B30,Courier_Invoice[Order ID]&amp;Courier_Invoice[AWB Code],Courier_Invoice[Zone X])</f>
        <v>b</v>
      </c>
      <c r="H30" t="str" cm="1">
        <f t="array" ref="H30">_xlfn.XLOOKUP(A30&amp;B30,Courier_Invoice[Order ID]&amp;Courier_Invoice[AWB Code],Courier_Invoice[Zone])</f>
        <v>b</v>
      </c>
      <c r="I30" cm="1">
        <f t="array" ref="I30">_xlfn.XLOOKUP(A30&amp;B30,Courier_Invoice[Order ID]&amp;Courier_Invoice[AWB Code],Courier_Invoice[Total Charge])</f>
        <v>33</v>
      </c>
      <c r="J30" t="str" cm="1">
        <f t="array" ref="J30">_xlfn.XLOOKUP(A30&amp;B30,Courier_Invoice[Order ID]&amp;Courier_Invoice[AWB Code],Courier_Invoice[Billing Amount (Rs.)])</f>
        <v>61.3</v>
      </c>
      <c r="K30">
        <f t="shared" si="0"/>
        <v>28.299999999999997</v>
      </c>
    </row>
    <row r="31" spans="1:11" x14ac:dyDescent="0.3">
      <c r="A31" s="9" t="s">
        <v>105</v>
      </c>
      <c r="B31" t="str">
        <f>_xlfn.XLOOKUP(A31,Courier_Invoice[Order ID],Courier_Invoice[AWB Code])</f>
        <v>1091117229183</v>
      </c>
      <c r="C31" cm="1">
        <f t="array" ref="C31">_xlfn.XLOOKUP(A31&amp;B31,Courier_Invoice[Order ID]&amp;Courier_Invoice[AWB Code],Courier_Invoice[Order weight])</f>
        <v>0.5</v>
      </c>
      <c r="D31" cm="1">
        <f t="array" ref="D31">_xlfn.XLOOKUP(A31&amp;B31,Courier_Invoice[Order ID]&amp;Courier_Invoice[AWB Code],Courier_Invoice[Weight Slabs])</f>
        <v>1</v>
      </c>
      <c r="E31" t="str" cm="1">
        <f t="array" ref="E31">_xlfn.XLOOKUP(A31&amp;B31,Courier_Invoice[Order ID]&amp;Courier_Invoice[AWB Code],Courier_Invoice[Charged Weight])</f>
        <v>0.68</v>
      </c>
      <c r="F31" cm="1">
        <f t="array" ref="F31">_xlfn.XLOOKUP(A31&amp;B31,Courier_Invoice[Order ID]&amp;Courier_Invoice[AWB Code],Courier_Invoice[weight Slab CC])</f>
        <v>1.5</v>
      </c>
      <c r="G31" t="str" cm="1">
        <f t="array" ref="G31">_xlfn.XLOOKUP(A31&amp;B31,Courier_Invoice[Order ID]&amp;Courier_Invoice[AWB Code],Courier_Invoice[Zone X])</f>
        <v>b</v>
      </c>
      <c r="H31" t="str" cm="1">
        <f t="array" ref="H31">_xlfn.XLOOKUP(A31&amp;B31,Courier_Invoice[Order ID]&amp;Courier_Invoice[AWB Code],Courier_Invoice[Zone])</f>
        <v>d</v>
      </c>
      <c r="I31" cm="1">
        <f t="array" ref="I31">_xlfn.XLOOKUP(A31&amp;B31,Courier_Invoice[Order ID]&amp;Courier_Invoice[AWB Code],Courier_Invoice[Total Charge])</f>
        <v>33</v>
      </c>
      <c r="J31" t="str" cm="1">
        <f t="array" ref="J31">_xlfn.XLOOKUP(A31&amp;B31,Courier_Invoice[Order ID]&amp;Courier_Invoice[AWB Code],Courier_Invoice[Billing Amount (Rs.)])</f>
        <v>90.2</v>
      </c>
      <c r="K31">
        <f t="shared" si="0"/>
        <v>57.2</v>
      </c>
    </row>
    <row r="32" spans="1:11" x14ac:dyDescent="0.3">
      <c r="A32" s="8" t="s">
        <v>104</v>
      </c>
      <c r="B32" t="str">
        <f>_xlfn.XLOOKUP(A32,Courier_Invoice[Order ID],Courier_Invoice[AWB Code])</f>
        <v>1091117229290</v>
      </c>
      <c r="C32" cm="1">
        <f t="array" ref="C32">_xlfn.XLOOKUP(A32&amp;B32,Courier_Invoice[Order ID]&amp;Courier_Invoice[AWB Code],Courier_Invoice[Order weight])</f>
        <v>0.5</v>
      </c>
      <c r="D32" cm="1">
        <f t="array" ref="D32">_xlfn.XLOOKUP(A32&amp;B32,Courier_Invoice[Order ID]&amp;Courier_Invoice[AWB Code],Courier_Invoice[Weight Slabs])</f>
        <v>1.5</v>
      </c>
      <c r="E32" t="str" cm="1">
        <f t="array" ref="E32">_xlfn.XLOOKUP(A32&amp;B32,Courier_Invoice[Order ID]&amp;Courier_Invoice[AWB Code],Courier_Invoice[Charged Weight])</f>
        <v>0.68</v>
      </c>
      <c r="F32" cm="1">
        <f t="array" ref="F32">_xlfn.XLOOKUP(A32&amp;B32,Courier_Invoice[Order ID]&amp;Courier_Invoice[AWB Code],Courier_Invoice[weight Slab CC])</f>
        <v>1.5</v>
      </c>
      <c r="G32" t="str" cm="1">
        <f t="array" ref="G32">_xlfn.XLOOKUP(A32&amp;B32,Courier_Invoice[Order ID]&amp;Courier_Invoice[AWB Code],Courier_Invoice[Zone X])</f>
        <v>d</v>
      </c>
      <c r="H32" t="str" cm="1">
        <f t="array" ref="H32">_xlfn.XLOOKUP(A32&amp;B32,Courier_Invoice[Order ID]&amp;Courier_Invoice[AWB Code],Courier_Invoice[Zone])</f>
        <v>d</v>
      </c>
      <c r="I32" cm="1">
        <f t="array" ref="I32">_xlfn.XLOOKUP(A32&amp;B32,Courier_Invoice[Order ID]&amp;Courier_Invoice[AWB Code],Courier_Invoice[Total Charge])</f>
        <v>45.4</v>
      </c>
      <c r="J32" t="str" cm="1">
        <f t="array" ref="J32">_xlfn.XLOOKUP(A32&amp;B32,Courier_Invoice[Order ID]&amp;Courier_Invoice[AWB Code],Courier_Invoice[Billing Amount (Rs.)])</f>
        <v>90.2</v>
      </c>
      <c r="K32">
        <f t="shared" si="0"/>
        <v>44.800000000000004</v>
      </c>
    </row>
    <row r="33" spans="1:11" x14ac:dyDescent="0.3">
      <c r="A33" s="9" t="s">
        <v>103</v>
      </c>
      <c r="B33" t="str">
        <f>_xlfn.XLOOKUP(A33,Courier_Invoice[Order ID],Courier_Invoice[AWB Code])</f>
        <v>1091117229345</v>
      </c>
      <c r="C33" cm="1">
        <f t="array" ref="C33">_xlfn.XLOOKUP(A33&amp;B33,Courier_Invoice[Order ID]&amp;Courier_Invoice[AWB Code],Courier_Invoice[Order weight])</f>
        <v>0.24</v>
      </c>
      <c r="D33" cm="1">
        <f t="array" ref="D33">_xlfn.XLOOKUP(A33&amp;B33,Courier_Invoice[Order ID]&amp;Courier_Invoice[AWB Code],Courier_Invoice[Weight Slabs])</f>
        <v>1.5</v>
      </c>
      <c r="E33" t="str" cm="1">
        <f t="array" ref="E33">_xlfn.XLOOKUP(A33&amp;B33,Courier_Invoice[Order ID]&amp;Courier_Invoice[AWB Code],Courier_Invoice[Charged Weight])</f>
        <v>0.15</v>
      </c>
      <c r="F33" cm="1">
        <f t="array" ref="F33">_xlfn.XLOOKUP(A33&amp;B33,Courier_Invoice[Order ID]&amp;Courier_Invoice[AWB Code],Courier_Invoice[weight Slab CC])</f>
        <v>1.5</v>
      </c>
      <c r="G33" t="str" cm="1">
        <f t="array" ref="G33">_xlfn.XLOOKUP(A33&amp;B33,Courier_Invoice[Order ID]&amp;Courier_Invoice[AWB Code],Courier_Invoice[Zone X])</f>
        <v>d</v>
      </c>
      <c r="H33" t="str" cm="1">
        <f t="array" ref="H33">_xlfn.XLOOKUP(A33&amp;B33,Courier_Invoice[Order ID]&amp;Courier_Invoice[AWB Code],Courier_Invoice[Zone])</f>
        <v>d</v>
      </c>
      <c r="I33" cm="1">
        <f t="array" ref="I33">_xlfn.XLOOKUP(A33&amp;B33,Courier_Invoice[Order ID]&amp;Courier_Invoice[AWB Code],Courier_Invoice[Total Charge])</f>
        <v>45.4</v>
      </c>
      <c r="J33" t="str" cm="1">
        <f t="array" ref="J33">_xlfn.XLOOKUP(A33&amp;B33,Courier_Invoice[Order ID]&amp;Courier_Invoice[AWB Code],Courier_Invoice[Billing Amount (Rs.)])</f>
        <v>45.4</v>
      </c>
      <c r="K33">
        <f t="shared" si="0"/>
        <v>0</v>
      </c>
    </row>
    <row r="34" spans="1:11" x14ac:dyDescent="0.3">
      <c r="A34" s="8" t="s">
        <v>102</v>
      </c>
      <c r="B34" t="str">
        <f>_xlfn.XLOOKUP(A34,Courier_Invoice[Order ID],Courier_Invoice[AWB Code])</f>
        <v>1091117323005</v>
      </c>
      <c r="C34" cm="1">
        <f t="array" ref="C34">_xlfn.XLOOKUP(A34&amp;B34,Courier_Invoice[Order ID]&amp;Courier_Invoice[AWB Code],Courier_Invoice[Order weight])</f>
        <v>1.4590000000000001</v>
      </c>
      <c r="D34" cm="1">
        <f t="array" ref="D34">_xlfn.XLOOKUP(A34&amp;B34,Courier_Invoice[Order ID]&amp;Courier_Invoice[AWB Code],Courier_Invoice[Weight Slabs])</f>
        <v>1.5</v>
      </c>
      <c r="E34" t="str" cm="1">
        <f t="array" ref="E34">_xlfn.XLOOKUP(A34&amp;B34,Courier_Invoice[Order ID]&amp;Courier_Invoice[AWB Code],Courier_Invoice[Charged Weight])</f>
        <v>1.64</v>
      </c>
      <c r="F34" cm="1">
        <f t="array" ref="F34">_xlfn.XLOOKUP(A34&amp;B34,Courier_Invoice[Order ID]&amp;Courier_Invoice[AWB Code],Courier_Invoice[weight Slab CC])</f>
        <v>1.5</v>
      </c>
      <c r="G34" t="str" cm="1">
        <f t="array" ref="G34">_xlfn.XLOOKUP(A34&amp;B34,Courier_Invoice[Order ID]&amp;Courier_Invoice[AWB Code],Courier_Invoice[Zone X])</f>
        <v>d</v>
      </c>
      <c r="H34" t="str" cm="1">
        <f t="array" ref="H34">_xlfn.XLOOKUP(A34&amp;B34,Courier_Invoice[Order ID]&amp;Courier_Invoice[AWB Code],Courier_Invoice[Zone])</f>
        <v>d</v>
      </c>
      <c r="I34" cm="1">
        <f t="array" ref="I34">_xlfn.XLOOKUP(A34&amp;B34,Courier_Invoice[Order ID]&amp;Courier_Invoice[AWB Code],Courier_Invoice[Total Charge])</f>
        <v>45.4</v>
      </c>
      <c r="J34" t="str" cm="1">
        <f t="array" ref="J34">_xlfn.XLOOKUP(A34&amp;B34,Courier_Invoice[Order ID]&amp;Courier_Invoice[AWB Code],Courier_Invoice[Billing Amount (Rs.)])</f>
        <v>179.8</v>
      </c>
      <c r="K34">
        <f t="shared" si="0"/>
        <v>134.4</v>
      </c>
    </row>
    <row r="35" spans="1:11" x14ac:dyDescent="0.3">
      <c r="A35" s="9" t="s">
        <v>101</v>
      </c>
      <c r="B35" t="str">
        <f>_xlfn.XLOOKUP(A35,Courier_Invoice[Order ID],Courier_Invoice[AWB Code])</f>
        <v>1091117323112</v>
      </c>
      <c r="C35" cm="1">
        <f t="array" ref="C35">_xlfn.XLOOKUP(A35&amp;B35,Courier_Invoice[Order ID]&amp;Courier_Invoice[AWB Code],Courier_Invoice[Order weight])</f>
        <v>1.1679999999999999</v>
      </c>
      <c r="D35" cm="1">
        <f t="array" ref="D35">_xlfn.XLOOKUP(A35&amp;B35,Courier_Invoice[Order ID]&amp;Courier_Invoice[AWB Code],Courier_Invoice[Weight Slabs])</f>
        <v>1</v>
      </c>
      <c r="E35" t="str" cm="1">
        <f t="array" ref="E35">_xlfn.XLOOKUP(A35&amp;B35,Courier_Invoice[Order ID]&amp;Courier_Invoice[AWB Code],Courier_Invoice[Charged Weight])</f>
        <v>1.15</v>
      </c>
      <c r="F35" cm="1">
        <f t="array" ref="F35">_xlfn.XLOOKUP(A35&amp;B35,Courier_Invoice[Order ID]&amp;Courier_Invoice[AWB Code],Courier_Invoice[weight Slab CC])</f>
        <v>1</v>
      </c>
      <c r="G35" t="str" cm="1">
        <f t="array" ref="G35">_xlfn.XLOOKUP(A35&amp;B35,Courier_Invoice[Order ID]&amp;Courier_Invoice[AWB Code],Courier_Invoice[Zone X])</f>
        <v>b</v>
      </c>
      <c r="H35" t="str" cm="1">
        <f t="array" ref="H35">_xlfn.XLOOKUP(A35&amp;B35,Courier_Invoice[Order ID]&amp;Courier_Invoice[AWB Code],Courier_Invoice[Zone])</f>
        <v>b</v>
      </c>
      <c r="I35" cm="1">
        <f t="array" ref="I35">_xlfn.XLOOKUP(A35&amp;B35,Courier_Invoice[Order ID]&amp;Courier_Invoice[AWB Code],Courier_Invoice[Total Charge])</f>
        <v>61.3</v>
      </c>
      <c r="J35" t="str" cm="1">
        <f t="array" ref="J35">_xlfn.XLOOKUP(A35&amp;B35,Courier_Invoice[Order ID]&amp;Courier_Invoice[AWB Code],Courier_Invoice[Billing Amount (Rs.)])</f>
        <v>89.6</v>
      </c>
      <c r="K35">
        <f t="shared" si="0"/>
        <v>28.299999999999997</v>
      </c>
    </row>
    <row r="36" spans="1:11" x14ac:dyDescent="0.3">
      <c r="A36" s="8" t="s">
        <v>100</v>
      </c>
      <c r="B36" t="str">
        <f>_xlfn.XLOOKUP(A36,Courier_Invoice[Order ID],Courier_Invoice[AWB Code])</f>
        <v>1091117323215</v>
      </c>
      <c r="C36" cm="1">
        <f t="array" ref="C36">_xlfn.XLOOKUP(A36&amp;B36,Courier_Invoice[Order ID]&amp;Courier_Invoice[AWB Code],Courier_Invoice[Order weight])</f>
        <v>0.5</v>
      </c>
      <c r="D36" cm="1">
        <f t="array" ref="D36">_xlfn.XLOOKUP(A36&amp;B36,Courier_Invoice[Order ID]&amp;Courier_Invoice[AWB Code],Courier_Invoice[Weight Slabs])</f>
        <v>1.5</v>
      </c>
      <c r="E36" t="str" cm="1">
        <f t="array" ref="E36">_xlfn.XLOOKUP(A36&amp;B36,Courier_Invoice[Order ID]&amp;Courier_Invoice[AWB Code],Courier_Invoice[Charged Weight])</f>
        <v>0.67</v>
      </c>
      <c r="F36" cm="1">
        <f t="array" ref="F36">_xlfn.XLOOKUP(A36&amp;B36,Courier_Invoice[Order ID]&amp;Courier_Invoice[AWB Code],Courier_Invoice[weight Slab CC])</f>
        <v>1.5</v>
      </c>
      <c r="G36" t="str" cm="1">
        <f t="array" ref="G36">_xlfn.XLOOKUP(A36&amp;B36,Courier_Invoice[Order ID]&amp;Courier_Invoice[AWB Code],Courier_Invoice[Zone X])</f>
        <v>d</v>
      </c>
      <c r="H36" t="str" cm="1">
        <f t="array" ref="H36">_xlfn.XLOOKUP(A36&amp;B36,Courier_Invoice[Order ID]&amp;Courier_Invoice[AWB Code],Courier_Invoice[Zone])</f>
        <v>d</v>
      </c>
      <c r="I36" cm="1">
        <f t="array" ref="I36">_xlfn.XLOOKUP(A36&amp;B36,Courier_Invoice[Order ID]&amp;Courier_Invoice[AWB Code],Courier_Invoice[Total Charge])</f>
        <v>45.4</v>
      </c>
      <c r="J36" t="str" cm="1">
        <f t="array" ref="J36">_xlfn.XLOOKUP(A36&amp;B36,Courier_Invoice[Order ID]&amp;Courier_Invoice[AWB Code],Courier_Invoice[Billing Amount (Rs.)])</f>
        <v>90.2</v>
      </c>
      <c r="K36">
        <f t="shared" si="0"/>
        <v>44.800000000000004</v>
      </c>
    </row>
    <row r="37" spans="1:11" x14ac:dyDescent="0.3">
      <c r="A37" s="9" t="s">
        <v>99</v>
      </c>
      <c r="B37" t="str">
        <f>_xlfn.XLOOKUP(A37,Courier_Invoice[Order ID],Courier_Invoice[AWB Code])</f>
        <v>1091117323812</v>
      </c>
      <c r="C37" cm="1">
        <f t="array" ref="C37">_xlfn.XLOOKUP(A37&amp;B37,Courier_Invoice[Order ID]&amp;Courier_Invoice[AWB Code],Courier_Invoice[Order weight])</f>
        <v>0.5</v>
      </c>
      <c r="D37" cm="1">
        <f t="array" ref="D37">_xlfn.XLOOKUP(A37&amp;B37,Courier_Invoice[Order ID]&amp;Courier_Invoice[AWB Code],Courier_Invoice[Weight Slabs])</f>
        <v>1.5</v>
      </c>
      <c r="E37" t="str" cm="1">
        <f t="array" ref="E37">_xlfn.XLOOKUP(A37&amp;B37,Courier_Invoice[Order ID]&amp;Courier_Invoice[AWB Code],Courier_Invoice[Charged Weight])</f>
        <v>0.5</v>
      </c>
      <c r="F37" cm="1">
        <f t="array" ref="F37">_xlfn.XLOOKUP(A37&amp;B37,Courier_Invoice[Order ID]&amp;Courier_Invoice[AWB Code],Courier_Invoice[weight Slab CC])</f>
        <v>1.5</v>
      </c>
      <c r="G37" t="str" cm="1">
        <f t="array" ref="G37">_xlfn.XLOOKUP(A37&amp;B37,Courier_Invoice[Order ID]&amp;Courier_Invoice[AWB Code],Courier_Invoice[Zone X])</f>
        <v>d</v>
      </c>
      <c r="H37" t="str" cm="1">
        <f t="array" ref="H37">_xlfn.XLOOKUP(A37&amp;B37,Courier_Invoice[Order ID]&amp;Courier_Invoice[AWB Code],Courier_Invoice[Zone])</f>
        <v>d</v>
      </c>
      <c r="I37" cm="1">
        <f t="array" ref="I37">_xlfn.XLOOKUP(A37&amp;B37,Courier_Invoice[Order ID]&amp;Courier_Invoice[AWB Code],Courier_Invoice[Total Charge])</f>
        <v>45.4</v>
      </c>
      <c r="J37" t="str" cm="1">
        <f t="array" ref="J37">_xlfn.XLOOKUP(A37&amp;B37,Courier_Invoice[Order ID]&amp;Courier_Invoice[AWB Code],Courier_Invoice[Billing Amount (Rs.)])</f>
        <v>45.4</v>
      </c>
      <c r="K37">
        <f t="shared" si="0"/>
        <v>0</v>
      </c>
    </row>
    <row r="38" spans="1:11" x14ac:dyDescent="0.3">
      <c r="A38" s="8" t="s">
        <v>98</v>
      </c>
      <c r="B38" t="str">
        <f>_xlfn.XLOOKUP(A38,Courier_Invoice[Order ID],Courier_Invoice[AWB Code])</f>
        <v>1091117324011</v>
      </c>
      <c r="C38" cm="1">
        <f t="array" ref="C38">_xlfn.XLOOKUP(A38&amp;B38,Courier_Invoice[Order ID]&amp;Courier_Invoice[AWB Code],Courier_Invoice[Order weight])</f>
        <v>0.60699999999999998</v>
      </c>
      <c r="D38" cm="1">
        <f t="array" ref="D38">_xlfn.XLOOKUP(A38&amp;B38,Courier_Invoice[Order ID]&amp;Courier_Invoice[AWB Code],Courier_Invoice[Weight Slabs])</f>
        <v>1</v>
      </c>
      <c r="E38" t="str" cm="1">
        <f t="array" ref="E38">_xlfn.XLOOKUP(A38&amp;B38,Courier_Invoice[Order ID]&amp;Courier_Invoice[AWB Code],Courier_Invoice[Charged Weight])</f>
        <v>0.79</v>
      </c>
      <c r="F38" cm="1">
        <f t="array" ref="F38">_xlfn.XLOOKUP(A38&amp;B38,Courier_Invoice[Order ID]&amp;Courier_Invoice[AWB Code],Courier_Invoice[weight Slab CC])</f>
        <v>1.5</v>
      </c>
      <c r="G38" t="str" cm="1">
        <f t="array" ref="G38">_xlfn.XLOOKUP(A38&amp;B38,Courier_Invoice[Order ID]&amp;Courier_Invoice[AWB Code],Courier_Invoice[Zone X])</f>
        <v>b</v>
      </c>
      <c r="H38" t="str" cm="1">
        <f t="array" ref="H38">_xlfn.XLOOKUP(A38&amp;B38,Courier_Invoice[Order ID]&amp;Courier_Invoice[AWB Code],Courier_Invoice[Zone])</f>
        <v>d</v>
      </c>
      <c r="I38" cm="1">
        <f t="array" ref="I38">_xlfn.XLOOKUP(A38&amp;B38,Courier_Invoice[Order ID]&amp;Courier_Invoice[AWB Code],Courier_Invoice[Total Charge])</f>
        <v>33</v>
      </c>
      <c r="J38" t="str" cm="1">
        <f t="array" ref="J38">_xlfn.XLOOKUP(A38&amp;B38,Courier_Invoice[Order ID]&amp;Courier_Invoice[AWB Code],Courier_Invoice[Billing Amount (Rs.)])</f>
        <v>90.2</v>
      </c>
      <c r="K38">
        <f t="shared" si="0"/>
        <v>57.2</v>
      </c>
    </row>
    <row r="39" spans="1:11" x14ac:dyDescent="0.3">
      <c r="A39" s="9" t="s">
        <v>97</v>
      </c>
      <c r="B39" t="str">
        <f>_xlfn.XLOOKUP(A39,Courier_Invoice[Order ID],Courier_Invoice[AWB Code])</f>
        <v>1091117324206</v>
      </c>
      <c r="C39" cm="1">
        <f t="array" ref="C39">_xlfn.XLOOKUP(A39&amp;B39,Courier_Invoice[Order ID]&amp;Courier_Invoice[AWB Code],Courier_Invoice[Order weight])</f>
        <v>0.5</v>
      </c>
      <c r="D39" cm="1">
        <f t="array" ref="D39">_xlfn.XLOOKUP(A39&amp;B39,Courier_Invoice[Order ID]&amp;Courier_Invoice[AWB Code],Courier_Invoice[Weight Slabs])</f>
        <v>1.5</v>
      </c>
      <c r="E39" t="str" cm="1">
        <f t="array" ref="E39">_xlfn.XLOOKUP(A39&amp;B39,Courier_Invoice[Order ID]&amp;Courier_Invoice[AWB Code],Courier_Invoice[Charged Weight])</f>
        <v>0.5</v>
      </c>
      <c r="F39" cm="1">
        <f t="array" ref="F39">_xlfn.XLOOKUP(A39&amp;B39,Courier_Invoice[Order ID]&amp;Courier_Invoice[AWB Code],Courier_Invoice[weight Slab CC])</f>
        <v>1.5</v>
      </c>
      <c r="G39" t="str" cm="1">
        <f t="array" ref="G39">_xlfn.XLOOKUP(A39&amp;B39,Courier_Invoice[Order ID]&amp;Courier_Invoice[AWB Code],Courier_Invoice[Zone X])</f>
        <v>d</v>
      </c>
      <c r="H39" t="str" cm="1">
        <f t="array" ref="H39">_xlfn.XLOOKUP(A39&amp;B39,Courier_Invoice[Order ID]&amp;Courier_Invoice[AWB Code],Courier_Invoice[Zone])</f>
        <v>d</v>
      </c>
      <c r="I39" cm="1">
        <f t="array" ref="I39">_xlfn.XLOOKUP(A39&amp;B39,Courier_Invoice[Order ID]&amp;Courier_Invoice[AWB Code],Courier_Invoice[Total Charge])</f>
        <v>45.4</v>
      </c>
      <c r="J39" t="str" cm="1">
        <f t="array" ref="J39">_xlfn.XLOOKUP(A39&amp;B39,Courier_Invoice[Order ID]&amp;Courier_Invoice[AWB Code],Courier_Invoice[Billing Amount (Rs.)])</f>
        <v>45.4</v>
      </c>
      <c r="K39">
        <f t="shared" si="0"/>
        <v>0</v>
      </c>
    </row>
    <row r="40" spans="1:11" x14ac:dyDescent="0.3">
      <c r="A40" s="8" t="s">
        <v>96</v>
      </c>
      <c r="B40" t="str">
        <f>_xlfn.XLOOKUP(A40,Courier_Invoice[Order ID],Courier_Invoice[AWB Code])</f>
        <v>1091117324346</v>
      </c>
      <c r="C40" cm="1">
        <f t="array" ref="C40">_xlfn.XLOOKUP(A40&amp;B40,Courier_Invoice[Order ID]&amp;Courier_Invoice[AWB Code],Courier_Invoice[Order weight])</f>
        <v>0.49</v>
      </c>
      <c r="D40" cm="1">
        <f t="array" ref="D40">_xlfn.XLOOKUP(A40&amp;B40,Courier_Invoice[Order ID]&amp;Courier_Invoice[AWB Code],Courier_Invoice[Weight Slabs])</f>
        <v>1</v>
      </c>
      <c r="E40" t="str" cm="1">
        <f t="array" ref="E40">_xlfn.XLOOKUP(A40&amp;B40,Courier_Invoice[Order ID]&amp;Courier_Invoice[AWB Code],Courier_Invoice[Charged Weight])</f>
        <v>2.28</v>
      </c>
      <c r="F40" cm="1">
        <f t="array" ref="F40">_xlfn.XLOOKUP(A40&amp;B40,Courier_Invoice[Order ID]&amp;Courier_Invoice[AWB Code],Courier_Invoice[weight Slab CC])</f>
        <v>1.5</v>
      </c>
      <c r="G40" t="str" cm="1">
        <f t="array" ref="G40">_xlfn.XLOOKUP(A40&amp;B40,Courier_Invoice[Order ID]&amp;Courier_Invoice[AWB Code],Courier_Invoice[Zone X])</f>
        <v>b</v>
      </c>
      <c r="H40" t="str" cm="1">
        <f t="array" ref="H40">_xlfn.XLOOKUP(A40&amp;B40,Courier_Invoice[Order ID]&amp;Courier_Invoice[AWB Code],Courier_Invoice[Zone])</f>
        <v>d</v>
      </c>
      <c r="I40" cm="1">
        <f t="array" ref="I40">_xlfn.XLOOKUP(A40&amp;B40,Courier_Invoice[Order ID]&amp;Courier_Invoice[AWB Code],Courier_Invoice[Total Charge])</f>
        <v>33</v>
      </c>
      <c r="J40" t="str" cm="1">
        <f t="array" ref="J40">_xlfn.XLOOKUP(A40&amp;B40,Courier_Invoice[Order ID]&amp;Courier_Invoice[AWB Code],Courier_Invoice[Billing Amount (Rs.)])</f>
        <v>224.6</v>
      </c>
      <c r="K40">
        <f t="shared" si="0"/>
        <v>191.6</v>
      </c>
    </row>
    <row r="41" spans="1:11" x14ac:dyDescent="0.3">
      <c r="A41" s="9" t="s">
        <v>95</v>
      </c>
      <c r="B41" t="str">
        <f>_xlfn.XLOOKUP(A41,Courier_Invoice[Order ID],Courier_Invoice[AWB Code])</f>
        <v>1091117333100</v>
      </c>
      <c r="C41" cm="1">
        <f t="array" ref="C41">_xlfn.XLOOKUP(A41&amp;B41,Courier_Invoice[Order ID]&amp;Courier_Invoice[AWB Code],Courier_Invoice[Order weight])</f>
        <v>0.5</v>
      </c>
      <c r="D41" cm="1">
        <f t="array" ref="D41">_xlfn.XLOOKUP(A41&amp;B41,Courier_Invoice[Order ID]&amp;Courier_Invoice[AWB Code],Courier_Invoice[Weight Slabs])</f>
        <v>1</v>
      </c>
      <c r="E41" t="str" cm="1">
        <f t="array" ref="E41">_xlfn.XLOOKUP(A41&amp;B41,Courier_Invoice[Order ID]&amp;Courier_Invoice[AWB Code],Courier_Invoice[Charged Weight])</f>
        <v>0.73</v>
      </c>
      <c r="F41" cm="1">
        <f t="array" ref="F41">_xlfn.XLOOKUP(A41&amp;B41,Courier_Invoice[Order ID]&amp;Courier_Invoice[AWB Code],Courier_Invoice[weight Slab CC])</f>
        <v>1.5</v>
      </c>
      <c r="G41" t="str" cm="1">
        <f t="array" ref="G41">_xlfn.XLOOKUP(A41&amp;B41,Courier_Invoice[Order ID]&amp;Courier_Invoice[AWB Code],Courier_Invoice[Zone X])</f>
        <v>b</v>
      </c>
      <c r="H41" t="str" cm="1">
        <f t="array" ref="H41">_xlfn.XLOOKUP(A41&amp;B41,Courier_Invoice[Order ID]&amp;Courier_Invoice[AWB Code],Courier_Invoice[Zone])</f>
        <v>d</v>
      </c>
      <c r="I41" cm="1">
        <f t="array" ref="I41">_xlfn.XLOOKUP(A41&amp;B41,Courier_Invoice[Order ID]&amp;Courier_Invoice[AWB Code],Courier_Invoice[Total Charge])</f>
        <v>33</v>
      </c>
      <c r="J41" t="str" cm="1">
        <f t="array" ref="J41">_xlfn.XLOOKUP(A41&amp;B41,Courier_Invoice[Order ID]&amp;Courier_Invoice[AWB Code],Courier_Invoice[Billing Amount (Rs.)])</f>
        <v>90.2</v>
      </c>
      <c r="K41">
        <f t="shared" si="0"/>
        <v>57.2</v>
      </c>
    </row>
    <row r="42" spans="1:11" x14ac:dyDescent="0.3">
      <c r="A42" s="8" t="s">
        <v>93</v>
      </c>
      <c r="B42" t="str">
        <f>_xlfn.XLOOKUP(A42,Courier_Invoice[Order ID],Courier_Invoice[AWB Code])</f>
        <v>1091117324394</v>
      </c>
      <c r="C42" cm="1">
        <f t="array" ref="C42">_xlfn.XLOOKUP(A42&amp;B42,Courier_Invoice[Order ID]&amp;Courier_Invoice[AWB Code],Courier_Invoice[Order weight])</f>
        <v>2.016</v>
      </c>
      <c r="D42" cm="1">
        <f t="array" ref="D42">_xlfn.XLOOKUP(A42&amp;B42,Courier_Invoice[Order ID]&amp;Courier_Invoice[AWB Code],Courier_Invoice[Weight Slabs])</f>
        <v>1.5</v>
      </c>
      <c r="E42" t="str" cm="1">
        <f t="array" ref="E42">_xlfn.XLOOKUP(A42&amp;B42,Courier_Invoice[Order ID]&amp;Courier_Invoice[AWB Code],Courier_Invoice[Charged Weight])</f>
        <v>2</v>
      </c>
      <c r="F42" cm="1">
        <f t="array" ref="F42">_xlfn.XLOOKUP(A42&amp;B42,Courier_Invoice[Order ID]&amp;Courier_Invoice[AWB Code],Courier_Invoice[weight Slab CC])</f>
        <v>1.5</v>
      </c>
      <c r="G42" t="str" cm="1">
        <f t="array" ref="G42">_xlfn.XLOOKUP(A42&amp;B42,Courier_Invoice[Order ID]&amp;Courier_Invoice[AWB Code],Courier_Invoice[Zone X])</f>
        <v>d</v>
      </c>
      <c r="H42" t="str" cm="1">
        <f t="array" ref="H42">_xlfn.XLOOKUP(A42&amp;B42,Courier_Invoice[Order ID]&amp;Courier_Invoice[AWB Code],Courier_Invoice[Zone])</f>
        <v>d</v>
      </c>
      <c r="I42" cm="1">
        <f t="array" ref="I42">_xlfn.XLOOKUP(A42&amp;B42,Courier_Invoice[Order ID]&amp;Courier_Invoice[AWB Code],Courier_Invoice[Total Charge])</f>
        <v>90.199999999999989</v>
      </c>
      <c r="J42" t="str" cm="1">
        <f t="array" ref="J42">_xlfn.XLOOKUP(A42&amp;B42,Courier_Invoice[Order ID]&amp;Courier_Invoice[AWB Code],Courier_Invoice[Billing Amount (Rs.)])</f>
        <v>179.8</v>
      </c>
      <c r="K42">
        <f t="shared" si="0"/>
        <v>89.600000000000023</v>
      </c>
    </row>
    <row r="43" spans="1:11" x14ac:dyDescent="0.3">
      <c r="A43" s="9" t="s">
        <v>92</v>
      </c>
      <c r="B43" t="str">
        <f>_xlfn.XLOOKUP(A43,Courier_Invoice[Order ID],Courier_Invoice[AWB Code])</f>
        <v>1091117325094</v>
      </c>
      <c r="C43" cm="1">
        <f t="array" ref="C43">_xlfn.XLOOKUP(A43&amp;B43,Courier_Invoice[Order ID]&amp;Courier_Invoice[AWB Code],Courier_Invoice[Order weight])</f>
        <v>1.048</v>
      </c>
      <c r="D43" cm="1">
        <f t="array" ref="D43">_xlfn.XLOOKUP(A43&amp;B43,Courier_Invoice[Order ID]&amp;Courier_Invoice[AWB Code],Courier_Invoice[Weight Slabs])</f>
        <v>1</v>
      </c>
      <c r="E43" t="str" cm="1">
        <f t="array" ref="E43">_xlfn.XLOOKUP(A43&amp;B43,Courier_Invoice[Order ID]&amp;Courier_Invoice[AWB Code],Courier_Invoice[Charged Weight])</f>
        <v>1</v>
      </c>
      <c r="F43" cm="1">
        <f t="array" ref="F43">_xlfn.XLOOKUP(A43&amp;B43,Courier_Invoice[Order ID]&amp;Courier_Invoice[AWB Code],Courier_Invoice[weight Slab CC])</f>
        <v>1</v>
      </c>
      <c r="G43" t="str" cm="1">
        <f t="array" ref="G43">_xlfn.XLOOKUP(A43&amp;B43,Courier_Invoice[Order ID]&amp;Courier_Invoice[AWB Code],Courier_Invoice[Zone X])</f>
        <v>b</v>
      </c>
      <c r="H43" t="str" cm="1">
        <f t="array" ref="H43">_xlfn.XLOOKUP(A43&amp;B43,Courier_Invoice[Order ID]&amp;Courier_Invoice[AWB Code],Courier_Invoice[Zone])</f>
        <v>b</v>
      </c>
      <c r="I43" cm="1">
        <f t="array" ref="I43">_xlfn.XLOOKUP(A43&amp;B43,Courier_Invoice[Order ID]&amp;Courier_Invoice[AWB Code],Courier_Invoice[Total Charge])</f>
        <v>61.3</v>
      </c>
      <c r="J43" t="str" cm="1">
        <f t="array" ref="J43">_xlfn.XLOOKUP(A43&amp;B43,Courier_Invoice[Order ID]&amp;Courier_Invoice[AWB Code],Courier_Invoice[Billing Amount (Rs.)])</f>
        <v>61.3</v>
      </c>
      <c r="K43">
        <f t="shared" si="0"/>
        <v>0</v>
      </c>
    </row>
    <row r="44" spans="1:11" x14ac:dyDescent="0.3">
      <c r="A44" s="8" t="s">
        <v>91</v>
      </c>
      <c r="B44" t="str">
        <f>_xlfn.XLOOKUP(A44,Courier_Invoice[Order ID],Courier_Invoice[AWB Code])</f>
        <v>1091117333251</v>
      </c>
      <c r="C44" cm="1">
        <f t="array" ref="C44">_xlfn.XLOOKUP(A44&amp;B44,Courier_Invoice[Order ID]&amp;Courier_Invoice[AWB Code],Courier_Invoice[Order weight])</f>
        <v>0.83</v>
      </c>
      <c r="D44" cm="1">
        <f t="array" ref="D44">_xlfn.XLOOKUP(A44&amp;B44,Courier_Invoice[Order ID]&amp;Courier_Invoice[AWB Code],Courier_Invoice[Weight Slabs])</f>
        <v>1</v>
      </c>
      <c r="E44" t="str" cm="1">
        <f t="array" ref="E44">_xlfn.XLOOKUP(A44&amp;B44,Courier_Invoice[Order ID]&amp;Courier_Invoice[AWB Code],Courier_Invoice[Charged Weight])</f>
        <v>1.04</v>
      </c>
      <c r="F44" cm="1">
        <f t="array" ref="F44">_xlfn.XLOOKUP(A44&amp;B44,Courier_Invoice[Order ID]&amp;Courier_Invoice[AWB Code],Courier_Invoice[weight Slab CC])</f>
        <v>1.5</v>
      </c>
      <c r="G44" t="str" cm="1">
        <f t="array" ref="G44">_xlfn.XLOOKUP(A44&amp;B44,Courier_Invoice[Order ID]&amp;Courier_Invoice[AWB Code],Courier_Invoice[Zone X])</f>
        <v>b</v>
      </c>
      <c r="H44" t="str" cm="1">
        <f t="array" ref="H44">_xlfn.XLOOKUP(A44&amp;B44,Courier_Invoice[Order ID]&amp;Courier_Invoice[AWB Code],Courier_Invoice[Zone])</f>
        <v>d</v>
      </c>
      <c r="I44" cm="1">
        <f t="array" ref="I44">_xlfn.XLOOKUP(A44&amp;B44,Courier_Invoice[Order ID]&amp;Courier_Invoice[AWB Code],Courier_Invoice[Total Charge])</f>
        <v>33</v>
      </c>
      <c r="J44" t="str" cm="1">
        <f t="array" ref="J44">_xlfn.XLOOKUP(A44&amp;B44,Courier_Invoice[Order ID]&amp;Courier_Invoice[AWB Code],Courier_Invoice[Billing Amount (Rs.)])</f>
        <v>135</v>
      </c>
      <c r="K44">
        <f t="shared" si="0"/>
        <v>102</v>
      </c>
    </row>
    <row r="45" spans="1:11" x14ac:dyDescent="0.3">
      <c r="A45" s="9" t="s">
        <v>90</v>
      </c>
      <c r="B45" t="str">
        <f>_xlfn.XLOOKUP(A45,Courier_Invoice[Order ID],Courier_Invoice[AWB Code])</f>
        <v>1091117326424</v>
      </c>
      <c r="C45" cm="1">
        <f t="array" ref="C45">_xlfn.XLOOKUP(A45&amp;B45,Courier_Invoice[Order ID]&amp;Courier_Invoice[AWB Code],Courier_Invoice[Order weight])</f>
        <v>0.5</v>
      </c>
      <c r="D45" cm="1">
        <f t="array" ref="D45">_xlfn.XLOOKUP(A45&amp;B45,Courier_Invoice[Order ID]&amp;Courier_Invoice[AWB Code],Courier_Invoice[Weight Slabs])</f>
        <v>1</v>
      </c>
      <c r="E45" t="str" cm="1">
        <f t="array" ref="E45">_xlfn.XLOOKUP(A45&amp;B45,Courier_Invoice[Order ID]&amp;Courier_Invoice[AWB Code],Courier_Invoice[Charged Weight])</f>
        <v>0.68</v>
      </c>
      <c r="F45" cm="1">
        <f t="array" ref="F45">_xlfn.XLOOKUP(A45&amp;B45,Courier_Invoice[Order ID]&amp;Courier_Invoice[AWB Code],Courier_Invoice[weight Slab CC])</f>
        <v>1.5</v>
      </c>
      <c r="G45" t="str" cm="1">
        <f t="array" ref="G45">_xlfn.XLOOKUP(A45&amp;B45,Courier_Invoice[Order ID]&amp;Courier_Invoice[AWB Code],Courier_Invoice[Zone X])</f>
        <v>b</v>
      </c>
      <c r="H45" t="str" cm="1">
        <f t="array" ref="H45">_xlfn.XLOOKUP(A45&amp;B45,Courier_Invoice[Order ID]&amp;Courier_Invoice[AWB Code],Courier_Invoice[Zone])</f>
        <v>d</v>
      </c>
      <c r="I45" cm="1">
        <f t="array" ref="I45">_xlfn.XLOOKUP(A45&amp;B45,Courier_Invoice[Order ID]&amp;Courier_Invoice[AWB Code],Courier_Invoice[Total Charge])</f>
        <v>33</v>
      </c>
      <c r="J45" t="str" cm="1">
        <f t="array" ref="J45">_xlfn.XLOOKUP(A45&amp;B45,Courier_Invoice[Order ID]&amp;Courier_Invoice[AWB Code],Courier_Invoice[Billing Amount (Rs.)])</f>
        <v>90.2</v>
      </c>
      <c r="K45">
        <f t="shared" si="0"/>
        <v>57.2</v>
      </c>
    </row>
    <row r="46" spans="1:11" x14ac:dyDescent="0.3">
      <c r="A46" s="8" t="s">
        <v>89</v>
      </c>
      <c r="B46" t="str">
        <f>_xlfn.XLOOKUP(A46,Courier_Invoice[Order ID],Courier_Invoice[AWB Code])</f>
        <v>1091117326612</v>
      </c>
      <c r="C46" cm="1">
        <f t="array" ref="C46">_xlfn.XLOOKUP(A46&amp;B46,Courier_Invoice[Order ID]&amp;Courier_Invoice[AWB Code],Courier_Invoice[Order weight])</f>
        <v>0.60699999999999998</v>
      </c>
      <c r="D46" cm="1">
        <f t="array" ref="D46">_xlfn.XLOOKUP(A46&amp;B46,Courier_Invoice[Order ID]&amp;Courier_Invoice[AWB Code],Courier_Invoice[Weight Slabs])</f>
        <v>1</v>
      </c>
      <c r="E46" t="str" cm="1">
        <f t="array" ref="E46">_xlfn.XLOOKUP(A46&amp;B46,Courier_Invoice[Order ID]&amp;Courier_Invoice[AWB Code],Courier_Invoice[Charged Weight])</f>
        <v>0.79</v>
      </c>
      <c r="F46" cm="1">
        <f t="array" ref="F46">_xlfn.XLOOKUP(A46&amp;B46,Courier_Invoice[Order ID]&amp;Courier_Invoice[AWB Code],Courier_Invoice[weight Slab CC])</f>
        <v>1</v>
      </c>
      <c r="G46" t="str" cm="1">
        <f t="array" ref="G46">_xlfn.XLOOKUP(A46&amp;B46,Courier_Invoice[Order ID]&amp;Courier_Invoice[AWB Code],Courier_Invoice[Zone X])</f>
        <v>b</v>
      </c>
      <c r="H46" t="str" cm="1">
        <f t="array" ref="H46">_xlfn.XLOOKUP(A46&amp;B46,Courier_Invoice[Order ID]&amp;Courier_Invoice[AWB Code],Courier_Invoice[Zone])</f>
        <v>b</v>
      </c>
      <c r="I46" cm="1">
        <f t="array" ref="I46">_xlfn.XLOOKUP(A46&amp;B46,Courier_Invoice[Order ID]&amp;Courier_Invoice[AWB Code],Courier_Invoice[Total Charge])</f>
        <v>33</v>
      </c>
      <c r="J46" t="str" cm="1">
        <f t="array" ref="J46">_xlfn.XLOOKUP(A46&amp;B46,Courier_Invoice[Order ID]&amp;Courier_Invoice[AWB Code],Courier_Invoice[Billing Amount (Rs.)])</f>
        <v>61.3</v>
      </c>
      <c r="K46">
        <f t="shared" si="0"/>
        <v>28.299999999999997</v>
      </c>
    </row>
    <row r="47" spans="1:11" x14ac:dyDescent="0.3">
      <c r="A47" s="9" t="s">
        <v>88</v>
      </c>
      <c r="B47" t="str">
        <f>_xlfn.XLOOKUP(A47,Courier_Invoice[Order ID],Courier_Invoice[AWB Code])</f>
        <v>1091117326925</v>
      </c>
      <c r="C47" cm="1">
        <f t="array" ref="C47">_xlfn.XLOOKUP(A47&amp;B47,Courier_Invoice[Order ID]&amp;Courier_Invoice[AWB Code],Courier_Invoice[Order weight])</f>
        <v>0.5</v>
      </c>
      <c r="D47" cm="1">
        <f t="array" ref="D47">_xlfn.XLOOKUP(A47&amp;B47,Courier_Invoice[Order ID]&amp;Courier_Invoice[AWB Code],Courier_Invoice[Weight Slabs])</f>
        <v>1</v>
      </c>
      <c r="E47" t="str" cm="1">
        <f t="array" ref="E47">_xlfn.XLOOKUP(A47&amp;B47,Courier_Invoice[Order ID]&amp;Courier_Invoice[AWB Code],Courier_Invoice[Charged Weight])</f>
        <v>0.74</v>
      </c>
      <c r="F47" cm="1">
        <f t="array" ref="F47">_xlfn.XLOOKUP(A47&amp;B47,Courier_Invoice[Order ID]&amp;Courier_Invoice[AWB Code],Courier_Invoice[weight Slab CC])</f>
        <v>1.5</v>
      </c>
      <c r="G47" t="str" cm="1">
        <f t="array" ref="G47">_xlfn.XLOOKUP(A47&amp;B47,Courier_Invoice[Order ID]&amp;Courier_Invoice[AWB Code],Courier_Invoice[Zone X])</f>
        <v>b</v>
      </c>
      <c r="H47" t="str" cm="1">
        <f t="array" ref="H47">_xlfn.XLOOKUP(A47&amp;B47,Courier_Invoice[Order ID]&amp;Courier_Invoice[AWB Code],Courier_Invoice[Zone])</f>
        <v>d</v>
      </c>
      <c r="I47" cm="1">
        <f t="array" ref="I47">_xlfn.XLOOKUP(A47&amp;B47,Courier_Invoice[Order ID]&amp;Courier_Invoice[AWB Code],Courier_Invoice[Total Charge])</f>
        <v>33</v>
      </c>
      <c r="J47" t="str" cm="1">
        <f t="array" ref="J47">_xlfn.XLOOKUP(A47&amp;B47,Courier_Invoice[Order ID]&amp;Courier_Invoice[AWB Code],Courier_Invoice[Billing Amount (Rs.)])</f>
        <v>90.2</v>
      </c>
      <c r="K47">
        <f t="shared" si="0"/>
        <v>57.2</v>
      </c>
    </row>
    <row r="48" spans="1:11" x14ac:dyDescent="0.3">
      <c r="A48" s="8" t="s">
        <v>87</v>
      </c>
      <c r="B48" t="str">
        <f>_xlfn.XLOOKUP(A48,Courier_Invoice[Order ID],Courier_Invoice[AWB Code])</f>
        <v>1091117327695</v>
      </c>
      <c r="C48" cm="1">
        <f t="array" ref="C48">_xlfn.XLOOKUP(A48&amp;B48,Courier_Invoice[Order ID]&amp;Courier_Invoice[AWB Code],Courier_Invoice[Order weight])</f>
        <v>0.24</v>
      </c>
      <c r="D48" cm="1">
        <f t="array" ref="D48">_xlfn.XLOOKUP(A48&amp;B48,Courier_Invoice[Order ID]&amp;Courier_Invoice[AWB Code],Courier_Invoice[Weight Slabs])</f>
        <v>1.5</v>
      </c>
      <c r="E48" t="str" cm="1">
        <f t="array" ref="E48">_xlfn.XLOOKUP(A48&amp;B48,Courier_Invoice[Order ID]&amp;Courier_Invoice[AWB Code],Courier_Invoice[Charged Weight])</f>
        <v>0.15</v>
      </c>
      <c r="F48" cm="1">
        <f t="array" ref="F48">_xlfn.XLOOKUP(A48&amp;B48,Courier_Invoice[Order ID]&amp;Courier_Invoice[AWB Code],Courier_Invoice[weight Slab CC])</f>
        <v>1.5</v>
      </c>
      <c r="G48" t="str" cm="1">
        <f t="array" ref="G48">_xlfn.XLOOKUP(A48&amp;B48,Courier_Invoice[Order ID]&amp;Courier_Invoice[AWB Code],Courier_Invoice[Zone X])</f>
        <v>d</v>
      </c>
      <c r="H48" t="str" cm="1">
        <f t="array" ref="H48">_xlfn.XLOOKUP(A48&amp;B48,Courier_Invoice[Order ID]&amp;Courier_Invoice[AWB Code],Courier_Invoice[Zone])</f>
        <v>d</v>
      </c>
      <c r="I48" cm="1">
        <f t="array" ref="I48">_xlfn.XLOOKUP(A48&amp;B48,Courier_Invoice[Order ID]&amp;Courier_Invoice[AWB Code],Courier_Invoice[Total Charge])</f>
        <v>45.4</v>
      </c>
      <c r="J48" t="str" cm="1">
        <f t="array" ref="J48">_xlfn.XLOOKUP(A48&amp;B48,Courier_Invoice[Order ID]&amp;Courier_Invoice[AWB Code],Courier_Invoice[Billing Amount (Rs.)])</f>
        <v>45.4</v>
      </c>
      <c r="K48">
        <f t="shared" si="0"/>
        <v>0</v>
      </c>
    </row>
    <row r="49" spans="1:11" x14ac:dyDescent="0.3">
      <c r="A49" s="9" t="s">
        <v>86</v>
      </c>
      <c r="B49" t="str">
        <f>_xlfn.XLOOKUP(A49,Courier_Invoice[Order ID],Courier_Invoice[AWB Code])</f>
        <v>1091117327172</v>
      </c>
      <c r="C49" cm="1">
        <f t="array" ref="C49">_xlfn.XLOOKUP(A49&amp;B49,Courier_Invoice[Order ID]&amp;Courier_Invoice[AWB Code],Courier_Invoice[Order weight])</f>
        <v>0.60699999999999998</v>
      </c>
      <c r="D49" cm="1">
        <f t="array" ref="D49">_xlfn.XLOOKUP(A49&amp;B49,Courier_Invoice[Order ID]&amp;Courier_Invoice[AWB Code],Courier_Invoice[Weight Slabs])</f>
        <v>1.5</v>
      </c>
      <c r="E49" t="str" cm="1">
        <f t="array" ref="E49">_xlfn.XLOOKUP(A49&amp;B49,Courier_Invoice[Order ID]&amp;Courier_Invoice[AWB Code],Courier_Invoice[Charged Weight])</f>
        <v>0.72</v>
      </c>
      <c r="F49" cm="1">
        <f t="array" ref="F49">_xlfn.XLOOKUP(A49&amp;B49,Courier_Invoice[Order ID]&amp;Courier_Invoice[AWB Code],Courier_Invoice[weight Slab CC])</f>
        <v>1.5</v>
      </c>
      <c r="G49" t="str" cm="1">
        <f t="array" ref="G49">_xlfn.XLOOKUP(A49&amp;B49,Courier_Invoice[Order ID]&amp;Courier_Invoice[AWB Code],Courier_Invoice[Zone X])</f>
        <v>d</v>
      </c>
      <c r="H49" t="str" cm="1">
        <f t="array" ref="H49">_xlfn.XLOOKUP(A49&amp;B49,Courier_Invoice[Order ID]&amp;Courier_Invoice[AWB Code],Courier_Invoice[Zone])</f>
        <v>d</v>
      </c>
      <c r="I49" cm="1">
        <f t="array" ref="I49">_xlfn.XLOOKUP(A49&amp;B49,Courier_Invoice[Order ID]&amp;Courier_Invoice[AWB Code],Courier_Invoice[Total Charge])</f>
        <v>45.4</v>
      </c>
      <c r="J49" t="str" cm="1">
        <f t="array" ref="J49">_xlfn.XLOOKUP(A49&amp;B49,Courier_Invoice[Order ID]&amp;Courier_Invoice[AWB Code],Courier_Invoice[Billing Amount (Rs.)])</f>
        <v>90.2</v>
      </c>
      <c r="K49">
        <f t="shared" si="0"/>
        <v>44.800000000000004</v>
      </c>
    </row>
    <row r="50" spans="1:11" x14ac:dyDescent="0.3">
      <c r="A50" s="8" t="s">
        <v>85</v>
      </c>
      <c r="B50" t="str">
        <f>_xlfn.XLOOKUP(A50,Courier_Invoice[Order ID],Courier_Invoice[AWB Code])</f>
        <v>1091117327275</v>
      </c>
      <c r="C50" cm="1">
        <f t="array" ref="C50">_xlfn.XLOOKUP(A50&amp;B50,Courier_Invoice[Order ID]&amp;Courier_Invoice[AWB Code],Courier_Invoice[Order weight])</f>
        <v>1.08</v>
      </c>
      <c r="D50" cm="1">
        <f t="array" ref="D50">_xlfn.XLOOKUP(A50&amp;B50,Courier_Invoice[Order ID]&amp;Courier_Invoice[AWB Code],Courier_Invoice[Weight Slabs])</f>
        <v>1</v>
      </c>
      <c r="E50" t="str" cm="1">
        <f t="array" ref="E50">_xlfn.XLOOKUP(A50&amp;B50,Courier_Invoice[Order ID]&amp;Courier_Invoice[AWB Code],Courier_Invoice[Charged Weight])</f>
        <v>1.08</v>
      </c>
      <c r="F50" cm="1">
        <f t="array" ref="F50">_xlfn.XLOOKUP(A50&amp;B50,Courier_Invoice[Order ID]&amp;Courier_Invoice[AWB Code],Courier_Invoice[weight Slab CC])</f>
        <v>1</v>
      </c>
      <c r="G50" t="str" cm="1">
        <f t="array" ref="G50">_xlfn.XLOOKUP(A50&amp;B50,Courier_Invoice[Order ID]&amp;Courier_Invoice[AWB Code],Courier_Invoice[Zone X])</f>
        <v>b</v>
      </c>
      <c r="H50" t="str" cm="1">
        <f t="array" ref="H50">_xlfn.XLOOKUP(A50&amp;B50,Courier_Invoice[Order ID]&amp;Courier_Invoice[AWB Code],Courier_Invoice[Zone])</f>
        <v>b</v>
      </c>
      <c r="I50" cm="1">
        <f t="array" ref="I50">_xlfn.XLOOKUP(A50&amp;B50,Courier_Invoice[Order ID]&amp;Courier_Invoice[AWB Code],Courier_Invoice[Total Charge])</f>
        <v>61.3</v>
      </c>
      <c r="J50" t="str" cm="1">
        <f t="array" ref="J50">_xlfn.XLOOKUP(A50&amp;B50,Courier_Invoice[Order ID]&amp;Courier_Invoice[AWB Code],Courier_Invoice[Billing Amount (Rs.)])</f>
        <v>89.6</v>
      </c>
      <c r="K50">
        <f t="shared" si="0"/>
        <v>28.299999999999997</v>
      </c>
    </row>
    <row r="51" spans="1:11" x14ac:dyDescent="0.3">
      <c r="A51" s="9" t="s">
        <v>84</v>
      </c>
      <c r="B51" t="str">
        <f>_xlfn.XLOOKUP(A51,Courier_Invoice[Order ID],Courier_Invoice[AWB Code])</f>
        <v>1091117327312</v>
      </c>
      <c r="C51" cm="1">
        <f t="array" ref="C51">_xlfn.XLOOKUP(A51&amp;B51,Courier_Invoice[Order ID]&amp;Courier_Invoice[AWB Code],Courier_Invoice[Order weight])</f>
        <v>0.93</v>
      </c>
      <c r="D51" cm="1">
        <f t="array" ref="D51">_xlfn.XLOOKUP(A51&amp;B51,Courier_Invoice[Order ID]&amp;Courier_Invoice[AWB Code],Courier_Invoice[Weight Slabs])</f>
        <v>1.5</v>
      </c>
      <c r="E51" t="str" cm="1">
        <f t="array" ref="E51">_xlfn.XLOOKUP(A51&amp;B51,Courier_Invoice[Order ID]&amp;Courier_Invoice[AWB Code],Courier_Invoice[Charged Weight])</f>
        <v>1</v>
      </c>
      <c r="F51" cm="1">
        <f t="array" ref="F51">_xlfn.XLOOKUP(A51&amp;B51,Courier_Invoice[Order ID]&amp;Courier_Invoice[AWB Code],Courier_Invoice[weight Slab CC])</f>
        <v>1.5</v>
      </c>
      <c r="G51" t="str" cm="1">
        <f t="array" ref="G51">_xlfn.XLOOKUP(A51&amp;B51,Courier_Invoice[Order ID]&amp;Courier_Invoice[AWB Code],Courier_Invoice[Zone X])</f>
        <v>d</v>
      </c>
      <c r="H51" t="str" cm="1">
        <f t="array" ref="H51">_xlfn.XLOOKUP(A51&amp;B51,Courier_Invoice[Order ID]&amp;Courier_Invoice[AWB Code],Courier_Invoice[Zone])</f>
        <v>d</v>
      </c>
      <c r="I51" cm="1">
        <f t="array" ref="I51">_xlfn.XLOOKUP(A51&amp;B51,Courier_Invoice[Order ID]&amp;Courier_Invoice[AWB Code],Courier_Invoice[Total Charge])</f>
        <v>45.4</v>
      </c>
      <c r="J51" t="str" cm="1">
        <f t="array" ref="J51">_xlfn.XLOOKUP(A51&amp;B51,Courier_Invoice[Order ID]&amp;Courier_Invoice[AWB Code],Courier_Invoice[Billing Amount (Rs.)])</f>
        <v>90.2</v>
      </c>
      <c r="K51">
        <f t="shared" si="0"/>
        <v>44.800000000000004</v>
      </c>
    </row>
    <row r="52" spans="1:11" x14ac:dyDescent="0.3">
      <c r="A52" s="8" t="s">
        <v>83</v>
      </c>
      <c r="B52" t="str">
        <f>_xlfn.XLOOKUP(A52,Courier_Invoice[Order ID],Courier_Invoice[AWB Code])</f>
        <v>1091117327474</v>
      </c>
      <c r="C52" cm="1">
        <f t="array" ref="C52">_xlfn.XLOOKUP(A52&amp;B52,Courier_Invoice[Order ID]&amp;Courier_Invoice[AWB Code],Courier_Invoice[Order weight])</f>
        <v>0.76500000000000001</v>
      </c>
      <c r="D52" cm="1">
        <f t="array" ref="D52">_xlfn.XLOOKUP(A52&amp;B52,Courier_Invoice[Order ID]&amp;Courier_Invoice[AWB Code],Courier_Invoice[Weight Slabs])</f>
        <v>1</v>
      </c>
      <c r="E52" t="str" cm="1">
        <f t="array" ref="E52">_xlfn.XLOOKUP(A52&amp;B52,Courier_Invoice[Order ID]&amp;Courier_Invoice[AWB Code],Courier_Invoice[Charged Weight])</f>
        <v>4.13</v>
      </c>
      <c r="F52" cm="1">
        <f t="array" ref="F52">_xlfn.XLOOKUP(A52&amp;B52,Courier_Invoice[Order ID]&amp;Courier_Invoice[AWB Code],Courier_Invoice[weight Slab CC])</f>
        <v>1.5</v>
      </c>
      <c r="G52" t="str" cm="1">
        <f t="array" ref="G52">_xlfn.XLOOKUP(A52&amp;B52,Courier_Invoice[Order ID]&amp;Courier_Invoice[AWB Code],Courier_Invoice[Zone X])</f>
        <v>b</v>
      </c>
      <c r="H52" t="str" cm="1">
        <f t="array" ref="H52">_xlfn.XLOOKUP(A52&amp;B52,Courier_Invoice[Order ID]&amp;Courier_Invoice[AWB Code],Courier_Invoice[Zone])</f>
        <v>d</v>
      </c>
      <c r="I52" cm="1">
        <f t="array" ref="I52">_xlfn.XLOOKUP(A52&amp;B52,Courier_Invoice[Order ID]&amp;Courier_Invoice[AWB Code],Courier_Invoice[Total Charge])</f>
        <v>33</v>
      </c>
      <c r="J52" t="str" cm="1">
        <f t="array" ref="J52">_xlfn.XLOOKUP(A52&amp;B52,Courier_Invoice[Order ID]&amp;Courier_Invoice[AWB Code],Courier_Invoice[Billing Amount (Rs.)])</f>
        <v>403.8</v>
      </c>
      <c r="K52">
        <f t="shared" si="0"/>
        <v>370.8</v>
      </c>
    </row>
    <row r="53" spans="1:11" x14ac:dyDescent="0.3">
      <c r="A53" s="9" t="s">
        <v>82</v>
      </c>
      <c r="B53" t="str">
        <f>_xlfn.XLOOKUP(A53,Courier_Invoice[Order ID],Courier_Invoice[AWB Code])</f>
        <v>1091117327496</v>
      </c>
      <c r="C53" cm="1">
        <f t="array" ref="C53">_xlfn.XLOOKUP(A53&amp;B53,Courier_Invoice[Order ID]&amp;Courier_Invoice[AWB Code],Courier_Invoice[Order weight])</f>
        <v>0.72099999999999997</v>
      </c>
      <c r="D53" cm="1">
        <f t="array" ref="D53">_xlfn.XLOOKUP(A53&amp;B53,Courier_Invoice[Order ID]&amp;Courier_Invoice[AWB Code],Courier_Invoice[Weight Slabs])</f>
        <v>1.5</v>
      </c>
      <c r="E53" t="str" cm="1">
        <f t="array" ref="E53">_xlfn.XLOOKUP(A53&amp;B53,Courier_Invoice[Order ID]&amp;Courier_Invoice[AWB Code],Courier_Invoice[Charged Weight])</f>
        <v>0.7</v>
      </c>
      <c r="F53" cm="1">
        <f t="array" ref="F53">_xlfn.XLOOKUP(A53&amp;B53,Courier_Invoice[Order ID]&amp;Courier_Invoice[AWB Code],Courier_Invoice[weight Slab CC])</f>
        <v>1.5</v>
      </c>
      <c r="G53" t="str" cm="1">
        <f t="array" ref="G53">_xlfn.XLOOKUP(A53&amp;B53,Courier_Invoice[Order ID]&amp;Courier_Invoice[AWB Code],Courier_Invoice[Zone X])</f>
        <v>d</v>
      </c>
      <c r="H53" t="str" cm="1">
        <f t="array" ref="H53">_xlfn.XLOOKUP(A53&amp;B53,Courier_Invoice[Order ID]&amp;Courier_Invoice[AWB Code],Courier_Invoice[Zone])</f>
        <v>d</v>
      </c>
      <c r="I53" cm="1">
        <f t="array" ref="I53">_xlfn.XLOOKUP(A53&amp;B53,Courier_Invoice[Order ID]&amp;Courier_Invoice[AWB Code],Courier_Invoice[Total Charge])</f>
        <v>86.699999999999989</v>
      </c>
      <c r="J53" t="str" cm="1">
        <f t="array" ref="J53">_xlfn.XLOOKUP(A53&amp;B53,Courier_Invoice[Order ID]&amp;Courier_Invoice[AWB Code],Courier_Invoice[Billing Amount (Rs.)])</f>
        <v>172.8</v>
      </c>
      <c r="K53">
        <f t="shared" si="0"/>
        <v>86.100000000000023</v>
      </c>
    </row>
    <row r="54" spans="1:11" x14ac:dyDescent="0.3">
      <c r="A54" s="8" t="s">
        <v>81</v>
      </c>
      <c r="B54" t="str">
        <f>_xlfn.XLOOKUP(A54,Courier_Invoice[Order ID],Courier_Invoice[AWB Code])</f>
        <v>1091117327570</v>
      </c>
      <c r="C54" cm="1">
        <f t="array" ref="C54">_xlfn.XLOOKUP(A54&amp;B54,Courier_Invoice[Order ID]&amp;Courier_Invoice[AWB Code],Courier_Invoice[Order weight])</f>
        <v>0.5</v>
      </c>
      <c r="D54" cm="1">
        <f t="array" ref="D54">_xlfn.XLOOKUP(A54&amp;B54,Courier_Invoice[Order ID]&amp;Courier_Invoice[AWB Code],Courier_Invoice[Weight Slabs])</f>
        <v>1</v>
      </c>
      <c r="E54" t="str" cm="1">
        <f t="array" ref="E54">_xlfn.XLOOKUP(A54&amp;B54,Courier_Invoice[Order ID]&amp;Courier_Invoice[AWB Code],Courier_Invoice[Charged Weight])</f>
        <v>0.5</v>
      </c>
      <c r="F54" cm="1">
        <f t="array" ref="F54">_xlfn.XLOOKUP(A54&amp;B54,Courier_Invoice[Order ID]&amp;Courier_Invoice[AWB Code],Courier_Invoice[weight Slab CC])</f>
        <v>1.5</v>
      </c>
      <c r="G54" t="str" cm="1">
        <f t="array" ref="G54">_xlfn.XLOOKUP(A54&amp;B54,Courier_Invoice[Order ID]&amp;Courier_Invoice[AWB Code],Courier_Invoice[Zone X])</f>
        <v>b</v>
      </c>
      <c r="H54" t="str" cm="1">
        <f t="array" ref="H54">_xlfn.XLOOKUP(A54&amp;B54,Courier_Invoice[Order ID]&amp;Courier_Invoice[AWB Code],Courier_Invoice[Zone])</f>
        <v>d</v>
      </c>
      <c r="I54" cm="1">
        <f t="array" ref="I54">_xlfn.XLOOKUP(A54&amp;B54,Courier_Invoice[Order ID]&amp;Courier_Invoice[AWB Code],Courier_Invoice[Total Charge])</f>
        <v>33</v>
      </c>
      <c r="J54" t="str" cm="1">
        <f t="array" ref="J54">_xlfn.XLOOKUP(A54&amp;B54,Courier_Invoice[Order ID]&amp;Courier_Invoice[AWB Code],Courier_Invoice[Billing Amount (Rs.)])</f>
        <v>45.4</v>
      </c>
      <c r="K54">
        <f t="shared" si="0"/>
        <v>12.399999999999999</v>
      </c>
    </row>
    <row r="55" spans="1:11" x14ac:dyDescent="0.3">
      <c r="A55" s="9" t="s">
        <v>80</v>
      </c>
      <c r="B55" t="str">
        <f>_xlfn.XLOOKUP(A55,Courier_Invoice[Order ID],Courier_Invoice[AWB Code])</f>
        <v>1091117435005</v>
      </c>
      <c r="C55" cm="1">
        <f t="array" ref="C55">_xlfn.XLOOKUP(A55&amp;B55,Courier_Invoice[Order ID]&amp;Courier_Invoice[AWB Code],Courier_Invoice[Order weight])</f>
        <v>1.157</v>
      </c>
      <c r="D55" cm="1">
        <f t="array" ref="D55">_xlfn.XLOOKUP(A55&amp;B55,Courier_Invoice[Order ID]&amp;Courier_Invoice[AWB Code],Courier_Invoice[Weight Slabs])</f>
        <v>1.5</v>
      </c>
      <c r="E55" t="str" cm="1">
        <f t="array" ref="E55">_xlfn.XLOOKUP(A55&amp;B55,Courier_Invoice[Order ID]&amp;Courier_Invoice[AWB Code],Courier_Invoice[Charged Weight])</f>
        <v>1.28</v>
      </c>
      <c r="F55" cm="1">
        <f t="array" ref="F55">_xlfn.XLOOKUP(A55&amp;B55,Courier_Invoice[Order ID]&amp;Courier_Invoice[AWB Code],Courier_Invoice[weight Slab CC])</f>
        <v>1.5</v>
      </c>
      <c r="G55" t="str" cm="1">
        <f t="array" ref="G55">_xlfn.XLOOKUP(A55&amp;B55,Courier_Invoice[Order ID]&amp;Courier_Invoice[AWB Code],Courier_Invoice[Zone X])</f>
        <v>d</v>
      </c>
      <c r="H55" t="str" cm="1">
        <f t="array" ref="H55">_xlfn.XLOOKUP(A55&amp;B55,Courier_Invoice[Order ID]&amp;Courier_Invoice[AWB Code],Courier_Invoice[Zone])</f>
        <v>d</v>
      </c>
      <c r="I55" cm="1">
        <f t="array" ref="I55">_xlfn.XLOOKUP(A55&amp;B55,Courier_Invoice[Order ID]&amp;Courier_Invoice[AWB Code],Courier_Invoice[Total Charge])</f>
        <v>45.4</v>
      </c>
      <c r="J55" t="str" cm="1">
        <f t="array" ref="J55">_xlfn.XLOOKUP(A55&amp;B55,Courier_Invoice[Order ID]&amp;Courier_Invoice[AWB Code],Courier_Invoice[Billing Amount (Rs.)])</f>
        <v>135</v>
      </c>
      <c r="K55">
        <f t="shared" si="0"/>
        <v>89.6</v>
      </c>
    </row>
    <row r="56" spans="1:11" x14ac:dyDescent="0.3">
      <c r="A56" s="8" t="s">
        <v>79</v>
      </c>
      <c r="B56" t="str">
        <f>_xlfn.XLOOKUP(A56,Courier_Invoice[Order ID],Courier_Invoice[AWB Code])</f>
        <v>1091117435134</v>
      </c>
      <c r="C56" cm="1">
        <f t="array" ref="C56">_xlfn.XLOOKUP(A56&amp;B56,Courier_Invoice[Order ID]&amp;Courier_Invoice[AWB Code],Courier_Invoice[Order weight])</f>
        <v>0.34300000000000003</v>
      </c>
      <c r="D56" cm="1">
        <f t="array" ref="D56">_xlfn.XLOOKUP(A56&amp;B56,Courier_Invoice[Order ID]&amp;Courier_Invoice[AWB Code],Courier_Invoice[Weight Slabs])</f>
        <v>1</v>
      </c>
      <c r="E56" t="str" cm="1">
        <f t="array" ref="E56">_xlfn.XLOOKUP(A56&amp;B56,Courier_Invoice[Order ID]&amp;Courier_Invoice[AWB Code],Courier_Invoice[Charged Weight])</f>
        <v>0.5</v>
      </c>
      <c r="F56" cm="1">
        <f t="array" ref="F56">_xlfn.XLOOKUP(A56&amp;B56,Courier_Invoice[Order ID]&amp;Courier_Invoice[AWB Code],Courier_Invoice[weight Slab CC])</f>
        <v>1</v>
      </c>
      <c r="G56" t="str" cm="1">
        <f t="array" ref="G56">_xlfn.XLOOKUP(A56&amp;B56,Courier_Invoice[Order ID]&amp;Courier_Invoice[AWB Code],Courier_Invoice[Zone X])</f>
        <v>b</v>
      </c>
      <c r="H56" t="str" cm="1">
        <f t="array" ref="H56">_xlfn.XLOOKUP(A56&amp;B56,Courier_Invoice[Order ID]&amp;Courier_Invoice[AWB Code],Courier_Invoice[Zone])</f>
        <v>b</v>
      </c>
      <c r="I56" cm="1">
        <f t="array" ref="I56">_xlfn.XLOOKUP(A56&amp;B56,Courier_Invoice[Order ID]&amp;Courier_Invoice[AWB Code],Courier_Invoice[Total Charge])</f>
        <v>33</v>
      </c>
      <c r="J56" t="str" cm="1">
        <f t="array" ref="J56">_xlfn.XLOOKUP(A56&amp;B56,Courier_Invoice[Order ID]&amp;Courier_Invoice[AWB Code],Courier_Invoice[Billing Amount (Rs.)])</f>
        <v>33</v>
      </c>
      <c r="K56">
        <f t="shared" si="0"/>
        <v>0</v>
      </c>
    </row>
    <row r="57" spans="1:11" x14ac:dyDescent="0.3">
      <c r="A57" s="9" t="s">
        <v>78</v>
      </c>
      <c r="B57" t="str">
        <f>_xlfn.XLOOKUP(A57,Courier_Invoice[Order ID],Courier_Invoice[AWB Code])</f>
        <v>1091117435370</v>
      </c>
      <c r="C57" cm="1">
        <f t="array" ref="C57">_xlfn.XLOOKUP(A57&amp;B57,Courier_Invoice[Order ID]&amp;Courier_Invoice[AWB Code],Courier_Invoice[Order weight])</f>
        <v>0.60699999999999998</v>
      </c>
      <c r="D57" cm="1">
        <f t="array" ref="D57">_xlfn.XLOOKUP(A57&amp;B57,Courier_Invoice[Order ID]&amp;Courier_Invoice[AWB Code],Courier_Invoice[Weight Slabs])</f>
        <v>1.5</v>
      </c>
      <c r="E57" t="str" cm="1">
        <f t="array" ref="E57">_xlfn.XLOOKUP(A57&amp;B57,Courier_Invoice[Order ID]&amp;Courier_Invoice[AWB Code],Courier_Invoice[Charged Weight])</f>
        <v>0.79</v>
      </c>
      <c r="F57" cm="1">
        <f t="array" ref="F57">_xlfn.XLOOKUP(A57&amp;B57,Courier_Invoice[Order ID]&amp;Courier_Invoice[AWB Code],Courier_Invoice[weight Slab CC])</f>
        <v>1.5</v>
      </c>
      <c r="G57" t="str" cm="1">
        <f t="array" ref="G57">_xlfn.XLOOKUP(A57&amp;B57,Courier_Invoice[Order ID]&amp;Courier_Invoice[AWB Code],Courier_Invoice[Zone X])</f>
        <v>d</v>
      </c>
      <c r="H57" t="str" cm="1">
        <f t="array" ref="H57">_xlfn.XLOOKUP(A57&amp;B57,Courier_Invoice[Order ID]&amp;Courier_Invoice[AWB Code],Courier_Invoice[Zone])</f>
        <v>d</v>
      </c>
      <c r="I57" cm="1">
        <f t="array" ref="I57">_xlfn.XLOOKUP(A57&amp;B57,Courier_Invoice[Order ID]&amp;Courier_Invoice[AWB Code],Courier_Invoice[Total Charge])</f>
        <v>45.4</v>
      </c>
      <c r="J57" t="str" cm="1">
        <f t="array" ref="J57">_xlfn.XLOOKUP(A57&amp;B57,Courier_Invoice[Order ID]&amp;Courier_Invoice[AWB Code],Courier_Invoice[Billing Amount (Rs.)])</f>
        <v>90.2</v>
      </c>
      <c r="K57">
        <f t="shared" si="0"/>
        <v>44.800000000000004</v>
      </c>
    </row>
    <row r="58" spans="1:11" x14ac:dyDescent="0.3">
      <c r="A58" s="8" t="s">
        <v>77</v>
      </c>
      <c r="B58" t="str">
        <f>_xlfn.XLOOKUP(A58,Courier_Invoice[Order ID],Courier_Invoice[AWB Code])</f>
        <v>1091117435602</v>
      </c>
      <c r="C58" cm="1">
        <f t="array" ref="C58">_xlfn.XLOOKUP(A58&amp;B58,Courier_Invoice[Order ID]&amp;Courier_Invoice[AWB Code],Courier_Invoice[Order weight])</f>
        <v>0.60099999999999998</v>
      </c>
      <c r="D58" cm="1">
        <f t="array" ref="D58">_xlfn.XLOOKUP(A58&amp;B58,Courier_Invoice[Order ID]&amp;Courier_Invoice[AWB Code],Courier_Invoice[Weight Slabs])</f>
        <v>1</v>
      </c>
      <c r="E58" t="str" cm="1">
        <f t="array" ref="E58">_xlfn.XLOOKUP(A58&amp;B58,Courier_Invoice[Order ID]&amp;Courier_Invoice[AWB Code],Courier_Invoice[Charged Weight])</f>
        <v>0.77</v>
      </c>
      <c r="F58" cm="1">
        <f t="array" ref="F58">_xlfn.XLOOKUP(A58&amp;B58,Courier_Invoice[Order ID]&amp;Courier_Invoice[AWB Code],Courier_Invoice[weight Slab CC])</f>
        <v>1.5</v>
      </c>
      <c r="G58" t="str" cm="1">
        <f t="array" ref="G58">_xlfn.XLOOKUP(A58&amp;B58,Courier_Invoice[Order ID]&amp;Courier_Invoice[AWB Code],Courier_Invoice[Zone X])</f>
        <v>b</v>
      </c>
      <c r="H58" t="str" cm="1">
        <f t="array" ref="H58">_xlfn.XLOOKUP(A58&amp;B58,Courier_Invoice[Order ID]&amp;Courier_Invoice[AWB Code],Courier_Invoice[Zone])</f>
        <v>d</v>
      </c>
      <c r="I58" cm="1">
        <f t="array" ref="I58">_xlfn.XLOOKUP(A58&amp;B58,Courier_Invoice[Order ID]&amp;Courier_Invoice[AWB Code],Courier_Invoice[Total Charge])</f>
        <v>33</v>
      </c>
      <c r="J58" t="str" cm="1">
        <f t="array" ref="J58">_xlfn.XLOOKUP(A58&amp;B58,Courier_Invoice[Order ID]&amp;Courier_Invoice[AWB Code],Courier_Invoice[Billing Amount (Rs.)])</f>
        <v>90.2</v>
      </c>
      <c r="K58">
        <f t="shared" si="0"/>
        <v>57.2</v>
      </c>
    </row>
    <row r="59" spans="1:11" x14ac:dyDescent="0.3">
      <c r="A59" s="9" t="s">
        <v>76</v>
      </c>
      <c r="B59" t="str">
        <f>_xlfn.XLOOKUP(A59,Courier_Invoice[Order ID],Courier_Invoice[AWB Code])</f>
        <v>1091117435661</v>
      </c>
      <c r="C59" cm="1">
        <f t="array" ref="C59">_xlfn.XLOOKUP(A59&amp;B59,Courier_Invoice[Order ID]&amp;Courier_Invoice[AWB Code],Courier_Invoice[Order weight])</f>
        <v>0.245</v>
      </c>
      <c r="D59" cm="1">
        <f t="array" ref="D59">_xlfn.XLOOKUP(A59&amp;B59,Courier_Invoice[Order ID]&amp;Courier_Invoice[AWB Code],Courier_Invoice[Weight Slabs])</f>
        <v>2</v>
      </c>
      <c r="E59" t="str" cm="1">
        <f t="array" ref="E59">_xlfn.XLOOKUP(A59&amp;B59,Courier_Invoice[Order ID]&amp;Courier_Invoice[AWB Code],Courier_Invoice[Charged Weight])</f>
        <v>0.2</v>
      </c>
      <c r="F59" cm="1">
        <f t="array" ref="F59">_xlfn.XLOOKUP(A59&amp;B59,Courier_Invoice[Order ID]&amp;Courier_Invoice[AWB Code],Courier_Invoice[weight Slab CC])</f>
        <v>2</v>
      </c>
      <c r="G59" t="str" cm="1">
        <f t="array" ref="G59">_xlfn.XLOOKUP(A59&amp;B59,Courier_Invoice[Order ID]&amp;Courier_Invoice[AWB Code],Courier_Invoice[Zone X])</f>
        <v>e</v>
      </c>
      <c r="H59" t="str" cm="1">
        <f t="array" ref="H59">_xlfn.XLOOKUP(A59&amp;B59,Courier_Invoice[Order ID]&amp;Courier_Invoice[AWB Code],Courier_Invoice[Zone])</f>
        <v>e</v>
      </c>
      <c r="I59" cm="1">
        <f t="array" ref="I59">_xlfn.XLOOKUP(A59&amp;B59,Courier_Invoice[Order ID]&amp;Courier_Invoice[AWB Code],Courier_Invoice[Total Charge])</f>
        <v>107.30000000000001</v>
      </c>
      <c r="J59" t="str" cm="1">
        <f t="array" ref="J59">_xlfn.XLOOKUP(A59&amp;B59,Courier_Invoice[Order ID]&amp;Courier_Invoice[AWB Code],Courier_Invoice[Billing Amount (Rs.)])</f>
        <v>107.3</v>
      </c>
      <c r="K59">
        <f t="shared" si="0"/>
        <v>0</v>
      </c>
    </row>
    <row r="60" spans="1:11" x14ac:dyDescent="0.3">
      <c r="A60" s="8" t="s">
        <v>75</v>
      </c>
      <c r="B60" t="str">
        <f>_xlfn.XLOOKUP(A60,Courier_Invoice[Order ID],Courier_Invoice[AWB Code])</f>
        <v>1091117436346</v>
      </c>
      <c r="C60" cm="1">
        <f t="array" ref="C60">_xlfn.XLOOKUP(A60&amp;B60,Courier_Invoice[Order ID]&amp;Courier_Invoice[AWB Code],Courier_Invoice[Order weight])</f>
        <v>0.5</v>
      </c>
      <c r="D60" cm="1">
        <f t="array" ref="D60">_xlfn.XLOOKUP(A60&amp;B60,Courier_Invoice[Order ID]&amp;Courier_Invoice[AWB Code],Courier_Invoice[Weight Slabs])</f>
        <v>1</v>
      </c>
      <c r="E60" t="str" cm="1">
        <f t="array" ref="E60">_xlfn.XLOOKUP(A60&amp;B60,Courier_Invoice[Order ID]&amp;Courier_Invoice[AWB Code],Courier_Invoice[Charged Weight])</f>
        <v>0.7</v>
      </c>
      <c r="F60" cm="1">
        <f t="array" ref="F60">_xlfn.XLOOKUP(A60&amp;B60,Courier_Invoice[Order ID]&amp;Courier_Invoice[AWB Code],Courier_Invoice[weight Slab CC])</f>
        <v>1.5</v>
      </c>
      <c r="G60" t="str" cm="1">
        <f t="array" ref="G60">_xlfn.XLOOKUP(A60&amp;B60,Courier_Invoice[Order ID]&amp;Courier_Invoice[AWB Code],Courier_Invoice[Zone X])</f>
        <v>b</v>
      </c>
      <c r="H60" t="str" cm="1">
        <f t="array" ref="H60">_xlfn.XLOOKUP(A60&amp;B60,Courier_Invoice[Order ID]&amp;Courier_Invoice[AWB Code],Courier_Invoice[Zone])</f>
        <v>d</v>
      </c>
      <c r="I60" cm="1">
        <f t="array" ref="I60">_xlfn.XLOOKUP(A60&amp;B60,Courier_Invoice[Order ID]&amp;Courier_Invoice[AWB Code],Courier_Invoice[Total Charge])</f>
        <v>33</v>
      </c>
      <c r="J60" t="str" cm="1">
        <f t="array" ref="J60">_xlfn.XLOOKUP(A60&amp;B60,Courier_Invoice[Order ID]&amp;Courier_Invoice[AWB Code],Courier_Invoice[Billing Amount (Rs.)])</f>
        <v>90.2</v>
      </c>
      <c r="K60">
        <f t="shared" si="0"/>
        <v>57.2</v>
      </c>
    </row>
    <row r="61" spans="1:11" x14ac:dyDescent="0.3">
      <c r="A61" s="9" t="s">
        <v>74</v>
      </c>
      <c r="B61" t="str">
        <f>_xlfn.XLOOKUP(A61,Courier_Invoice[Order ID],Courier_Invoice[AWB Code])</f>
        <v>1091117436383</v>
      </c>
      <c r="C61" cm="1">
        <f t="array" ref="C61">_xlfn.XLOOKUP(A61&amp;B61,Courier_Invoice[Order ID]&amp;Courier_Invoice[AWB Code],Courier_Invoice[Order weight])</f>
        <v>0.60699999999999998</v>
      </c>
      <c r="D61" cm="1">
        <f t="array" ref="D61">_xlfn.XLOOKUP(A61&amp;B61,Courier_Invoice[Order ID]&amp;Courier_Invoice[AWB Code],Courier_Invoice[Weight Slabs])</f>
        <v>1</v>
      </c>
      <c r="E61" t="str" cm="1">
        <f t="array" ref="E61">_xlfn.XLOOKUP(A61&amp;B61,Courier_Invoice[Order ID]&amp;Courier_Invoice[AWB Code],Courier_Invoice[Charged Weight])</f>
        <v>0.79</v>
      </c>
      <c r="F61" cm="1">
        <f t="array" ref="F61">_xlfn.XLOOKUP(A61&amp;B61,Courier_Invoice[Order ID]&amp;Courier_Invoice[AWB Code],Courier_Invoice[weight Slab CC])</f>
        <v>1</v>
      </c>
      <c r="G61" t="str" cm="1">
        <f t="array" ref="G61">_xlfn.XLOOKUP(A61&amp;B61,Courier_Invoice[Order ID]&amp;Courier_Invoice[AWB Code],Courier_Invoice[Zone X])</f>
        <v>b</v>
      </c>
      <c r="H61" t="str" cm="1">
        <f t="array" ref="H61">_xlfn.XLOOKUP(A61&amp;B61,Courier_Invoice[Order ID]&amp;Courier_Invoice[AWB Code],Courier_Invoice[Zone])</f>
        <v>b</v>
      </c>
      <c r="I61" cm="1">
        <f t="array" ref="I61">_xlfn.XLOOKUP(A61&amp;B61,Courier_Invoice[Order ID]&amp;Courier_Invoice[AWB Code],Courier_Invoice[Total Charge])</f>
        <v>33</v>
      </c>
      <c r="J61" t="str" cm="1">
        <f t="array" ref="J61">_xlfn.XLOOKUP(A61&amp;B61,Courier_Invoice[Order ID]&amp;Courier_Invoice[AWB Code],Courier_Invoice[Billing Amount (Rs.)])</f>
        <v>61.3</v>
      </c>
      <c r="K61">
        <f t="shared" si="0"/>
        <v>28.299999999999997</v>
      </c>
    </row>
    <row r="62" spans="1:11" x14ac:dyDescent="0.3">
      <c r="A62" s="8" t="s">
        <v>73</v>
      </c>
      <c r="B62" t="str">
        <f>_xlfn.XLOOKUP(A62,Courier_Invoice[Order ID],Courier_Invoice[AWB Code])</f>
        <v>1091117436464</v>
      </c>
      <c r="C62" cm="1">
        <f t="array" ref="C62">_xlfn.XLOOKUP(A62&amp;B62,Courier_Invoice[Order ID]&amp;Courier_Invoice[AWB Code],Courier_Invoice[Order weight])</f>
        <v>0.73399999999999999</v>
      </c>
      <c r="D62" cm="1">
        <f t="array" ref="D62">_xlfn.XLOOKUP(A62&amp;B62,Courier_Invoice[Order ID]&amp;Courier_Invoice[AWB Code],Courier_Invoice[Weight Slabs])</f>
        <v>1.5</v>
      </c>
      <c r="E62" t="str" cm="1">
        <f t="array" ref="E62">_xlfn.XLOOKUP(A62&amp;B62,Courier_Invoice[Order ID]&amp;Courier_Invoice[AWB Code],Courier_Invoice[Charged Weight])</f>
        <v>0.86</v>
      </c>
      <c r="F62" cm="1">
        <f t="array" ref="F62">_xlfn.XLOOKUP(A62&amp;B62,Courier_Invoice[Order ID]&amp;Courier_Invoice[AWB Code],Courier_Invoice[weight Slab CC])</f>
        <v>1.5</v>
      </c>
      <c r="G62" t="str" cm="1">
        <f t="array" ref="G62">_xlfn.XLOOKUP(A62&amp;B62,Courier_Invoice[Order ID]&amp;Courier_Invoice[AWB Code],Courier_Invoice[Zone X])</f>
        <v>d</v>
      </c>
      <c r="H62" t="str" cm="1">
        <f t="array" ref="H62">_xlfn.XLOOKUP(A62&amp;B62,Courier_Invoice[Order ID]&amp;Courier_Invoice[AWB Code],Courier_Invoice[Zone])</f>
        <v>d</v>
      </c>
      <c r="I62" cm="1">
        <f t="array" ref="I62">_xlfn.XLOOKUP(A62&amp;B62,Courier_Invoice[Order ID]&amp;Courier_Invoice[AWB Code],Courier_Invoice[Total Charge])</f>
        <v>45.4</v>
      </c>
      <c r="J62" t="str" cm="1">
        <f t="array" ref="J62">_xlfn.XLOOKUP(A62&amp;B62,Courier_Invoice[Order ID]&amp;Courier_Invoice[AWB Code],Courier_Invoice[Billing Amount (Rs.)])</f>
        <v>90.2</v>
      </c>
      <c r="K62">
        <f t="shared" si="0"/>
        <v>44.800000000000004</v>
      </c>
    </row>
    <row r="63" spans="1:11" x14ac:dyDescent="0.3">
      <c r="A63" s="9" t="s">
        <v>72</v>
      </c>
      <c r="B63" t="str">
        <f>_xlfn.XLOOKUP(A63,Courier_Invoice[Order ID],Courier_Invoice[AWB Code])</f>
        <v>1091117436652</v>
      </c>
      <c r="C63" cm="1">
        <f t="array" ref="C63">_xlfn.XLOOKUP(A63&amp;B63,Courier_Invoice[Order ID]&amp;Courier_Invoice[AWB Code],Courier_Invoice[Order weight])</f>
        <v>0.5</v>
      </c>
      <c r="D63" cm="1">
        <f t="array" ref="D63">_xlfn.XLOOKUP(A63&amp;B63,Courier_Invoice[Order ID]&amp;Courier_Invoice[AWB Code],Courier_Invoice[Weight Slabs])</f>
        <v>2</v>
      </c>
      <c r="E63" t="str" cm="1">
        <f t="array" ref="E63">_xlfn.XLOOKUP(A63&amp;B63,Courier_Invoice[Order ID]&amp;Courier_Invoice[AWB Code],Courier_Invoice[Charged Weight])</f>
        <v>0.72</v>
      </c>
      <c r="F63" cm="1">
        <f t="array" ref="F63">_xlfn.XLOOKUP(A63&amp;B63,Courier_Invoice[Order ID]&amp;Courier_Invoice[AWB Code],Courier_Invoice[weight Slab CC])</f>
        <v>1</v>
      </c>
      <c r="G63" t="str" cm="1">
        <f t="array" ref="G63">_xlfn.XLOOKUP(A63&amp;B63,Courier_Invoice[Order ID]&amp;Courier_Invoice[AWB Code],Courier_Invoice[Zone X])</f>
        <v>e</v>
      </c>
      <c r="H63" t="str" cm="1">
        <f t="array" ref="H63">_xlfn.XLOOKUP(A63&amp;B63,Courier_Invoice[Order ID]&amp;Courier_Invoice[AWB Code],Courier_Invoice[Zone])</f>
        <v>b</v>
      </c>
      <c r="I63" cm="1">
        <f t="array" ref="I63">_xlfn.XLOOKUP(A63&amp;B63,Courier_Invoice[Order ID]&amp;Courier_Invoice[AWB Code],Courier_Invoice[Total Charge])</f>
        <v>56.6</v>
      </c>
      <c r="J63" t="str" cm="1">
        <f t="array" ref="J63">_xlfn.XLOOKUP(A63&amp;B63,Courier_Invoice[Order ID]&amp;Courier_Invoice[AWB Code],Courier_Invoice[Billing Amount (Rs.)])</f>
        <v>61.3</v>
      </c>
      <c r="K63">
        <f t="shared" si="0"/>
        <v>4.6999999999999957</v>
      </c>
    </row>
    <row r="64" spans="1:11" x14ac:dyDescent="0.3">
      <c r="A64" s="8" t="s">
        <v>70</v>
      </c>
      <c r="B64" t="str">
        <f>_xlfn.XLOOKUP(A64,Courier_Invoice[Order ID],Courier_Invoice[AWB Code])</f>
        <v>1091117437050</v>
      </c>
      <c r="C64" cm="1">
        <f t="array" ref="C64">_xlfn.XLOOKUP(A64&amp;B64,Courier_Invoice[Order ID]&amp;Courier_Invoice[AWB Code],Courier_Invoice[Order weight])</f>
        <v>1.1830000000000001</v>
      </c>
      <c r="D64" cm="1">
        <f t="array" ref="D64">_xlfn.XLOOKUP(A64&amp;B64,Courier_Invoice[Order ID]&amp;Courier_Invoice[AWB Code],Courier_Invoice[Weight Slabs])</f>
        <v>1</v>
      </c>
      <c r="E64" t="str" cm="1">
        <f t="array" ref="E64">_xlfn.XLOOKUP(A64&amp;B64,Courier_Invoice[Order ID]&amp;Courier_Invoice[AWB Code],Courier_Invoice[Charged Weight])</f>
        <v>1.2</v>
      </c>
      <c r="F64" cm="1">
        <f t="array" ref="F64">_xlfn.XLOOKUP(A64&amp;B64,Courier_Invoice[Order ID]&amp;Courier_Invoice[AWB Code],Courier_Invoice[weight Slab CC])</f>
        <v>1</v>
      </c>
      <c r="G64" t="str" cm="1">
        <f t="array" ref="G64">_xlfn.XLOOKUP(A64&amp;B64,Courier_Invoice[Order ID]&amp;Courier_Invoice[AWB Code],Courier_Invoice[Zone X])</f>
        <v>b</v>
      </c>
      <c r="H64" t="str" cm="1">
        <f t="array" ref="H64">_xlfn.XLOOKUP(A64&amp;B64,Courier_Invoice[Order ID]&amp;Courier_Invoice[AWB Code],Courier_Invoice[Zone])</f>
        <v>b</v>
      </c>
      <c r="I64" cm="1">
        <f t="array" ref="I64">_xlfn.XLOOKUP(A64&amp;B64,Courier_Invoice[Order ID]&amp;Courier_Invoice[AWB Code],Courier_Invoice[Total Charge])</f>
        <v>61.3</v>
      </c>
      <c r="J64" t="str" cm="1">
        <f t="array" ref="J64">_xlfn.XLOOKUP(A64&amp;B64,Courier_Invoice[Order ID]&amp;Courier_Invoice[AWB Code],Courier_Invoice[Billing Amount (Rs.)])</f>
        <v>89.6</v>
      </c>
      <c r="K64">
        <f t="shared" si="0"/>
        <v>28.299999999999997</v>
      </c>
    </row>
    <row r="65" spans="1:11" x14ac:dyDescent="0.3">
      <c r="A65" s="9" t="s">
        <v>69</v>
      </c>
      <c r="B65" t="str">
        <f>_xlfn.XLOOKUP(A65,Courier_Invoice[Order ID],Courier_Invoice[AWB Code])</f>
        <v>1091117437035</v>
      </c>
      <c r="C65" cm="1">
        <f t="array" ref="C65">_xlfn.XLOOKUP(A65&amp;B65,Courier_Invoice[Order ID]&amp;Courier_Invoice[AWB Code],Courier_Invoice[Order weight])</f>
        <v>0.5</v>
      </c>
      <c r="D65" cm="1">
        <f t="array" ref="D65">_xlfn.XLOOKUP(A65&amp;B65,Courier_Invoice[Order ID]&amp;Courier_Invoice[AWB Code],Courier_Invoice[Weight Slabs])</f>
        <v>1</v>
      </c>
      <c r="E65" t="str" cm="1">
        <f t="array" ref="E65">_xlfn.XLOOKUP(A65&amp;B65,Courier_Invoice[Order ID]&amp;Courier_Invoice[AWB Code],Courier_Invoice[Charged Weight])</f>
        <v>0.72</v>
      </c>
      <c r="F65" cm="1">
        <f t="array" ref="F65">_xlfn.XLOOKUP(A65&amp;B65,Courier_Invoice[Order ID]&amp;Courier_Invoice[AWB Code],Courier_Invoice[weight Slab CC])</f>
        <v>1.5</v>
      </c>
      <c r="G65" t="str" cm="1">
        <f t="array" ref="G65">_xlfn.XLOOKUP(A65&amp;B65,Courier_Invoice[Order ID]&amp;Courier_Invoice[AWB Code],Courier_Invoice[Zone X])</f>
        <v>b</v>
      </c>
      <c r="H65" t="str" cm="1">
        <f t="array" ref="H65">_xlfn.XLOOKUP(A65&amp;B65,Courier_Invoice[Order ID]&amp;Courier_Invoice[AWB Code],Courier_Invoice[Zone])</f>
        <v>d</v>
      </c>
      <c r="I65" cm="1">
        <f t="array" ref="I65">_xlfn.XLOOKUP(A65&amp;B65,Courier_Invoice[Order ID]&amp;Courier_Invoice[AWB Code],Courier_Invoice[Total Charge])</f>
        <v>33</v>
      </c>
      <c r="J65" t="str" cm="1">
        <f t="array" ref="J65">_xlfn.XLOOKUP(A65&amp;B65,Courier_Invoice[Order ID]&amp;Courier_Invoice[AWB Code],Courier_Invoice[Billing Amount (Rs.)])</f>
        <v>90.2</v>
      </c>
      <c r="K65">
        <f t="shared" si="0"/>
        <v>57.2</v>
      </c>
    </row>
    <row r="66" spans="1:11" x14ac:dyDescent="0.3">
      <c r="A66" s="8" t="s">
        <v>68</v>
      </c>
      <c r="B66" t="str">
        <f>_xlfn.XLOOKUP(A66,Courier_Invoice[Order ID],Courier_Invoice[AWB Code])</f>
        <v>1091117437293</v>
      </c>
      <c r="C66" cm="1">
        <f t="array" ref="C66">_xlfn.XLOOKUP(A66&amp;B66,Courier_Invoice[Order ID]&amp;Courier_Invoice[AWB Code],Courier_Invoice[Order weight])</f>
        <v>0.22</v>
      </c>
      <c r="D66" cm="1">
        <f t="array" ref="D66">_xlfn.XLOOKUP(A66&amp;B66,Courier_Invoice[Order ID]&amp;Courier_Invoice[AWB Code],Courier_Invoice[Weight Slabs])</f>
        <v>1</v>
      </c>
      <c r="E66" t="str" cm="1">
        <f t="array" ref="E66">_xlfn.XLOOKUP(A66&amp;B66,Courier_Invoice[Order ID]&amp;Courier_Invoice[AWB Code],Courier_Invoice[Charged Weight])</f>
        <v>1.63</v>
      </c>
      <c r="F66" cm="1">
        <f t="array" ref="F66">_xlfn.XLOOKUP(A66&amp;B66,Courier_Invoice[Order ID]&amp;Courier_Invoice[AWB Code],Courier_Invoice[weight Slab CC])</f>
        <v>1.5</v>
      </c>
      <c r="G66" t="str" cm="1">
        <f t="array" ref="G66">_xlfn.XLOOKUP(A66&amp;B66,Courier_Invoice[Order ID]&amp;Courier_Invoice[AWB Code],Courier_Invoice[Zone X])</f>
        <v>b</v>
      </c>
      <c r="H66" t="str" cm="1">
        <f t="array" ref="H66">_xlfn.XLOOKUP(A66&amp;B66,Courier_Invoice[Order ID]&amp;Courier_Invoice[AWB Code],Courier_Invoice[Zone])</f>
        <v>d</v>
      </c>
      <c r="I66" cm="1">
        <f t="array" ref="I66">_xlfn.XLOOKUP(A66&amp;B66,Courier_Invoice[Order ID]&amp;Courier_Invoice[AWB Code],Courier_Invoice[Total Charge])</f>
        <v>33</v>
      </c>
      <c r="J66" t="str" cm="1">
        <f t="array" ref="J66">_xlfn.XLOOKUP(A66&amp;B66,Courier_Invoice[Order ID]&amp;Courier_Invoice[AWB Code],Courier_Invoice[Billing Amount (Rs.)])</f>
        <v>179.8</v>
      </c>
      <c r="K66">
        <f t="shared" si="0"/>
        <v>146.80000000000001</v>
      </c>
    </row>
    <row r="67" spans="1:11" x14ac:dyDescent="0.3">
      <c r="A67" s="9" t="s">
        <v>67</v>
      </c>
      <c r="B67" t="str">
        <f>_xlfn.XLOOKUP(A67,Courier_Invoice[Order ID],Courier_Invoice[AWB Code])</f>
        <v>1091117437680</v>
      </c>
      <c r="C67" cm="1">
        <f t="array" ref="C67">_xlfn.XLOOKUP(A67&amp;B67,Courier_Invoice[Order ID]&amp;Courier_Invoice[AWB Code],Courier_Invoice[Order weight])</f>
        <v>0.73099999999999998</v>
      </c>
      <c r="D67" cm="1">
        <f t="array" ref="D67">_xlfn.XLOOKUP(A67&amp;B67,Courier_Invoice[Order ID]&amp;Courier_Invoice[AWB Code],Courier_Invoice[Weight Slabs])</f>
        <v>1</v>
      </c>
      <c r="E67" t="str" cm="1">
        <f t="array" ref="E67">_xlfn.XLOOKUP(A67&amp;B67,Courier_Invoice[Order ID]&amp;Courier_Invoice[AWB Code],Courier_Invoice[Charged Weight])</f>
        <v>0.8</v>
      </c>
      <c r="F67" cm="1">
        <f t="array" ref="F67">_xlfn.XLOOKUP(A67&amp;B67,Courier_Invoice[Order ID]&amp;Courier_Invoice[AWB Code],Courier_Invoice[weight Slab CC])</f>
        <v>1.5</v>
      </c>
      <c r="G67" t="str" cm="1">
        <f t="array" ref="G67">_xlfn.XLOOKUP(A67&amp;B67,Courier_Invoice[Order ID]&amp;Courier_Invoice[AWB Code],Courier_Invoice[Zone X])</f>
        <v>b</v>
      </c>
      <c r="H67" t="str" cm="1">
        <f t="array" ref="H67">_xlfn.XLOOKUP(A67&amp;B67,Courier_Invoice[Order ID]&amp;Courier_Invoice[AWB Code],Courier_Invoice[Zone])</f>
        <v>d</v>
      </c>
      <c r="I67" cm="1">
        <f t="array" ref="I67">_xlfn.XLOOKUP(A67&amp;B67,Courier_Invoice[Order ID]&amp;Courier_Invoice[AWB Code],Courier_Invoice[Total Charge])</f>
        <v>33</v>
      </c>
      <c r="J67" t="str" cm="1">
        <f t="array" ref="J67">_xlfn.XLOOKUP(A67&amp;B67,Courier_Invoice[Order ID]&amp;Courier_Invoice[AWB Code],Courier_Invoice[Billing Amount (Rs.)])</f>
        <v>90.2</v>
      </c>
      <c r="K67">
        <f t="shared" ref="K67:K125" si="1">J67-I67</f>
        <v>57.2</v>
      </c>
    </row>
    <row r="68" spans="1:11" x14ac:dyDescent="0.3">
      <c r="A68" s="8" t="s">
        <v>66</v>
      </c>
      <c r="B68" t="str">
        <f>_xlfn.XLOOKUP(A68,Courier_Invoice[Order ID],Courier_Invoice[AWB Code])</f>
        <v>1091117437864</v>
      </c>
      <c r="C68" cm="1">
        <f t="array" ref="C68">_xlfn.XLOOKUP(A68&amp;B68,Courier_Invoice[Order ID]&amp;Courier_Invoice[AWB Code],Courier_Invoice[Order weight])</f>
        <v>0.6</v>
      </c>
      <c r="D68" cm="1">
        <f t="array" ref="D68">_xlfn.XLOOKUP(A68&amp;B68,Courier_Invoice[Order ID]&amp;Courier_Invoice[AWB Code],Courier_Invoice[Weight Slabs])</f>
        <v>1</v>
      </c>
      <c r="E68" t="str" cm="1">
        <f t="array" ref="E68">_xlfn.XLOOKUP(A68&amp;B68,Courier_Invoice[Order ID]&amp;Courier_Invoice[AWB Code],Courier_Invoice[Charged Weight])</f>
        <v>2.47</v>
      </c>
      <c r="F68" cm="1">
        <f t="array" ref="F68">_xlfn.XLOOKUP(A68&amp;B68,Courier_Invoice[Order ID]&amp;Courier_Invoice[AWB Code],Courier_Invoice[weight Slab CC])</f>
        <v>1.5</v>
      </c>
      <c r="G68" t="str" cm="1">
        <f t="array" ref="G68">_xlfn.XLOOKUP(A68&amp;B68,Courier_Invoice[Order ID]&amp;Courier_Invoice[AWB Code],Courier_Invoice[Zone X])</f>
        <v>b</v>
      </c>
      <c r="H68" t="str" cm="1">
        <f t="array" ref="H68">_xlfn.XLOOKUP(A68&amp;B68,Courier_Invoice[Order ID]&amp;Courier_Invoice[AWB Code],Courier_Invoice[Zone])</f>
        <v>d</v>
      </c>
      <c r="I68" cm="1">
        <f t="array" ref="I68">_xlfn.XLOOKUP(A68&amp;B68,Courier_Invoice[Order ID]&amp;Courier_Invoice[AWB Code],Courier_Invoice[Total Charge])</f>
        <v>33</v>
      </c>
      <c r="J68" t="str" cm="1">
        <f t="array" ref="J68">_xlfn.XLOOKUP(A68&amp;B68,Courier_Invoice[Order ID]&amp;Courier_Invoice[AWB Code],Courier_Invoice[Billing Amount (Rs.)])</f>
        <v>224.6</v>
      </c>
      <c r="K68">
        <f t="shared" si="1"/>
        <v>191.6</v>
      </c>
    </row>
    <row r="69" spans="1:11" x14ac:dyDescent="0.3">
      <c r="A69" s="9" t="s">
        <v>65</v>
      </c>
      <c r="B69" t="str">
        <f>_xlfn.XLOOKUP(A69,Courier_Invoice[Order ID],Courier_Invoice[AWB Code])</f>
        <v>1091117437890</v>
      </c>
      <c r="C69" cm="1">
        <f t="array" ref="C69">_xlfn.XLOOKUP(A69&amp;B69,Courier_Invoice[Order ID]&amp;Courier_Invoice[AWB Code],Courier_Invoice[Order weight])</f>
        <v>0.5</v>
      </c>
      <c r="D69" cm="1">
        <f t="array" ref="D69">_xlfn.XLOOKUP(A69&amp;B69,Courier_Invoice[Order ID]&amp;Courier_Invoice[AWB Code],Courier_Invoice[Weight Slabs])</f>
        <v>1</v>
      </c>
      <c r="E69" t="str" cm="1">
        <f t="array" ref="E69">_xlfn.XLOOKUP(A69&amp;B69,Courier_Invoice[Order ID]&amp;Courier_Invoice[AWB Code],Courier_Invoice[Charged Weight])</f>
        <v>0.67</v>
      </c>
      <c r="F69" cm="1">
        <f t="array" ref="F69">_xlfn.XLOOKUP(A69&amp;B69,Courier_Invoice[Order ID]&amp;Courier_Invoice[AWB Code],Courier_Invoice[weight Slab CC])</f>
        <v>1.5</v>
      </c>
      <c r="G69" t="str" cm="1">
        <f t="array" ref="G69">_xlfn.XLOOKUP(A69&amp;B69,Courier_Invoice[Order ID]&amp;Courier_Invoice[AWB Code],Courier_Invoice[Zone X])</f>
        <v>b</v>
      </c>
      <c r="H69" t="str" cm="1">
        <f t="array" ref="H69">_xlfn.XLOOKUP(A69&amp;B69,Courier_Invoice[Order ID]&amp;Courier_Invoice[AWB Code],Courier_Invoice[Zone])</f>
        <v>d</v>
      </c>
      <c r="I69" cm="1">
        <f t="array" ref="I69">_xlfn.XLOOKUP(A69&amp;B69,Courier_Invoice[Order ID]&amp;Courier_Invoice[AWB Code],Courier_Invoice[Total Charge])</f>
        <v>33</v>
      </c>
      <c r="J69" t="str" cm="1">
        <f t="array" ref="J69">_xlfn.XLOOKUP(A69&amp;B69,Courier_Invoice[Order ID]&amp;Courier_Invoice[AWB Code],Courier_Invoice[Billing Amount (Rs.)])</f>
        <v>90.2</v>
      </c>
      <c r="K69">
        <f t="shared" si="1"/>
        <v>57.2</v>
      </c>
    </row>
    <row r="70" spans="1:11" x14ac:dyDescent="0.3">
      <c r="A70" s="8" t="s">
        <v>64</v>
      </c>
      <c r="B70" t="str">
        <f>_xlfn.XLOOKUP(A70,Courier_Invoice[Order ID],Courier_Invoice[AWB Code])</f>
        <v>1091117438074</v>
      </c>
      <c r="C70" cm="1">
        <f t="array" ref="C70">_xlfn.XLOOKUP(A70&amp;B70,Courier_Invoice[Order ID]&amp;Courier_Invoice[AWB Code],Courier_Invoice[Order weight])</f>
        <v>0.5</v>
      </c>
      <c r="D70" cm="1">
        <f t="array" ref="D70">_xlfn.XLOOKUP(A70&amp;B70,Courier_Invoice[Order ID]&amp;Courier_Invoice[AWB Code],Courier_Invoice[Weight Slabs])</f>
        <v>1</v>
      </c>
      <c r="E70" t="str" cm="1">
        <f t="array" ref="E70">_xlfn.XLOOKUP(A70&amp;B70,Courier_Invoice[Order ID]&amp;Courier_Invoice[AWB Code],Courier_Invoice[Charged Weight])</f>
        <v>0.72</v>
      </c>
      <c r="F70" cm="1">
        <f t="array" ref="F70">_xlfn.XLOOKUP(A70&amp;B70,Courier_Invoice[Order ID]&amp;Courier_Invoice[AWB Code],Courier_Invoice[weight Slab CC])</f>
        <v>1.5</v>
      </c>
      <c r="G70" t="str" cm="1">
        <f t="array" ref="G70">_xlfn.XLOOKUP(A70&amp;B70,Courier_Invoice[Order ID]&amp;Courier_Invoice[AWB Code],Courier_Invoice[Zone X])</f>
        <v>b</v>
      </c>
      <c r="H70" t="str" cm="1">
        <f t="array" ref="H70">_xlfn.XLOOKUP(A70&amp;B70,Courier_Invoice[Order ID]&amp;Courier_Invoice[AWB Code],Courier_Invoice[Zone])</f>
        <v>d</v>
      </c>
      <c r="I70" cm="1">
        <f t="array" ref="I70">_xlfn.XLOOKUP(A70&amp;B70,Courier_Invoice[Order ID]&amp;Courier_Invoice[AWB Code],Courier_Invoice[Total Charge])</f>
        <v>33</v>
      </c>
      <c r="J70" t="str" cm="1">
        <f t="array" ref="J70">_xlfn.XLOOKUP(A70&amp;B70,Courier_Invoice[Order ID]&amp;Courier_Invoice[AWB Code],Courier_Invoice[Billing Amount (Rs.)])</f>
        <v>90.2</v>
      </c>
      <c r="K70">
        <f t="shared" si="1"/>
        <v>57.2</v>
      </c>
    </row>
    <row r="71" spans="1:11" x14ac:dyDescent="0.3">
      <c r="A71" s="9" t="s">
        <v>63</v>
      </c>
      <c r="B71" t="str">
        <f>_xlfn.XLOOKUP(A71,Courier_Invoice[Order ID],Courier_Invoice[AWB Code])</f>
        <v>1091117611501</v>
      </c>
      <c r="C71" cm="1">
        <f t="array" ref="C71">_xlfn.XLOOKUP(A71&amp;B71,Courier_Invoice[Order ID]&amp;Courier_Invoice[AWB Code],Courier_Invoice[Order weight])</f>
        <v>0.5</v>
      </c>
      <c r="D71" cm="1">
        <f t="array" ref="D71">_xlfn.XLOOKUP(A71&amp;B71,Courier_Invoice[Order ID]&amp;Courier_Invoice[AWB Code],Courier_Invoice[Weight Slabs])</f>
        <v>1</v>
      </c>
      <c r="E71" t="str" cm="1">
        <f t="array" ref="E71">_xlfn.XLOOKUP(A71&amp;B71,Courier_Invoice[Order ID]&amp;Courier_Invoice[AWB Code],Courier_Invoice[Charged Weight])</f>
        <v>0.72</v>
      </c>
      <c r="F71" cm="1">
        <f t="array" ref="F71">_xlfn.XLOOKUP(A71&amp;B71,Courier_Invoice[Order ID]&amp;Courier_Invoice[AWB Code],Courier_Invoice[weight Slab CC])</f>
        <v>1.5</v>
      </c>
      <c r="G71" t="str" cm="1">
        <f t="array" ref="G71">_xlfn.XLOOKUP(A71&amp;B71,Courier_Invoice[Order ID]&amp;Courier_Invoice[AWB Code],Courier_Invoice[Zone X])</f>
        <v>b</v>
      </c>
      <c r="H71" t="str" cm="1">
        <f t="array" ref="H71">_xlfn.XLOOKUP(A71&amp;B71,Courier_Invoice[Order ID]&amp;Courier_Invoice[AWB Code],Courier_Invoice[Zone])</f>
        <v>d</v>
      </c>
      <c r="I71" cm="1">
        <f t="array" ref="I71">_xlfn.XLOOKUP(A71&amp;B71,Courier_Invoice[Order ID]&amp;Courier_Invoice[AWB Code],Courier_Invoice[Total Charge])</f>
        <v>33</v>
      </c>
      <c r="J71" t="str" cm="1">
        <f t="array" ref="J71">_xlfn.XLOOKUP(A71&amp;B71,Courier_Invoice[Order ID]&amp;Courier_Invoice[AWB Code],Courier_Invoice[Billing Amount (Rs.)])</f>
        <v>90.2</v>
      </c>
      <c r="K71">
        <f t="shared" si="1"/>
        <v>57.2</v>
      </c>
    </row>
    <row r="72" spans="1:11" x14ac:dyDescent="0.3">
      <c r="A72" s="8" t="s">
        <v>62</v>
      </c>
      <c r="B72" t="str">
        <f>_xlfn.XLOOKUP(A72,Courier_Invoice[Order ID],Courier_Invoice[AWB Code])</f>
        <v>1091117613962</v>
      </c>
      <c r="C72" cm="1">
        <f t="array" ref="C72">_xlfn.XLOOKUP(A72&amp;B72,Courier_Invoice[Order ID]&amp;Courier_Invoice[AWB Code],Courier_Invoice[Order weight])</f>
        <v>0.5</v>
      </c>
      <c r="D72" cm="1">
        <f t="array" ref="D72">_xlfn.XLOOKUP(A72&amp;B72,Courier_Invoice[Order ID]&amp;Courier_Invoice[AWB Code],Courier_Invoice[Weight Slabs])</f>
        <v>1</v>
      </c>
      <c r="E72" t="str" cm="1">
        <f t="array" ref="E72">_xlfn.XLOOKUP(A72&amp;B72,Courier_Invoice[Order ID]&amp;Courier_Invoice[AWB Code],Courier_Invoice[Charged Weight])</f>
        <v>0.68</v>
      </c>
      <c r="F72" cm="1">
        <f t="array" ref="F72">_xlfn.XLOOKUP(A72&amp;B72,Courier_Invoice[Order ID]&amp;Courier_Invoice[AWB Code],Courier_Invoice[weight Slab CC])</f>
        <v>1.5</v>
      </c>
      <c r="G72" t="str" cm="1">
        <f t="array" ref="G72">_xlfn.XLOOKUP(A72&amp;B72,Courier_Invoice[Order ID]&amp;Courier_Invoice[AWB Code],Courier_Invoice[Zone X])</f>
        <v>b</v>
      </c>
      <c r="H72" t="str" cm="1">
        <f t="array" ref="H72">_xlfn.XLOOKUP(A72&amp;B72,Courier_Invoice[Order ID]&amp;Courier_Invoice[AWB Code],Courier_Invoice[Zone])</f>
        <v>d</v>
      </c>
      <c r="I72" cm="1">
        <f t="array" ref="I72">_xlfn.XLOOKUP(A72&amp;B72,Courier_Invoice[Order ID]&amp;Courier_Invoice[AWB Code],Courier_Invoice[Total Charge])</f>
        <v>33</v>
      </c>
      <c r="J72" t="str" cm="1">
        <f t="array" ref="J72">_xlfn.XLOOKUP(A72&amp;B72,Courier_Invoice[Order ID]&amp;Courier_Invoice[AWB Code],Courier_Invoice[Billing Amount (Rs.)])</f>
        <v>90.2</v>
      </c>
      <c r="K72">
        <f t="shared" si="1"/>
        <v>57.2</v>
      </c>
    </row>
    <row r="73" spans="1:11" x14ac:dyDescent="0.3">
      <c r="A73" s="9" t="s">
        <v>61</v>
      </c>
      <c r="B73" t="str">
        <f>_xlfn.XLOOKUP(A73,Courier_Invoice[Order ID],Courier_Invoice[AWB Code])</f>
        <v>1091117614452</v>
      </c>
      <c r="C73" cm="1">
        <f t="array" ref="C73">_xlfn.XLOOKUP(A73&amp;B73,Courier_Invoice[Order ID]&amp;Courier_Invoice[AWB Code],Courier_Invoice[Order weight])</f>
        <v>0.60699999999999998</v>
      </c>
      <c r="D73" cm="1">
        <f t="array" ref="D73">_xlfn.XLOOKUP(A73&amp;B73,Courier_Invoice[Order ID]&amp;Courier_Invoice[AWB Code],Courier_Invoice[Weight Slabs])</f>
        <v>1</v>
      </c>
      <c r="E73" t="str" cm="1">
        <f t="array" ref="E73">_xlfn.XLOOKUP(A73&amp;B73,Courier_Invoice[Order ID]&amp;Courier_Invoice[AWB Code],Courier_Invoice[Charged Weight])</f>
        <v>0.5</v>
      </c>
      <c r="F73" cm="1">
        <f t="array" ref="F73">_xlfn.XLOOKUP(A73&amp;B73,Courier_Invoice[Order ID]&amp;Courier_Invoice[AWB Code],Courier_Invoice[weight Slab CC])</f>
        <v>1.5</v>
      </c>
      <c r="G73" t="str" cm="1">
        <f t="array" ref="G73">_xlfn.XLOOKUP(A73&amp;B73,Courier_Invoice[Order ID]&amp;Courier_Invoice[AWB Code],Courier_Invoice[Zone X])</f>
        <v>b</v>
      </c>
      <c r="H73" t="str" cm="1">
        <f t="array" ref="H73">_xlfn.XLOOKUP(A73&amp;B73,Courier_Invoice[Order ID]&amp;Courier_Invoice[AWB Code],Courier_Invoice[Zone])</f>
        <v>d</v>
      </c>
      <c r="I73" cm="1">
        <f t="array" ref="I73">_xlfn.XLOOKUP(A73&amp;B73,Courier_Invoice[Order ID]&amp;Courier_Invoice[AWB Code],Courier_Invoice[Total Charge])</f>
        <v>53.5</v>
      </c>
      <c r="J73" t="str" cm="1">
        <f t="array" ref="J73">_xlfn.XLOOKUP(A73&amp;B73,Courier_Invoice[Order ID]&amp;Courier_Invoice[AWB Code],Courier_Invoice[Billing Amount (Rs.)])</f>
        <v>86.7</v>
      </c>
      <c r="K73">
        <f t="shared" si="1"/>
        <v>33.200000000000003</v>
      </c>
    </row>
    <row r="74" spans="1:11" x14ac:dyDescent="0.3">
      <c r="A74" s="8" t="s">
        <v>60</v>
      </c>
      <c r="B74" t="str">
        <f>_xlfn.XLOOKUP(A74,Courier_Invoice[Order ID],Courier_Invoice[AWB Code])</f>
        <v>1091117616121</v>
      </c>
      <c r="C74" cm="1">
        <f t="array" ref="C74">_xlfn.XLOOKUP(A74&amp;B74,Courier_Invoice[Order ID]&amp;Courier_Invoice[AWB Code],Courier_Invoice[Order weight])</f>
        <v>1.5049999999999999</v>
      </c>
      <c r="D74" cm="1">
        <f t="array" ref="D74">_xlfn.XLOOKUP(A74&amp;B74,Courier_Invoice[Order ID]&amp;Courier_Invoice[AWB Code],Courier_Invoice[Weight Slabs])</f>
        <v>1</v>
      </c>
      <c r="E74" t="str" cm="1">
        <f t="array" ref="E74">_xlfn.XLOOKUP(A74&amp;B74,Courier_Invoice[Order ID]&amp;Courier_Invoice[AWB Code],Courier_Invoice[Charged Weight])</f>
        <v>1.5</v>
      </c>
      <c r="F74" cm="1">
        <f t="array" ref="F74">_xlfn.XLOOKUP(A74&amp;B74,Courier_Invoice[Order ID]&amp;Courier_Invoice[AWB Code],Courier_Invoice[weight Slab CC])</f>
        <v>1</v>
      </c>
      <c r="G74" t="str" cm="1">
        <f t="array" ref="G74">_xlfn.XLOOKUP(A74&amp;B74,Courier_Invoice[Order ID]&amp;Courier_Invoice[AWB Code],Courier_Invoice[Zone X])</f>
        <v>b</v>
      </c>
      <c r="H74" t="str" cm="1">
        <f t="array" ref="H74">_xlfn.XLOOKUP(A74&amp;B74,Courier_Invoice[Order ID]&amp;Courier_Invoice[AWB Code],Courier_Invoice[Zone])</f>
        <v>b</v>
      </c>
      <c r="I74" cm="1">
        <f t="array" ref="I74">_xlfn.XLOOKUP(A74&amp;B74,Courier_Invoice[Order ID]&amp;Courier_Invoice[AWB Code],Courier_Invoice[Total Charge])</f>
        <v>61.3</v>
      </c>
      <c r="J74" t="str" cm="1">
        <f t="array" ref="J74">_xlfn.XLOOKUP(A74&amp;B74,Courier_Invoice[Order ID]&amp;Courier_Invoice[AWB Code],Courier_Invoice[Billing Amount (Rs.)])</f>
        <v>89.6</v>
      </c>
      <c r="K74">
        <f t="shared" si="1"/>
        <v>28.299999999999997</v>
      </c>
    </row>
    <row r="75" spans="1:11" x14ac:dyDescent="0.3">
      <c r="A75" s="9" t="s">
        <v>58</v>
      </c>
      <c r="B75" t="str">
        <f>_xlfn.XLOOKUP(A75,Courier_Invoice[Order ID],Courier_Invoice[AWB Code])</f>
        <v>1091117795531</v>
      </c>
      <c r="C75" cm="1">
        <f t="array" ref="C75">_xlfn.XLOOKUP(A75&amp;B75,Courier_Invoice[Order ID]&amp;Courier_Invoice[AWB Code],Courier_Invoice[Order weight])</f>
        <v>1.5169999999999999</v>
      </c>
      <c r="D75" cm="1">
        <f t="array" ref="D75">_xlfn.XLOOKUP(A75&amp;B75,Courier_Invoice[Order ID]&amp;Courier_Invoice[AWB Code],Courier_Invoice[Weight Slabs])</f>
        <v>1.5</v>
      </c>
      <c r="E75" t="str" cm="1">
        <f t="array" ref="E75">_xlfn.XLOOKUP(A75&amp;B75,Courier_Invoice[Order ID]&amp;Courier_Invoice[AWB Code],Courier_Invoice[Charged Weight])</f>
        <v>1.5</v>
      </c>
      <c r="F75" cm="1">
        <f t="array" ref="F75">_xlfn.XLOOKUP(A75&amp;B75,Courier_Invoice[Order ID]&amp;Courier_Invoice[AWB Code],Courier_Invoice[weight Slab CC])</f>
        <v>1.5</v>
      </c>
      <c r="G75" t="str" cm="1">
        <f t="array" ref="G75">_xlfn.XLOOKUP(A75&amp;B75,Courier_Invoice[Order ID]&amp;Courier_Invoice[AWB Code],Courier_Invoice[Zone X])</f>
        <v>d</v>
      </c>
      <c r="H75" t="str" cm="1">
        <f t="array" ref="H75">_xlfn.XLOOKUP(A75&amp;B75,Courier_Invoice[Order ID]&amp;Courier_Invoice[AWB Code],Courier_Invoice[Zone])</f>
        <v>d</v>
      </c>
      <c r="I75" cm="1">
        <f t="array" ref="I75">_xlfn.XLOOKUP(A75&amp;B75,Courier_Invoice[Order ID]&amp;Courier_Invoice[AWB Code],Courier_Invoice[Total Charge])</f>
        <v>90.199999999999989</v>
      </c>
      <c r="J75" t="str" cm="1">
        <f t="array" ref="J75">_xlfn.XLOOKUP(A75&amp;B75,Courier_Invoice[Order ID]&amp;Courier_Invoice[AWB Code],Courier_Invoice[Billing Amount (Rs.)])</f>
        <v>135</v>
      </c>
      <c r="K75">
        <f t="shared" si="1"/>
        <v>44.800000000000011</v>
      </c>
    </row>
    <row r="76" spans="1:11" x14ac:dyDescent="0.3">
      <c r="A76" s="8" t="s">
        <v>57</v>
      </c>
      <c r="B76" t="str">
        <f>_xlfn.XLOOKUP(A76,Courier_Invoice[Order ID],Courier_Invoice[AWB Code])</f>
        <v>1091117795623</v>
      </c>
      <c r="C76" cm="1">
        <f t="array" ref="C76">_xlfn.XLOOKUP(A76&amp;B76,Courier_Invoice[Order ID]&amp;Courier_Invoice[AWB Code],Courier_Invoice[Order weight])</f>
        <v>3.08</v>
      </c>
      <c r="D76" cm="1">
        <f t="array" ref="D76">_xlfn.XLOOKUP(A76&amp;B76,Courier_Invoice[Order ID]&amp;Courier_Invoice[AWB Code],Courier_Invoice[Weight Slabs])</f>
        <v>1.5</v>
      </c>
      <c r="E76" t="str" cm="1">
        <f t="array" ref="E76">_xlfn.XLOOKUP(A76&amp;B76,Courier_Invoice[Order ID]&amp;Courier_Invoice[AWB Code],Courier_Invoice[Charged Weight])</f>
        <v>3</v>
      </c>
      <c r="F76" cm="1">
        <f t="array" ref="F76">_xlfn.XLOOKUP(A76&amp;B76,Courier_Invoice[Order ID]&amp;Courier_Invoice[AWB Code],Courier_Invoice[weight Slab CC])</f>
        <v>1.5</v>
      </c>
      <c r="G76" t="str" cm="1">
        <f t="array" ref="G76">_xlfn.XLOOKUP(A76&amp;B76,Courier_Invoice[Order ID]&amp;Courier_Invoice[AWB Code],Courier_Invoice[Zone X])</f>
        <v>d</v>
      </c>
      <c r="H76" t="str" cm="1">
        <f t="array" ref="H76">_xlfn.XLOOKUP(A76&amp;B76,Courier_Invoice[Order ID]&amp;Courier_Invoice[AWB Code],Courier_Invoice[Zone])</f>
        <v>d</v>
      </c>
      <c r="I76" cm="1">
        <f t="array" ref="I76">_xlfn.XLOOKUP(A76&amp;B76,Courier_Invoice[Order ID]&amp;Courier_Invoice[AWB Code],Courier_Invoice[Total Charge])</f>
        <v>135</v>
      </c>
      <c r="J76" t="str" cm="1">
        <f t="array" ref="J76">_xlfn.XLOOKUP(A76&amp;B76,Courier_Invoice[Order ID]&amp;Courier_Invoice[AWB Code],Courier_Invoice[Billing Amount (Rs.)])</f>
        <v>269.4</v>
      </c>
      <c r="K76">
        <f t="shared" si="1"/>
        <v>134.39999999999998</v>
      </c>
    </row>
    <row r="77" spans="1:11" x14ac:dyDescent="0.3">
      <c r="A77" s="9" t="s">
        <v>56</v>
      </c>
      <c r="B77" t="str">
        <f>_xlfn.XLOOKUP(A77,Courier_Invoice[Order ID],Courier_Invoice[AWB Code])</f>
        <v>1091121482593</v>
      </c>
      <c r="C77" cm="1">
        <f t="array" ref="C77">_xlfn.XLOOKUP(A77&amp;B77,Courier_Invoice[Order ID]&amp;Courier_Invoice[AWB Code],Courier_Invoice[Order weight])</f>
        <v>0.63</v>
      </c>
      <c r="D77" cm="1">
        <f t="array" ref="D77">_xlfn.XLOOKUP(A77&amp;B77,Courier_Invoice[Order ID]&amp;Courier_Invoice[AWB Code],Courier_Invoice[Weight Slabs])</f>
        <v>1.5</v>
      </c>
      <c r="E77" t="str" cm="1">
        <f t="array" ref="E77">_xlfn.XLOOKUP(A77&amp;B77,Courier_Invoice[Order ID]&amp;Courier_Invoice[AWB Code],Courier_Invoice[Charged Weight])</f>
        <v>0.6</v>
      </c>
      <c r="F77" cm="1">
        <f t="array" ref="F77">_xlfn.XLOOKUP(A77&amp;B77,Courier_Invoice[Order ID]&amp;Courier_Invoice[AWB Code],Courier_Invoice[weight Slab CC])</f>
        <v>1.5</v>
      </c>
      <c r="G77" t="str" cm="1">
        <f t="array" ref="G77">_xlfn.XLOOKUP(A77&amp;B77,Courier_Invoice[Order ID]&amp;Courier_Invoice[AWB Code],Courier_Invoice[Zone X])</f>
        <v>d</v>
      </c>
      <c r="H77" t="str" cm="1">
        <f t="array" ref="H77">_xlfn.XLOOKUP(A77&amp;B77,Courier_Invoice[Order ID]&amp;Courier_Invoice[AWB Code],Courier_Invoice[Zone])</f>
        <v>d</v>
      </c>
      <c r="I77" cm="1">
        <f t="array" ref="I77">_xlfn.XLOOKUP(A77&amp;B77,Courier_Invoice[Order ID]&amp;Courier_Invoice[AWB Code],Courier_Invoice[Total Charge])</f>
        <v>86.699999999999989</v>
      </c>
      <c r="J77" t="str" cm="1">
        <f t="array" ref="J77">_xlfn.XLOOKUP(A77&amp;B77,Courier_Invoice[Order ID]&amp;Courier_Invoice[AWB Code],Courier_Invoice[Billing Amount (Rs.)])</f>
        <v>172.8</v>
      </c>
      <c r="K77">
        <f t="shared" si="1"/>
        <v>86.100000000000023</v>
      </c>
    </row>
    <row r="78" spans="1:11" x14ac:dyDescent="0.3">
      <c r="A78" s="8" t="s">
        <v>55</v>
      </c>
      <c r="B78" t="str">
        <f>_xlfn.XLOOKUP(A78,Courier_Invoice[Order ID],Courier_Invoice[AWB Code])</f>
        <v>1091117803511</v>
      </c>
      <c r="C78" cm="1">
        <f t="array" ref="C78">_xlfn.XLOOKUP(A78&amp;B78,Courier_Invoice[Order ID]&amp;Courier_Invoice[AWB Code],Courier_Invoice[Order weight])</f>
        <v>0.36099999999999999</v>
      </c>
      <c r="D78" cm="1">
        <f t="array" ref="D78">_xlfn.XLOOKUP(A78&amp;B78,Courier_Invoice[Order ID]&amp;Courier_Invoice[AWB Code],Courier_Invoice[Weight Slabs])</f>
        <v>1</v>
      </c>
      <c r="E78" t="str" cm="1">
        <f t="array" ref="E78">_xlfn.XLOOKUP(A78&amp;B78,Courier_Invoice[Order ID]&amp;Courier_Invoice[AWB Code],Courier_Invoice[Charged Weight])</f>
        <v>0.82</v>
      </c>
      <c r="F78" cm="1">
        <f t="array" ref="F78">_xlfn.XLOOKUP(A78&amp;B78,Courier_Invoice[Order ID]&amp;Courier_Invoice[AWB Code],Courier_Invoice[weight Slab CC])</f>
        <v>1.5</v>
      </c>
      <c r="G78" t="str" cm="1">
        <f t="array" ref="G78">_xlfn.XLOOKUP(A78&amp;B78,Courier_Invoice[Order ID]&amp;Courier_Invoice[AWB Code],Courier_Invoice[Zone X])</f>
        <v>b</v>
      </c>
      <c r="H78" t="str" cm="1">
        <f t="array" ref="H78">_xlfn.XLOOKUP(A78&amp;B78,Courier_Invoice[Order ID]&amp;Courier_Invoice[AWB Code],Courier_Invoice[Zone])</f>
        <v>d</v>
      </c>
      <c r="I78" cm="1">
        <f t="array" ref="I78">_xlfn.XLOOKUP(A78&amp;B78,Courier_Invoice[Order ID]&amp;Courier_Invoice[AWB Code],Courier_Invoice[Total Charge])</f>
        <v>33</v>
      </c>
      <c r="J78" t="str" cm="1">
        <f t="array" ref="J78">_xlfn.XLOOKUP(A78&amp;B78,Courier_Invoice[Order ID]&amp;Courier_Invoice[AWB Code],Courier_Invoice[Billing Amount (Rs.)])</f>
        <v>90.2</v>
      </c>
      <c r="K78">
        <f t="shared" si="1"/>
        <v>57.2</v>
      </c>
    </row>
    <row r="79" spans="1:11" x14ac:dyDescent="0.3">
      <c r="A79" s="9" t="s">
        <v>54</v>
      </c>
      <c r="B79" t="str">
        <f>_xlfn.XLOOKUP(A79,Courier_Invoice[Order ID],Courier_Invoice[AWB Code])</f>
        <v>1091117804200</v>
      </c>
      <c r="C79" cm="1">
        <f t="array" ref="C79">_xlfn.XLOOKUP(A79&amp;B79,Courier_Invoice[Order ID]&amp;Courier_Invoice[AWB Code],Courier_Invoice[Order weight])</f>
        <v>0.60099999999999998</v>
      </c>
      <c r="D79" cm="1">
        <f t="array" ref="D79">_xlfn.XLOOKUP(A79&amp;B79,Courier_Invoice[Order ID]&amp;Courier_Invoice[AWB Code],Courier_Invoice[Weight Slabs])</f>
        <v>1</v>
      </c>
      <c r="E79" t="str" cm="1">
        <f t="array" ref="E79">_xlfn.XLOOKUP(A79&amp;B79,Courier_Invoice[Order ID]&amp;Courier_Invoice[AWB Code],Courier_Invoice[Charged Weight])</f>
        <v>0.76</v>
      </c>
      <c r="F79" cm="1">
        <f t="array" ref="F79">_xlfn.XLOOKUP(A79&amp;B79,Courier_Invoice[Order ID]&amp;Courier_Invoice[AWB Code],Courier_Invoice[weight Slab CC])</f>
        <v>1.5</v>
      </c>
      <c r="G79" t="str" cm="1">
        <f t="array" ref="G79">_xlfn.XLOOKUP(A79&amp;B79,Courier_Invoice[Order ID]&amp;Courier_Invoice[AWB Code],Courier_Invoice[Zone X])</f>
        <v>b</v>
      </c>
      <c r="H79" t="str" cm="1">
        <f t="array" ref="H79">_xlfn.XLOOKUP(A79&amp;B79,Courier_Invoice[Order ID]&amp;Courier_Invoice[AWB Code],Courier_Invoice[Zone])</f>
        <v>d</v>
      </c>
      <c r="I79" cm="1">
        <f t="array" ref="I79">_xlfn.XLOOKUP(A79&amp;B79,Courier_Invoice[Order ID]&amp;Courier_Invoice[AWB Code],Courier_Invoice[Total Charge])</f>
        <v>33</v>
      </c>
      <c r="J79" t="str" cm="1">
        <f t="array" ref="J79">_xlfn.XLOOKUP(A79&amp;B79,Courier_Invoice[Order ID]&amp;Courier_Invoice[AWB Code],Courier_Invoice[Billing Amount (Rs.)])</f>
        <v>90.2</v>
      </c>
      <c r="K79">
        <f t="shared" si="1"/>
        <v>57.2</v>
      </c>
    </row>
    <row r="80" spans="1:11" x14ac:dyDescent="0.3">
      <c r="A80" s="8" t="s">
        <v>53</v>
      </c>
      <c r="B80" t="str">
        <f>_xlfn.XLOOKUP(A80,Courier_Invoice[Order ID],Courier_Invoice[AWB Code])</f>
        <v>1091117804314</v>
      </c>
      <c r="C80" cm="1">
        <f t="array" ref="C80">_xlfn.XLOOKUP(A80&amp;B80,Courier_Invoice[Order ID]&amp;Courier_Invoice[AWB Code],Courier_Invoice[Order weight])</f>
        <v>0.5</v>
      </c>
      <c r="D80" cm="1">
        <f t="array" ref="D80">_xlfn.XLOOKUP(A80&amp;B80,Courier_Invoice[Order ID]&amp;Courier_Invoice[AWB Code],Courier_Invoice[Weight Slabs])</f>
        <v>1</v>
      </c>
      <c r="E80" t="str" cm="1">
        <f t="array" ref="E80">_xlfn.XLOOKUP(A80&amp;B80,Courier_Invoice[Order ID]&amp;Courier_Invoice[AWB Code],Courier_Invoice[Charged Weight])</f>
        <v>0.66</v>
      </c>
      <c r="F80" cm="1">
        <f t="array" ref="F80">_xlfn.XLOOKUP(A80&amp;B80,Courier_Invoice[Order ID]&amp;Courier_Invoice[AWB Code],Courier_Invoice[weight Slab CC])</f>
        <v>1.5</v>
      </c>
      <c r="G80" t="str" cm="1">
        <f t="array" ref="G80">_xlfn.XLOOKUP(A80&amp;B80,Courier_Invoice[Order ID]&amp;Courier_Invoice[AWB Code],Courier_Invoice[Zone X])</f>
        <v>b</v>
      </c>
      <c r="H80" t="str" cm="1">
        <f t="array" ref="H80">_xlfn.XLOOKUP(A80&amp;B80,Courier_Invoice[Order ID]&amp;Courier_Invoice[AWB Code],Courier_Invoice[Zone])</f>
        <v>d</v>
      </c>
      <c r="I80" cm="1">
        <f t="array" ref="I80">_xlfn.XLOOKUP(A80&amp;B80,Courier_Invoice[Order ID]&amp;Courier_Invoice[AWB Code],Courier_Invoice[Total Charge])</f>
        <v>33</v>
      </c>
      <c r="J80" t="str" cm="1">
        <f t="array" ref="J80">_xlfn.XLOOKUP(A80&amp;B80,Courier_Invoice[Order ID]&amp;Courier_Invoice[AWB Code],Courier_Invoice[Billing Amount (Rs.)])</f>
        <v>90.2</v>
      </c>
      <c r="K80">
        <f t="shared" si="1"/>
        <v>57.2</v>
      </c>
    </row>
    <row r="81" spans="1:11" x14ac:dyDescent="0.3">
      <c r="A81" s="9" t="s">
        <v>52</v>
      </c>
      <c r="B81" t="str">
        <f>_xlfn.XLOOKUP(A81,Courier_Invoice[Order ID],Courier_Invoice[AWB Code])</f>
        <v>1091117805390</v>
      </c>
      <c r="C81" cm="1">
        <f t="array" ref="C81">_xlfn.XLOOKUP(A81&amp;B81,Courier_Invoice[Order ID]&amp;Courier_Invoice[AWB Code],Courier_Invoice[Order weight])</f>
        <v>0.5</v>
      </c>
      <c r="D81" cm="1">
        <f t="array" ref="D81">_xlfn.XLOOKUP(A81&amp;B81,Courier_Invoice[Order ID]&amp;Courier_Invoice[AWB Code],Courier_Invoice[Weight Slabs])</f>
        <v>1</v>
      </c>
      <c r="E81" t="str" cm="1">
        <f t="array" ref="E81">_xlfn.XLOOKUP(A81&amp;B81,Courier_Invoice[Order ID]&amp;Courier_Invoice[AWB Code],Courier_Invoice[Charged Weight])</f>
        <v>0.68</v>
      </c>
      <c r="F81" cm="1">
        <f t="array" ref="F81">_xlfn.XLOOKUP(A81&amp;B81,Courier_Invoice[Order ID]&amp;Courier_Invoice[AWB Code],Courier_Invoice[weight Slab CC])</f>
        <v>1.5</v>
      </c>
      <c r="G81" t="str" cm="1">
        <f t="array" ref="G81">_xlfn.XLOOKUP(A81&amp;B81,Courier_Invoice[Order ID]&amp;Courier_Invoice[AWB Code],Courier_Invoice[Zone X])</f>
        <v>b</v>
      </c>
      <c r="H81" t="str" cm="1">
        <f t="array" ref="H81">_xlfn.XLOOKUP(A81&amp;B81,Courier_Invoice[Order ID]&amp;Courier_Invoice[AWB Code],Courier_Invoice[Zone])</f>
        <v>d</v>
      </c>
      <c r="I81" cm="1">
        <f t="array" ref="I81">_xlfn.XLOOKUP(A81&amp;B81,Courier_Invoice[Order ID]&amp;Courier_Invoice[AWB Code],Courier_Invoice[Total Charge])</f>
        <v>33</v>
      </c>
      <c r="J81" t="str" cm="1">
        <f t="array" ref="J81">_xlfn.XLOOKUP(A81&amp;B81,Courier_Invoice[Order ID]&amp;Courier_Invoice[AWB Code],Courier_Invoice[Billing Amount (Rs.)])</f>
        <v>90.2</v>
      </c>
      <c r="K81">
        <f t="shared" si="1"/>
        <v>57.2</v>
      </c>
    </row>
    <row r="82" spans="1:11" x14ac:dyDescent="0.3">
      <c r="A82" s="8" t="s">
        <v>51</v>
      </c>
      <c r="B82" t="str">
        <f>_xlfn.XLOOKUP(A82,Courier_Invoice[Order ID],Courier_Invoice[AWB Code])</f>
        <v>1091117806263</v>
      </c>
      <c r="C82" cm="1">
        <f t="array" ref="C82">_xlfn.XLOOKUP(A82&amp;B82,Courier_Invoice[Order ID]&amp;Courier_Invoice[AWB Code],Courier_Invoice[Order weight])</f>
        <v>0.98599999999999999</v>
      </c>
      <c r="D82" cm="1">
        <f t="array" ref="D82">_xlfn.XLOOKUP(A82&amp;B82,Courier_Invoice[Order ID]&amp;Courier_Invoice[AWB Code],Courier_Invoice[Weight Slabs])</f>
        <v>1</v>
      </c>
      <c r="E82" t="str" cm="1">
        <f t="array" ref="E82">_xlfn.XLOOKUP(A82&amp;B82,Courier_Invoice[Order ID]&amp;Courier_Invoice[AWB Code],Courier_Invoice[Charged Weight])</f>
        <v>1.86</v>
      </c>
      <c r="F82" cm="1">
        <f t="array" ref="F82">_xlfn.XLOOKUP(A82&amp;B82,Courier_Invoice[Order ID]&amp;Courier_Invoice[AWB Code],Courier_Invoice[weight Slab CC])</f>
        <v>1.5</v>
      </c>
      <c r="G82" t="str" cm="1">
        <f t="array" ref="G82">_xlfn.XLOOKUP(A82&amp;B82,Courier_Invoice[Order ID]&amp;Courier_Invoice[AWB Code],Courier_Invoice[Zone X])</f>
        <v>b</v>
      </c>
      <c r="H82" t="str" cm="1">
        <f t="array" ref="H82">_xlfn.XLOOKUP(A82&amp;B82,Courier_Invoice[Order ID]&amp;Courier_Invoice[AWB Code],Courier_Invoice[Zone])</f>
        <v>d</v>
      </c>
      <c r="I82" cm="1">
        <f t="array" ref="I82">_xlfn.XLOOKUP(A82&amp;B82,Courier_Invoice[Order ID]&amp;Courier_Invoice[AWB Code],Courier_Invoice[Total Charge])</f>
        <v>33</v>
      </c>
      <c r="J82" t="str" cm="1">
        <f t="array" ref="J82">_xlfn.XLOOKUP(A82&amp;B82,Courier_Invoice[Order ID]&amp;Courier_Invoice[AWB Code],Courier_Invoice[Billing Amount (Rs.)])</f>
        <v>179.8</v>
      </c>
      <c r="K82">
        <f t="shared" si="1"/>
        <v>146.80000000000001</v>
      </c>
    </row>
    <row r="83" spans="1:11" x14ac:dyDescent="0.3">
      <c r="A83" s="9" t="s">
        <v>50</v>
      </c>
      <c r="B83" t="str">
        <f>_xlfn.XLOOKUP(A83,Courier_Invoice[Order ID],Courier_Invoice[AWB Code])</f>
        <v>1091117807140</v>
      </c>
      <c r="C83" cm="1">
        <f t="array" ref="C83">_xlfn.XLOOKUP(A83&amp;B83,Courier_Invoice[Order ID]&amp;Courier_Invoice[AWB Code],Courier_Invoice[Order weight])</f>
        <v>0.60699999999999998</v>
      </c>
      <c r="D83" cm="1">
        <f t="array" ref="D83">_xlfn.XLOOKUP(A83&amp;B83,Courier_Invoice[Order ID]&amp;Courier_Invoice[AWB Code],Courier_Invoice[Weight Slabs])</f>
        <v>1</v>
      </c>
      <c r="E83" t="str" cm="1">
        <f t="array" ref="E83">_xlfn.XLOOKUP(A83&amp;B83,Courier_Invoice[Order ID]&amp;Courier_Invoice[AWB Code],Courier_Invoice[Charged Weight])</f>
        <v>2.27</v>
      </c>
      <c r="F83" cm="1">
        <f t="array" ref="F83">_xlfn.XLOOKUP(A83&amp;B83,Courier_Invoice[Order ID]&amp;Courier_Invoice[AWB Code],Courier_Invoice[weight Slab CC])</f>
        <v>1.5</v>
      </c>
      <c r="G83" t="str" cm="1">
        <f t="array" ref="G83">_xlfn.XLOOKUP(A83&amp;B83,Courier_Invoice[Order ID]&amp;Courier_Invoice[AWB Code],Courier_Invoice[Zone X])</f>
        <v>b</v>
      </c>
      <c r="H83" t="str" cm="1">
        <f t="array" ref="H83">_xlfn.XLOOKUP(A83&amp;B83,Courier_Invoice[Order ID]&amp;Courier_Invoice[AWB Code],Courier_Invoice[Zone])</f>
        <v>d</v>
      </c>
      <c r="I83" cm="1">
        <f t="array" ref="I83">_xlfn.XLOOKUP(A83&amp;B83,Courier_Invoice[Order ID]&amp;Courier_Invoice[AWB Code],Courier_Invoice[Total Charge])</f>
        <v>33</v>
      </c>
      <c r="J83" t="str" cm="1">
        <f t="array" ref="J83">_xlfn.XLOOKUP(A83&amp;B83,Courier_Invoice[Order ID]&amp;Courier_Invoice[AWB Code],Courier_Invoice[Billing Amount (Rs.)])</f>
        <v>224.6</v>
      </c>
      <c r="K83">
        <f t="shared" si="1"/>
        <v>191.6</v>
      </c>
    </row>
    <row r="84" spans="1:11" x14ac:dyDescent="0.3">
      <c r="A84" s="8" t="s">
        <v>49</v>
      </c>
      <c r="B84" t="str">
        <f>_xlfn.XLOOKUP(A84,Courier_Invoice[Order ID],Courier_Invoice[AWB Code])</f>
        <v>1091117904860</v>
      </c>
      <c r="C84" cm="1">
        <f t="array" ref="C84">_xlfn.XLOOKUP(A84&amp;B84,Courier_Invoice[Order ID]&amp;Courier_Invoice[AWB Code],Courier_Invoice[Order weight])</f>
        <v>0.48799999999999999</v>
      </c>
      <c r="D84" cm="1">
        <f t="array" ref="D84">_xlfn.XLOOKUP(A84&amp;B84,Courier_Invoice[Order ID]&amp;Courier_Invoice[AWB Code],Courier_Invoice[Weight Slabs])</f>
        <v>1</v>
      </c>
      <c r="E84" t="str" cm="1">
        <f t="array" ref="E84">_xlfn.XLOOKUP(A84&amp;B84,Courier_Invoice[Order ID]&amp;Courier_Invoice[AWB Code],Courier_Invoice[Charged Weight])</f>
        <v>0.68</v>
      </c>
      <c r="F84" cm="1">
        <f t="array" ref="F84">_xlfn.XLOOKUP(A84&amp;B84,Courier_Invoice[Order ID]&amp;Courier_Invoice[AWB Code],Courier_Invoice[weight Slab CC])</f>
        <v>1.5</v>
      </c>
      <c r="G84" t="str" cm="1">
        <f t="array" ref="G84">_xlfn.XLOOKUP(A84&amp;B84,Courier_Invoice[Order ID]&amp;Courier_Invoice[AWB Code],Courier_Invoice[Zone X])</f>
        <v>b</v>
      </c>
      <c r="H84" t="str" cm="1">
        <f t="array" ref="H84">_xlfn.XLOOKUP(A84&amp;B84,Courier_Invoice[Order ID]&amp;Courier_Invoice[AWB Code],Courier_Invoice[Zone])</f>
        <v>d</v>
      </c>
      <c r="I84" cm="1">
        <f t="array" ref="I84">_xlfn.XLOOKUP(A84&amp;B84,Courier_Invoice[Order ID]&amp;Courier_Invoice[AWB Code],Courier_Invoice[Total Charge])</f>
        <v>33</v>
      </c>
      <c r="J84" t="str" cm="1">
        <f t="array" ref="J84">_xlfn.XLOOKUP(A84&amp;B84,Courier_Invoice[Order ID]&amp;Courier_Invoice[AWB Code],Courier_Invoice[Billing Amount (Rs.)])</f>
        <v>90.2</v>
      </c>
      <c r="K84">
        <f t="shared" si="1"/>
        <v>57.2</v>
      </c>
    </row>
    <row r="85" spans="1:11" x14ac:dyDescent="0.3">
      <c r="A85" s="9" t="s">
        <v>48</v>
      </c>
      <c r="B85" t="str">
        <f>_xlfn.XLOOKUP(A85,Courier_Invoice[Order ID],Courier_Invoice[AWB Code])</f>
        <v>1091117905022</v>
      </c>
      <c r="C85" cm="1">
        <f t="array" ref="C85">_xlfn.XLOOKUP(A85&amp;B85,Courier_Invoice[Order ID]&amp;Courier_Invoice[AWB Code],Courier_Invoice[Order weight])</f>
        <v>0.5</v>
      </c>
      <c r="D85" cm="1">
        <f t="array" ref="D85">_xlfn.XLOOKUP(A85&amp;B85,Courier_Invoice[Order ID]&amp;Courier_Invoice[AWB Code],Courier_Invoice[Weight Slabs])</f>
        <v>1</v>
      </c>
      <c r="E85" t="str" cm="1">
        <f t="array" ref="E85">_xlfn.XLOOKUP(A85&amp;B85,Courier_Invoice[Order ID]&amp;Courier_Invoice[AWB Code],Courier_Invoice[Charged Weight])</f>
        <v>0.72</v>
      </c>
      <c r="F85" cm="1">
        <f t="array" ref="F85">_xlfn.XLOOKUP(A85&amp;B85,Courier_Invoice[Order ID]&amp;Courier_Invoice[AWB Code],Courier_Invoice[weight Slab CC])</f>
        <v>1.5</v>
      </c>
      <c r="G85" t="str" cm="1">
        <f t="array" ref="G85">_xlfn.XLOOKUP(A85&amp;B85,Courier_Invoice[Order ID]&amp;Courier_Invoice[AWB Code],Courier_Invoice[Zone X])</f>
        <v>b</v>
      </c>
      <c r="H85" t="str" cm="1">
        <f t="array" ref="H85">_xlfn.XLOOKUP(A85&amp;B85,Courier_Invoice[Order ID]&amp;Courier_Invoice[AWB Code],Courier_Invoice[Zone])</f>
        <v>d</v>
      </c>
      <c r="I85" cm="1">
        <f t="array" ref="I85">_xlfn.XLOOKUP(A85&amp;B85,Courier_Invoice[Order ID]&amp;Courier_Invoice[AWB Code],Courier_Invoice[Total Charge])</f>
        <v>33</v>
      </c>
      <c r="J85" t="str" cm="1">
        <f t="array" ref="J85">_xlfn.XLOOKUP(A85&amp;B85,Courier_Invoice[Order ID]&amp;Courier_Invoice[AWB Code],Courier_Invoice[Billing Amount (Rs.)])</f>
        <v>90.2</v>
      </c>
      <c r="K85">
        <f t="shared" si="1"/>
        <v>57.2</v>
      </c>
    </row>
    <row r="86" spans="1:11" x14ac:dyDescent="0.3">
      <c r="A86" s="8" t="s">
        <v>47</v>
      </c>
      <c r="B86" t="str">
        <f>_xlfn.XLOOKUP(A86,Courier_Invoice[Order ID],Courier_Invoice[AWB Code])</f>
        <v>1091117957533</v>
      </c>
      <c r="C86" cm="1">
        <f t="array" ref="C86">_xlfn.XLOOKUP(A86&amp;B86,Courier_Invoice[Order ID]&amp;Courier_Invoice[AWB Code],Courier_Invoice[Order weight])</f>
        <v>0.60699999999999998</v>
      </c>
      <c r="D86" cm="1">
        <f t="array" ref="D86">_xlfn.XLOOKUP(A86&amp;B86,Courier_Invoice[Order ID]&amp;Courier_Invoice[AWB Code],Courier_Invoice[Weight Slabs])</f>
        <v>1</v>
      </c>
      <c r="E86" t="str" cm="1">
        <f t="array" ref="E86">_xlfn.XLOOKUP(A86&amp;B86,Courier_Invoice[Order ID]&amp;Courier_Invoice[AWB Code],Courier_Invoice[Charged Weight])</f>
        <v>0.76</v>
      </c>
      <c r="F86" cm="1">
        <f t="array" ref="F86">_xlfn.XLOOKUP(A86&amp;B86,Courier_Invoice[Order ID]&amp;Courier_Invoice[AWB Code],Courier_Invoice[weight Slab CC])</f>
        <v>1.5</v>
      </c>
      <c r="G86" t="str" cm="1">
        <f t="array" ref="G86">_xlfn.XLOOKUP(A86&amp;B86,Courier_Invoice[Order ID]&amp;Courier_Invoice[AWB Code],Courier_Invoice[Zone X])</f>
        <v>b</v>
      </c>
      <c r="H86" t="str" cm="1">
        <f t="array" ref="H86">_xlfn.XLOOKUP(A86&amp;B86,Courier_Invoice[Order ID]&amp;Courier_Invoice[AWB Code],Courier_Invoice[Zone])</f>
        <v>d</v>
      </c>
      <c r="I86" cm="1">
        <f t="array" ref="I86">_xlfn.XLOOKUP(A86&amp;B86,Courier_Invoice[Order ID]&amp;Courier_Invoice[AWB Code],Courier_Invoice[Total Charge])</f>
        <v>33</v>
      </c>
      <c r="J86" t="str" cm="1">
        <f t="array" ref="J86">_xlfn.XLOOKUP(A86&amp;B86,Courier_Invoice[Order ID]&amp;Courier_Invoice[AWB Code],Courier_Invoice[Billing Amount (Rs.)])</f>
        <v>90.2</v>
      </c>
      <c r="K86">
        <f t="shared" si="1"/>
        <v>57.2</v>
      </c>
    </row>
    <row r="87" spans="1:11" x14ac:dyDescent="0.3">
      <c r="A87" s="9" t="s">
        <v>46</v>
      </c>
      <c r="B87" t="str">
        <f>_xlfn.XLOOKUP(A87,Courier_Invoice[Order ID],Courier_Invoice[AWB Code])</f>
        <v>1091117957780</v>
      </c>
      <c r="C87" cm="1">
        <f t="array" ref="C87">_xlfn.XLOOKUP(A87&amp;B87,Courier_Invoice[Order ID]&amp;Courier_Invoice[AWB Code],Courier_Invoice[Order weight])</f>
        <v>1.032</v>
      </c>
      <c r="D87" cm="1">
        <f t="array" ref="D87">_xlfn.XLOOKUP(A87&amp;B87,Courier_Invoice[Order ID]&amp;Courier_Invoice[AWB Code],Courier_Invoice[Weight Slabs])</f>
        <v>1.5</v>
      </c>
      <c r="E87" t="str" cm="1">
        <f t="array" ref="E87">_xlfn.XLOOKUP(A87&amp;B87,Courier_Invoice[Order ID]&amp;Courier_Invoice[AWB Code],Courier_Invoice[Charged Weight])</f>
        <v>1.13</v>
      </c>
      <c r="F87" cm="1">
        <f t="array" ref="F87">_xlfn.XLOOKUP(A87&amp;B87,Courier_Invoice[Order ID]&amp;Courier_Invoice[AWB Code],Courier_Invoice[weight Slab CC])</f>
        <v>1.5</v>
      </c>
      <c r="G87" t="str" cm="1">
        <f t="array" ref="G87">_xlfn.XLOOKUP(A87&amp;B87,Courier_Invoice[Order ID]&amp;Courier_Invoice[AWB Code],Courier_Invoice[Zone X])</f>
        <v>d</v>
      </c>
      <c r="H87" t="str" cm="1">
        <f t="array" ref="H87">_xlfn.XLOOKUP(A87&amp;B87,Courier_Invoice[Order ID]&amp;Courier_Invoice[AWB Code],Courier_Invoice[Zone])</f>
        <v>d</v>
      </c>
      <c r="I87" cm="1">
        <f t="array" ref="I87">_xlfn.XLOOKUP(A87&amp;B87,Courier_Invoice[Order ID]&amp;Courier_Invoice[AWB Code],Courier_Invoice[Total Charge])</f>
        <v>86.699999999999989</v>
      </c>
      <c r="J87" t="str" cm="1">
        <f t="array" ref="J87">_xlfn.XLOOKUP(A87&amp;B87,Courier_Invoice[Order ID]&amp;Courier_Invoice[AWB Code],Courier_Invoice[Billing Amount (Rs.)])</f>
        <v>258.9</v>
      </c>
      <c r="K87">
        <f t="shared" si="1"/>
        <v>172.2</v>
      </c>
    </row>
    <row r="88" spans="1:11" x14ac:dyDescent="0.3">
      <c r="A88" s="8" t="s">
        <v>45</v>
      </c>
      <c r="B88" t="str">
        <f>_xlfn.XLOOKUP(A88,Courier_Invoice[Order ID],Courier_Invoice[AWB Code])</f>
        <v>1091117957942</v>
      </c>
      <c r="C88" cm="1">
        <f t="array" ref="C88">_xlfn.XLOOKUP(A88&amp;B88,Courier_Invoice[Order ID]&amp;Courier_Invoice[AWB Code],Courier_Invoice[Order weight])</f>
        <v>0.505</v>
      </c>
      <c r="D88" cm="1">
        <f t="array" ref="D88">_xlfn.XLOOKUP(A88&amp;B88,Courier_Invoice[Order ID]&amp;Courier_Invoice[AWB Code],Courier_Invoice[Weight Slabs])</f>
        <v>1</v>
      </c>
      <c r="E88" t="str" cm="1">
        <f t="array" ref="E88">_xlfn.XLOOKUP(A88&amp;B88,Courier_Invoice[Order ID]&amp;Courier_Invoice[AWB Code],Courier_Invoice[Charged Weight])</f>
        <v>0.6</v>
      </c>
      <c r="F88" cm="1">
        <f t="array" ref="F88">_xlfn.XLOOKUP(A88&amp;B88,Courier_Invoice[Order ID]&amp;Courier_Invoice[AWB Code],Courier_Invoice[weight Slab CC])</f>
        <v>1.5</v>
      </c>
      <c r="G88" t="str" cm="1">
        <f t="array" ref="G88">_xlfn.XLOOKUP(A88&amp;B88,Courier_Invoice[Order ID]&amp;Courier_Invoice[AWB Code],Courier_Invoice[Zone X])</f>
        <v>b</v>
      </c>
      <c r="H88" t="str" cm="1">
        <f t="array" ref="H88">_xlfn.XLOOKUP(A88&amp;B88,Courier_Invoice[Order ID]&amp;Courier_Invoice[AWB Code],Courier_Invoice[Zone])</f>
        <v>d</v>
      </c>
      <c r="I88" cm="1">
        <f t="array" ref="I88">_xlfn.XLOOKUP(A88&amp;B88,Courier_Invoice[Order ID]&amp;Courier_Invoice[AWB Code],Courier_Invoice[Total Charge])</f>
        <v>33</v>
      </c>
      <c r="J88" t="str" cm="1">
        <f t="array" ref="J88">_xlfn.XLOOKUP(A88&amp;B88,Courier_Invoice[Order ID]&amp;Courier_Invoice[AWB Code],Courier_Invoice[Billing Amount (Rs.)])</f>
        <v>90.2</v>
      </c>
      <c r="K88">
        <f t="shared" si="1"/>
        <v>57.2</v>
      </c>
    </row>
    <row r="89" spans="1:11" x14ac:dyDescent="0.3">
      <c r="A89" s="9" t="s">
        <v>44</v>
      </c>
      <c r="B89" t="str">
        <f>_xlfn.XLOOKUP(A89,Courier_Invoice[Order ID],Courier_Invoice[AWB Code])</f>
        <v>1091121846136</v>
      </c>
      <c r="C89" cm="1">
        <f t="array" ref="C89">_xlfn.XLOOKUP(A89&amp;B89,Courier_Invoice[Order ID]&amp;Courier_Invoice[AWB Code],Courier_Invoice[Order weight])</f>
        <v>0.75</v>
      </c>
      <c r="D89" cm="1">
        <f t="array" ref="D89">_xlfn.XLOOKUP(A89&amp;B89,Courier_Invoice[Order ID]&amp;Courier_Invoice[AWB Code],Courier_Invoice[Weight Slabs])</f>
        <v>1</v>
      </c>
      <c r="E89" t="str" cm="1">
        <f t="array" ref="E89">_xlfn.XLOOKUP(A89&amp;B89,Courier_Invoice[Order ID]&amp;Courier_Invoice[AWB Code],Courier_Invoice[Charged Weight])</f>
        <v>0.5</v>
      </c>
      <c r="F89" cm="1">
        <f t="array" ref="F89">_xlfn.XLOOKUP(A89&amp;B89,Courier_Invoice[Order ID]&amp;Courier_Invoice[AWB Code],Courier_Invoice[weight Slab CC])</f>
        <v>1.5</v>
      </c>
      <c r="G89" t="str" cm="1">
        <f t="array" ref="G89">_xlfn.XLOOKUP(A89&amp;B89,Courier_Invoice[Order ID]&amp;Courier_Invoice[AWB Code],Courier_Invoice[Zone X])</f>
        <v>b</v>
      </c>
      <c r="H89" t="str" cm="1">
        <f t="array" ref="H89">_xlfn.XLOOKUP(A89&amp;B89,Courier_Invoice[Order ID]&amp;Courier_Invoice[AWB Code],Courier_Invoice[Zone])</f>
        <v>d</v>
      </c>
      <c r="I89" cm="1">
        <f t="array" ref="I89">_xlfn.XLOOKUP(A89&amp;B89,Courier_Invoice[Order ID]&amp;Courier_Invoice[AWB Code],Courier_Invoice[Total Charge])</f>
        <v>33</v>
      </c>
      <c r="J89" t="str" cm="1">
        <f t="array" ref="J89">_xlfn.XLOOKUP(A89&amp;B89,Courier_Invoice[Order ID]&amp;Courier_Invoice[AWB Code],Courier_Invoice[Billing Amount (Rs.)])</f>
        <v>45.4</v>
      </c>
      <c r="K89">
        <f t="shared" si="1"/>
        <v>12.399999999999999</v>
      </c>
    </row>
    <row r="90" spans="1:11" x14ac:dyDescent="0.3">
      <c r="A90" s="8" t="s">
        <v>43</v>
      </c>
      <c r="B90" t="str">
        <f>_xlfn.XLOOKUP(A90,Courier_Invoice[Order ID],Courier_Invoice[AWB Code])</f>
        <v>1091117958163</v>
      </c>
      <c r="C90" cm="1">
        <f t="array" ref="C90">_xlfn.XLOOKUP(A90&amp;B90,Courier_Invoice[Order ID]&amp;Courier_Invoice[AWB Code],Courier_Invoice[Order weight])</f>
        <v>0.94499999999999995</v>
      </c>
      <c r="D90" cm="1">
        <f t="array" ref="D90">_xlfn.XLOOKUP(A90&amp;B90,Courier_Invoice[Order ID]&amp;Courier_Invoice[AWB Code],Courier_Invoice[Weight Slabs])</f>
        <v>1</v>
      </c>
      <c r="E90" t="str" cm="1">
        <f t="array" ref="E90">_xlfn.XLOOKUP(A90&amp;B90,Courier_Invoice[Order ID]&amp;Courier_Invoice[AWB Code],Courier_Invoice[Charged Weight])</f>
        <v>1.1</v>
      </c>
      <c r="F90" cm="1">
        <f t="array" ref="F90">_xlfn.XLOOKUP(A90&amp;B90,Courier_Invoice[Order ID]&amp;Courier_Invoice[AWB Code],Courier_Invoice[weight Slab CC])</f>
        <v>1.5</v>
      </c>
      <c r="G90" t="str" cm="1">
        <f t="array" ref="G90">_xlfn.XLOOKUP(A90&amp;B90,Courier_Invoice[Order ID]&amp;Courier_Invoice[AWB Code],Courier_Invoice[Zone X])</f>
        <v>b</v>
      </c>
      <c r="H90" t="str" cm="1">
        <f t="array" ref="H90">_xlfn.XLOOKUP(A90&amp;B90,Courier_Invoice[Order ID]&amp;Courier_Invoice[AWB Code],Courier_Invoice[Zone])</f>
        <v>d</v>
      </c>
      <c r="I90" cm="1">
        <f t="array" ref="I90">_xlfn.XLOOKUP(A90&amp;B90,Courier_Invoice[Order ID]&amp;Courier_Invoice[AWB Code],Courier_Invoice[Total Charge])</f>
        <v>33</v>
      </c>
      <c r="J90" t="str" cm="1">
        <f t="array" ref="J90">_xlfn.XLOOKUP(A90&amp;B90,Courier_Invoice[Order ID]&amp;Courier_Invoice[AWB Code],Courier_Invoice[Billing Amount (Rs.)])</f>
        <v>135</v>
      </c>
      <c r="K90">
        <f t="shared" si="1"/>
        <v>102</v>
      </c>
    </row>
    <row r="91" spans="1:11" x14ac:dyDescent="0.3">
      <c r="A91" s="9" t="s">
        <v>42</v>
      </c>
      <c r="B91" t="str">
        <f>_xlfn.XLOOKUP(A91,Courier_Invoice[Order ID],Courier_Invoice[AWB Code])</f>
        <v>1091117958395</v>
      </c>
      <c r="C91" cm="1">
        <f t="array" ref="C91">_xlfn.XLOOKUP(A91&amp;B91,Courier_Invoice[Order ID]&amp;Courier_Invoice[AWB Code],Courier_Invoice[Order weight])</f>
        <v>0.50800000000000001</v>
      </c>
      <c r="D91" cm="1">
        <f t="array" ref="D91">_xlfn.XLOOKUP(A91&amp;B91,Courier_Invoice[Order ID]&amp;Courier_Invoice[AWB Code],Courier_Invoice[Weight Slabs])</f>
        <v>1</v>
      </c>
      <c r="E91" t="str" cm="1">
        <f t="array" ref="E91">_xlfn.XLOOKUP(A91&amp;B91,Courier_Invoice[Order ID]&amp;Courier_Invoice[AWB Code],Courier_Invoice[Charged Weight])</f>
        <v>0.59</v>
      </c>
      <c r="F91" cm="1">
        <f t="array" ref="F91">_xlfn.XLOOKUP(A91&amp;B91,Courier_Invoice[Order ID]&amp;Courier_Invoice[AWB Code],Courier_Invoice[weight Slab CC])</f>
        <v>1.5</v>
      </c>
      <c r="G91" t="str" cm="1">
        <f t="array" ref="G91">_xlfn.XLOOKUP(A91&amp;B91,Courier_Invoice[Order ID]&amp;Courier_Invoice[AWB Code],Courier_Invoice[Zone X])</f>
        <v>b</v>
      </c>
      <c r="H91" t="str" cm="1">
        <f t="array" ref="H91">_xlfn.XLOOKUP(A91&amp;B91,Courier_Invoice[Order ID]&amp;Courier_Invoice[AWB Code],Courier_Invoice[Zone])</f>
        <v>d</v>
      </c>
      <c r="I91" cm="1">
        <f t="array" ref="I91">_xlfn.XLOOKUP(A91&amp;B91,Courier_Invoice[Order ID]&amp;Courier_Invoice[AWB Code],Courier_Invoice[Total Charge])</f>
        <v>33</v>
      </c>
      <c r="J91" t="str" cm="1">
        <f t="array" ref="J91">_xlfn.XLOOKUP(A91&amp;B91,Courier_Invoice[Order ID]&amp;Courier_Invoice[AWB Code],Courier_Invoice[Billing Amount (Rs.)])</f>
        <v>90.2</v>
      </c>
      <c r="K91">
        <f t="shared" si="1"/>
        <v>57.2</v>
      </c>
    </row>
    <row r="92" spans="1:11" x14ac:dyDescent="0.3">
      <c r="A92" s="8" t="s">
        <v>41</v>
      </c>
      <c r="B92" t="str">
        <f>_xlfn.XLOOKUP(A92,Courier_Invoice[Order ID],Courier_Invoice[AWB Code])</f>
        <v>1091118001865</v>
      </c>
      <c r="C92" cm="1">
        <f t="array" ref="C92">_xlfn.XLOOKUP(A92&amp;B92,Courier_Invoice[Order ID]&amp;Courier_Invoice[AWB Code],Courier_Invoice[Order weight])</f>
        <v>0.60699999999999998</v>
      </c>
      <c r="D92" cm="1">
        <f t="array" ref="D92">_xlfn.XLOOKUP(A92&amp;B92,Courier_Invoice[Order ID]&amp;Courier_Invoice[AWB Code],Courier_Invoice[Weight Slabs])</f>
        <v>1</v>
      </c>
      <c r="E92" t="str" cm="1">
        <f t="array" ref="E92">_xlfn.XLOOKUP(A92&amp;B92,Courier_Invoice[Order ID]&amp;Courier_Invoice[AWB Code],Courier_Invoice[Charged Weight])</f>
        <v>0.8</v>
      </c>
      <c r="F92" cm="1">
        <f t="array" ref="F92">_xlfn.XLOOKUP(A92&amp;B92,Courier_Invoice[Order ID]&amp;Courier_Invoice[AWB Code],Courier_Invoice[weight Slab CC])</f>
        <v>1.5</v>
      </c>
      <c r="G92" t="str" cm="1">
        <f t="array" ref="G92">_xlfn.XLOOKUP(A92&amp;B92,Courier_Invoice[Order ID]&amp;Courier_Invoice[AWB Code],Courier_Invoice[Zone X])</f>
        <v>b</v>
      </c>
      <c r="H92" t="str" cm="1">
        <f t="array" ref="H92">_xlfn.XLOOKUP(A92&amp;B92,Courier_Invoice[Order ID]&amp;Courier_Invoice[AWB Code],Courier_Invoice[Zone])</f>
        <v>d</v>
      </c>
      <c r="I92" cm="1">
        <f t="array" ref="I92">_xlfn.XLOOKUP(A92&amp;B92,Courier_Invoice[Order ID]&amp;Courier_Invoice[AWB Code],Courier_Invoice[Total Charge])</f>
        <v>33</v>
      </c>
      <c r="J92" t="str" cm="1">
        <f t="array" ref="J92">_xlfn.XLOOKUP(A92&amp;B92,Courier_Invoice[Order ID]&amp;Courier_Invoice[AWB Code],Courier_Invoice[Billing Amount (Rs.)])</f>
        <v>90.2</v>
      </c>
      <c r="K92">
        <f t="shared" si="1"/>
        <v>57.2</v>
      </c>
    </row>
    <row r="93" spans="1:11" x14ac:dyDescent="0.3">
      <c r="A93" s="9" t="s">
        <v>40</v>
      </c>
      <c r="B93" t="str">
        <f>_xlfn.XLOOKUP(A93,Courier_Invoice[Order ID],Courier_Invoice[AWB Code])</f>
        <v>1091121844806</v>
      </c>
      <c r="C93" cm="1">
        <f t="array" ref="C93">_xlfn.XLOOKUP(A93&amp;B93,Courier_Invoice[Order ID]&amp;Courier_Invoice[AWB Code],Courier_Invoice[Order weight])</f>
        <v>0.68899999999999995</v>
      </c>
      <c r="D93" cm="1">
        <f t="array" ref="D93">_xlfn.XLOOKUP(A93&amp;B93,Courier_Invoice[Order ID]&amp;Courier_Invoice[AWB Code],Courier_Invoice[Weight Slabs])</f>
        <v>2</v>
      </c>
      <c r="E93" t="str" cm="1">
        <f t="array" ref="E93">_xlfn.XLOOKUP(A93&amp;B93,Courier_Invoice[Order ID]&amp;Courier_Invoice[AWB Code],Courier_Invoice[Charged Weight])</f>
        <v>0.5</v>
      </c>
      <c r="F93" cm="1">
        <f t="array" ref="F93">_xlfn.XLOOKUP(A93&amp;B93,Courier_Invoice[Order ID]&amp;Courier_Invoice[AWB Code],Courier_Invoice[weight Slab CC])</f>
        <v>1</v>
      </c>
      <c r="G93" t="str" cm="1">
        <f t="array" ref="G93">_xlfn.XLOOKUP(A93&amp;B93,Courier_Invoice[Order ID]&amp;Courier_Invoice[AWB Code],Courier_Invoice[Zone X])</f>
        <v>e</v>
      </c>
      <c r="H93" t="str" cm="1">
        <f t="array" ref="H93">_xlfn.XLOOKUP(A93&amp;B93,Courier_Invoice[Order ID]&amp;Courier_Invoice[AWB Code],Courier_Invoice[Zone])</f>
        <v>b</v>
      </c>
      <c r="I93" cm="1">
        <f t="array" ref="I93">_xlfn.XLOOKUP(A93&amp;B93,Courier_Invoice[Order ID]&amp;Courier_Invoice[AWB Code],Courier_Invoice[Total Charge])</f>
        <v>56.6</v>
      </c>
      <c r="J93" t="str" cm="1">
        <f t="array" ref="J93">_xlfn.XLOOKUP(A93&amp;B93,Courier_Invoice[Order ID]&amp;Courier_Invoice[AWB Code],Courier_Invoice[Billing Amount (Rs.)])</f>
        <v>33</v>
      </c>
      <c r="K93">
        <f t="shared" si="1"/>
        <v>-23.6</v>
      </c>
    </row>
    <row r="94" spans="1:11" x14ac:dyDescent="0.3">
      <c r="A94" s="8" t="s">
        <v>39</v>
      </c>
      <c r="B94" t="str">
        <f>_xlfn.XLOOKUP(A94,Courier_Invoice[Order ID],Courier_Invoice[AWB Code])</f>
        <v>1091118004245</v>
      </c>
      <c r="C94" cm="1">
        <f t="array" ref="C94">_xlfn.XLOOKUP(A94&amp;B94,Courier_Invoice[Order ID]&amp;Courier_Invoice[AWB Code],Courier_Invoice[Order weight])</f>
        <v>0.72099999999999997</v>
      </c>
      <c r="D94" cm="1">
        <f t="array" ref="D94">_xlfn.XLOOKUP(A94&amp;B94,Courier_Invoice[Order ID]&amp;Courier_Invoice[AWB Code],Courier_Invoice[Weight Slabs])</f>
        <v>2</v>
      </c>
      <c r="E94" t="str" cm="1">
        <f t="array" ref="E94">_xlfn.XLOOKUP(A94&amp;B94,Courier_Invoice[Order ID]&amp;Courier_Invoice[AWB Code],Courier_Invoice[Charged Weight])</f>
        <v>0.8</v>
      </c>
      <c r="F94" cm="1">
        <f t="array" ref="F94">_xlfn.XLOOKUP(A94&amp;B94,Courier_Invoice[Order ID]&amp;Courier_Invoice[AWB Code],Courier_Invoice[weight Slab CC])</f>
        <v>1</v>
      </c>
      <c r="G94" t="str" cm="1">
        <f t="array" ref="G94">_xlfn.XLOOKUP(A94&amp;B94,Courier_Invoice[Order ID]&amp;Courier_Invoice[AWB Code],Courier_Invoice[Zone X])</f>
        <v>e</v>
      </c>
      <c r="H94" t="str" cm="1">
        <f t="array" ref="H94">_xlfn.XLOOKUP(A94&amp;B94,Courier_Invoice[Order ID]&amp;Courier_Invoice[AWB Code],Courier_Invoice[Zone])</f>
        <v>b</v>
      </c>
      <c r="I94" cm="1">
        <f t="array" ref="I94">_xlfn.XLOOKUP(A94&amp;B94,Courier_Invoice[Order ID]&amp;Courier_Invoice[AWB Code],Courier_Invoice[Total Charge])</f>
        <v>56.6</v>
      </c>
      <c r="J94" t="str" cm="1">
        <f t="array" ref="J94">_xlfn.XLOOKUP(A94&amp;B94,Courier_Invoice[Order ID]&amp;Courier_Invoice[AWB Code],Courier_Invoice[Billing Amount (Rs.)])</f>
        <v>61.3</v>
      </c>
      <c r="K94">
        <f t="shared" si="1"/>
        <v>4.6999999999999957</v>
      </c>
    </row>
    <row r="95" spans="1:11" x14ac:dyDescent="0.3">
      <c r="A95" s="9" t="s">
        <v>38</v>
      </c>
      <c r="B95" t="str">
        <f>_xlfn.XLOOKUP(A95,Courier_Invoice[Order ID],Courier_Invoice[AWB Code])</f>
        <v>1091118009786</v>
      </c>
      <c r="C95" cm="1">
        <f t="array" ref="C95">_xlfn.XLOOKUP(A95&amp;B95,Courier_Invoice[Order ID]&amp;Courier_Invoice[AWB Code],Courier_Invoice[Order weight])</f>
        <v>0.5</v>
      </c>
      <c r="D95" cm="1">
        <f t="array" ref="D95">_xlfn.XLOOKUP(A95&amp;B95,Courier_Invoice[Order ID]&amp;Courier_Invoice[AWB Code],Courier_Invoice[Weight Slabs])</f>
        <v>1</v>
      </c>
      <c r="E95" t="str" cm="1">
        <f t="array" ref="E95">_xlfn.XLOOKUP(A95&amp;B95,Courier_Invoice[Order ID]&amp;Courier_Invoice[AWB Code],Courier_Invoice[Charged Weight])</f>
        <v>0.5</v>
      </c>
      <c r="F95" cm="1">
        <f t="array" ref="F95">_xlfn.XLOOKUP(A95&amp;B95,Courier_Invoice[Order ID]&amp;Courier_Invoice[AWB Code],Courier_Invoice[weight Slab CC])</f>
        <v>1.5</v>
      </c>
      <c r="G95" t="str" cm="1">
        <f t="array" ref="G95">_xlfn.XLOOKUP(A95&amp;B95,Courier_Invoice[Order ID]&amp;Courier_Invoice[AWB Code],Courier_Invoice[Zone X])</f>
        <v>b</v>
      </c>
      <c r="H95" t="str" cm="1">
        <f t="array" ref="H95">_xlfn.XLOOKUP(A95&amp;B95,Courier_Invoice[Order ID]&amp;Courier_Invoice[AWB Code],Courier_Invoice[Zone])</f>
        <v>d</v>
      </c>
      <c r="I95" cm="1">
        <f t="array" ref="I95">_xlfn.XLOOKUP(A95&amp;B95,Courier_Invoice[Order ID]&amp;Courier_Invoice[AWB Code],Courier_Invoice[Total Charge])</f>
        <v>53.5</v>
      </c>
      <c r="J95" t="str" cm="1">
        <f t="array" ref="J95">_xlfn.XLOOKUP(A95&amp;B95,Courier_Invoice[Order ID]&amp;Courier_Invoice[AWB Code],Courier_Invoice[Billing Amount (Rs.)])</f>
        <v>86.7</v>
      </c>
      <c r="K95">
        <f t="shared" si="1"/>
        <v>33.200000000000003</v>
      </c>
    </row>
    <row r="96" spans="1:11" x14ac:dyDescent="0.3">
      <c r="A96" s="8" t="s">
        <v>37</v>
      </c>
      <c r="B96" t="str">
        <f>_xlfn.XLOOKUP(A96,Courier_Invoice[Order ID],Courier_Invoice[AWB Code])</f>
        <v>1091118442390</v>
      </c>
      <c r="C96" cm="1">
        <f t="array" ref="C96">_xlfn.XLOOKUP(A96&amp;B96,Courier_Invoice[Order ID]&amp;Courier_Invoice[AWB Code],Courier_Invoice[Order weight])</f>
        <v>0.5</v>
      </c>
      <c r="D96" cm="1">
        <f t="array" ref="D96">_xlfn.XLOOKUP(A96&amp;B96,Courier_Invoice[Order ID]&amp;Courier_Invoice[AWB Code],Courier_Invoice[Weight Slabs])</f>
        <v>1</v>
      </c>
      <c r="E96" t="str" cm="1">
        <f t="array" ref="E96">_xlfn.XLOOKUP(A96&amp;B96,Courier_Invoice[Order ID]&amp;Courier_Invoice[AWB Code],Courier_Invoice[Charged Weight])</f>
        <v>0.67</v>
      </c>
      <c r="F96" cm="1">
        <f t="array" ref="F96">_xlfn.XLOOKUP(A96&amp;B96,Courier_Invoice[Order ID]&amp;Courier_Invoice[AWB Code],Courier_Invoice[weight Slab CC])</f>
        <v>1.5</v>
      </c>
      <c r="G96" t="str" cm="1">
        <f t="array" ref="G96">_xlfn.XLOOKUP(A96&amp;B96,Courier_Invoice[Order ID]&amp;Courier_Invoice[AWB Code],Courier_Invoice[Zone X])</f>
        <v>b</v>
      </c>
      <c r="H96" t="str" cm="1">
        <f t="array" ref="H96">_xlfn.XLOOKUP(A96&amp;B96,Courier_Invoice[Order ID]&amp;Courier_Invoice[AWB Code],Courier_Invoice[Zone])</f>
        <v>d</v>
      </c>
      <c r="I96" cm="1">
        <f t="array" ref="I96">_xlfn.XLOOKUP(A96&amp;B96,Courier_Invoice[Order ID]&amp;Courier_Invoice[AWB Code],Courier_Invoice[Total Charge])</f>
        <v>33</v>
      </c>
      <c r="J96" t="str" cm="1">
        <f t="array" ref="J96">_xlfn.XLOOKUP(A96&amp;B96,Courier_Invoice[Order ID]&amp;Courier_Invoice[AWB Code],Courier_Invoice[Billing Amount (Rs.)])</f>
        <v>90.2</v>
      </c>
      <c r="K96">
        <f t="shared" si="1"/>
        <v>57.2</v>
      </c>
    </row>
    <row r="97" spans="1:11" x14ac:dyDescent="0.3">
      <c r="A97" s="9" t="s">
        <v>36</v>
      </c>
      <c r="B97" t="str">
        <f>_xlfn.XLOOKUP(A97,Courier_Invoice[Order ID],Courier_Invoice[AWB Code])</f>
        <v>1091118591534</v>
      </c>
      <c r="C97" cm="1">
        <f t="array" ref="C97">_xlfn.XLOOKUP(A97&amp;B97,Courier_Invoice[Order ID]&amp;Courier_Invoice[AWB Code],Courier_Invoice[Order weight])</f>
        <v>0.56299999999999994</v>
      </c>
      <c r="D97" cm="1">
        <f t="array" ref="D97">_xlfn.XLOOKUP(A97&amp;B97,Courier_Invoice[Order ID]&amp;Courier_Invoice[AWB Code],Courier_Invoice[Weight Slabs])</f>
        <v>1</v>
      </c>
      <c r="E97" t="str" cm="1">
        <f t="array" ref="E97">_xlfn.XLOOKUP(A97&amp;B97,Courier_Invoice[Order ID]&amp;Courier_Invoice[AWB Code],Courier_Invoice[Charged Weight])</f>
        <v>0.61</v>
      </c>
      <c r="F97" cm="1">
        <f t="array" ref="F97">_xlfn.XLOOKUP(A97&amp;B97,Courier_Invoice[Order ID]&amp;Courier_Invoice[AWB Code],Courier_Invoice[weight Slab CC])</f>
        <v>1.5</v>
      </c>
      <c r="G97" t="str" cm="1">
        <f t="array" ref="G97">_xlfn.XLOOKUP(A97&amp;B97,Courier_Invoice[Order ID]&amp;Courier_Invoice[AWB Code],Courier_Invoice[Zone X])</f>
        <v>b</v>
      </c>
      <c r="H97" t="str" cm="1">
        <f t="array" ref="H97">_xlfn.XLOOKUP(A97&amp;B97,Courier_Invoice[Order ID]&amp;Courier_Invoice[AWB Code],Courier_Invoice[Zone])</f>
        <v>d</v>
      </c>
      <c r="I97" cm="1">
        <f t="array" ref="I97">_xlfn.XLOOKUP(A97&amp;B97,Courier_Invoice[Order ID]&amp;Courier_Invoice[AWB Code],Courier_Invoice[Total Charge])</f>
        <v>33</v>
      </c>
      <c r="J97" t="str" cm="1">
        <f t="array" ref="J97">_xlfn.XLOOKUP(A97&amp;B97,Courier_Invoice[Order ID]&amp;Courier_Invoice[AWB Code],Courier_Invoice[Billing Amount (Rs.)])</f>
        <v>90.2</v>
      </c>
      <c r="K97">
        <f t="shared" si="1"/>
        <v>57.2</v>
      </c>
    </row>
    <row r="98" spans="1:11" x14ac:dyDescent="0.3">
      <c r="A98" s="8" t="s">
        <v>35</v>
      </c>
      <c r="B98" t="str">
        <f>_xlfn.XLOOKUP(A98,Courier_Invoice[Order ID],Courier_Invoice[AWB Code])</f>
        <v>1091118547832</v>
      </c>
      <c r="C98" cm="1">
        <f t="array" ref="C98">_xlfn.XLOOKUP(A98&amp;B98,Courier_Invoice[Order ID]&amp;Courier_Invoice[AWB Code],Courier_Invoice[Order weight])</f>
        <v>0.55800000000000005</v>
      </c>
      <c r="D98" cm="1">
        <f t="array" ref="D98">_xlfn.XLOOKUP(A98&amp;B98,Courier_Invoice[Order ID]&amp;Courier_Invoice[AWB Code],Courier_Invoice[Weight Slabs])</f>
        <v>1</v>
      </c>
      <c r="E98" t="str" cm="1">
        <f t="array" ref="E98">_xlfn.XLOOKUP(A98&amp;B98,Courier_Invoice[Order ID]&amp;Courier_Invoice[AWB Code],Courier_Invoice[Charged Weight])</f>
        <v>0.6</v>
      </c>
      <c r="F98" cm="1">
        <f t="array" ref="F98">_xlfn.XLOOKUP(A98&amp;B98,Courier_Invoice[Order ID]&amp;Courier_Invoice[AWB Code],Courier_Invoice[weight Slab CC])</f>
        <v>1</v>
      </c>
      <c r="G98" t="str" cm="1">
        <f t="array" ref="G98">_xlfn.XLOOKUP(A98&amp;B98,Courier_Invoice[Order ID]&amp;Courier_Invoice[AWB Code],Courier_Invoice[Zone X])</f>
        <v>b</v>
      </c>
      <c r="H98" t="str" cm="1">
        <f t="array" ref="H98">_xlfn.XLOOKUP(A98&amp;B98,Courier_Invoice[Order ID]&amp;Courier_Invoice[AWB Code],Courier_Invoice[Zone])</f>
        <v>b</v>
      </c>
      <c r="I98" cm="1">
        <f t="array" ref="I98">_xlfn.XLOOKUP(A98&amp;B98,Courier_Invoice[Order ID]&amp;Courier_Invoice[AWB Code],Courier_Invoice[Total Charge])</f>
        <v>53.5</v>
      </c>
      <c r="J98" t="str" cm="1">
        <f t="array" ref="J98">_xlfn.XLOOKUP(A98&amp;B98,Courier_Invoice[Order ID]&amp;Courier_Invoice[AWB Code],Courier_Invoice[Billing Amount (Rs.)])</f>
        <v>102.3</v>
      </c>
      <c r="K98">
        <f t="shared" si="1"/>
        <v>48.8</v>
      </c>
    </row>
    <row r="99" spans="1:11" x14ac:dyDescent="0.3">
      <c r="A99" s="9" t="s">
        <v>33</v>
      </c>
      <c r="B99" t="str">
        <f>_xlfn.XLOOKUP(A99,Courier_Invoice[Order ID],Courier_Invoice[AWB Code])</f>
        <v>1091118548333</v>
      </c>
      <c r="C99" cm="1">
        <f t="array" ref="C99">_xlfn.XLOOKUP(A99&amp;B99,Courier_Invoice[Order ID]&amp;Courier_Invoice[AWB Code],Courier_Invoice[Order weight])</f>
        <v>2.5720000000000001</v>
      </c>
      <c r="D99" cm="1">
        <f t="array" ref="D99">_xlfn.XLOOKUP(A99&amp;B99,Courier_Invoice[Order ID]&amp;Courier_Invoice[AWB Code],Courier_Invoice[Weight Slabs])</f>
        <v>1</v>
      </c>
      <c r="E99" t="str" cm="1">
        <f t="array" ref="E99">_xlfn.XLOOKUP(A99&amp;B99,Courier_Invoice[Order ID]&amp;Courier_Invoice[AWB Code],Courier_Invoice[Charged Weight])</f>
        <v>2.94</v>
      </c>
      <c r="F99" cm="1">
        <f t="array" ref="F99">_xlfn.XLOOKUP(A99&amp;B99,Courier_Invoice[Order ID]&amp;Courier_Invoice[AWB Code],Courier_Invoice[weight Slab CC])</f>
        <v>1.5</v>
      </c>
      <c r="G99" t="str" cm="1">
        <f t="array" ref="G99">_xlfn.XLOOKUP(A99&amp;B99,Courier_Invoice[Order ID]&amp;Courier_Invoice[AWB Code],Courier_Invoice[Zone X])</f>
        <v>b</v>
      </c>
      <c r="H99" t="str" cm="1">
        <f t="array" ref="H99">_xlfn.XLOOKUP(A99&amp;B99,Courier_Invoice[Order ID]&amp;Courier_Invoice[AWB Code],Courier_Invoice[Zone])</f>
        <v>d</v>
      </c>
      <c r="I99" cm="1">
        <f t="array" ref="I99">_xlfn.XLOOKUP(A99&amp;B99,Courier_Invoice[Order ID]&amp;Courier_Invoice[AWB Code],Courier_Invoice[Total Charge])</f>
        <v>89.6</v>
      </c>
      <c r="J99" t="str" cm="1">
        <f t="array" ref="J99">_xlfn.XLOOKUP(A99&amp;B99,Courier_Invoice[Order ID]&amp;Courier_Invoice[AWB Code],Courier_Invoice[Billing Amount (Rs.)])</f>
        <v>269.4</v>
      </c>
      <c r="K99">
        <f t="shared" si="1"/>
        <v>179.79999999999998</v>
      </c>
    </row>
    <row r="100" spans="1:11" x14ac:dyDescent="0.3">
      <c r="A100" s="8" t="s">
        <v>32</v>
      </c>
      <c r="B100" t="str">
        <f>_xlfn.XLOOKUP(A100,Courier_Invoice[Order ID],Courier_Invoice[AWB Code])</f>
        <v>1091118551656</v>
      </c>
      <c r="C100" cm="1">
        <f t="array" ref="C100">_xlfn.XLOOKUP(A100&amp;B100,Courier_Invoice[Order ID]&amp;Courier_Invoice[AWB Code],Courier_Invoice[Order weight])</f>
        <v>0.5</v>
      </c>
      <c r="D100" cm="1">
        <f t="array" ref="D100">_xlfn.XLOOKUP(A100&amp;B100,Courier_Invoice[Order ID]&amp;Courier_Invoice[AWB Code],Courier_Invoice[Weight Slabs])</f>
        <v>1</v>
      </c>
      <c r="E100" t="str" cm="1">
        <f t="array" ref="E100">_xlfn.XLOOKUP(A100&amp;B100,Courier_Invoice[Order ID]&amp;Courier_Invoice[AWB Code],Courier_Invoice[Charged Weight])</f>
        <v>0.73</v>
      </c>
      <c r="F100" cm="1">
        <f t="array" ref="F100">_xlfn.XLOOKUP(A100&amp;B100,Courier_Invoice[Order ID]&amp;Courier_Invoice[AWB Code],Courier_Invoice[weight Slab CC])</f>
        <v>1.5</v>
      </c>
      <c r="G100" t="str" cm="1">
        <f t="array" ref="G100">_xlfn.XLOOKUP(A100&amp;B100,Courier_Invoice[Order ID]&amp;Courier_Invoice[AWB Code],Courier_Invoice[Zone X])</f>
        <v>b</v>
      </c>
      <c r="H100" t="str" cm="1">
        <f t="array" ref="H100">_xlfn.XLOOKUP(A100&amp;B100,Courier_Invoice[Order ID]&amp;Courier_Invoice[AWB Code],Courier_Invoice[Zone])</f>
        <v>d</v>
      </c>
      <c r="I100" cm="1">
        <f t="array" ref="I100">_xlfn.XLOOKUP(A100&amp;B100,Courier_Invoice[Order ID]&amp;Courier_Invoice[AWB Code],Courier_Invoice[Total Charge])</f>
        <v>33</v>
      </c>
      <c r="J100" t="str" cm="1">
        <f t="array" ref="J100">_xlfn.XLOOKUP(A100&amp;B100,Courier_Invoice[Order ID]&amp;Courier_Invoice[AWB Code],Courier_Invoice[Billing Amount (Rs.)])</f>
        <v>90.2</v>
      </c>
      <c r="K100">
        <f t="shared" si="1"/>
        <v>57.2</v>
      </c>
    </row>
    <row r="101" spans="1:11" x14ac:dyDescent="0.3">
      <c r="A101" s="9" t="s">
        <v>31</v>
      </c>
      <c r="B101" t="str">
        <f>_xlfn.XLOOKUP(A101,Courier_Invoice[Order ID],Courier_Invoice[AWB Code])</f>
        <v>1091118553701</v>
      </c>
      <c r="C101" cm="1">
        <f t="array" ref="C101">_xlfn.XLOOKUP(A101&amp;B101,Courier_Invoice[Order ID]&amp;Courier_Invoice[AWB Code],Courier_Invoice[Order weight])</f>
        <v>0.72</v>
      </c>
      <c r="D101" cm="1">
        <f t="array" ref="D101">_xlfn.XLOOKUP(A101&amp;B101,Courier_Invoice[Order ID]&amp;Courier_Invoice[AWB Code],Courier_Invoice[Weight Slabs])</f>
        <v>1</v>
      </c>
      <c r="E101" t="str" cm="1">
        <f t="array" ref="E101">_xlfn.XLOOKUP(A101&amp;B101,Courier_Invoice[Order ID]&amp;Courier_Invoice[AWB Code],Courier_Invoice[Charged Weight])</f>
        <v>1</v>
      </c>
      <c r="F101" cm="1">
        <f t="array" ref="F101">_xlfn.XLOOKUP(A101&amp;B101,Courier_Invoice[Order ID]&amp;Courier_Invoice[AWB Code],Courier_Invoice[weight Slab CC])</f>
        <v>1.5</v>
      </c>
      <c r="G101" t="str" cm="1">
        <f t="array" ref="G101">_xlfn.XLOOKUP(A101&amp;B101,Courier_Invoice[Order ID]&amp;Courier_Invoice[AWB Code],Courier_Invoice[Zone X])</f>
        <v>b</v>
      </c>
      <c r="H101" t="str" cm="1">
        <f t="array" ref="H101">_xlfn.XLOOKUP(A101&amp;B101,Courier_Invoice[Order ID]&amp;Courier_Invoice[AWB Code],Courier_Invoice[Zone])</f>
        <v>d</v>
      </c>
      <c r="I101" cm="1">
        <f t="array" ref="I101">_xlfn.XLOOKUP(A101&amp;B101,Courier_Invoice[Order ID]&amp;Courier_Invoice[AWB Code],Courier_Invoice[Total Charge])</f>
        <v>33</v>
      </c>
      <c r="J101" t="str" cm="1">
        <f t="array" ref="J101">_xlfn.XLOOKUP(A101&amp;B101,Courier_Invoice[Order ID]&amp;Courier_Invoice[AWB Code],Courier_Invoice[Billing Amount (Rs.)])</f>
        <v>90.2</v>
      </c>
      <c r="K101">
        <f t="shared" si="1"/>
        <v>57.2</v>
      </c>
    </row>
    <row r="102" spans="1:11" x14ac:dyDescent="0.3">
      <c r="A102" s="8" t="s">
        <v>30</v>
      </c>
      <c r="B102" t="str">
        <f>_xlfn.XLOOKUP(A102,Courier_Invoice[Order ID],Courier_Invoice[AWB Code])</f>
        <v>1091118925110</v>
      </c>
      <c r="C102" cm="1">
        <f t="array" ref="C102">_xlfn.XLOOKUP(A102&amp;B102,Courier_Invoice[Order ID]&amp;Courier_Invoice[AWB Code],Courier_Invoice[Order weight])</f>
        <v>0.127</v>
      </c>
      <c r="D102" cm="1">
        <f t="array" ref="D102">_xlfn.XLOOKUP(A102&amp;B102,Courier_Invoice[Order ID]&amp;Courier_Invoice[AWB Code],Courier_Invoice[Weight Slabs])</f>
        <v>1</v>
      </c>
      <c r="E102" t="str" cm="1">
        <f t="array" ref="E102">_xlfn.XLOOKUP(A102&amp;B102,Courier_Invoice[Order ID]&amp;Courier_Invoice[AWB Code],Courier_Invoice[Charged Weight])</f>
        <v>0.15</v>
      </c>
      <c r="F102" cm="1">
        <f t="array" ref="F102">_xlfn.XLOOKUP(A102&amp;B102,Courier_Invoice[Order ID]&amp;Courier_Invoice[AWB Code],Courier_Invoice[weight Slab CC])</f>
        <v>1.5</v>
      </c>
      <c r="G102" t="str" cm="1">
        <f t="array" ref="G102">_xlfn.XLOOKUP(A102&amp;B102,Courier_Invoice[Order ID]&amp;Courier_Invoice[AWB Code],Courier_Invoice[Zone X])</f>
        <v>b</v>
      </c>
      <c r="H102" t="str" cm="1">
        <f t="array" ref="H102">_xlfn.XLOOKUP(A102&amp;B102,Courier_Invoice[Order ID]&amp;Courier_Invoice[AWB Code],Courier_Invoice[Zone])</f>
        <v>d</v>
      </c>
      <c r="I102" cm="1">
        <f t="array" ref="I102">_xlfn.XLOOKUP(A102&amp;B102,Courier_Invoice[Order ID]&amp;Courier_Invoice[AWB Code],Courier_Invoice[Total Charge])</f>
        <v>53.5</v>
      </c>
      <c r="J102" t="str" cm="1">
        <f t="array" ref="J102">_xlfn.XLOOKUP(A102&amp;B102,Courier_Invoice[Order ID]&amp;Courier_Invoice[AWB Code],Courier_Invoice[Billing Amount (Rs.)])</f>
        <v>86.7</v>
      </c>
      <c r="K102">
        <f t="shared" si="1"/>
        <v>33.200000000000003</v>
      </c>
    </row>
    <row r="103" spans="1:11" x14ac:dyDescent="0.3">
      <c r="A103" s="9" t="s">
        <v>29</v>
      </c>
      <c r="B103" t="str">
        <f>_xlfn.XLOOKUP(A103,Courier_Invoice[Order ID],Courier_Invoice[AWB Code])</f>
        <v>1091119169701</v>
      </c>
      <c r="C103" cm="1">
        <f t="array" ref="C103">_xlfn.XLOOKUP(A103&amp;B103,Courier_Invoice[Order ID]&amp;Courier_Invoice[AWB Code],Courier_Invoice[Order weight])</f>
        <v>0.22</v>
      </c>
      <c r="D103" cm="1">
        <f t="array" ref="D103">_xlfn.XLOOKUP(A103&amp;B103,Courier_Invoice[Order ID]&amp;Courier_Invoice[AWB Code],Courier_Invoice[Weight Slabs])</f>
        <v>1</v>
      </c>
      <c r="E103" t="str" cm="1">
        <f t="array" ref="E103">_xlfn.XLOOKUP(A103&amp;B103,Courier_Invoice[Order ID]&amp;Courier_Invoice[AWB Code],Courier_Invoice[Charged Weight])</f>
        <v>0.2</v>
      </c>
      <c r="F103" cm="1">
        <f t="array" ref="F103">_xlfn.XLOOKUP(A103&amp;B103,Courier_Invoice[Order ID]&amp;Courier_Invoice[AWB Code],Courier_Invoice[weight Slab CC])</f>
        <v>1.5</v>
      </c>
      <c r="G103" t="str" cm="1">
        <f t="array" ref="G103">_xlfn.XLOOKUP(A103&amp;B103,Courier_Invoice[Order ID]&amp;Courier_Invoice[AWB Code],Courier_Invoice[Zone X])</f>
        <v>b</v>
      </c>
      <c r="H103" t="str" cm="1">
        <f t="array" ref="H103">_xlfn.XLOOKUP(A103&amp;B103,Courier_Invoice[Order ID]&amp;Courier_Invoice[AWB Code],Courier_Invoice[Zone])</f>
        <v>d</v>
      </c>
      <c r="I103" cm="1">
        <f t="array" ref="I103">_xlfn.XLOOKUP(A103&amp;B103,Courier_Invoice[Order ID]&amp;Courier_Invoice[AWB Code],Courier_Invoice[Total Charge])</f>
        <v>33</v>
      </c>
      <c r="J103" t="str" cm="1">
        <f t="array" ref="J103">_xlfn.XLOOKUP(A103&amp;B103,Courier_Invoice[Order ID]&amp;Courier_Invoice[AWB Code],Courier_Invoice[Billing Amount (Rs.)])</f>
        <v>45.4</v>
      </c>
      <c r="K103">
        <f t="shared" si="1"/>
        <v>12.399999999999999</v>
      </c>
    </row>
    <row r="104" spans="1:11" x14ac:dyDescent="0.3">
      <c r="A104" s="8" t="s">
        <v>28</v>
      </c>
      <c r="B104" t="str">
        <f>_xlfn.XLOOKUP(A104,Courier_Invoice[Order ID],Courier_Invoice[AWB Code])</f>
        <v>1091119367193</v>
      </c>
      <c r="C104" cm="1">
        <f t="array" ref="C104">_xlfn.XLOOKUP(A104&amp;B104,Courier_Invoice[Order ID]&amp;Courier_Invoice[AWB Code],Courier_Invoice[Order weight])</f>
        <v>0.55400000000000005</v>
      </c>
      <c r="D104" cm="1">
        <f t="array" ref="D104">_xlfn.XLOOKUP(A104&amp;B104,Courier_Invoice[Order ID]&amp;Courier_Invoice[AWB Code],Courier_Invoice[Weight Slabs])</f>
        <v>1</v>
      </c>
      <c r="E104" t="str" cm="1">
        <f t="array" ref="E104">_xlfn.XLOOKUP(A104&amp;B104,Courier_Invoice[Order ID]&amp;Courier_Invoice[AWB Code],Courier_Invoice[Charged Weight])</f>
        <v>0.7</v>
      </c>
      <c r="F104" cm="1">
        <f t="array" ref="F104">_xlfn.XLOOKUP(A104&amp;B104,Courier_Invoice[Order ID]&amp;Courier_Invoice[AWB Code],Courier_Invoice[weight Slab CC])</f>
        <v>1.5</v>
      </c>
      <c r="G104" t="str" cm="1">
        <f t="array" ref="G104">_xlfn.XLOOKUP(A104&amp;B104,Courier_Invoice[Order ID]&amp;Courier_Invoice[AWB Code],Courier_Invoice[Zone X])</f>
        <v>b</v>
      </c>
      <c r="H104" t="str" cm="1">
        <f t="array" ref="H104">_xlfn.XLOOKUP(A104&amp;B104,Courier_Invoice[Order ID]&amp;Courier_Invoice[AWB Code],Courier_Invoice[Zone])</f>
        <v>d</v>
      </c>
      <c r="I104" cm="1">
        <f t="array" ref="I104">_xlfn.XLOOKUP(A104&amp;B104,Courier_Invoice[Order ID]&amp;Courier_Invoice[AWB Code],Courier_Invoice[Total Charge])</f>
        <v>33</v>
      </c>
      <c r="J104" t="str" cm="1">
        <f t="array" ref="J104">_xlfn.XLOOKUP(A104&amp;B104,Courier_Invoice[Order ID]&amp;Courier_Invoice[AWB Code],Courier_Invoice[Billing Amount (Rs.)])</f>
        <v>90.2</v>
      </c>
      <c r="K104">
        <f t="shared" si="1"/>
        <v>57.2</v>
      </c>
    </row>
    <row r="105" spans="1:11" x14ac:dyDescent="0.3">
      <c r="A105" s="9" t="s">
        <v>27</v>
      </c>
      <c r="B105" t="str">
        <f>_xlfn.XLOOKUP(A105,Courier_Invoice[Order ID],Courier_Invoice[AWB Code])</f>
        <v>1091119398844</v>
      </c>
      <c r="C105" cm="1">
        <f t="array" ref="C105">_xlfn.XLOOKUP(A105&amp;B105,Courier_Invoice[Order ID]&amp;Courier_Invoice[AWB Code],Courier_Invoice[Order weight])</f>
        <v>0.92</v>
      </c>
      <c r="D105" cm="1">
        <f t="array" ref="D105">_xlfn.XLOOKUP(A105&amp;B105,Courier_Invoice[Order ID]&amp;Courier_Invoice[AWB Code],Courier_Invoice[Weight Slabs])</f>
        <v>1.5</v>
      </c>
      <c r="E105" t="str" cm="1">
        <f t="array" ref="E105">_xlfn.XLOOKUP(A105&amp;B105,Courier_Invoice[Order ID]&amp;Courier_Invoice[AWB Code],Courier_Invoice[Charged Weight])</f>
        <v>0.99</v>
      </c>
      <c r="F105" cm="1">
        <f t="array" ref="F105">_xlfn.XLOOKUP(A105&amp;B105,Courier_Invoice[Order ID]&amp;Courier_Invoice[AWB Code],Courier_Invoice[weight Slab CC])</f>
        <v>1.5</v>
      </c>
      <c r="G105" t="str" cm="1">
        <f t="array" ref="G105">_xlfn.XLOOKUP(A105&amp;B105,Courier_Invoice[Order ID]&amp;Courier_Invoice[AWB Code],Courier_Invoice[Zone X])</f>
        <v>d</v>
      </c>
      <c r="H105" t="str" cm="1">
        <f t="array" ref="H105">_xlfn.XLOOKUP(A105&amp;B105,Courier_Invoice[Order ID]&amp;Courier_Invoice[AWB Code],Courier_Invoice[Zone])</f>
        <v>d</v>
      </c>
      <c r="I105" cm="1">
        <f t="array" ref="I105">_xlfn.XLOOKUP(A105&amp;B105,Courier_Invoice[Order ID]&amp;Courier_Invoice[AWB Code],Courier_Invoice[Total Charge])</f>
        <v>86.699999999999989</v>
      </c>
      <c r="J105" t="str" cm="1">
        <f t="array" ref="J105">_xlfn.XLOOKUP(A105&amp;B105,Courier_Invoice[Order ID]&amp;Courier_Invoice[AWB Code],Courier_Invoice[Billing Amount (Rs.)])</f>
        <v>172.8</v>
      </c>
      <c r="K105">
        <f t="shared" si="1"/>
        <v>86.100000000000023</v>
      </c>
    </row>
    <row r="106" spans="1:11" x14ac:dyDescent="0.3">
      <c r="A106" s="8" t="s">
        <v>26</v>
      </c>
      <c r="B106" t="str">
        <f>_xlfn.XLOOKUP(A106,Courier_Invoice[Order ID],Courier_Invoice[AWB Code])</f>
        <v>1091119429202</v>
      </c>
      <c r="C106" cm="1">
        <f t="array" ref="C106">_xlfn.XLOOKUP(A106&amp;B106,Courier_Invoice[Order ID]&amp;Courier_Invoice[AWB Code],Courier_Invoice[Order weight])</f>
        <v>0.5</v>
      </c>
      <c r="D106" cm="1">
        <f t="array" ref="D106">_xlfn.XLOOKUP(A106&amp;B106,Courier_Invoice[Order ID]&amp;Courier_Invoice[AWB Code],Courier_Invoice[Weight Slabs])</f>
        <v>1</v>
      </c>
      <c r="E106" t="str" cm="1">
        <f t="array" ref="E106">_xlfn.XLOOKUP(A106&amp;B106,Courier_Invoice[Order ID]&amp;Courier_Invoice[AWB Code],Courier_Invoice[Charged Weight])</f>
        <v>0.5</v>
      </c>
      <c r="F106" cm="1">
        <f t="array" ref="F106">_xlfn.XLOOKUP(A106&amp;B106,Courier_Invoice[Order ID]&amp;Courier_Invoice[AWB Code],Courier_Invoice[weight Slab CC])</f>
        <v>1.5</v>
      </c>
      <c r="G106" t="str" cm="1">
        <f t="array" ref="G106">_xlfn.XLOOKUP(A106&amp;B106,Courier_Invoice[Order ID]&amp;Courier_Invoice[AWB Code],Courier_Invoice[Zone X])</f>
        <v>b</v>
      </c>
      <c r="H106" t="str" cm="1">
        <f t="array" ref="H106">_xlfn.XLOOKUP(A106&amp;B106,Courier_Invoice[Order ID]&amp;Courier_Invoice[AWB Code],Courier_Invoice[Zone])</f>
        <v>d</v>
      </c>
      <c r="I106" cm="1">
        <f t="array" ref="I106">_xlfn.XLOOKUP(A106&amp;B106,Courier_Invoice[Order ID]&amp;Courier_Invoice[AWB Code],Courier_Invoice[Total Charge])</f>
        <v>33</v>
      </c>
      <c r="J106" t="str" cm="1">
        <f t="array" ref="J106">_xlfn.XLOOKUP(A106&amp;B106,Courier_Invoice[Order ID]&amp;Courier_Invoice[AWB Code],Courier_Invoice[Billing Amount (Rs.)])</f>
        <v>45.4</v>
      </c>
      <c r="K106">
        <f t="shared" si="1"/>
        <v>12.399999999999999</v>
      </c>
    </row>
    <row r="107" spans="1:11" x14ac:dyDescent="0.3">
      <c r="A107" s="9" t="s">
        <v>25</v>
      </c>
      <c r="B107" t="str">
        <f>_xlfn.XLOOKUP(A107,Courier_Invoice[Order ID],Courier_Invoice[AWB Code])</f>
        <v>1091121485824</v>
      </c>
      <c r="C107" cm="1">
        <f t="array" ref="C107">_xlfn.XLOOKUP(A107&amp;B107,Courier_Invoice[Order ID]&amp;Courier_Invoice[AWB Code],Courier_Invoice[Order weight])</f>
        <v>1.357</v>
      </c>
      <c r="D107" cm="1">
        <f t="array" ref="D107">_xlfn.XLOOKUP(A107&amp;B107,Courier_Invoice[Order ID]&amp;Courier_Invoice[AWB Code],Courier_Invoice[Weight Slabs])</f>
        <v>1</v>
      </c>
      <c r="E107" t="str" cm="1">
        <f t="array" ref="E107">_xlfn.XLOOKUP(A107&amp;B107,Courier_Invoice[Order ID]&amp;Courier_Invoice[AWB Code],Courier_Invoice[Charged Weight])</f>
        <v>1.3</v>
      </c>
      <c r="F107" cm="1">
        <f t="array" ref="F107">_xlfn.XLOOKUP(A107&amp;B107,Courier_Invoice[Order ID]&amp;Courier_Invoice[AWB Code],Courier_Invoice[weight Slab CC])</f>
        <v>1</v>
      </c>
      <c r="G107" t="str" cm="1">
        <f t="array" ref="G107">_xlfn.XLOOKUP(A107&amp;B107,Courier_Invoice[Order ID]&amp;Courier_Invoice[AWB Code],Courier_Invoice[Zone X])</f>
        <v>b</v>
      </c>
      <c r="H107" t="str" cm="1">
        <f t="array" ref="H107">_xlfn.XLOOKUP(A107&amp;B107,Courier_Invoice[Order ID]&amp;Courier_Invoice[AWB Code],Courier_Invoice[Zone])</f>
        <v>b</v>
      </c>
      <c r="I107" cm="1">
        <f t="array" ref="I107">_xlfn.XLOOKUP(A107&amp;B107,Courier_Invoice[Order ID]&amp;Courier_Invoice[AWB Code],Courier_Invoice[Total Charge])</f>
        <v>110.1</v>
      </c>
      <c r="J107" t="str" cm="1">
        <f t="array" ref="J107">_xlfn.XLOOKUP(A107&amp;B107,Courier_Invoice[Order ID]&amp;Courier_Invoice[AWB Code],Courier_Invoice[Billing Amount (Rs.)])</f>
        <v>151.1</v>
      </c>
      <c r="K107">
        <f t="shared" si="1"/>
        <v>41</v>
      </c>
    </row>
    <row r="108" spans="1:11" x14ac:dyDescent="0.3">
      <c r="A108" s="8" t="s">
        <v>24</v>
      </c>
      <c r="B108" t="str">
        <f>_xlfn.XLOOKUP(A108,Courier_Invoice[Order ID],Courier_Invoice[AWB Code])</f>
        <v>1091119630264</v>
      </c>
      <c r="C108" cm="1">
        <f t="array" ref="C108">_xlfn.XLOOKUP(A108&amp;B108,Courier_Invoice[Order ID]&amp;Courier_Invoice[AWB Code],Courier_Invoice[Order weight])</f>
        <v>0.7</v>
      </c>
      <c r="D108" cm="1">
        <f t="array" ref="D108">_xlfn.XLOOKUP(A108&amp;B108,Courier_Invoice[Order ID]&amp;Courier_Invoice[AWB Code],Courier_Invoice[Weight Slabs])</f>
        <v>1.5</v>
      </c>
      <c r="E108" t="str" cm="1">
        <f t="array" ref="E108">_xlfn.XLOOKUP(A108&amp;B108,Courier_Invoice[Order ID]&amp;Courier_Invoice[AWB Code],Courier_Invoice[Charged Weight])</f>
        <v>0.7</v>
      </c>
      <c r="F108" cm="1">
        <f t="array" ref="F108">_xlfn.XLOOKUP(A108&amp;B108,Courier_Invoice[Order ID]&amp;Courier_Invoice[AWB Code],Courier_Invoice[weight Slab CC])</f>
        <v>1.5</v>
      </c>
      <c r="G108" t="str" cm="1">
        <f t="array" ref="G108">_xlfn.XLOOKUP(A108&amp;B108,Courier_Invoice[Order ID]&amp;Courier_Invoice[AWB Code],Courier_Invoice[Zone X])</f>
        <v>d</v>
      </c>
      <c r="H108" t="str" cm="1">
        <f t="array" ref="H108">_xlfn.XLOOKUP(A108&amp;B108,Courier_Invoice[Order ID]&amp;Courier_Invoice[AWB Code],Courier_Invoice[Zone])</f>
        <v>d</v>
      </c>
      <c r="I108" cm="1">
        <f t="array" ref="I108">_xlfn.XLOOKUP(A108&amp;B108,Courier_Invoice[Order ID]&amp;Courier_Invoice[AWB Code],Courier_Invoice[Total Charge])</f>
        <v>86.699999999999989</v>
      </c>
      <c r="J108" t="str" cm="1">
        <f t="array" ref="J108">_xlfn.XLOOKUP(A108&amp;B108,Courier_Invoice[Order ID]&amp;Courier_Invoice[AWB Code],Courier_Invoice[Billing Amount (Rs.)])</f>
        <v>172.8</v>
      </c>
      <c r="K108">
        <f t="shared" si="1"/>
        <v>86.100000000000023</v>
      </c>
    </row>
    <row r="109" spans="1:11" x14ac:dyDescent="0.3">
      <c r="A109" s="9" t="s">
        <v>23</v>
      </c>
      <c r="B109" t="str">
        <f>_xlfn.XLOOKUP(A109,Courier_Invoice[Order ID],Courier_Invoice[AWB Code])</f>
        <v>1091120014461</v>
      </c>
      <c r="C109" cm="1">
        <f t="array" ref="C109">_xlfn.XLOOKUP(A109&amp;B109,Courier_Invoice[Order ID]&amp;Courier_Invoice[AWB Code],Courier_Invoice[Order weight])</f>
        <v>0.84099999999999997</v>
      </c>
      <c r="D109" cm="1">
        <f t="array" ref="D109">_xlfn.XLOOKUP(A109&amp;B109,Courier_Invoice[Order ID]&amp;Courier_Invoice[AWB Code],Courier_Invoice[Weight Slabs])</f>
        <v>2</v>
      </c>
      <c r="E109" t="str" cm="1">
        <f t="array" ref="E109">_xlfn.XLOOKUP(A109&amp;B109,Courier_Invoice[Order ID]&amp;Courier_Invoice[AWB Code],Courier_Invoice[Charged Weight])</f>
        <v>0.8</v>
      </c>
      <c r="F109" cm="1">
        <f t="array" ref="F109">_xlfn.XLOOKUP(A109&amp;B109,Courier_Invoice[Order ID]&amp;Courier_Invoice[AWB Code],Courier_Invoice[weight Slab CC])</f>
        <v>2</v>
      </c>
      <c r="G109" t="str" cm="1">
        <f t="array" ref="G109">_xlfn.XLOOKUP(A109&amp;B109,Courier_Invoice[Order ID]&amp;Courier_Invoice[AWB Code],Courier_Invoice[Zone X])</f>
        <v>e</v>
      </c>
      <c r="H109" t="str" cm="1">
        <f t="array" ref="H109">_xlfn.XLOOKUP(A109&amp;B109,Courier_Invoice[Order ID]&amp;Courier_Invoice[AWB Code],Courier_Invoice[Zone])</f>
        <v>e</v>
      </c>
      <c r="I109" cm="1">
        <f t="array" ref="I109">_xlfn.XLOOKUP(A109&amp;B109,Courier_Invoice[Order ID]&amp;Courier_Invoice[AWB Code],Courier_Invoice[Total Charge])</f>
        <v>107.30000000000001</v>
      </c>
      <c r="J109" t="str" cm="1">
        <f t="array" ref="J109">_xlfn.XLOOKUP(A109&amp;B109,Courier_Invoice[Order ID]&amp;Courier_Invoice[AWB Code],Courier_Invoice[Billing Amount (Rs.)])</f>
        <v>213.5</v>
      </c>
      <c r="K109">
        <f t="shared" si="1"/>
        <v>106.19999999999999</v>
      </c>
    </row>
    <row r="110" spans="1:11" x14ac:dyDescent="0.3">
      <c r="A110" s="8" t="s">
        <v>22</v>
      </c>
      <c r="B110" t="str">
        <f>_xlfn.XLOOKUP(A110,Courier_Invoice[Order ID],Courier_Invoice[AWB Code])</f>
        <v>1091120352712</v>
      </c>
      <c r="C110" cm="1">
        <f t="array" ref="C110">_xlfn.XLOOKUP(A110&amp;B110,Courier_Invoice[Order ID]&amp;Courier_Invoice[AWB Code],Courier_Invoice[Order weight])</f>
        <v>0.27</v>
      </c>
      <c r="D110" cm="1">
        <f t="array" ref="D110">_xlfn.XLOOKUP(A110&amp;B110,Courier_Invoice[Order ID]&amp;Courier_Invoice[AWB Code],Courier_Invoice[Weight Slabs])</f>
        <v>2</v>
      </c>
      <c r="E110" t="str" cm="1">
        <f t="array" ref="E110">_xlfn.XLOOKUP(A110&amp;B110,Courier_Invoice[Order ID]&amp;Courier_Invoice[AWB Code],Courier_Invoice[Charged Weight])</f>
        <v>0.3</v>
      </c>
      <c r="F110" cm="1">
        <f t="array" ref="F110">_xlfn.XLOOKUP(A110&amp;B110,Courier_Invoice[Order ID]&amp;Courier_Invoice[AWB Code],Courier_Invoice[weight Slab CC])</f>
        <v>1</v>
      </c>
      <c r="G110" t="str" cm="1">
        <f t="array" ref="G110">_xlfn.XLOOKUP(A110&amp;B110,Courier_Invoice[Order ID]&amp;Courier_Invoice[AWB Code],Courier_Invoice[Zone X])</f>
        <v>e</v>
      </c>
      <c r="H110" t="str" cm="1">
        <f t="array" ref="H110">_xlfn.XLOOKUP(A110&amp;B110,Courier_Invoice[Order ID]&amp;Courier_Invoice[AWB Code],Courier_Invoice[Zone])</f>
        <v>b</v>
      </c>
      <c r="I110" cm="1">
        <f t="array" ref="I110">_xlfn.XLOOKUP(A110&amp;B110,Courier_Invoice[Order ID]&amp;Courier_Invoice[AWB Code],Courier_Invoice[Total Charge])</f>
        <v>56.6</v>
      </c>
      <c r="J110" t="str" cm="1">
        <f t="array" ref="J110">_xlfn.XLOOKUP(A110&amp;B110,Courier_Invoice[Order ID]&amp;Courier_Invoice[AWB Code],Courier_Invoice[Billing Amount (Rs.)])</f>
        <v>33</v>
      </c>
      <c r="K110">
        <f t="shared" si="1"/>
        <v>-23.6</v>
      </c>
    </row>
    <row r="111" spans="1:11" x14ac:dyDescent="0.3">
      <c r="A111" s="9" t="s">
        <v>21</v>
      </c>
      <c r="B111" t="str">
        <f>_xlfn.XLOOKUP(A111,Courier_Invoice[Order ID],Courier_Invoice[AWB Code])</f>
        <v>1091121306101</v>
      </c>
      <c r="C111" cm="1">
        <f t="array" ref="C111">_xlfn.XLOOKUP(A111&amp;B111,Courier_Invoice[Order ID]&amp;Courier_Invoice[AWB Code],Courier_Invoice[Order weight])</f>
        <v>6.5000000000000002E-2</v>
      </c>
      <c r="D111" cm="1">
        <f t="array" ref="D111">_xlfn.XLOOKUP(A111&amp;B111,Courier_Invoice[Order ID]&amp;Courier_Invoice[AWB Code],Courier_Invoice[Weight Slabs])</f>
        <v>1</v>
      </c>
      <c r="E111" t="str" cm="1">
        <f t="array" ref="E111">_xlfn.XLOOKUP(A111&amp;B111,Courier_Invoice[Order ID]&amp;Courier_Invoice[AWB Code],Courier_Invoice[Charged Weight])</f>
        <v>0.15</v>
      </c>
      <c r="F111" cm="1">
        <f t="array" ref="F111">_xlfn.XLOOKUP(A111&amp;B111,Courier_Invoice[Order ID]&amp;Courier_Invoice[AWB Code],Courier_Invoice[weight Slab CC])</f>
        <v>1.5</v>
      </c>
      <c r="G111" t="str" cm="1">
        <f t="array" ref="G111">_xlfn.XLOOKUP(A111&amp;B111,Courier_Invoice[Order ID]&amp;Courier_Invoice[AWB Code],Courier_Invoice[Zone X])</f>
        <v>b</v>
      </c>
      <c r="H111" t="str" cm="1">
        <f t="array" ref="H111">_xlfn.XLOOKUP(A111&amp;B111,Courier_Invoice[Order ID]&amp;Courier_Invoice[AWB Code],Courier_Invoice[Zone])</f>
        <v>d</v>
      </c>
      <c r="I111" cm="1">
        <f t="array" ref="I111">_xlfn.XLOOKUP(A111&amp;B111,Courier_Invoice[Order ID]&amp;Courier_Invoice[AWB Code],Courier_Invoice[Total Charge])</f>
        <v>33</v>
      </c>
      <c r="J111" t="str" cm="1">
        <f t="array" ref="J111">_xlfn.XLOOKUP(A111&amp;B111,Courier_Invoice[Order ID]&amp;Courier_Invoice[AWB Code],Courier_Invoice[Billing Amount (Rs.)])</f>
        <v>45.4</v>
      </c>
      <c r="K111">
        <f t="shared" si="1"/>
        <v>12.399999999999999</v>
      </c>
    </row>
    <row r="112" spans="1:11" x14ac:dyDescent="0.3">
      <c r="A112" s="8" t="s">
        <v>20</v>
      </c>
      <c r="B112" t="str">
        <f>_xlfn.XLOOKUP(A112,Courier_Invoice[Order ID],Courier_Invoice[AWB Code])</f>
        <v>1091120922803</v>
      </c>
      <c r="C112" cm="1">
        <f t="array" ref="C112">_xlfn.XLOOKUP(A112&amp;B112,Courier_Invoice[Order ID]&amp;Courier_Invoice[AWB Code],Courier_Invoice[Order weight])</f>
        <v>0.51500000000000001</v>
      </c>
      <c r="D112" cm="1">
        <f t="array" ref="D112">_xlfn.XLOOKUP(A112&amp;B112,Courier_Invoice[Order ID]&amp;Courier_Invoice[AWB Code],Courier_Invoice[Weight Slabs])</f>
        <v>1</v>
      </c>
      <c r="E112" t="str" cm="1">
        <f t="array" ref="E112">_xlfn.XLOOKUP(A112&amp;B112,Courier_Invoice[Order ID]&amp;Courier_Invoice[AWB Code],Courier_Invoice[Charged Weight])</f>
        <v>0.5</v>
      </c>
      <c r="F112" cm="1">
        <f t="array" ref="F112">_xlfn.XLOOKUP(A112&amp;B112,Courier_Invoice[Order ID]&amp;Courier_Invoice[AWB Code],Courier_Invoice[weight Slab CC])</f>
        <v>1.5</v>
      </c>
      <c r="G112" t="str" cm="1">
        <f t="array" ref="G112">_xlfn.XLOOKUP(A112&amp;B112,Courier_Invoice[Order ID]&amp;Courier_Invoice[AWB Code],Courier_Invoice[Zone X])</f>
        <v>b</v>
      </c>
      <c r="H112" t="str" cm="1">
        <f t="array" ref="H112">_xlfn.XLOOKUP(A112&amp;B112,Courier_Invoice[Order ID]&amp;Courier_Invoice[AWB Code],Courier_Invoice[Zone])</f>
        <v>d</v>
      </c>
      <c r="I112" cm="1">
        <f t="array" ref="I112">_xlfn.XLOOKUP(A112&amp;B112,Courier_Invoice[Order ID]&amp;Courier_Invoice[AWB Code],Courier_Invoice[Total Charge])</f>
        <v>33</v>
      </c>
      <c r="J112" t="str" cm="1">
        <f t="array" ref="J112">_xlfn.XLOOKUP(A112&amp;B112,Courier_Invoice[Order ID]&amp;Courier_Invoice[AWB Code],Courier_Invoice[Billing Amount (Rs.)])</f>
        <v>45.4</v>
      </c>
      <c r="K112">
        <f t="shared" si="1"/>
        <v>12.399999999999999</v>
      </c>
    </row>
    <row r="113" spans="1:11" x14ac:dyDescent="0.3">
      <c r="A113" s="9" t="s">
        <v>19</v>
      </c>
      <c r="B113" t="str">
        <f>_xlfn.XLOOKUP(A113,Courier_Invoice[Order ID],Courier_Invoice[AWB Code])</f>
        <v>1091120959225</v>
      </c>
      <c r="C113" cm="1">
        <f t="array" ref="C113">_xlfn.XLOOKUP(A113&amp;B113,Courier_Invoice[Order ID]&amp;Courier_Invoice[AWB Code],Courier_Invoice[Order weight])</f>
        <v>2.0979999999999999</v>
      </c>
      <c r="D113" cm="1">
        <f t="array" ref="D113">_xlfn.XLOOKUP(A113&amp;B113,Courier_Invoice[Order ID]&amp;Courier_Invoice[AWB Code],Courier_Invoice[Weight Slabs])</f>
        <v>1</v>
      </c>
      <c r="E113" t="str" cm="1">
        <f t="array" ref="E113">_xlfn.XLOOKUP(A113&amp;B113,Courier_Invoice[Order ID]&amp;Courier_Invoice[AWB Code],Courier_Invoice[Charged Weight])</f>
        <v>2.1</v>
      </c>
      <c r="F113" cm="1">
        <f t="array" ref="F113">_xlfn.XLOOKUP(A113&amp;B113,Courier_Invoice[Order ID]&amp;Courier_Invoice[AWB Code],Courier_Invoice[weight Slab CC])</f>
        <v>1.5</v>
      </c>
      <c r="G113" t="str" cm="1">
        <f t="array" ref="G113">_xlfn.XLOOKUP(A113&amp;B113,Courier_Invoice[Order ID]&amp;Courier_Invoice[AWB Code],Courier_Invoice[Zone X])</f>
        <v>b</v>
      </c>
      <c r="H113" t="str" cm="1">
        <f t="array" ref="H113">_xlfn.XLOOKUP(A113&amp;B113,Courier_Invoice[Order ID]&amp;Courier_Invoice[AWB Code],Courier_Invoice[Zone])</f>
        <v>d</v>
      </c>
      <c r="I113" cm="1">
        <f t="array" ref="I113">_xlfn.XLOOKUP(A113&amp;B113,Courier_Invoice[Order ID]&amp;Courier_Invoice[AWB Code],Courier_Invoice[Total Charge])</f>
        <v>89.6</v>
      </c>
      <c r="J113" t="str" cm="1">
        <f t="array" ref="J113">_xlfn.XLOOKUP(A113&amp;B113,Courier_Invoice[Order ID]&amp;Courier_Invoice[AWB Code],Courier_Invoice[Billing Amount (Rs.)])</f>
        <v>224.6</v>
      </c>
      <c r="K113">
        <f t="shared" si="1"/>
        <v>135</v>
      </c>
    </row>
    <row r="114" spans="1:11" x14ac:dyDescent="0.3">
      <c r="A114" s="8" t="s">
        <v>18</v>
      </c>
      <c r="B114" t="str">
        <f>_xlfn.XLOOKUP(A114,Courier_Invoice[Order ID],Courier_Invoice[AWB Code])</f>
        <v>1091120959015</v>
      </c>
      <c r="C114" cm="1">
        <f t="array" ref="C114">_xlfn.XLOOKUP(A114&amp;B114,Courier_Invoice[Order ID]&amp;Courier_Invoice[AWB Code],Courier_Invoice[Order weight])</f>
        <v>1.2</v>
      </c>
      <c r="D114" cm="1">
        <f t="array" ref="D114">_xlfn.XLOOKUP(A114&amp;B114,Courier_Invoice[Order ID]&amp;Courier_Invoice[AWB Code],Courier_Invoice[Weight Slabs])</f>
        <v>1.5</v>
      </c>
      <c r="E114" t="str" cm="1">
        <f t="array" ref="E114">_xlfn.XLOOKUP(A114&amp;B114,Courier_Invoice[Order ID]&amp;Courier_Invoice[AWB Code],Courier_Invoice[Charged Weight])</f>
        <v>1.2</v>
      </c>
      <c r="F114" cm="1">
        <f t="array" ref="F114">_xlfn.XLOOKUP(A114&amp;B114,Courier_Invoice[Order ID]&amp;Courier_Invoice[AWB Code],Courier_Invoice[weight Slab CC])</f>
        <v>1.5</v>
      </c>
      <c r="G114" t="str" cm="1">
        <f t="array" ref="G114">_xlfn.XLOOKUP(A114&amp;B114,Courier_Invoice[Order ID]&amp;Courier_Invoice[AWB Code],Courier_Invoice[Zone X])</f>
        <v>d</v>
      </c>
      <c r="H114" t="str" cm="1">
        <f t="array" ref="H114">_xlfn.XLOOKUP(A114&amp;B114,Courier_Invoice[Order ID]&amp;Courier_Invoice[AWB Code],Courier_Invoice[Zone])</f>
        <v>d</v>
      </c>
      <c r="I114" cm="1">
        <f t="array" ref="I114">_xlfn.XLOOKUP(A114&amp;B114,Courier_Invoice[Order ID]&amp;Courier_Invoice[AWB Code],Courier_Invoice[Total Charge])</f>
        <v>86.699999999999989</v>
      </c>
      <c r="J114" t="str" cm="1">
        <f t="array" ref="J114">_xlfn.XLOOKUP(A114&amp;B114,Courier_Invoice[Order ID]&amp;Courier_Invoice[AWB Code],Courier_Invoice[Billing Amount (Rs.)])</f>
        <v>258.9</v>
      </c>
      <c r="K114">
        <f t="shared" si="1"/>
        <v>172.2</v>
      </c>
    </row>
    <row r="115" spans="1:11" x14ac:dyDescent="0.3">
      <c r="A115" s="9" t="s">
        <v>17</v>
      </c>
      <c r="B115" t="str">
        <f>_xlfn.XLOOKUP(A115,Courier_Invoice[Order ID],Courier_Invoice[AWB Code])</f>
        <v>1091120962515</v>
      </c>
      <c r="C115" cm="1">
        <f t="array" ref="C115">_xlfn.XLOOKUP(A115&amp;B115,Courier_Invoice[Order ID]&amp;Courier_Invoice[AWB Code],Courier_Invoice[Order weight])</f>
        <v>0.17699999999999999</v>
      </c>
      <c r="D115" cm="1">
        <f t="array" ref="D115">_xlfn.XLOOKUP(A115&amp;B115,Courier_Invoice[Order ID]&amp;Courier_Invoice[AWB Code],Courier_Invoice[Weight Slabs])</f>
        <v>1</v>
      </c>
      <c r="E115" t="str" cm="1">
        <f t="array" ref="E115">_xlfn.XLOOKUP(A115&amp;B115,Courier_Invoice[Order ID]&amp;Courier_Invoice[AWB Code],Courier_Invoice[Charged Weight])</f>
        <v>0.2</v>
      </c>
      <c r="F115" cm="1">
        <f t="array" ref="F115">_xlfn.XLOOKUP(A115&amp;B115,Courier_Invoice[Order ID]&amp;Courier_Invoice[AWB Code],Courier_Invoice[weight Slab CC])</f>
        <v>1.5</v>
      </c>
      <c r="G115" t="str" cm="1">
        <f t="array" ref="G115">_xlfn.XLOOKUP(A115&amp;B115,Courier_Invoice[Order ID]&amp;Courier_Invoice[AWB Code],Courier_Invoice[Zone X])</f>
        <v>b</v>
      </c>
      <c r="H115" t="str" cm="1">
        <f t="array" ref="H115">_xlfn.XLOOKUP(A115&amp;B115,Courier_Invoice[Order ID]&amp;Courier_Invoice[AWB Code],Courier_Invoice[Zone])</f>
        <v>d</v>
      </c>
      <c r="I115" cm="1">
        <f t="array" ref="I115">_xlfn.XLOOKUP(A115&amp;B115,Courier_Invoice[Order ID]&amp;Courier_Invoice[AWB Code],Courier_Invoice[Total Charge])</f>
        <v>33</v>
      </c>
      <c r="J115" t="str" cm="1">
        <f t="array" ref="J115">_xlfn.XLOOKUP(A115&amp;B115,Courier_Invoice[Order ID]&amp;Courier_Invoice[AWB Code],Courier_Invoice[Billing Amount (Rs.)])</f>
        <v>45.4</v>
      </c>
      <c r="K115">
        <f t="shared" si="1"/>
        <v>12.399999999999999</v>
      </c>
    </row>
    <row r="116" spans="1:11" x14ac:dyDescent="0.3">
      <c r="A116" s="8" t="s">
        <v>16</v>
      </c>
      <c r="B116" t="str">
        <f>_xlfn.XLOOKUP(A116,Courier_Invoice[Order ID],Courier_Invoice[AWB Code])</f>
        <v>1091121185863</v>
      </c>
      <c r="C116" cm="1">
        <f t="array" ref="C116">_xlfn.XLOOKUP(A116&amp;B116,Courier_Invoice[Order ID]&amp;Courier_Invoice[AWB Code],Courier_Invoice[Order weight])</f>
        <v>0.55800000000000005</v>
      </c>
      <c r="D116" cm="1">
        <f t="array" ref="D116">_xlfn.XLOOKUP(A116&amp;B116,Courier_Invoice[Order ID]&amp;Courier_Invoice[AWB Code],Courier_Invoice[Weight Slabs])</f>
        <v>1</v>
      </c>
      <c r="E116" t="str" cm="1">
        <f t="array" ref="E116">_xlfn.XLOOKUP(A116&amp;B116,Courier_Invoice[Order ID]&amp;Courier_Invoice[AWB Code],Courier_Invoice[Charged Weight])</f>
        <v>0.6</v>
      </c>
      <c r="F116" cm="1">
        <f t="array" ref="F116">_xlfn.XLOOKUP(A116&amp;B116,Courier_Invoice[Order ID]&amp;Courier_Invoice[AWB Code],Courier_Invoice[weight Slab CC])</f>
        <v>1.5</v>
      </c>
      <c r="G116" t="str" cm="1">
        <f t="array" ref="G116">_xlfn.XLOOKUP(A116&amp;B116,Courier_Invoice[Order ID]&amp;Courier_Invoice[AWB Code],Courier_Invoice[Zone X])</f>
        <v>b</v>
      </c>
      <c r="H116" t="str" cm="1">
        <f t="array" ref="H116">_xlfn.XLOOKUP(A116&amp;B116,Courier_Invoice[Order ID]&amp;Courier_Invoice[AWB Code],Courier_Invoice[Zone])</f>
        <v>d</v>
      </c>
      <c r="I116" cm="1">
        <f t="array" ref="I116">_xlfn.XLOOKUP(A116&amp;B116,Courier_Invoice[Order ID]&amp;Courier_Invoice[AWB Code],Courier_Invoice[Total Charge])</f>
        <v>33</v>
      </c>
      <c r="J116" t="str" cm="1">
        <f t="array" ref="J116">_xlfn.XLOOKUP(A116&amp;B116,Courier_Invoice[Order ID]&amp;Courier_Invoice[AWB Code],Courier_Invoice[Billing Amount (Rs.)])</f>
        <v>90.2</v>
      </c>
      <c r="K116">
        <f t="shared" si="1"/>
        <v>57.2</v>
      </c>
    </row>
    <row r="117" spans="1:11" x14ac:dyDescent="0.3">
      <c r="A117" s="9" t="s">
        <v>15</v>
      </c>
      <c r="B117" t="str">
        <f>_xlfn.XLOOKUP(A117,Courier_Invoice[Order ID],Courier_Invoice[AWB Code])</f>
        <v>1091121031745</v>
      </c>
      <c r="C117" cm="1">
        <f t="array" ref="C117">_xlfn.XLOOKUP(A117&amp;B117,Courier_Invoice[Order ID]&amp;Courier_Invoice[AWB Code],Courier_Invoice[Order weight])</f>
        <v>0.16500000000000001</v>
      </c>
      <c r="D117" cm="1">
        <f t="array" ref="D117">_xlfn.XLOOKUP(A117&amp;B117,Courier_Invoice[Order ID]&amp;Courier_Invoice[AWB Code],Courier_Invoice[Weight Slabs])</f>
        <v>1</v>
      </c>
      <c r="E117" t="str" cm="1">
        <f t="array" ref="E117">_xlfn.XLOOKUP(A117&amp;B117,Courier_Invoice[Order ID]&amp;Courier_Invoice[AWB Code],Courier_Invoice[Charged Weight])</f>
        <v>0.2</v>
      </c>
      <c r="F117" cm="1">
        <f t="array" ref="F117">_xlfn.XLOOKUP(A117&amp;B117,Courier_Invoice[Order ID]&amp;Courier_Invoice[AWB Code],Courier_Invoice[weight Slab CC])</f>
        <v>1.5</v>
      </c>
      <c r="G117" t="str" cm="1">
        <f t="array" ref="G117">_xlfn.XLOOKUP(A117&amp;B117,Courier_Invoice[Order ID]&amp;Courier_Invoice[AWB Code],Courier_Invoice[Zone X])</f>
        <v>b</v>
      </c>
      <c r="H117" t="str" cm="1">
        <f t="array" ref="H117">_xlfn.XLOOKUP(A117&amp;B117,Courier_Invoice[Order ID]&amp;Courier_Invoice[AWB Code],Courier_Invoice[Zone])</f>
        <v>d</v>
      </c>
      <c r="I117" cm="1">
        <f t="array" ref="I117">_xlfn.XLOOKUP(A117&amp;B117,Courier_Invoice[Order ID]&amp;Courier_Invoice[AWB Code],Courier_Invoice[Total Charge])</f>
        <v>33</v>
      </c>
      <c r="J117" t="str" cm="1">
        <f t="array" ref="J117">_xlfn.XLOOKUP(A117&amp;B117,Courier_Invoice[Order ID]&amp;Courier_Invoice[AWB Code],Courier_Invoice[Billing Amount (Rs.)])</f>
        <v>45.4</v>
      </c>
      <c r="K117">
        <f t="shared" si="1"/>
        <v>12.399999999999999</v>
      </c>
    </row>
    <row r="118" spans="1:11" x14ac:dyDescent="0.3">
      <c r="A118" s="8" t="s">
        <v>14</v>
      </c>
      <c r="B118" t="str">
        <f>_xlfn.XLOOKUP(A118,Courier_Invoice[Order ID],Courier_Invoice[AWB Code])</f>
        <v>1091121034114</v>
      </c>
      <c r="C118" cm="1">
        <f t="array" ref="C118">_xlfn.XLOOKUP(A118&amp;B118,Courier_Invoice[Order ID]&amp;Courier_Invoice[AWB Code],Courier_Invoice[Order weight])</f>
        <v>0.24</v>
      </c>
      <c r="D118" cm="1">
        <f t="array" ref="D118">_xlfn.XLOOKUP(A118&amp;B118,Courier_Invoice[Order ID]&amp;Courier_Invoice[AWB Code],Courier_Invoice[Weight Slabs])</f>
        <v>1</v>
      </c>
      <c r="E118" t="str" cm="1">
        <f t="array" ref="E118">_xlfn.XLOOKUP(A118&amp;B118,Courier_Invoice[Order ID]&amp;Courier_Invoice[AWB Code],Courier_Invoice[Charged Weight])</f>
        <v>0.15</v>
      </c>
      <c r="F118" cm="1">
        <f t="array" ref="F118">_xlfn.XLOOKUP(A118&amp;B118,Courier_Invoice[Order ID]&amp;Courier_Invoice[AWB Code],Courier_Invoice[weight Slab CC])</f>
        <v>1.5</v>
      </c>
      <c r="G118" t="str" cm="1">
        <f t="array" ref="G118">_xlfn.XLOOKUP(A118&amp;B118,Courier_Invoice[Order ID]&amp;Courier_Invoice[AWB Code],Courier_Invoice[Zone X])</f>
        <v>b</v>
      </c>
      <c r="H118" t="str" cm="1">
        <f t="array" ref="H118">_xlfn.XLOOKUP(A118&amp;B118,Courier_Invoice[Order ID]&amp;Courier_Invoice[AWB Code],Courier_Invoice[Zone])</f>
        <v>d</v>
      </c>
      <c r="I118" cm="1">
        <f t="array" ref="I118">_xlfn.XLOOKUP(A118&amp;B118,Courier_Invoice[Order ID]&amp;Courier_Invoice[AWB Code],Courier_Invoice[Total Charge])</f>
        <v>33</v>
      </c>
      <c r="J118" t="str" cm="1">
        <f t="array" ref="J118">_xlfn.XLOOKUP(A118&amp;B118,Courier_Invoice[Order ID]&amp;Courier_Invoice[AWB Code],Courier_Invoice[Billing Amount (Rs.)])</f>
        <v>45.4</v>
      </c>
      <c r="K118">
        <f t="shared" si="1"/>
        <v>12.399999999999999</v>
      </c>
    </row>
    <row r="119" spans="1:11" x14ac:dyDescent="0.3">
      <c r="A119" s="9" t="s">
        <v>13</v>
      </c>
      <c r="B119" t="str">
        <f>_xlfn.XLOOKUP(A119,Courier_Invoice[Order ID],Courier_Invoice[AWB Code])</f>
        <v>1091121034350</v>
      </c>
      <c r="C119" cm="1">
        <f t="array" ref="C119">_xlfn.XLOOKUP(A119&amp;B119,Courier_Invoice[Order ID]&amp;Courier_Invoice[AWB Code],Courier_Invoice[Order weight])</f>
        <v>0.755</v>
      </c>
      <c r="D119" cm="1">
        <f t="array" ref="D119">_xlfn.XLOOKUP(A119&amp;B119,Courier_Invoice[Order ID]&amp;Courier_Invoice[AWB Code],Courier_Invoice[Weight Slabs])</f>
        <v>1</v>
      </c>
      <c r="E119" t="str" cm="1">
        <f t="array" ref="E119">_xlfn.XLOOKUP(A119&amp;B119,Courier_Invoice[Order ID]&amp;Courier_Invoice[AWB Code],Courier_Invoice[Charged Weight])</f>
        <v>0.8</v>
      </c>
      <c r="F119" cm="1">
        <f t="array" ref="F119">_xlfn.XLOOKUP(A119&amp;B119,Courier_Invoice[Order ID]&amp;Courier_Invoice[AWB Code],Courier_Invoice[weight Slab CC])</f>
        <v>1.5</v>
      </c>
      <c r="G119" t="str" cm="1">
        <f t="array" ref="G119">_xlfn.XLOOKUP(A119&amp;B119,Courier_Invoice[Order ID]&amp;Courier_Invoice[AWB Code],Courier_Invoice[Zone X])</f>
        <v>b</v>
      </c>
      <c r="H119" t="str" cm="1">
        <f t="array" ref="H119">_xlfn.XLOOKUP(A119&amp;B119,Courier_Invoice[Order ID]&amp;Courier_Invoice[AWB Code],Courier_Invoice[Zone])</f>
        <v>d</v>
      </c>
      <c r="I119" cm="1">
        <f t="array" ref="I119">_xlfn.XLOOKUP(A119&amp;B119,Courier_Invoice[Order ID]&amp;Courier_Invoice[AWB Code],Courier_Invoice[Total Charge])</f>
        <v>33</v>
      </c>
      <c r="J119" t="str" cm="1">
        <f t="array" ref="J119">_xlfn.XLOOKUP(A119&amp;B119,Courier_Invoice[Order ID]&amp;Courier_Invoice[AWB Code],Courier_Invoice[Billing Amount (Rs.)])</f>
        <v>90.2</v>
      </c>
      <c r="K119">
        <f t="shared" si="1"/>
        <v>57.2</v>
      </c>
    </row>
    <row r="120" spans="1:11" x14ac:dyDescent="0.3">
      <c r="A120" s="8" t="s">
        <v>12</v>
      </c>
      <c r="B120" t="str">
        <f>_xlfn.XLOOKUP(A120,Courier_Invoice[Order ID],Courier_Invoice[AWB Code])</f>
        <v>1091121034641</v>
      </c>
      <c r="C120" cm="1">
        <f t="array" ref="C120">_xlfn.XLOOKUP(A120&amp;B120,Courier_Invoice[Order ID]&amp;Courier_Invoice[AWB Code],Courier_Invoice[Order weight])</f>
        <v>0.24</v>
      </c>
      <c r="D120" cm="1">
        <f t="array" ref="D120">_xlfn.XLOOKUP(A120&amp;B120,Courier_Invoice[Order ID]&amp;Courier_Invoice[AWB Code],Courier_Invoice[Weight Slabs])</f>
        <v>1</v>
      </c>
      <c r="E120" t="str" cm="1">
        <f t="array" ref="E120">_xlfn.XLOOKUP(A120&amp;B120,Courier_Invoice[Order ID]&amp;Courier_Invoice[AWB Code],Courier_Invoice[Charged Weight])</f>
        <v>0.2</v>
      </c>
      <c r="F120" cm="1">
        <f t="array" ref="F120">_xlfn.XLOOKUP(A120&amp;B120,Courier_Invoice[Order ID]&amp;Courier_Invoice[AWB Code],Courier_Invoice[weight Slab CC])</f>
        <v>1.5</v>
      </c>
      <c r="G120" t="str" cm="1">
        <f t="array" ref="G120">_xlfn.XLOOKUP(A120&amp;B120,Courier_Invoice[Order ID]&amp;Courier_Invoice[AWB Code],Courier_Invoice[Zone X])</f>
        <v>b</v>
      </c>
      <c r="H120" t="str" cm="1">
        <f t="array" ref="H120">_xlfn.XLOOKUP(A120&amp;B120,Courier_Invoice[Order ID]&amp;Courier_Invoice[AWB Code],Courier_Invoice[Zone])</f>
        <v>d</v>
      </c>
      <c r="I120" cm="1">
        <f t="array" ref="I120">_xlfn.XLOOKUP(A120&amp;B120,Courier_Invoice[Order ID]&amp;Courier_Invoice[AWB Code],Courier_Invoice[Total Charge])</f>
        <v>33</v>
      </c>
      <c r="J120" t="str" cm="1">
        <f t="array" ref="J120">_xlfn.XLOOKUP(A120&amp;B120,Courier_Invoice[Order ID]&amp;Courier_Invoice[AWB Code],Courier_Invoice[Billing Amount (Rs.)])</f>
        <v>45.4</v>
      </c>
      <c r="K120">
        <f t="shared" si="1"/>
        <v>12.399999999999999</v>
      </c>
    </row>
    <row r="121" spans="1:11" x14ac:dyDescent="0.3">
      <c r="A121" s="9" t="s">
        <v>11</v>
      </c>
      <c r="B121" t="str">
        <f>_xlfn.XLOOKUP(A121,Courier_Invoice[Order ID],Courier_Invoice[AWB Code])</f>
        <v>1091121183730</v>
      </c>
      <c r="C121" cm="1">
        <f t="array" ref="C121">_xlfn.XLOOKUP(A121&amp;B121,Courier_Invoice[Order ID]&amp;Courier_Invoice[AWB Code],Courier_Invoice[Order weight])</f>
        <v>0.47699999999999998</v>
      </c>
      <c r="D121" cm="1">
        <f t="array" ref="D121">_xlfn.XLOOKUP(A121&amp;B121,Courier_Invoice[Order ID]&amp;Courier_Invoice[AWB Code],Courier_Invoice[Weight Slabs])</f>
        <v>1</v>
      </c>
      <c r="E121" t="str" cm="1">
        <f t="array" ref="E121">_xlfn.XLOOKUP(A121&amp;B121,Courier_Invoice[Order ID]&amp;Courier_Invoice[AWB Code],Courier_Invoice[Charged Weight])</f>
        <v>0.5</v>
      </c>
      <c r="F121" cm="1">
        <f t="array" ref="F121">_xlfn.XLOOKUP(A121&amp;B121,Courier_Invoice[Order ID]&amp;Courier_Invoice[AWB Code],Courier_Invoice[weight Slab CC])</f>
        <v>1.5</v>
      </c>
      <c r="G121" t="str" cm="1">
        <f t="array" ref="G121">_xlfn.XLOOKUP(A121&amp;B121,Courier_Invoice[Order ID]&amp;Courier_Invoice[AWB Code],Courier_Invoice[Zone X])</f>
        <v>b</v>
      </c>
      <c r="H121" t="str" cm="1">
        <f t="array" ref="H121">_xlfn.XLOOKUP(A121&amp;B121,Courier_Invoice[Order ID]&amp;Courier_Invoice[AWB Code],Courier_Invoice[Zone])</f>
        <v>d</v>
      </c>
      <c r="I121" cm="1">
        <f t="array" ref="I121">_xlfn.XLOOKUP(A121&amp;B121,Courier_Invoice[Order ID]&amp;Courier_Invoice[AWB Code],Courier_Invoice[Total Charge])</f>
        <v>33</v>
      </c>
      <c r="J121" t="str" cm="1">
        <f t="array" ref="J121">_xlfn.XLOOKUP(A121&amp;B121,Courier_Invoice[Order ID]&amp;Courier_Invoice[AWB Code],Courier_Invoice[Billing Amount (Rs.)])</f>
        <v>45.4</v>
      </c>
      <c r="K121">
        <f t="shared" si="1"/>
        <v>12.399999999999999</v>
      </c>
    </row>
    <row r="122" spans="1:11" x14ac:dyDescent="0.3">
      <c r="A122" s="8" t="s">
        <v>9</v>
      </c>
      <c r="B122" t="str">
        <f>_xlfn.XLOOKUP(A122,Courier_Invoice[Order ID],Courier_Invoice[AWB Code])</f>
        <v>1091121305541</v>
      </c>
      <c r="C122" cm="1">
        <f t="array" ref="C122">_xlfn.XLOOKUP(A122&amp;B122,Courier_Invoice[Order ID]&amp;Courier_Invoice[AWB Code],Courier_Invoice[Order weight])</f>
        <v>1.3759999999999999</v>
      </c>
      <c r="D122" cm="1">
        <f t="array" ref="D122">_xlfn.XLOOKUP(A122&amp;B122,Courier_Invoice[Order ID]&amp;Courier_Invoice[AWB Code],Courier_Invoice[Weight Slabs])</f>
        <v>1</v>
      </c>
      <c r="E122" t="str" cm="1">
        <f t="array" ref="E122">_xlfn.XLOOKUP(A122&amp;B122,Courier_Invoice[Order ID]&amp;Courier_Invoice[AWB Code],Courier_Invoice[Charged Weight])</f>
        <v>1.1</v>
      </c>
      <c r="F122" cm="1">
        <f t="array" ref="F122">_xlfn.XLOOKUP(A122&amp;B122,Courier_Invoice[Order ID]&amp;Courier_Invoice[AWB Code],Courier_Invoice[weight Slab CC])</f>
        <v>1.5</v>
      </c>
      <c r="G122" t="str" cm="1">
        <f t="array" ref="G122">_xlfn.XLOOKUP(A122&amp;B122,Courier_Invoice[Order ID]&amp;Courier_Invoice[AWB Code],Courier_Invoice[Zone X])</f>
        <v>b</v>
      </c>
      <c r="H122" t="str" cm="1">
        <f t="array" ref="H122">_xlfn.XLOOKUP(A122&amp;B122,Courier_Invoice[Order ID]&amp;Courier_Invoice[AWB Code],Courier_Invoice[Zone])</f>
        <v>d</v>
      </c>
      <c r="I122" cm="1">
        <f t="array" ref="I122">_xlfn.XLOOKUP(A122&amp;B122,Courier_Invoice[Order ID]&amp;Courier_Invoice[AWB Code],Courier_Invoice[Total Charge])</f>
        <v>61.3</v>
      </c>
      <c r="J122" t="str" cm="1">
        <f t="array" ref="J122">_xlfn.XLOOKUP(A122&amp;B122,Courier_Invoice[Order ID]&amp;Courier_Invoice[AWB Code],Courier_Invoice[Billing Amount (Rs.)])</f>
        <v>135</v>
      </c>
      <c r="K122">
        <f t="shared" si="1"/>
        <v>73.7</v>
      </c>
    </row>
    <row r="123" spans="1:11" x14ac:dyDescent="0.3">
      <c r="A123" s="9" t="s">
        <v>8</v>
      </c>
      <c r="B123" t="str">
        <f>_xlfn.XLOOKUP(A123,Courier_Invoice[Order ID],Courier_Invoice[AWB Code])</f>
        <v>1091121666133</v>
      </c>
      <c r="C123" cm="1">
        <f t="array" ref="C123">_xlfn.XLOOKUP(A123&amp;B123,Courier_Invoice[Order ID]&amp;Courier_Invoice[AWB Code],Courier_Invoice[Order weight])</f>
        <v>0.67200000000000004</v>
      </c>
      <c r="D123" cm="1">
        <f t="array" ref="D123">_xlfn.XLOOKUP(A123&amp;B123,Courier_Invoice[Order ID]&amp;Courier_Invoice[AWB Code],Courier_Invoice[Weight Slabs])</f>
        <v>1.5</v>
      </c>
      <c r="E123" t="str" cm="1">
        <f t="array" ref="E123">_xlfn.XLOOKUP(A123&amp;B123,Courier_Invoice[Order ID]&amp;Courier_Invoice[AWB Code],Courier_Invoice[Charged Weight])</f>
        <v>0.7</v>
      </c>
      <c r="F123" cm="1">
        <f t="array" ref="F123">_xlfn.XLOOKUP(A123&amp;B123,Courier_Invoice[Order ID]&amp;Courier_Invoice[AWB Code],Courier_Invoice[weight Slab CC])</f>
        <v>1.5</v>
      </c>
      <c r="G123" t="str" cm="1">
        <f t="array" ref="G123">_xlfn.XLOOKUP(A123&amp;B123,Courier_Invoice[Order ID]&amp;Courier_Invoice[AWB Code],Courier_Invoice[Zone X])</f>
        <v>d</v>
      </c>
      <c r="H123" t="str" cm="1">
        <f t="array" ref="H123">_xlfn.XLOOKUP(A123&amp;B123,Courier_Invoice[Order ID]&amp;Courier_Invoice[AWB Code],Courier_Invoice[Zone])</f>
        <v>d</v>
      </c>
      <c r="I123" cm="1">
        <f t="array" ref="I123">_xlfn.XLOOKUP(A123&amp;B123,Courier_Invoice[Order ID]&amp;Courier_Invoice[AWB Code],Courier_Invoice[Total Charge])</f>
        <v>86.699999999999989</v>
      </c>
      <c r="J123" t="str" cm="1">
        <f t="array" ref="J123">_xlfn.XLOOKUP(A123&amp;B123,Courier_Invoice[Order ID]&amp;Courier_Invoice[AWB Code],Courier_Invoice[Billing Amount (Rs.)])</f>
        <v>172.8</v>
      </c>
      <c r="K123">
        <f t="shared" si="1"/>
        <v>86.100000000000023</v>
      </c>
    </row>
    <row r="124" spans="1:11" x14ac:dyDescent="0.3">
      <c r="A124" s="8" t="s">
        <v>5</v>
      </c>
      <c r="B124" t="str">
        <f>_xlfn.XLOOKUP(A124,Courier_Invoice[Order ID],Courier_Invoice[AWB Code])</f>
        <v>1091121981575</v>
      </c>
      <c r="C124" cm="1">
        <f t="array" ref="C124">_xlfn.XLOOKUP(A124&amp;B124,Courier_Invoice[Order ID]&amp;Courier_Invoice[AWB Code],Courier_Invoice[Order weight])</f>
        <v>1.5569999999999999</v>
      </c>
      <c r="D124" cm="1">
        <f t="array" ref="D124">_xlfn.XLOOKUP(A124&amp;B124,Courier_Invoice[Order ID]&amp;Courier_Invoice[AWB Code],Courier_Invoice[Weight Slabs])</f>
        <v>1.5</v>
      </c>
      <c r="E124" t="str" cm="1">
        <f t="array" ref="E124">_xlfn.XLOOKUP(A124&amp;B124,Courier_Invoice[Order ID]&amp;Courier_Invoice[AWB Code],Courier_Invoice[Charged Weight])</f>
        <v>1.6</v>
      </c>
      <c r="F124" cm="1">
        <f t="array" ref="F124">_xlfn.XLOOKUP(A124&amp;B124,Courier_Invoice[Order ID]&amp;Courier_Invoice[AWB Code],Courier_Invoice[weight Slab CC])</f>
        <v>1.5</v>
      </c>
      <c r="G124" t="str" cm="1">
        <f t="array" ref="G124">_xlfn.XLOOKUP(A124&amp;B124,Courier_Invoice[Order ID]&amp;Courier_Invoice[AWB Code],Courier_Invoice[Zone X])</f>
        <v>d</v>
      </c>
      <c r="H124" t="str" cm="1">
        <f t="array" ref="H124">_xlfn.XLOOKUP(A124&amp;B124,Courier_Invoice[Order ID]&amp;Courier_Invoice[AWB Code],Courier_Invoice[Zone])</f>
        <v>d</v>
      </c>
      <c r="I124" cm="1">
        <f t="array" ref="I124">_xlfn.XLOOKUP(A124&amp;B124,Courier_Invoice[Order ID]&amp;Courier_Invoice[AWB Code],Courier_Invoice[Total Charge])</f>
        <v>176.3</v>
      </c>
      <c r="J124" t="str" cm="1">
        <f t="array" ref="J124">_xlfn.XLOOKUP(A124&amp;B124,Courier_Invoice[Order ID]&amp;Courier_Invoice[AWB Code],Courier_Invoice[Billing Amount (Rs.)])</f>
        <v>345</v>
      </c>
      <c r="K124">
        <f t="shared" si="1"/>
        <v>168.7</v>
      </c>
    </row>
    <row r="125" spans="1:11" x14ac:dyDescent="0.3">
      <c r="A125" s="9" t="s">
        <v>0</v>
      </c>
      <c r="B125" t="str">
        <f>_xlfn.XLOOKUP(A125,Courier_Invoice[Order ID],Courier_Invoice[AWB Code])</f>
        <v>1091122418320</v>
      </c>
      <c r="C125" cm="1">
        <f t="array" ref="C125">_xlfn.XLOOKUP(A125&amp;B125,Courier_Invoice[Order ID]&amp;Courier_Invoice[AWB Code],Courier_Invoice[Order weight])</f>
        <v>1.6759999999999999</v>
      </c>
      <c r="D125" cm="1">
        <f t="array" ref="D125">_xlfn.XLOOKUP(A125&amp;B125,Courier_Invoice[Order ID]&amp;Courier_Invoice[AWB Code],Courier_Invoice[Weight Slabs])</f>
        <v>2</v>
      </c>
      <c r="E125" t="str" cm="1">
        <f t="array" ref="E125">_xlfn.XLOOKUP(A125&amp;B125,Courier_Invoice[Order ID]&amp;Courier_Invoice[AWB Code],Courier_Invoice[Charged Weight])</f>
        <v>1.6</v>
      </c>
      <c r="F125" cm="1">
        <f t="array" ref="F125">_xlfn.XLOOKUP(A125&amp;B125,Courier_Invoice[Order ID]&amp;Courier_Invoice[AWB Code],Courier_Invoice[weight Slab CC])</f>
        <v>1</v>
      </c>
      <c r="G125" t="str" cm="1">
        <f t="array" ref="G125">_xlfn.XLOOKUP(A125&amp;B125,Courier_Invoice[Order ID]&amp;Courier_Invoice[AWB Code],Courier_Invoice[Zone X])</f>
        <v>e</v>
      </c>
      <c r="H125" t="str" cm="1">
        <f t="array" ref="H125">_xlfn.XLOOKUP(A125&amp;B125,Courier_Invoice[Order ID]&amp;Courier_Invoice[AWB Code],Courier_Invoice[Zone])</f>
        <v>b</v>
      </c>
      <c r="I125" cm="1">
        <f t="array" ref="I125">_xlfn.XLOOKUP(A125&amp;B125,Courier_Invoice[Order ID]&amp;Courier_Invoice[AWB Code],Courier_Invoice[Total Charge])</f>
        <v>56.6</v>
      </c>
      <c r="J125" t="str" cm="1">
        <f t="array" ref="J125">_xlfn.XLOOKUP(A125&amp;B125,Courier_Invoice[Order ID]&amp;Courier_Invoice[AWB Code],Courier_Invoice[Billing Amount (Rs.)])</f>
        <v>117.9</v>
      </c>
      <c r="K125">
        <f t="shared" si="1"/>
        <v>61.300000000000004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35D8-DD54-4F49-A75B-2F75A737F43B}">
  <dimension ref="A3:C7"/>
  <sheetViews>
    <sheetView tabSelected="1" workbookViewId="0">
      <selection activeCell="C22" sqref="C22"/>
    </sheetView>
  </sheetViews>
  <sheetFormatPr defaultRowHeight="14.4" x14ac:dyDescent="0.3"/>
  <cols>
    <col min="1" max="1" width="15.6640625" bestFit="1" customWidth="1"/>
    <col min="2" max="2" width="23.109375" bestFit="1" customWidth="1"/>
    <col min="3" max="3" width="22.77734375" bestFit="1" customWidth="1"/>
  </cols>
  <sheetData>
    <row r="3" spans="1:3" x14ac:dyDescent="0.3">
      <c r="A3" s="13" t="s">
        <v>488</v>
      </c>
      <c r="B3" t="s">
        <v>493</v>
      </c>
      <c r="C3" t="s">
        <v>494</v>
      </c>
    </row>
    <row r="4" spans="1:3" x14ac:dyDescent="0.3">
      <c r="A4" s="10" t="s">
        <v>489</v>
      </c>
      <c r="B4">
        <v>8</v>
      </c>
      <c r="C4">
        <v>0</v>
      </c>
    </row>
    <row r="5" spans="1:3" x14ac:dyDescent="0.3">
      <c r="A5" s="10" t="s">
        <v>490</v>
      </c>
      <c r="B5">
        <v>114</v>
      </c>
      <c r="C5">
        <v>7751.1999999999935</v>
      </c>
    </row>
    <row r="6" spans="1:3" x14ac:dyDescent="0.3">
      <c r="A6" s="10" t="s">
        <v>491</v>
      </c>
      <c r="B6">
        <v>2</v>
      </c>
      <c r="C6">
        <v>-47.2</v>
      </c>
    </row>
    <row r="7" spans="1:3" x14ac:dyDescent="0.3">
      <c r="A7" s="10" t="s">
        <v>492</v>
      </c>
      <c r="B7">
        <v>124</v>
      </c>
      <c r="C7">
        <v>7703.9999999999927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workbookViewId="0">
      <selection activeCell="B405" sqref="B405"/>
    </sheetView>
  </sheetViews>
  <sheetFormatPr defaultRowHeight="14.4" x14ac:dyDescent="0.3"/>
  <cols>
    <col min="1" max="1" width="15.44140625" customWidth="1"/>
    <col min="2" max="2" width="14.21875" bestFit="1" customWidth="1"/>
    <col min="3" max="3" width="11.109375" customWidth="1"/>
    <col min="4" max="4" width="22.109375" bestFit="1" customWidth="1"/>
    <col min="5" max="5" width="14.44140625" bestFit="1" customWidth="1"/>
  </cols>
  <sheetData>
    <row r="1" spans="1:5" x14ac:dyDescent="0.3">
      <c r="A1" t="s">
        <v>135</v>
      </c>
      <c r="B1" t="s">
        <v>136</v>
      </c>
      <c r="C1" t="s">
        <v>137</v>
      </c>
      <c r="D1" t="s">
        <v>466</v>
      </c>
      <c r="E1" t="s">
        <v>467</v>
      </c>
    </row>
    <row r="2" spans="1:5" x14ac:dyDescent="0.3">
      <c r="A2" t="s">
        <v>134</v>
      </c>
      <c r="B2" s="2">
        <v>8904223816214</v>
      </c>
      <c r="C2" t="s">
        <v>1</v>
      </c>
      <c r="D2">
        <f>_xlfn.XLOOKUP(Order_Report[[#This Row],[SKU]],SKU_Master[SKU],SKU_Master[Weight (g)])</f>
        <v>120</v>
      </c>
      <c r="E2">
        <f>Order_Report[[#This Row],[Weight Per Product(g)]]*Order_Report[[#This Row],[Order Qty]]</f>
        <v>120</v>
      </c>
    </row>
    <row r="3" spans="1:5" x14ac:dyDescent="0.3">
      <c r="A3" t="s">
        <v>134</v>
      </c>
      <c r="B3" s="2">
        <v>8904223818874</v>
      </c>
      <c r="C3" t="s">
        <v>1</v>
      </c>
      <c r="D3">
        <f>_xlfn.XLOOKUP(Order_Report[[#This Row],[SKU]],SKU_Master[SKU],SKU_Master[Weight (g)])</f>
        <v>100</v>
      </c>
      <c r="E3">
        <f>Order_Report[[#This Row],[Weight Per Product(g)]]*Order_Report[[#This Row],[Order Qty]]</f>
        <v>100</v>
      </c>
    </row>
    <row r="4" spans="1:5" x14ac:dyDescent="0.3">
      <c r="A4" t="s">
        <v>133</v>
      </c>
      <c r="B4" s="2">
        <v>8904223818850</v>
      </c>
      <c r="C4" t="s">
        <v>3</v>
      </c>
      <c r="D4">
        <f>_xlfn.XLOOKUP(Order_Report[[#This Row],[SKU]],SKU_Master[SKU],SKU_Master[Weight (g)])</f>
        <v>240</v>
      </c>
      <c r="E4">
        <f>Order_Report[[#This Row],[Weight Per Product(g)]]*Order_Report[[#This Row],[Order Qty]]</f>
        <v>480</v>
      </c>
    </row>
    <row r="5" spans="1:5" x14ac:dyDescent="0.3">
      <c r="A5" t="s">
        <v>132</v>
      </c>
      <c r="B5" s="2">
        <v>8904223818706</v>
      </c>
      <c r="C5" t="s">
        <v>1</v>
      </c>
      <c r="D5">
        <f>_xlfn.XLOOKUP(Order_Report[[#This Row],[SKU]],SKU_Master[SKU],SKU_Master[Weight (g)])</f>
        <v>127</v>
      </c>
      <c r="E5">
        <f>Order_Report[[#This Row],[Weight Per Product(g)]]*Order_Report[[#This Row],[Order Qty]]</f>
        <v>127</v>
      </c>
    </row>
    <row r="6" spans="1:5" x14ac:dyDescent="0.3">
      <c r="A6" t="s">
        <v>132</v>
      </c>
      <c r="B6" s="2">
        <v>8904223818942</v>
      </c>
      <c r="C6" t="s">
        <v>1</v>
      </c>
      <c r="D6">
        <f>_xlfn.XLOOKUP(Order_Report[[#This Row],[SKU]],SKU_Master[SKU],SKU_Master[Weight (g)])</f>
        <v>133</v>
      </c>
      <c r="E6">
        <f>Order_Report[[#This Row],[Weight Per Product(g)]]*Order_Report[[#This Row],[Order Qty]]</f>
        <v>133</v>
      </c>
    </row>
    <row r="7" spans="1:5" x14ac:dyDescent="0.3">
      <c r="A7" t="s">
        <v>132</v>
      </c>
      <c r="B7" s="2">
        <v>8904223818850</v>
      </c>
      <c r="C7" t="s">
        <v>1</v>
      </c>
      <c r="D7">
        <f>_xlfn.XLOOKUP(Order_Report[[#This Row],[SKU]],SKU_Master[SKU],SKU_Master[Weight (g)])</f>
        <v>240</v>
      </c>
      <c r="E7">
        <f>Order_Report[[#This Row],[Weight Per Product(g)]]*Order_Report[[#This Row],[Order Qty]]</f>
        <v>240</v>
      </c>
    </row>
    <row r="8" spans="1:5" x14ac:dyDescent="0.3">
      <c r="A8" t="s">
        <v>131</v>
      </c>
      <c r="B8" s="2">
        <v>8904223818645</v>
      </c>
      <c r="C8" t="s">
        <v>94</v>
      </c>
      <c r="D8">
        <f>_xlfn.XLOOKUP(Order_Report[[#This Row],[SKU]],SKU_Master[SKU],SKU_Master[Weight (g)])</f>
        <v>137</v>
      </c>
      <c r="E8">
        <f>Order_Report[[#This Row],[Weight Per Product(g)]]*Order_Report[[#This Row],[Order Qty]]</f>
        <v>822</v>
      </c>
    </row>
    <row r="9" spans="1:5" x14ac:dyDescent="0.3">
      <c r="A9" t="s">
        <v>131</v>
      </c>
      <c r="B9" s="2">
        <v>8904223819147</v>
      </c>
      <c r="C9" t="s">
        <v>3</v>
      </c>
      <c r="D9">
        <f>_xlfn.XLOOKUP(Order_Report[[#This Row],[SKU]],SKU_Master[SKU],SKU_Master[Weight (g)])</f>
        <v>240</v>
      </c>
      <c r="E9">
        <f>Order_Report[[#This Row],[Weight Per Product(g)]]*Order_Report[[#This Row],[Order Qty]]</f>
        <v>480</v>
      </c>
    </row>
    <row r="10" spans="1:5" x14ac:dyDescent="0.3">
      <c r="A10" t="s">
        <v>130</v>
      </c>
      <c r="B10" s="2">
        <v>8904223819161</v>
      </c>
      <c r="C10" t="s">
        <v>1</v>
      </c>
      <c r="D10">
        <f>_xlfn.XLOOKUP(Order_Report[[#This Row],[SKU]],SKU_Master[SKU],SKU_Master[Weight (g)])</f>
        <v>115</v>
      </c>
      <c r="E10">
        <f>Order_Report[[#This Row],[Weight Per Product(g)]]*Order_Report[[#This Row],[Order Qty]]</f>
        <v>115</v>
      </c>
    </row>
    <row r="11" spans="1:5" x14ac:dyDescent="0.3">
      <c r="A11" t="s">
        <v>130</v>
      </c>
      <c r="B11" s="2">
        <v>8904223819260</v>
      </c>
      <c r="C11" t="s">
        <v>1</v>
      </c>
      <c r="D11">
        <f>_xlfn.XLOOKUP(Order_Report[[#This Row],[SKU]],SKU_Master[SKU],SKU_Master[Weight (g)])</f>
        <v>130</v>
      </c>
      <c r="E11">
        <f>Order_Report[[#This Row],[Weight Per Product(g)]]*Order_Report[[#This Row],[Order Qty]]</f>
        <v>130</v>
      </c>
    </row>
    <row r="12" spans="1:5" x14ac:dyDescent="0.3">
      <c r="A12" t="s">
        <v>129</v>
      </c>
      <c r="B12" s="2">
        <v>8904223819161</v>
      </c>
      <c r="C12" t="s">
        <v>1</v>
      </c>
      <c r="D12">
        <f>_xlfn.XLOOKUP(Order_Report[[#This Row],[SKU]],SKU_Master[SKU],SKU_Master[Weight (g)])</f>
        <v>115</v>
      </c>
      <c r="E12">
        <f>Order_Report[[#This Row],[Weight Per Product(g)]]*Order_Report[[#This Row],[Order Qty]]</f>
        <v>115</v>
      </c>
    </row>
    <row r="13" spans="1:5" x14ac:dyDescent="0.3">
      <c r="A13" t="s">
        <v>129</v>
      </c>
      <c r="B13" s="2">
        <v>8904223819260</v>
      </c>
      <c r="C13" t="s">
        <v>1</v>
      </c>
      <c r="D13">
        <f>_xlfn.XLOOKUP(Order_Report[[#This Row],[SKU]],SKU_Master[SKU],SKU_Master[Weight (g)])</f>
        <v>130</v>
      </c>
      <c r="E13">
        <f>Order_Report[[#This Row],[Weight Per Product(g)]]*Order_Report[[#This Row],[Order Qty]]</f>
        <v>130</v>
      </c>
    </row>
    <row r="14" spans="1:5" x14ac:dyDescent="0.3">
      <c r="A14" t="s">
        <v>128</v>
      </c>
      <c r="B14" s="2">
        <v>8904223819017</v>
      </c>
      <c r="C14" t="s">
        <v>1</v>
      </c>
      <c r="D14">
        <f>_xlfn.XLOOKUP(Order_Report[[#This Row],[SKU]],SKU_Master[SKU],SKU_Master[Weight (g)])</f>
        <v>115</v>
      </c>
      <c r="E14">
        <f>Order_Report[[#This Row],[Weight Per Product(g)]]*Order_Report[[#This Row],[Order Qty]]</f>
        <v>115</v>
      </c>
    </row>
    <row r="15" spans="1:5" x14ac:dyDescent="0.3">
      <c r="A15" t="s">
        <v>128</v>
      </c>
      <c r="B15" s="2">
        <v>8904223818706</v>
      </c>
      <c r="C15" t="s">
        <v>1</v>
      </c>
      <c r="D15">
        <f>_xlfn.XLOOKUP(Order_Report[[#This Row],[SKU]],SKU_Master[SKU],SKU_Master[Weight (g)])</f>
        <v>127</v>
      </c>
      <c r="E15">
        <f>Order_Report[[#This Row],[Weight Per Product(g)]]*Order_Report[[#This Row],[Order Qty]]</f>
        <v>127</v>
      </c>
    </row>
    <row r="16" spans="1:5" x14ac:dyDescent="0.3">
      <c r="A16" t="s">
        <v>128</v>
      </c>
      <c r="B16" s="2">
        <v>8904223818942</v>
      </c>
      <c r="C16" t="s">
        <v>1</v>
      </c>
      <c r="D16">
        <f>_xlfn.XLOOKUP(Order_Report[[#This Row],[SKU]],SKU_Master[SKU],SKU_Master[Weight (g)])</f>
        <v>133</v>
      </c>
      <c r="E16">
        <f>Order_Report[[#This Row],[Weight Per Product(g)]]*Order_Report[[#This Row],[Order Qty]]</f>
        <v>133</v>
      </c>
    </row>
    <row r="17" spans="1:5" x14ac:dyDescent="0.3">
      <c r="A17" t="s">
        <v>128</v>
      </c>
      <c r="B17" s="2">
        <v>8904223818850</v>
      </c>
      <c r="C17" t="s">
        <v>1</v>
      </c>
      <c r="D17">
        <f>_xlfn.XLOOKUP(Order_Report[[#This Row],[SKU]],SKU_Master[SKU],SKU_Master[Weight (g)])</f>
        <v>240</v>
      </c>
      <c r="E17">
        <f>Order_Report[[#This Row],[Weight Per Product(g)]]*Order_Report[[#This Row],[Order Qty]]</f>
        <v>240</v>
      </c>
    </row>
    <row r="18" spans="1:5" x14ac:dyDescent="0.3">
      <c r="A18" t="s">
        <v>127</v>
      </c>
      <c r="B18" s="2">
        <v>8904223818706</v>
      </c>
      <c r="C18" t="s">
        <v>1</v>
      </c>
      <c r="D18">
        <f>_xlfn.XLOOKUP(Order_Report[[#This Row],[SKU]],SKU_Master[SKU],SKU_Master[Weight (g)])</f>
        <v>127</v>
      </c>
      <c r="E18">
        <f>Order_Report[[#This Row],[Weight Per Product(g)]]*Order_Report[[#This Row],[Order Qty]]</f>
        <v>127</v>
      </c>
    </row>
    <row r="19" spans="1:5" x14ac:dyDescent="0.3">
      <c r="A19" t="s">
        <v>127</v>
      </c>
      <c r="B19" s="2">
        <v>8904223818942</v>
      </c>
      <c r="C19" t="s">
        <v>1</v>
      </c>
      <c r="D19">
        <f>_xlfn.XLOOKUP(Order_Report[[#This Row],[SKU]],SKU_Master[SKU],SKU_Master[Weight (g)])</f>
        <v>133</v>
      </c>
      <c r="E19">
        <f>Order_Report[[#This Row],[Weight Per Product(g)]]*Order_Report[[#This Row],[Order Qty]]</f>
        <v>133</v>
      </c>
    </row>
    <row r="20" spans="1:5" x14ac:dyDescent="0.3">
      <c r="A20" t="s">
        <v>127</v>
      </c>
      <c r="B20" s="2">
        <v>8904223818850</v>
      </c>
      <c r="C20" t="s">
        <v>1</v>
      </c>
      <c r="D20">
        <f>_xlfn.XLOOKUP(Order_Report[[#This Row],[SKU]],SKU_Master[SKU],SKU_Master[Weight (g)])</f>
        <v>240</v>
      </c>
      <c r="E20">
        <f>Order_Report[[#This Row],[Weight Per Product(g)]]*Order_Report[[#This Row],[Order Qty]]</f>
        <v>240</v>
      </c>
    </row>
    <row r="21" spans="1:5" x14ac:dyDescent="0.3">
      <c r="A21" t="s">
        <v>126</v>
      </c>
      <c r="B21" s="2">
        <v>8904223818706</v>
      </c>
      <c r="C21" t="s">
        <v>1</v>
      </c>
      <c r="D21">
        <f>_xlfn.XLOOKUP(Order_Report[[#This Row],[SKU]],SKU_Master[SKU],SKU_Master[Weight (g)])</f>
        <v>127</v>
      </c>
      <c r="E21">
        <f>Order_Report[[#This Row],[Weight Per Product(g)]]*Order_Report[[#This Row],[Order Qty]]</f>
        <v>127</v>
      </c>
    </row>
    <row r="22" spans="1:5" x14ac:dyDescent="0.3">
      <c r="A22" t="s">
        <v>126</v>
      </c>
      <c r="B22" s="2">
        <v>8904223818942</v>
      </c>
      <c r="C22" t="s">
        <v>1</v>
      </c>
      <c r="D22">
        <f>_xlfn.XLOOKUP(Order_Report[[#This Row],[SKU]],SKU_Master[SKU],SKU_Master[Weight (g)])</f>
        <v>133</v>
      </c>
      <c r="E22">
        <f>Order_Report[[#This Row],[Weight Per Product(g)]]*Order_Report[[#This Row],[Order Qty]]</f>
        <v>133</v>
      </c>
    </row>
    <row r="23" spans="1:5" x14ac:dyDescent="0.3">
      <c r="A23" t="s">
        <v>126</v>
      </c>
      <c r="B23" s="2">
        <v>8904223818850</v>
      </c>
      <c r="C23" t="s">
        <v>1</v>
      </c>
      <c r="D23">
        <f>_xlfn.XLOOKUP(Order_Report[[#This Row],[SKU]],SKU_Master[SKU],SKU_Master[Weight (g)])</f>
        <v>240</v>
      </c>
      <c r="E23">
        <f>Order_Report[[#This Row],[Weight Per Product(g)]]*Order_Report[[#This Row],[Order Qty]]</f>
        <v>240</v>
      </c>
    </row>
    <row r="24" spans="1:5" x14ac:dyDescent="0.3">
      <c r="A24" t="s">
        <v>125</v>
      </c>
      <c r="B24" s="2">
        <v>8904223819437</v>
      </c>
      <c r="C24" t="s">
        <v>3</v>
      </c>
      <c r="D24">
        <f>_xlfn.XLOOKUP(Order_Report[[#This Row],[SKU]],SKU_Master[SKU],SKU_Master[Weight (g)])</f>
        <v>552</v>
      </c>
      <c r="E24">
        <f>Order_Report[[#This Row],[Weight Per Product(g)]]*Order_Report[[#This Row],[Order Qty]]</f>
        <v>1104</v>
      </c>
    </row>
    <row r="25" spans="1:5" x14ac:dyDescent="0.3">
      <c r="A25" t="s">
        <v>125</v>
      </c>
      <c r="B25" s="2">
        <v>8904223819352</v>
      </c>
      <c r="C25" t="s">
        <v>1</v>
      </c>
      <c r="D25">
        <f>_xlfn.XLOOKUP(Order_Report[[#This Row],[SKU]],SKU_Master[SKU],SKU_Master[Weight (g)])</f>
        <v>165</v>
      </c>
      <c r="E25">
        <f>Order_Report[[#This Row],[Weight Per Product(g)]]*Order_Report[[#This Row],[Order Qty]]</f>
        <v>165</v>
      </c>
    </row>
    <row r="26" spans="1:5" x14ac:dyDescent="0.3">
      <c r="A26" t="s">
        <v>125</v>
      </c>
      <c r="B26" s="2">
        <v>8904223819024</v>
      </c>
      <c r="C26" t="s">
        <v>10</v>
      </c>
      <c r="D26">
        <f>_xlfn.XLOOKUP(Order_Report[[#This Row],[SKU]],SKU_Master[SKU],SKU_Master[Weight (g)])</f>
        <v>112</v>
      </c>
      <c r="E26">
        <f>Order_Report[[#This Row],[Weight Per Product(g)]]*Order_Report[[#This Row],[Order Qty]]</f>
        <v>896</v>
      </c>
    </row>
    <row r="27" spans="1:5" x14ac:dyDescent="0.3">
      <c r="A27" t="s">
        <v>125</v>
      </c>
      <c r="B27" s="2">
        <v>8904223818874</v>
      </c>
      <c r="C27" t="s">
        <v>1</v>
      </c>
      <c r="D27">
        <f>_xlfn.XLOOKUP(Order_Report[[#This Row],[SKU]],SKU_Master[SKU],SKU_Master[Weight (g)])</f>
        <v>100</v>
      </c>
      <c r="E27">
        <f>Order_Report[[#This Row],[Weight Per Product(g)]]*Order_Report[[#This Row],[Order Qty]]</f>
        <v>100</v>
      </c>
    </row>
    <row r="28" spans="1:5" x14ac:dyDescent="0.3">
      <c r="A28" t="s">
        <v>124</v>
      </c>
      <c r="B28" s="2">
        <v>8904223818706</v>
      </c>
      <c r="C28" t="s">
        <v>1</v>
      </c>
      <c r="D28">
        <f>_xlfn.XLOOKUP(Order_Report[[#This Row],[SKU]],SKU_Master[SKU],SKU_Master[Weight (g)])</f>
        <v>127</v>
      </c>
      <c r="E28">
        <f>Order_Report[[#This Row],[Weight Per Product(g)]]*Order_Report[[#This Row],[Order Qty]]</f>
        <v>127</v>
      </c>
    </row>
    <row r="29" spans="1:5" x14ac:dyDescent="0.3">
      <c r="A29" t="s">
        <v>124</v>
      </c>
      <c r="B29" s="2">
        <v>8904223818942</v>
      </c>
      <c r="C29" t="s">
        <v>1</v>
      </c>
      <c r="D29">
        <f>_xlfn.XLOOKUP(Order_Report[[#This Row],[SKU]],SKU_Master[SKU],SKU_Master[Weight (g)])</f>
        <v>133</v>
      </c>
      <c r="E29">
        <f>Order_Report[[#This Row],[Weight Per Product(g)]]*Order_Report[[#This Row],[Order Qty]]</f>
        <v>133</v>
      </c>
    </row>
    <row r="30" spans="1:5" x14ac:dyDescent="0.3">
      <c r="A30" t="s">
        <v>124</v>
      </c>
      <c r="B30" s="2">
        <v>8904223818850</v>
      </c>
      <c r="C30" t="s">
        <v>1</v>
      </c>
      <c r="D30">
        <f>_xlfn.XLOOKUP(Order_Report[[#This Row],[SKU]],SKU_Master[SKU],SKU_Master[Weight (g)])</f>
        <v>240</v>
      </c>
      <c r="E30">
        <f>Order_Report[[#This Row],[Weight Per Product(g)]]*Order_Report[[#This Row],[Order Qty]]</f>
        <v>240</v>
      </c>
    </row>
    <row r="31" spans="1:5" x14ac:dyDescent="0.3">
      <c r="A31" t="s">
        <v>123</v>
      </c>
      <c r="B31" s="2">
        <v>8904223819284</v>
      </c>
      <c r="C31" t="s">
        <v>1</v>
      </c>
      <c r="D31">
        <f>_xlfn.XLOOKUP(Order_Report[[#This Row],[SKU]],SKU_Master[SKU],SKU_Master[Weight (g)])</f>
        <v>350</v>
      </c>
      <c r="E31">
        <f>Order_Report[[#This Row],[Weight Per Product(g)]]*Order_Report[[#This Row],[Order Qty]]</f>
        <v>350</v>
      </c>
    </row>
    <row r="32" spans="1:5" x14ac:dyDescent="0.3">
      <c r="A32" t="s">
        <v>123</v>
      </c>
      <c r="B32" s="2">
        <v>8904223818478</v>
      </c>
      <c r="C32" t="s">
        <v>1</v>
      </c>
      <c r="D32">
        <f>_xlfn.XLOOKUP(Order_Report[[#This Row],[SKU]],SKU_Master[SKU],SKU_Master[Weight (g)])</f>
        <v>350</v>
      </c>
      <c r="E32">
        <f>Order_Report[[#This Row],[Weight Per Product(g)]]*Order_Report[[#This Row],[Order Qty]]</f>
        <v>350</v>
      </c>
    </row>
    <row r="33" spans="1:5" x14ac:dyDescent="0.3">
      <c r="A33" t="s">
        <v>122</v>
      </c>
      <c r="B33" s="2">
        <v>8904223818706</v>
      </c>
      <c r="C33" t="s">
        <v>3</v>
      </c>
      <c r="D33">
        <f>_xlfn.XLOOKUP(Order_Report[[#This Row],[SKU]],SKU_Master[SKU],SKU_Master[Weight (g)])</f>
        <v>127</v>
      </c>
      <c r="E33">
        <f>Order_Report[[#This Row],[Weight Per Product(g)]]*Order_Report[[#This Row],[Order Qty]]</f>
        <v>254</v>
      </c>
    </row>
    <row r="34" spans="1:5" x14ac:dyDescent="0.3">
      <c r="A34" t="s">
        <v>122</v>
      </c>
      <c r="B34" s="2">
        <v>8904223818942</v>
      </c>
      <c r="C34" t="s">
        <v>3</v>
      </c>
      <c r="D34">
        <f>_xlfn.XLOOKUP(Order_Report[[#This Row],[SKU]],SKU_Master[SKU],SKU_Master[Weight (g)])</f>
        <v>133</v>
      </c>
      <c r="E34">
        <f>Order_Report[[#This Row],[Weight Per Product(g)]]*Order_Report[[#This Row],[Order Qty]]</f>
        <v>266</v>
      </c>
    </row>
    <row r="35" spans="1:5" x14ac:dyDescent="0.3">
      <c r="A35" t="s">
        <v>122</v>
      </c>
      <c r="B35" s="2">
        <v>8904223818850</v>
      </c>
      <c r="C35" t="s">
        <v>3</v>
      </c>
      <c r="D35">
        <f>_xlfn.XLOOKUP(Order_Report[[#This Row],[SKU]],SKU_Master[SKU],SKU_Master[Weight (g)])</f>
        <v>240</v>
      </c>
      <c r="E35">
        <f>Order_Report[[#This Row],[Weight Per Product(g)]]*Order_Report[[#This Row],[Order Qty]]</f>
        <v>480</v>
      </c>
    </row>
    <row r="36" spans="1:5" x14ac:dyDescent="0.3">
      <c r="A36" t="s">
        <v>122</v>
      </c>
      <c r="B36" s="2">
        <v>8904223818706</v>
      </c>
      <c r="C36" t="s">
        <v>1</v>
      </c>
      <c r="D36">
        <f>_xlfn.XLOOKUP(Order_Report[[#This Row],[SKU]],SKU_Master[SKU],SKU_Master[Weight (g)])</f>
        <v>127</v>
      </c>
      <c r="E36">
        <f>Order_Report[[#This Row],[Weight Per Product(g)]]*Order_Report[[#This Row],[Order Qty]]</f>
        <v>127</v>
      </c>
    </row>
    <row r="37" spans="1:5" x14ac:dyDescent="0.3">
      <c r="A37" t="s">
        <v>122</v>
      </c>
      <c r="B37" s="2">
        <v>8904223818942</v>
      </c>
      <c r="C37" t="s">
        <v>1</v>
      </c>
      <c r="D37">
        <f>_xlfn.XLOOKUP(Order_Report[[#This Row],[SKU]],SKU_Master[SKU],SKU_Master[Weight (g)])</f>
        <v>133</v>
      </c>
      <c r="E37">
        <f>Order_Report[[#This Row],[Weight Per Product(g)]]*Order_Report[[#This Row],[Order Qty]]</f>
        <v>133</v>
      </c>
    </row>
    <row r="38" spans="1:5" x14ac:dyDescent="0.3">
      <c r="A38" t="s">
        <v>122</v>
      </c>
      <c r="B38" s="2">
        <v>8904223818850</v>
      </c>
      <c r="C38" t="s">
        <v>1</v>
      </c>
      <c r="D38">
        <f>_xlfn.XLOOKUP(Order_Report[[#This Row],[SKU]],SKU_Master[SKU],SKU_Master[Weight (g)])</f>
        <v>240</v>
      </c>
      <c r="E38">
        <f>Order_Report[[#This Row],[Weight Per Product(g)]]*Order_Report[[#This Row],[Order Qty]]</f>
        <v>240</v>
      </c>
    </row>
    <row r="39" spans="1:5" x14ac:dyDescent="0.3">
      <c r="A39" t="s">
        <v>122</v>
      </c>
      <c r="B39" s="2">
        <v>8904223818683</v>
      </c>
      <c r="C39" t="s">
        <v>1</v>
      </c>
      <c r="D39">
        <f>_xlfn.XLOOKUP(Order_Report[[#This Row],[SKU]],SKU_Master[SKU],SKU_Master[Weight (g)])</f>
        <v>121</v>
      </c>
      <c r="E39">
        <f>Order_Report[[#This Row],[Weight Per Product(g)]]*Order_Report[[#This Row],[Order Qty]]</f>
        <v>121</v>
      </c>
    </row>
    <row r="40" spans="1:5" x14ac:dyDescent="0.3">
      <c r="A40" t="s">
        <v>121</v>
      </c>
      <c r="B40" s="2">
        <v>8904223818706</v>
      </c>
      <c r="C40" t="s">
        <v>1</v>
      </c>
      <c r="D40">
        <f>_xlfn.XLOOKUP(Order_Report[[#This Row],[SKU]],SKU_Master[SKU],SKU_Master[Weight (g)])</f>
        <v>127</v>
      </c>
      <c r="E40">
        <f>Order_Report[[#This Row],[Weight Per Product(g)]]*Order_Report[[#This Row],[Order Qty]]</f>
        <v>127</v>
      </c>
    </row>
    <row r="41" spans="1:5" x14ac:dyDescent="0.3">
      <c r="A41" t="s">
        <v>121</v>
      </c>
      <c r="B41" s="2">
        <v>8904223818942</v>
      </c>
      <c r="C41" t="s">
        <v>1</v>
      </c>
      <c r="D41">
        <f>_xlfn.XLOOKUP(Order_Report[[#This Row],[SKU]],SKU_Master[SKU],SKU_Master[Weight (g)])</f>
        <v>133</v>
      </c>
      <c r="E41">
        <f>Order_Report[[#This Row],[Weight Per Product(g)]]*Order_Report[[#This Row],[Order Qty]]</f>
        <v>133</v>
      </c>
    </row>
    <row r="42" spans="1:5" x14ac:dyDescent="0.3">
      <c r="A42" t="s">
        <v>121</v>
      </c>
      <c r="B42" s="2">
        <v>8904223818850</v>
      </c>
      <c r="C42" t="s">
        <v>1</v>
      </c>
      <c r="D42">
        <f>_xlfn.XLOOKUP(Order_Report[[#This Row],[SKU]],SKU_Master[SKU],SKU_Master[Weight (g)])</f>
        <v>240</v>
      </c>
      <c r="E42">
        <f>Order_Report[[#This Row],[Weight Per Product(g)]]*Order_Report[[#This Row],[Order Qty]]</f>
        <v>240</v>
      </c>
    </row>
    <row r="43" spans="1:5" x14ac:dyDescent="0.3">
      <c r="A43" t="s">
        <v>120</v>
      </c>
      <c r="B43" s="2">
        <v>8904223818706</v>
      </c>
      <c r="C43" t="s">
        <v>1</v>
      </c>
      <c r="D43">
        <f>_xlfn.XLOOKUP(Order_Report[[#This Row],[SKU]],SKU_Master[SKU],SKU_Master[Weight (g)])</f>
        <v>127</v>
      </c>
      <c r="E43">
        <f>Order_Report[[#This Row],[Weight Per Product(g)]]*Order_Report[[#This Row],[Order Qty]]</f>
        <v>127</v>
      </c>
    </row>
    <row r="44" spans="1:5" x14ac:dyDescent="0.3">
      <c r="A44" t="s">
        <v>119</v>
      </c>
      <c r="B44" s="2">
        <v>8904223818591</v>
      </c>
      <c r="C44" t="s">
        <v>1</v>
      </c>
      <c r="D44">
        <f>_xlfn.XLOOKUP(Order_Report[[#This Row],[SKU]],SKU_Master[SKU],SKU_Master[Weight (g)])</f>
        <v>120</v>
      </c>
      <c r="E44">
        <f>Order_Report[[#This Row],[Weight Per Product(g)]]*Order_Report[[#This Row],[Order Qty]]</f>
        <v>120</v>
      </c>
    </row>
    <row r="45" spans="1:5" x14ac:dyDescent="0.3">
      <c r="A45" t="s">
        <v>119</v>
      </c>
      <c r="B45" s="2">
        <v>8904223816214</v>
      </c>
      <c r="C45" t="s">
        <v>1</v>
      </c>
      <c r="D45">
        <f>_xlfn.XLOOKUP(Order_Report[[#This Row],[SKU]],SKU_Master[SKU],SKU_Master[Weight (g)])</f>
        <v>120</v>
      </c>
      <c r="E45">
        <f>Order_Report[[#This Row],[Weight Per Product(g)]]*Order_Report[[#This Row],[Order Qty]]</f>
        <v>120</v>
      </c>
    </row>
    <row r="46" spans="1:5" x14ac:dyDescent="0.3">
      <c r="A46" t="s">
        <v>119</v>
      </c>
      <c r="B46" s="2">
        <v>8904223819024</v>
      </c>
      <c r="C46" t="s">
        <v>1</v>
      </c>
      <c r="D46">
        <f>_xlfn.XLOOKUP(Order_Report[[#This Row],[SKU]],SKU_Master[SKU],SKU_Master[Weight (g)])</f>
        <v>112</v>
      </c>
      <c r="E46">
        <f>Order_Report[[#This Row],[Weight Per Product(g)]]*Order_Report[[#This Row],[Order Qty]]</f>
        <v>112</v>
      </c>
    </row>
    <row r="47" spans="1:5" x14ac:dyDescent="0.3">
      <c r="A47" t="s">
        <v>119</v>
      </c>
      <c r="B47" s="2">
        <v>8904223819253</v>
      </c>
      <c r="C47" t="s">
        <v>1</v>
      </c>
      <c r="D47">
        <f>_xlfn.XLOOKUP(Order_Report[[#This Row],[SKU]],SKU_Master[SKU],SKU_Master[Weight (g)])</f>
        <v>290</v>
      </c>
      <c r="E47">
        <f>Order_Report[[#This Row],[Weight Per Product(g)]]*Order_Report[[#This Row],[Order Qty]]</f>
        <v>290</v>
      </c>
    </row>
    <row r="48" spans="1:5" x14ac:dyDescent="0.3">
      <c r="A48" t="s">
        <v>119</v>
      </c>
      <c r="B48" s="2">
        <v>8904223815804</v>
      </c>
      <c r="C48" t="s">
        <v>1</v>
      </c>
      <c r="D48">
        <f>_xlfn.XLOOKUP(Order_Report[[#This Row],[SKU]],SKU_Master[SKU],SKU_Master[Weight (g)])</f>
        <v>160</v>
      </c>
      <c r="E48">
        <f>Order_Report[[#This Row],[Weight Per Product(g)]]*Order_Report[[#This Row],[Order Qty]]</f>
        <v>160</v>
      </c>
    </row>
    <row r="49" spans="1:5" x14ac:dyDescent="0.3">
      <c r="A49" t="s">
        <v>119</v>
      </c>
      <c r="B49" s="2">
        <v>8904223818577</v>
      </c>
      <c r="C49" t="s">
        <v>1</v>
      </c>
      <c r="D49">
        <f>_xlfn.XLOOKUP(Order_Report[[#This Row],[SKU]],SKU_Master[SKU],SKU_Master[Weight (g)])</f>
        <v>150</v>
      </c>
      <c r="E49">
        <f>Order_Report[[#This Row],[Weight Per Product(g)]]*Order_Report[[#This Row],[Order Qty]]</f>
        <v>150</v>
      </c>
    </row>
    <row r="50" spans="1:5" x14ac:dyDescent="0.3">
      <c r="A50" t="s">
        <v>118</v>
      </c>
      <c r="B50" s="2">
        <v>8904223818706</v>
      </c>
      <c r="C50" t="s">
        <v>1</v>
      </c>
      <c r="D50">
        <f>_xlfn.XLOOKUP(Order_Report[[#This Row],[SKU]],SKU_Master[SKU],SKU_Master[Weight (g)])</f>
        <v>127</v>
      </c>
      <c r="E50">
        <f>Order_Report[[#This Row],[Weight Per Product(g)]]*Order_Report[[#This Row],[Order Qty]]</f>
        <v>127</v>
      </c>
    </row>
    <row r="51" spans="1:5" x14ac:dyDescent="0.3">
      <c r="A51" t="s">
        <v>118</v>
      </c>
      <c r="B51" s="2">
        <v>8904223818942</v>
      </c>
      <c r="C51" t="s">
        <v>1</v>
      </c>
      <c r="D51">
        <f>_xlfn.XLOOKUP(Order_Report[[#This Row],[SKU]],SKU_Master[SKU],SKU_Master[Weight (g)])</f>
        <v>133</v>
      </c>
      <c r="E51">
        <f>Order_Report[[#This Row],[Weight Per Product(g)]]*Order_Report[[#This Row],[Order Qty]]</f>
        <v>133</v>
      </c>
    </row>
    <row r="52" spans="1:5" x14ac:dyDescent="0.3">
      <c r="A52" t="s">
        <v>118</v>
      </c>
      <c r="B52" s="2">
        <v>8904223818850</v>
      </c>
      <c r="C52" t="s">
        <v>1</v>
      </c>
      <c r="D52">
        <f>_xlfn.XLOOKUP(Order_Report[[#This Row],[SKU]],SKU_Master[SKU],SKU_Master[Weight (g)])</f>
        <v>240</v>
      </c>
      <c r="E52">
        <f>Order_Report[[#This Row],[Weight Per Product(g)]]*Order_Report[[#This Row],[Order Qty]]</f>
        <v>240</v>
      </c>
    </row>
    <row r="53" spans="1:5" x14ac:dyDescent="0.3">
      <c r="A53" t="s">
        <v>117</v>
      </c>
      <c r="B53" s="2">
        <v>8904223818669</v>
      </c>
      <c r="C53" t="s">
        <v>1</v>
      </c>
      <c r="D53">
        <f>_xlfn.XLOOKUP(Order_Report[[#This Row],[SKU]],SKU_Master[SKU],SKU_Master[Weight (g)])</f>
        <v>240</v>
      </c>
      <c r="E53">
        <f>Order_Report[[#This Row],[Weight Per Product(g)]]*Order_Report[[#This Row],[Order Qty]]</f>
        <v>240</v>
      </c>
    </row>
    <row r="54" spans="1:5" x14ac:dyDescent="0.3">
      <c r="A54" t="s">
        <v>117</v>
      </c>
      <c r="B54" s="2">
        <v>8904223818683</v>
      </c>
      <c r="C54" t="s">
        <v>1</v>
      </c>
      <c r="D54">
        <f>_xlfn.XLOOKUP(Order_Report[[#This Row],[SKU]],SKU_Master[SKU],SKU_Master[Weight (g)])</f>
        <v>121</v>
      </c>
      <c r="E54">
        <f>Order_Report[[#This Row],[Weight Per Product(g)]]*Order_Report[[#This Row],[Order Qty]]</f>
        <v>121</v>
      </c>
    </row>
    <row r="55" spans="1:5" x14ac:dyDescent="0.3">
      <c r="A55" t="s">
        <v>117</v>
      </c>
      <c r="B55" s="2">
        <v>8904223818935</v>
      </c>
      <c r="C55" t="s">
        <v>1</v>
      </c>
      <c r="D55">
        <f>_xlfn.XLOOKUP(Order_Report[[#This Row],[SKU]],SKU_Master[SKU],SKU_Master[Weight (g)])</f>
        <v>120</v>
      </c>
      <c r="E55">
        <f>Order_Report[[#This Row],[Weight Per Product(g)]]*Order_Report[[#This Row],[Order Qty]]</f>
        <v>120</v>
      </c>
    </row>
    <row r="56" spans="1:5" x14ac:dyDescent="0.3">
      <c r="A56" t="s">
        <v>117</v>
      </c>
      <c r="B56" s="2">
        <v>8904223818713</v>
      </c>
      <c r="C56" t="s">
        <v>1</v>
      </c>
      <c r="D56">
        <f>_xlfn.XLOOKUP(Order_Report[[#This Row],[SKU]],SKU_Master[SKU],SKU_Master[Weight (g)])</f>
        <v>120</v>
      </c>
      <c r="E56">
        <f>Order_Report[[#This Row],[Weight Per Product(g)]]*Order_Report[[#This Row],[Order Qty]]</f>
        <v>120</v>
      </c>
    </row>
    <row r="57" spans="1:5" x14ac:dyDescent="0.3">
      <c r="A57" t="s">
        <v>117</v>
      </c>
      <c r="B57" s="2">
        <v>8904223819024</v>
      </c>
      <c r="C57" t="s">
        <v>1</v>
      </c>
      <c r="D57">
        <f>_xlfn.XLOOKUP(Order_Report[[#This Row],[SKU]],SKU_Master[SKU],SKU_Master[Weight (g)])</f>
        <v>112</v>
      </c>
      <c r="E57">
        <f>Order_Report[[#This Row],[Weight Per Product(g)]]*Order_Report[[#This Row],[Order Qty]]</f>
        <v>112</v>
      </c>
    </row>
    <row r="58" spans="1:5" x14ac:dyDescent="0.3">
      <c r="A58" t="s">
        <v>117</v>
      </c>
      <c r="B58" s="2">
        <v>8904223819123</v>
      </c>
      <c r="C58" t="s">
        <v>1</v>
      </c>
      <c r="D58">
        <f>_xlfn.XLOOKUP(Order_Report[[#This Row],[SKU]],SKU_Master[SKU],SKU_Master[Weight (g)])</f>
        <v>250</v>
      </c>
      <c r="E58">
        <f>Order_Report[[#This Row],[Weight Per Product(g)]]*Order_Report[[#This Row],[Order Qty]]</f>
        <v>250</v>
      </c>
    </row>
    <row r="59" spans="1:5" x14ac:dyDescent="0.3">
      <c r="A59" t="s">
        <v>116</v>
      </c>
      <c r="B59" s="2">
        <v>8904223818706</v>
      </c>
      <c r="C59" t="s">
        <v>1</v>
      </c>
      <c r="D59">
        <f>_xlfn.XLOOKUP(Order_Report[[#This Row],[SKU]],SKU_Master[SKU],SKU_Master[Weight (g)])</f>
        <v>127</v>
      </c>
      <c r="E59">
        <f>Order_Report[[#This Row],[Weight Per Product(g)]]*Order_Report[[#This Row],[Order Qty]]</f>
        <v>127</v>
      </c>
    </row>
    <row r="60" spans="1:5" x14ac:dyDescent="0.3">
      <c r="A60" t="s">
        <v>116</v>
      </c>
      <c r="B60" s="2">
        <v>8904223818942</v>
      </c>
      <c r="C60" t="s">
        <v>1</v>
      </c>
      <c r="D60">
        <f>_xlfn.XLOOKUP(Order_Report[[#This Row],[SKU]],SKU_Master[SKU],SKU_Master[Weight (g)])</f>
        <v>133</v>
      </c>
      <c r="E60">
        <f>Order_Report[[#This Row],[Weight Per Product(g)]]*Order_Report[[#This Row],[Order Qty]]</f>
        <v>133</v>
      </c>
    </row>
    <row r="61" spans="1:5" x14ac:dyDescent="0.3">
      <c r="A61" t="s">
        <v>116</v>
      </c>
      <c r="B61" s="2">
        <v>8904223818850</v>
      </c>
      <c r="C61" t="s">
        <v>1</v>
      </c>
      <c r="D61">
        <f>_xlfn.XLOOKUP(Order_Report[[#This Row],[SKU]],SKU_Master[SKU],SKU_Master[Weight (g)])</f>
        <v>240</v>
      </c>
      <c r="E61">
        <f>Order_Report[[#This Row],[Weight Per Product(g)]]*Order_Report[[#This Row],[Order Qty]]</f>
        <v>240</v>
      </c>
    </row>
    <row r="62" spans="1:5" x14ac:dyDescent="0.3">
      <c r="A62" t="s">
        <v>115</v>
      </c>
      <c r="B62" s="2">
        <v>8904223819468</v>
      </c>
      <c r="C62" t="s">
        <v>1</v>
      </c>
      <c r="D62">
        <f>_xlfn.XLOOKUP(Order_Report[[#This Row],[SKU]],SKU_Master[SKU],SKU_Master[Weight (g)])</f>
        <v>240</v>
      </c>
      <c r="E62">
        <f>Order_Report[[#This Row],[Weight Per Product(g)]]*Order_Report[[#This Row],[Order Qty]]</f>
        <v>240</v>
      </c>
    </row>
    <row r="63" spans="1:5" x14ac:dyDescent="0.3">
      <c r="A63" t="s">
        <v>114</v>
      </c>
      <c r="B63" s="2">
        <v>8904223818706</v>
      </c>
      <c r="C63" t="s">
        <v>1</v>
      </c>
      <c r="D63">
        <f>_xlfn.XLOOKUP(Order_Report[[#This Row],[SKU]],SKU_Master[SKU],SKU_Master[Weight (g)])</f>
        <v>127</v>
      </c>
      <c r="E63">
        <f>Order_Report[[#This Row],[Weight Per Product(g)]]*Order_Report[[#This Row],[Order Qty]]</f>
        <v>127</v>
      </c>
    </row>
    <row r="64" spans="1:5" x14ac:dyDescent="0.3">
      <c r="A64" t="s">
        <v>114</v>
      </c>
      <c r="B64" s="2">
        <v>8904223818942</v>
      </c>
      <c r="C64" t="s">
        <v>1</v>
      </c>
      <c r="D64">
        <f>_xlfn.XLOOKUP(Order_Report[[#This Row],[SKU]],SKU_Master[SKU],SKU_Master[Weight (g)])</f>
        <v>133</v>
      </c>
      <c r="E64">
        <f>Order_Report[[#This Row],[Weight Per Product(g)]]*Order_Report[[#This Row],[Order Qty]]</f>
        <v>133</v>
      </c>
    </row>
    <row r="65" spans="1:5" x14ac:dyDescent="0.3">
      <c r="A65" t="s">
        <v>114</v>
      </c>
      <c r="B65" s="2">
        <v>8904223818850</v>
      </c>
      <c r="C65" t="s">
        <v>1</v>
      </c>
      <c r="D65">
        <f>_xlfn.XLOOKUP(Order_Report[[#This Row],[SKU]],SKU_Master[SKU],SKU_Master[Weight (g)])</f>
        <v>240</v>
      </c>
      <c r="E65">
        <f>Order_Report[[#This Row],[Weight Per Product(g)]]*Order_Report[[#This Row],[Order Qty]]</f>
        <v>240</v>
      </c>
    </row>
    <row r="66" spans="1:5" x14ac:dyDescent="0.3">
      <c r="A66" t="s">
        <v>113</v>
      </c>
      <c r="B66" s="2">
        <v>8904223819031</v>
      </c>
      <c r="C66" t="s">
        <v>1</v>
      </c>
      <c r="D66">
        <f>_xlfn.XLOOKUP(Order_Report[[#This Row],[SKU]],SKU_Master[SKU],SKU_Master[Weight (g)])</f>
        <v>112</v>
      </c>
      <c r="E66">
        <f>Order_Report[[#This Row],[Weight Per Product(g)]]*Order_Report[[#This Row],[Order Qty]]</f>
        <v>112</v>
      </c>
    </row>
    <row r="67" spans="1:5" x14ac:dyDescent="0.3">
      <c r="A67" t="s">
        <v>113</v>
      </c>
      <c r="B67" s="2">
        <v>8904223818430</v>
      </c>
      <c r="C67" t="s">
        <v>1</v>
      </c>
      <c r="D67">
        <f>_xlfn.XLOOKUP(Order_Report[[#This Row],[SKU]],SKU_Master[SKU],SKU_Master[Weight (g)])</f>
        <v>165</v>
      </c>
      <c r="E67">
        <f>Order_Report[[#This Row],[Weight Per Product(g)]]*Order_Report[[#This Row],[Order Qty]]</f>
        <v>165</v>
      </c>
    </row>
    <row r="68" spans="1:5" x14ac:dyDescent="0.3">
      <c r="A68" t="s">
        <v>113</v>
      </c>
      <c r="B68" s="2">
        <v>8904223818850</v>
      </c>
      <c r="C68" t="s">
        <v>1</v>
      </c>
      <c r="D68">
        <f>_xlfn.XLOOKUP(Order_Report[[#This Row],[SKU]],SKU_Master[SKU],SKU_Master[Weight (g)])</f>
        <v>240</v>
      </c>
      <c r="E68">
        <f>Order_Report[[#This Row],[Weight Per Product(g)]]*Order_Report[[#This Row],[Order Qty]]</f>
        <v>240</v>
      </c>
    </row>
    <row r="69" spans="1:5" x14ac:dyDescent="0.3">
      <c r="A69" t="s">
        <v>113</v>
      </c>
      <c r="B69" s="2">
        <v>8904223819512</v>
      </c>
      <c r="C69" t="s">
        <v>1</v>
      </c>
      <c r="D69">
        <f>_xlfn.XLOOKUP(Order_Report[[#This Row],[SKU]],SKU_Master[SKU],SKU_Master[Weight (g)])</f>
        <v>210</v>
      </c>
      <c r="E69">
        <f>Order_Report[[#This Row],[Weight Per Product(g)]]*Order_Report[[#This Row],[Order Qty]]</f>
        <v>210</v>
      </c>
    </row>
    <row r="70" spans="1:5" x14ac:dyDescent="0.3">
      <c r="A70" t="s">
        <v>113</v>
      </c>
      <c r="B70" s="2">
        <v>8904223819468</v>
      </c>
      <c r="C70" t="s">
        <v>1</v>
      </c>
      <c r="D70">
        <f>_xlfn.XLOOKUP(Order_Report[[#This Row],[SKU]],SKU_Master[SKU],SKU_Master[Weight (g)])</f>
        <v>240</v>
      </c>
      <c r="E70">
        <f>Order_Report[[#This Row],[Weight Per Product(g)]]*Order_Report[[#This Row],[Order Qty]]</f>
        <v>240</v>
      </c>
    </row>
    <row r="71" spans="1:5" x14ac:dyDescent="0.3">
      <c r="A71" t="s">
        <v>112</v>
      </c>
      <c r="B71" s="2">
        <v>8904223818706</v>
      </c>
      <c r="C71" t="s">
        <v>1</v>
      </c>
      <c r="D71">
        <f>_xlfn.XLOOKUP(Order_Report[[#This Row],[SKU]],SKU_Master[SKU],SKU_Master[Weight (g)])</f>
        <v>127</v>
      </c>
      <c r="E71">
        <f>Order_Report[[#This Row],[Weight Per Product(g)]]*Order_Report[[#This Row],[Order Qty]]</f>
        <v>127</v>
      </c>
    </row>
    <row r="72" spans="1:5" x14ac:dyDescent="0.3">
      <c r="A72" t="s">
        <v>112</v>
      </c>
      <c r="B72" s="2">
        <v>8904223818942</v>
      </c>
      <c r="C72" t="s">
        <v>1</v>
      </c>
      <c r="D72">
        <f>_xlfn.XLOOKUP(Order_Report[[#This Row],[SKU]],SKU_Master[SKU],SKU_Master[Weight (g)])</f>
        <v>133</v>
      </c>
      <c r="E72">
        <f>Order_Report[[#This Row],[Weight Per Product(g)]]*Order_Report[[#This Row],[Order Qty]]</f>
        <v>133</v>
      </c>
    </row>
    <row r="73" spans="1:5" x14ac:dyDescent="0.3">
      <c r="A73" t="s">
        <v>112</v>
      </c>
      <c r="B73" s="2">
        <v>8904223818850</v>
      </c>
      <c r="C73" t="s">
        <v>1</v>
      </c>
      <c r="D73">
        <f>_xlfn.XLOOKUP(Order_Report[[#This Row],[SKU]],SKU_Master[SKU],SKU_Master[Weight (g)])</f>
        <v>240</v>
      </c>
      <c r="E73">
        <f>Order_Report[[#This Row],[Weight Per Product(g)]]*Order_Report[[#This Row],[Order Qty]]</f>
        <v>240</v>
      </c>
    </row>
    <row r="74" spans="1:5" x14ac:dyDescent="0.3">
      <c r="A74" t="s">
        <v>111</v>
      </c>
      <c r="B74" s="2">
        <v>8904223819512</v>
      </c>
      <c r="C74" t="s">
        <v>6</v>
      </c>
      <c r="D74">
        <f>_xlfn.XLOOKUP(Order_Report[[#This Row],[SKU]],SKU_Master[SKU],SKU_Master[Weight (g)])</f>
        <v>210</v>
      </c>
      <c r="E74">
        <f>Order_Report[[#This Row],[Weight Per Product(g)]]*Order_Report[[#This Row],[Order Qty]]</f>
        <v>840</v>
      </c>
    </row>
    <row r="75" spans="1:5" x14ac:dyDescent="0.3">
      <c r="A75" t="s">
        <v>110</v>
      </c>
      <c r="B75" s="2">
        <v>8904223818706</v>
      </c>
      <c r="C75" t="s">
        <v>1</v>
      </c>
      <c r="D75">
        <f>_xlfn.XLOOKUP(Order_Report[[#This Row],[SKU]],SKU_Master[SKU],SKU_Master[Weight (g)])</f>
        <v>127</v>
      </c>
      <c r="E75">
        <f>Order_Report[[#This Row],[Weight Per Product(g)]]*Order_Report[[#This Row],[Order Qty]]</f>
        <v>127</v>
      </c>
    </row>
    <row r="76" spans="1:5" x14ac:dyDescent="0.3">
      <c r="A76" t="s">
        <v>110</v>
      </c>
      <c r="B76" s="2">
        <v>8904223818638</v>
      </c>
      <c r="C76" t="s">
        <v>3</v>
      </c>
      <c r="D76">
        <f>_xlfn.XLOOKUP(Order_Report[[#This Row],[SKU]],SKU_Master[SKU],SKU_Master[Weight (g)])</f>
        <v>137</v>
      </c>
      <c r="E76">
        <f>Order_Report[[#This Row],[Weight Per Product(g)]]*Order_Report[[#This Row],[Order Qty]]</f>
        <v>274</v>
      </c>
    </row>
    <row r="77" spans="1:5" x14ac:dyDescent="0.3">
      <c r="A77" t="s">
        <v>110</v>
      </c>
      <c r="B77" s="2">
        <v>8904223819505</v>
      </c>
      <c r="C77" t="s">
        <v>1</v>
      </c>
      <c r="D77">
        <f>_xlfn.XLOOKUP(Order_Report[[#This Row],[SKU]],SKU_Master[SKU],SKU_Master[Weight (g)])</f>
        <v>210</v>
      </c>
      <c r="E77">
        <f>Order_Report[[#This Row],[Weight Per Product(g)]]*Order_Report[[#This Row],[Order Qty]]</f>
        <v>210</v>
      </c>
    </row>
    <row r="78" spans="1:5" x14ac:dyDescent="0.3">
      <c r="A78" t="s">
        <v>109</v>
      </c>
      <c r="B78" s="2">
        <v>8904223818850</v>
      </c>
      <c r="C78" t="s">
        <v>1</v>
      </c>
      <c r="D78">
        <f>_xlfn.XLOOKUP(Order_Report[[#This Row],[SKU]],SKU_Master[SKU],SKU_Master[Weight (g)])</f>
        <v>240</v>
      </c>
      <c r="E78">
        <f>Order_Report[[#This Row],[Weight Per Product(g)]]*Order_Report[[#This Row],[Order Qty]]</f>
        <v>240</v>
      </c>
    </row>
    <row r="79" spans="1:5" x14ac:dyDescent="0.3">
      <c r="A79" t="s">
        <v>109</v>
      </c>
      <c r="B79" s="2">
        <v>8904223818683</v>
      </c>
      <c r="C79" t="s">
        <v>1</v>
      </c>
      <c r="D79">
        <f>_xlfn.XLOOKUP(Order_Report[[#This Row],[SKU]],SKU_Master[SKU],SKU_Master[Weight (g)])</f>
        <v>121</v>
      </c>
      <c r="E79">
        <f>Order_Report[[#This Row],[Weight Per Product(g)]]*Order_Report[[#This Row],[Order Qty]]</f>
        <v>121</v>
      </c>
    </row>
    <row r="80" spans="1:5" x14ac:dyDescent="0.3">
      <c r="A80" t="s">
        <v>108</v>
      </c>
      <c r="B80" s="2">
        <v>8904223818706</v>
      </c>
      <c r="C80" t="s">
        <v>1</v>
      </c>
      <c r="D80">
        <f>_xlfn.XLOOKUP(Order_Report[[#This Row],[SKU]],SKU_Master[SKU],SKU_Master[Weight (g)])</f>
        <v>127</v>
      </c>
      <c r="E80">
        <f>Order_Report[[#This Row],[Weight Per Product(g)]]*Order_Report[[#This Row],[Order Qty]]</f>
        <v>127</v>
      </c>
    </row>
    <row r="81" spans="1:5" x14ac:dyDescent="0.3">
      <c r="A81" t="s">
        <v>107</v>
      </c>
      <c r="B81" s="2">
        <v>8904223818706</v>
      </c>
      <c r="C81" t="s">
        <v>1</v>
      </c>
      <c r="D81">
        <f>_xlfn.XLOOKUP(Order_Report[[#This Row],[SKU]],SKU_Master[SKU],SKU_Master[Weight (g)])</f>
        <v>127</v>
      </c>
      <c r="E81">
        <f>Order_Report[[#This Row],[Weight Per Product(g)]]*Order_Report[[#This Row],[Order Qty]]</f>
        <v>127</v>
      </c>
    </row>
    <row r="82" spans="1:5" x14ac:dyDescent="0.3">
      <c r="A82" t="s">
        <v>107</v>
      </c>
      <c r="B82" s="2">
        <v>8904223818942</v>
      </c>
      <c r="C82" t="s">
        <v>1</v>
      </c>
      <c r="D82">
        <f>_xlfn.XLOOKUP(Order_Report[[#This Row],[SKU]],SKU_Master[SKU],SKU_Master[Weight (g)])</f>
        <v>133</v>
      </c>
      <c r="E82">
        <f>Order_Report[[#This Row],[Weight Per Product(g)]]*Order_Report[[#This Row],[Order Qty]]</f>
        <v>133</v>
      </c>
    </row>
    <row r="83" spans="1:5" x14ac:dyDescent="0.3">
      <c r="A83" t="s">
        <v>107</v>
      </c>
      <c r="B83" s="2">
        <v>8904223818850</v>
      </c>
      <c r="C83" t="s">
        <v>1</v>
      </c>
      <c r="D83">
        <f>_xlfn.XLOOKUP(Order_Report[[#This Row],[SKU]],SKU_Master[SKU],SKU_Master[Weight (g)])</f>
        <v>240</v>
      </c>
      <c r="E83">
        <f>Order_Report[[#This Row],[Weight Per Product(g)]]*Order_Report[[#This Row],[Order Qty]]</f>
        <v>240</v>
      </c>
    </row>
    <row r="84" spans="1:5" x14ac:dyDescent="0.3">
      <c r="A84" t="s">
        <v>106</v>
      </c>
      <c r="B84" s="2">
        <v>8904223819499</v>
      </c>
      <c r="C84" t="s">
        <v>3</v>
      </c>
      <c r="D84">
        <f>_xlfn.XLOOKUP(Order_Report[[#This Row],[SKU]],SKU_Master[SKU],SKU_Master[Weight (g)])</f>
        <v>210</v>
      </c>
      <c r="E84">
        <f>Order_Report[[#This Row],[Weight Per Product(g)]]*Order_Report[[#This Row],[Order Qty]]</f>
        <v>420</v>
      </c>
    </row>
    <row r="85" spans="1:5" x14ac:dyDescent="0.3">
      <c r="A85" t="s">
        <v>106</v>
      </c>
      <c r="B85" s="2">
        <v>8904223819499</v>
      </c>
      <c r="C85" t="s">
        <v>3</v>
      </c>
      <c r="D85">
        <f>_xlfn.XLOOKUP(Order_Report[[#This Row],[SKU]],SKU_Master[SKU],SKU_Master[Weight (g)])</f>
        <v>210</v>
      </c>
      <c r="E85">
        <f>Order_Report[[#This Row],[Weight Per Product(g)]]*Order_Report[[#This Row],[Order Qty]]</f>
        <v>420</v>
      </c>
    </row>
    <row r="86" spans="1:5" x14ac:dyDescent="0.3">
      <c r="A86" t="s">
        <v>105</v>
      </c>
      <c r="B86" s="2">
        <v>8904223818706</v>
      </c>
      <c r="C86" t="s">
        <v>1</v>
      </c>
      <c r="D86">
        <f>_xlfn.XLOOKUP(Order_Report[[#This Row],[SKU]],SKU_Master[SKU],SKU_Master[Weight (g)])</f>
        <v>127</v>
      </c>
      <c r="E86">
        <f>Order_Report[[#This Row],[Weight Per Product(g)]]*Order_Report[[#This Row],[Order Qty]]</f>
        <v>127</v>
      </c>
    </row>
    <row r="87" spans="1:5" x14ac:dyDescent="0.3">
      <c r="A87" t="s">
        <v>105</v>
      </c>
      <c r="B87" s="2">
        <v>8904223818942</v>
      </c>
      <c r="C87" t="s">
        <v>1</v>
      </c>
      <c r="D87">
        <f>_xlfn.XLOOKUP(Order_Report[[#This Row],[SKU]],SKU_Master[SKU],SKU_Master[Weight (g)])</f>
        <v>133</v>
      </c>
      <c r="E87">
        <f>Order_Report[[#This Row],[Weight Per Product(g)]]*Order_Report[[#This Row],[Order Qty]]</f>
        <v>133</v>
      </c>
    </row>
    <row r="88" spans="1:5" x14ac:dyDescent="0.3">
      <c r="A88" t="s">
        <v>105</v>
      </c>
      <c r="B88" s="2">
        <v>8904223818850</v>
      </c>
      <c r="C88" t="s">
        <v>1</v>
      </c>
      <c r="D88">
        <f>_xlfn.XLOOKUP(Order_Report[[#This Row],[SKU]],SKU_Master[SKU],SKU_Master[Weight (g)])</f>
        <v>240</v>
      </c>
      <c r="E88">
        <f>Order_Report[[#This Row],[Weight Per Product(g)]]*Order_Report[[#This Row],[Order Qty]]</f>
        <v>240</v>
      </c>
    </row>
    <row r="89" spans="1:5" x14ac:dyDescent="0.3">
      <c r="A89" t="s">
        <v>104</v>
      </c>
      <c r="B89" s="2">
        <v>8904223818706</v>
      </c>
      <c r="C89" t="s">
        <v>1</v>
      </c>
      <c r="D89">
        <f>_xlfn.XLOOKUP(Order_Report[[#This Row],[SKU]],SKU_Master[SKU],SKU_Master[Weight (g)])</f>
        <v>127</v>
      </c>
      <c r="E89">
        <f>Order_Report[[#This Row],[Weight Per Product(g)]]*Order_Report[[#This Row],[Order Qty]]</f>
        <v>127</v>
      </c>
    </row>
    <row r="90" spans="1:5" x14ac:dyDescent="0.3">
      <c r="A90" t="s">
        <v>104</v>
      </c>
      <c r="B90" s="2">
        <v>8904223818942</v>
      </c>
      <c r="C90" t="s">
        <v>1</v>
      </c>
      <c r="D90">
        <f>_xlfn.XLOOKUP(Order_Report[[#This Row],[SKU]],SKU_Master[SKU],SKU_Master[Weight (g)])</f>
        <v>133</v>
      </c>
      <c r="E90">
        <f>Order_Report[[#This Row],[Weight Per Product(g)]]*Order_Report[[#This Row],[Order Qty]]</f>
        <v>133</v>
      </c>
    </row>
    <row r="91" spans="1:5" x14ac:dyDescent="0.3">
      <c r="A91" t="s">
        <v>104</v>
      </c>
      <c r="B91" s="2">
        <v>8904223818850</v>
      </c>
      <c r="C91" t="s">
        <v>1</v>
      </c>
      <c r="D91">
        <f>_xlfn.XLOOKUP(Order_Report[[#This Row],[SKU]],SKU_Master[SKU],SKU_Master[Weight (g)])</f>
        <v>240</v>
      </c>
      <c r="E91">
        <f>Order_Report[[#This Row],[Weight Per Product(g)]]*Order_Report[[#This Row],[Order Qty]]</f>
        <v>240</v>
      </c>
    </row>
    <row r="92" spans="1:5" x14ac:dyDescent="0.3">
      <c r="A92" t="s">
        <v>103</v>
      </c>
      <c r="B92" s="2">
        <v>8904223819468</v>
      </c>
      <c r="C92" t="s">
        <v>1</v>
      </c>
      <c r="D92">
        <f>_xlfn.XLOOKUP(Order_Report[[#This Row],[SKU]],SKU_Master[SKU],SKU_Master[Weight (g)])</f>
        <v>240</v>
      </c>
      <c r="E92">
        <f>Order_Report[[#This Row],[Weight Per Product(g)]]*Order_Report[[#This Row],[Order Qty]]</f>
        <v>240</v>
      </c>
    </row>
    <row r="93" spans="1:5" x14ac:dyDescent="0.3">
      <c r="A93" t="s">
        <v>102</v>
      </c>
      <c r="B93" s="2">
        <v>8904223819291</v>
      </c>
      <c r="C93" t="s">
        <v>6</v>
      </c>
      <c r="D93">
        <f>_xlfn.XLOOKUP(Order_Report[[#This Row],[SKU]],SKU_Master[SKU],SKU_Master[Weight (g)])</f>
        <v>112</v>
      </c>
      <c r="E93">
        <f>Order_Report[[#This Row],[Weight Per Product(g)]]*Order_Report[[#This Row],[Order Qty]]</f>
        <v>448</v>
      </c>
    </row>
    <row r="94" spans="1:5" x14ac:dyDescent="0.3">
      <c r="A94" t="s">
        <v>102</v>
      </c>
      <c r="B94" s="2">
        <v>8904223819031</v>
      </c>
      <c r="C94" t="s">
        <v>6</v>
      </c>
      <c r="D94">
        <f>_xlfn.XLOOKUP(Order_Report[[#This Row],[SKU]],SKU_Master[SKU],SKU_Master[Weight (g)])</f>
        <v>112</v>
      </c>
      <c r="E94">
        <f>Order_Report[[#This Row],[Weight Per Product(g)]]*Order_Report[[#This Row],[Order Qty]]</f>
        <v>448</v>
      </c>
    </row>
    <row r="95" spans="1:5" x14ac:dyDescent="0.3">
      <c r="A95" t="s">
        <v>102</v>
      </c>
      <c r="B95" s="2">
        <v>8904223819024</v>
      </c>
      <c r="C95" t="s">
        <v>6</v>
      </c>
      <c r="D95">
        <f>_xlfn.XLOOKUP(Order_Report[[#This Row],[SKU]],SKU_Master[SKU],SKU_Master[Weight (g)])</f>
        <v>112</v>
      </c>
      <c r="E95">
        <f>Order_Report[[#This Row],[Weight Per Product(g)]]*Order_Report[[#This Row],[Order Qty]]</f>
        <v>448</v>
      </c>
    </row>
    <row r="96" spans="1:5" x14ac:dyDescent="0.3">
      <c r="A96" t="s">
        <v>102</v>
      </c>
      <c r="B96" s="2">
        <v>8904223819017</v>
      </c>
      <c r="C96" t="s">
        <v>1</v>
      </c>
      <c r="D96">
        <f>_xlfn.XLOOKUP(Order_Report[[#This Row],[SKU]],SKU_Master[SKU],SKU_Master[Weight (g)])</f>
        <v>115</v>
      </c>
      <c r="E96">
        <f>Order_Report[[#This Row],[Weight Per Product(g)]]*Order_Report[[#This Row],[Order Qty]]</f>
        <v>115</v>
      </c>
    </row>
    <row r="97" spans="1:5" x14ac:dyDescent="0.3">
      <c r="A97" t="s">
        <v>101</v>
      </c>
      <c r="B97" s="2">
        <v>8904223819239</v>
      </c>
      <c r="C97" t="s">
        <v>1</v>
      </c>
      <c r="D97">
        <f>_xlfn.XLOOKUP(Order_Report[[#This Row],[SKU]],SKU_Master[SKU],SKU_Master[Weight (g)])</f>
        <v>290</v>
      </c>
      <c r="E97">
        <f>Order_Report[[#This Row],[Weight Per Product(g)]]*Order_Report[[#This Row],[Order Qty]]</f>
        <v>290</v>
      </c>
    </row>
    <row r="98" spans="1:5" x14ac:dyDescent="0.3">
      <c r="A98" t="s">
        <v>101</v>
      </c>
      <c r="B98" s="2">
        <v>8904223819246</v>
      </c>
      <c r="C98" t="s">
        <v>1</v>
      </c>
      <c r="D98">
        <f>_xlfn.XLOOKUP(Order_Report[[#This Row],[SKU]],SKU_Master[SKU],SKU_Master[Weight (g)])</f>
        <v>290</v>
      </c>
      <c r="E98">
        <f>Order_Report[[#This Row],[Weight Per Product(g)]]*Order_Report[[#This Row],[Order Qty]]</f>
        <v>290</v>
      </c>
    </row>
    <row r="99" spans="1:5" x14ac:dyDescent="0.3">
      <c r="A99" t="s">
        <v>101</v>
      </c>
      <c r="B99" s="2">
        <v>8904223819253</v>
      </c>
      <c r="C99" t="s">
        <v>1</v>
      </c>
      <c r="D99">
        <f>_xlfn.XLOOKUP(Order_Report[[#This Row],[SKU]],SKU_Master[SKU],SKU_Master[Weight (g)])</f>
        <v>290</v>
      </c>
      <c r="E99">
        <f>Order_Report[[#This Row],[Weight Per Product(g)]]*Order_Report[[#This Row],[Order Qty]]</f>
        <v>290</v>
      </c>
    </row>
    <row r="100" spans="1:5" x14ac:dyDescent="0.3">
      <c r="A100" t="s">
        <v>101</v>
      </c>
      <c r="B100" s="2">
        <v>8904223818713</v>
      </c>
      <c r="C100" t="s">
        <v>1</v>
      </c>
      <c r="D100">
        <f>_xlfn.XLOOKUP(Order_Report[[#This Row],[SKU]],SKU_Master[SKU],SKU_Master[Weight (g)])</f>
        <v>120</v>
      </c>
      <c r="E100">
        <f>Order_Report[[#This Row],[Weight Per Product(g)]]*Order_Report[[#This Row],[Order Qty]]</f>
        <v>120</v>
      </c>
    </row>
    <row r="101" spans="1:5" x14ac:dyDescent="0.3">
      <c r="A101" t="s">
        <v>101</v>
      </c>
      <c r="B101" s="2">
        <v>8904223817273</v>
      </c>
      <c r="C101" t="s">
        <v>1</v>
      </c>
      <c r="D101">
        <f>_xlfn.XLOOKUP(Order_Report[[#This Row],[SKU]],SKU_Master[SKU],SKU_Master[Weight (g)])</f>
        <v>65</v>
      </c>
      <c r="E101">
        <f>Order_Report[[#This Row],[Weight Per Product(g)]]*Order_Report[[#This Row],[Order Qty]]</f>
        <v>65</v>
      </c>
    </row>
    <row r="102" spans="1:5" x14ac:dyDescent="0.3">
      <c r="A102" t="s">
        <v>101</v>
      </c>
      <c r="B102" s="2">
        <v>8904223818751</v>
      </c>
      <c r="C102" t="s">
        <v>1</v>
      </c>
      <c r="D102">
        <f>_xlfn.XLOOKUP(Order_Report[[#This Row],[SKU]],SKU_Master[SKU],SKU_Master[Weight (g)])</f>
        <v>113</v>
      </c>
      <c r="E102">
        <f>Order_Report[[#This Row],[Weight Per Product(g)]]*Order_Report[[#This Row],[Order Qty]]</f>
        <v>113</v>
      </c>
    </row>
    <row r="103" spans="1:5" x14ac:dyDescent="0.3">
      <c r="A103" t="s">
        <v>100</v>
      </c>
      <c r="B103" s="2">
        <v>8904223818706</v>
      </c>
      <c r="C103" t="s">
        <v>1</v>
      </c>
      <c r="D103">
        <f>_xlfn.XLOOKUP(Order_Report[[#This Row],[SKU]],SKU_Master[SKU],SKU_Master[Weight (g)])</f>
        <v>127</v>
      </c>
      <c r="E103">
        <f>Order_Report[[#This Row],[Weight Per Product(g)]]*Order_Report[[#This Row],[Order Qty]]</f>
        <v>127</v>
      </c>
    </row>
    <row r="104" spans="1:5" x14ac:dyDescent="0.3">
      <c r="A104" t="s">
        <v>100</v>
      </c>
      <c r="B104" s="2">
        <v>8904223818942</v>
      </c>
      <c r="C104" t="s">
        <v>1</v>
      </c>
      <c r="D104">
        <f>_xlfn.XLOOKUP(Order_Report[[#This Row],[SKU]],SKU_Master[SKU],SKU_Master[Weight (g)])</f>
        <v>133</v>
      </c>
      <c r="E104">
        <f>Order_Report[[#This Row],[Weight Per Product(g)]]*Order_Report[[#This Row],[Order Qty]]</f>
        <v>133</v>
      </c>
    </row>
    <row r="105" spans="1:5" x14ac:dyDescent="0.3">
      <c r="A105" t="s">
        <v>100</v>
      </c>
      <c r="B105" s="2">
        <v>8904223818850</v>
      </c>
      <c r="C105" t="s">
        <v>1</v>
      </c>
      <c r="D105">
        <f>_xlfn.XLOOKUP(Order_Report[[#This Row],[SKU]],SKU_Master[SKU],SKU_Master[Weight (g)])</f>
        <v>240</v>
      </c>
      <c r="E105">
        <f>Order_Report[[#This Row],[Weight Per Product(g)]]*Order_Report[[#This Row],[Order Qty]]</f>
        <v>240</v>
      </c>
    </row>
    <row r="106" spans="1:5" x14ac:dyDescent="0.3">
      <c r="A106" t="s">
        <v>99</v>
      </c>
      <c r="B106" s="2">
        <v>8904223818706</v>
      </c>
      <c r="C106" t="s">
        <v>1</v>
      </c>
      <c r="D106">
        <f>_xlfn.XLOOKUP(Order_Report[[#This Row],[SKU]],SKU_Master[SKU],SKU_Master[Weight (g)])</f>
        <v>127</v>
      </c>
      <c r="E106">
        <f>Order_Report[[#This Row],[Weight Per Product(g)]]*Order_Report[[#This Row],[Order Qty]]</f>
        <v>127</v>
      </c>
    </row>
    <row r="107" spans="1:5" x14ac:dyDescent="0.3">
      <c r="A107" t="s">
        <v>99</v>
      </c>
      <c r="B107" s="2">
        <v>8904223818942</v>
      </c>
      <c r="C107" t="s">
        <v>1</v>
      </c>
      <c r="D107">
        <f>_xlfn.XLOOKUP(Order_Report[[#This Row],[SKU]],SKU_Master[SKU],SKU_Master[Weight (g)])</f>
        <v>133</v>
      </c>
      <c r="E107">
        <f>Order_Report[[#This Row],[Weight Per Product(g)]]*Order_Report[[#This Row],[Order Qty]]</f>
        <v>133</v>
      </c>
    </row>
    <row r="108" spans="1:5" x14ac:dyDescent="0.3">
      <c r="A108" t="s">
        <v>99</v>
      </c>
      <c r="B108" s="2">
        <v>8904223818850</v>
      </c>
      <c r="C108" t="s">
        <v>1</v>
      </c>
      <c r="D108">
        <f>_xlfn.XLOOKUP(Order_Report[[#This Row],[SKU]],SKU_Master[SKU],SKU_Master[Weight (g)])</f>
        <v>240</v>
      </c>
      <c r="E108">
        <f>Order_Report[[#This Row],[Weight Per Product(g)]]*Order_Report[[#This Row],[Order Qty]]</f>
        <v>240</v>
      </c>
    </row>
    <row r="109" spans="1:5" x14ac:dyDescent="0.3">
      <c r="A109" t="s">
        <v>98</v>
      </c>
      <c r="B109" s="2">
        <v>8904223818706</v>
      </c>
      <c r="C109" t="s">
        <v>1</v>
      </c>
      <c r="D109">
        <f>_xlfn.XLOOKUP(Order_Report[[#This Row],[SKU]],SKU_Master[SKU],SKU_Master[Weight (g)])</f>
        <v>127</v>
      </c>
      <c r="E109">
        <f>Order_Report[[#This Row],[Weight Per Product(g)]]*Order_Report[[#This Row],[Order Qty]]</f>
        <v>127</v>
      </c>
    </row>
    <row r="110" spans="1:5" x14ac:dyDescent="0.3">
      <c r="A110" t="s">
        <v>98</v>
      </c>
      <c r="B110" s="2">
        <v>8904223818850</v>
      </c>
      <c r="C110" t="s">
        <v>1</v>
      </c>
      <c r="D110">
        <f>_xlfn.XLOOKUP(Order_Report[[#This Row],[SKU]],SKU_Master[SKU],SKU_Master[Weight (g)])</f>
        <v>240</v>
      </c>
      <c r="E110">
        <f>Order_Report[[#This Row],[Weight Per Product(g)]]*Order_Report[[#This Row],[Order Qty]]</f>
        <v>240</v>
      </c>
    </row>
    <row r="111" spans="1:5" x14ac:dyDescent="0.3">
      <c r="A111" t="s">
        <v>98</v>
      </c>
      <c r="B111" s="2">
        <v>8904223819468</v>
      </c>
      <c r="C111" t="s">
        <v>1</v>
      </c>
      <c r="D111">
        <f>_xlfn.XLOOKUP(Order_Report[[#This Row],[SKU]],SKU_Master[SKU],SKU_Master[Weight (g)])</f>
        <v>240</v>
      </c>
      <c r="E111">
        <f>Order_Report[[#This Row],[Weight Per Product(g)]]*Order_Report[[#This Row],[Order Qty]]</f>
        <v>240</v>
      </c>
    </row>
    <row r="112" spans="1:5" x14ac:dyDescent="0.3">
      <c r="A112" t="s">
        <v>97</v>
      </c>
      <c r="B112" s="2">
        <v>8904223818706</v>
      </c>
      <c r="C112" t="s">
        <v>1</v>
      </c>
      <c r="D112">
        <f>_xlfn.XLOOKUP(Order_Report[[#This Row],[SKU]],SKU_Master[SKU],SKU_Master[Weight (g)])</f>
        <v>127</v>
      </c>
      <c r="E112">
        <f>Order_Report[[#This Row],[Weight Per Product(g)]]*Order_Report[[#This Row],[Order Qty]]</f>
        <v>127</v>
      </c>
    </row>
    <row r="113" spans="1:5" x14ac:dyDescent="0.3">
      <c r="A113" t="s">
        <v>97</v>
      </c>
      <c r="B113" s="2">
        <v>8904223818942</v>
      </c>
      <c r="C113" t="s">
        <v>1</v>
      </c>
      <c r="D113">
        <f>_xlfn.XLOOKUP(Order_Report[[#This Row],[SKU]],SKU_Master[SKU],SKU_Master[Weight (g)])</f>
        <v>133</v>
      </c>
      <c r="E113">
        <f>Order_Report[[#This Row],[Weight Per Product(g)]]*Order_Report[[#This Row],[Order Qty]]</f>
        <v>133</v>
      </c>
    </row>
    <row r="114" spans="1:5" x14ac:dyDescent="0.3">
      <c r="A114" t="s">
        <v>97</v>
      </c>
      <c r="B114" s="2">
        <v>8904223818850</v>
      </c>
      <c r="C114" t="s">
        <v>1</v>
      </c>
      <c r="D114">
        <f>_xlfn.XLOOKUP(Order_Report[[#This Row],[SKU]],SKU_Master[SKU],SKU_Master[Weight (g)])</f>
        <v>240</v>
      </c>
      <c r="E114">
        <f>Order_Report[[#This Row],[Weight Per Product(g)]]*Order_Report[[#This Row],[Order Qty]]</f>
        <v>240</v>
      </c>
    </row>
    <row r="115" spans="1:5" x14ac:dyDescent="0.3">
      <c r="A115" t="s">
        <v>96</v>
      </c>
      <c r="B115" s="2">
        <v>8904223818997</v>
      </c>
      <c r="C115" t="s">
        <v>1</v>
      </c>
      <c r="D115">
        <f>_xlfn.XLOOKUP(Order_Report[[#This Row],[SKU]],SKU_Master[SKU],SKU_Master[Weight (g)])</f>
        <v>490</v>
      </c>
      <c r="E115">
        <f>Order_Report[[#This Row],[Weight Per Product(g)]]*Order_Report[[#This Row],[Order Qty]]</f>
        <v>490</v>
      </c>
    </row>
    <row r="116" spans="1:5" x14ac:dyDescent="0.3">
      <c r="A116" t="s">
        <v>95</v>
      </c>
      <c r="B116" s="2">
        <v>8904223818706</v>
      </c>
      <c r="C116" t="s">
        <v>1</v>
      </c>
      <c r="D116">
        <f>_xlfn.XLOOKUP(Order_Report[[#This Row],[SKU]],SKU_Master[SKU],SKU_Master[Weight (g)])</f>
        <v>127</v>
      </c>
      <c r="E116">
        <f>Order_Report[[#This Row],[Weight Per Product(g)]]*Order_Report[[#This Row],[Order Qty]]</f>
        <v>127</v>
      </c>
    </row>
    <row r="117" spans="1:5" x14ac:dyDescent="0.3">
      <c r="A117" t="s">
        <v>95</v>
      </c>
      <c r="B117" s="2">
        <v>8904223818942</v>
      </c>
      <c r="C117" t="s">
        <v>1</v>
      </c>
      <c r="D117">
        <f>_xlfn.XLOOKUP(Order_Report[[#This Row],[SKU]],SKU_Master[SKU],SKU_Master[Weight (g)])</f>
        <v>133</v>
      </c>
      <c r="E117">
        <f>Order_Report[[#This Row],[Weight Per Product(g)]]*Order_Report[[#This Row],[Order Qty]]</f>
        <v>133</v>
      </c>
    </row>
    <row r="118" spans="1:5" x14ac:dyDescent="0.3">
      <c r="A118" t="s">
        <v>95</v>
      </c>
      <c r="B118" s="2">
        <v>8904223818850</v>
      </c>
      <c r="C118" t="s">
        <v>1</v>
      </c>
      <c r="D118">
        <f>_xlfn.XLOOKUP(Order_Report[[#This Row],[SKU]],SKU_Master[SKU],SKU_Master[Weight (g)])</f>
        <v>240</v>
      </c>
      <c r="E118">
        <f>Order_Report[[#This Row],[Weight Per Product(g)]]*Order_Report[[#This Row],[Order Qty]]</f>
        <v>240</v>
      </c>
    </row>
    <row r="119" spans="1:5" x14ac:dyDescent="0.3">
      <c r="A119" t="s">
        <v>93</v>
      </c>
      <c r="B119" s="2">
        <v>8904223819031</v>
      </c>
      <c r="C119" t="s">
        <v>94</v>
      </c>
      <c r="D119">
        <f>_xlfn.XLOOKUP(Order_Report[[#This Row],[SKU]],SKU_Master[SKU],SKU_Master[Weight (g)])</f>
        <v>112</v>
      </c>
      <c r="E119">
        <f>Order_Report[[#This Row],[Weight Per Product(g)]]*Order_Report[[#This Row],[Order Qty]]</f>
        <v>672</v>
      </c>
    </row>
    <row r="120" spans="1:5" x14ac:dyDescent="0.3">
      <c r="A120" t="s">
        <v>93</v>
      </c>
      <c r="B120" s="2">
        <v>8904223819024</v>
      </c>
      <c r="C120" t="s">
        <v>94</v>
      </c>
      <c r="D120">
        <f>_xlfn.XLOOKUP(Order_Report[[#This Row],[SKU]],SKU_Master[SKU],SKU_Master[Weight (g)])</f>
        <v>112</v>
      </c>
      <c r="E120">
        <f>Order_Report[[#This Row],[Weight Per Product(g)]]*Order_Report[[#This Row],[Order Qty]]</f>
        <v>672</v>
      </c>
    </row>
    <row r="121" spans="1:5" x14ac:dyDescent="0.3">
      <c r="A121" t="s">
        <v>93</v>
      </c>
      <c r="B121" s="2">
        <v>8904223819291</v>
      </c>
      <c r="C121" t="s">
        <v>3</v>
      </c>
      <c r="D121">
        <f>_xlfn.XLOOKUP(Order_Report[[#This Row],[SKU]],SKU_Master[SKU],SKU_Master[Weight (g)])</f>
        <v>112</v>
      </c>
      <c r="E121">
        <f>Order_Report[[#This Row],[Weight Per Product(g)]]*Order_Report[[#This Row],[Order Qty]]</f>
        <v>224</v>
      </c>
    </row>
    <row r="122" spans="1:5" x14ac:dyDescent="0.3">
      <c r="A122" t="s">
        <v>93</v>
      </c>
      <c r="B122" s="2">
        <v>8904223819031</v>
      </c>
      <c r="C122" t="s">
        <v>3</v>
      </c>
      <c r="D122">
        <f>_xlfn.XLOOKUP(Order_Report[[#This Row],[SKU]],SKU_Master[SKU],SKU_Master[Weight (g)])</f>
        <v>112</v>
      </c>
      <c r="E122">
        <f>Order_Report[[#This Row],[Weight Per Product(g)]]*Order_Report[[#This Row],[Order Qty]]</f>
        <v>224</v>
      </c>
    </row>
    <row r="123" spans="1:5" x14ac:dyDescent="0.3">
      <c r="A123" t="s">
        <v>93</v>
      </c>
      <c r="B123" s="2">
        <v>8904223819024</v>
      </c>
      <c r="C123" t="s">
        <v>3</v>
      </c>
      <c r="D123">
        <f>_xlfn.XLOOKUP(Order_Report[[#This Row],[SKU]],SKU_Master[SKU],SKU_Master[Weight (g)])</f>
        <v>112</v>
      </c>
      <c r="E123">
        <f>Order_Report[[#This Row],[Weight Per Product(g)]]*Order_Report[[#This Row],[Order Qty]]</f>
        <v>224</v>
      </c>
    </row>
    <row r="124" spans="1:5" x14ac:dyDescent="0.3">
      <c r="A124" t="s">
        <v>92</v>
      </c>
      <c r="B124" s="2">
        <v>8904223818850</v>
      </c>
      <c r="C124" t="s">
        <v>3</v>
      </c>
      <c r="D124">
        <f>_xlfn.XLOOKUP(Order_Report[[#This Row],[SKU]],SKU_Master[SKU],SKU_Master[Weight (g)])</f>
        <v>240</v>
      </c>
      <c r="E124">
        <f>Order_Report[[#This Row],[Weight Per Product(g)]]*Order_Report[[#This Row],[Order Qty]]</f>
        <v>480</v>
      </c>
    </row>
    <row r="125" spans="1:5" x14ac:dyDescent="0.3">
      <c r="A125" t="s">
        <v>92</v>
      </c>
      <c r="B125" s="2">
        <v>8904223818713</v>
      </c>
      <c r="C125" t="s">
        <v>1</v>
      </c>
      <c r="D125">
        <f>_xlfn.XLOOKUP(Order_Report[[#This Row],[SKU]],SKU_Master[SKU],SKU_Master[Weight (g)])</f>
        <v>120</v>
      </c>
      <c r="E125">
        <f>Order_Report[[#This Row],[Weight Per Product(g)]]*Order_Report[[#This Row],[Order Qty]]</f>
        <v>120</v>
      </c>
    </row>
    <row r="126" spans="1:5" x14ac:dyDescent="0.3">
      <c r="A126" t="s">
        <v>92</v>
      </c>
      <c r="B126" s="2">
        <v>8904223819024</v>
      </c>
      <c r="C126" t="s">
        <v>6</v>
      </c>
      <c r="D126">
        <f>_xlfn.XLOOKUP(Order_Report[[#This Row],[SKU]],SKU_Master[SKU],SKU_Master[Weight (g)])</f>
        <v>112</v>
      </c>
      <c r="E126">
        <f>Order_Report[[#This Row],[Weight Per Product(g)]]*Order_Report[[#This Row],[Order Qty]]</f>
        <v>448</v>
      </c>
    </row>
    <row r="127" spans="1:5" x14ac:dyDescent="0.3">
      <c r="A127" t="s">
        <v>91</v>
      </c>
      <c r="B127" s="2">
        <v>8904223819147</v>
      </c>
      <c r="C127" t="s">
        <v>1</v>
      </c>
      <c r="D127">
        <f>_xlfn.XLOOKUP(Order_Report[[#This Row],[SKU]],SKU_Master[SKU],SKU_Master[Weight (g)])</f>
        <v>240</v>
      </c>
      <c r="E127">
        <f>Order_Report[[#This Row],[Weight Per Product(g)]]*Order_Report[[#This Row],[Order Qty]]</f>
        <v>240</v>
      </c>
    </row>
    <row r="128" spans="1:5" x14ac:dyDescent="0.3">
      <c r="A128" t="s">
        <v>91</v>
      </c>
      <c r="B128" s="2">
        <v>8904223819468</v>
      </c>
      <c r="C128" t="s">
        <v>1</v>
      </c>
      <c r="D128">
        <f>_xlfn.XLOOKUP(Order_Report[[#This Row],[SKU]],SKU_Master[SKU],SKU_Master[Weight (g)])</f>
        <v>240</v>
      </c>
      <c r="E128">
        <f>Order_Report[[#This Row],[Weight Per Product(g)]]*Order_Report[[#This Row],[Order Qty]]</f>
        <v>240</v>
      </c>
    </row>
    <row r="129" spans="1:5" x14ac:dyDescent="0.3">
      <c r="A129" t="s">
        <v>91</v>
      </c>
      <c r="B129" s="2">
        <v>8904223819277</v>
      </c>
      <c r="C129" t="s">
        <v>1</v>
      </c>
      <c r="D129">
        <f>_xlfn.XLOOKUP(Order_Report[[#This Row],[SKU]],SKU_Master[SKU],SKU_Master[Weight (g)])</f>
        <v>350</v>
      </c>
      <c r="E129">
        <f>Order_Report[[#This Row],[Weight Per Product(g)]]*Order_Report[[#This Row],[Order Qty]]</f>
        <v>350</v>
      </c>
    </row>
    <row r="130" spans="1:5" x14ac:dyDescent="0.3">
      <c r="A130" t="s">
        <v>90</v>
      </c>
      <c r="B130" s="2">
        <v>8904223818706</v>
      </c>
      <c r="C130" t="s">
        <v>1</v>
      </c>
      <c r="D130">
        <f>_xlfn.XLOOKUP(Order_Report[[#This Row],[SKU]],SKU_Master[SKU],SKU_Master[Weight (g)])</f>
        <v>127</v>
      </c>
      <c r="E130">
        <f>Order_Report[[#This Row],[Weight Per Product(g)]]*Order_Report[[#This Row],[Order Qty]]</f>
        <v>127</v>
      </c>
    </row>
    <row r="131" spans="1:5" x14ac:dyDescent="0.3">
      <c r="A131" t="s">
        <v>90</v>
      </c>
      <c r="B131" s="2">
        <v>8904223818942</v>
      </c>
      <c r="C131" t="s">
        <v>1</v>
      </c>
      <c r="D131">
        <f>_xlfn.XLOOKUP(Order_Report[[#This Row],[SKU]],SKU_Master[SKU],SKU_Master[Weight (g)])</f>
        <v>133</v>
      </c>
      <c r="E131">
        <f>Order_Report[[#This Row],[Weight Per Product(g)]]*Order_Report[[#This Row],[Order Qty]]</f>
        <v>133</v>
      </c>
    </row>
    <row r="132" spans="1:5" x14ac:dyDescent="0.3">
      <c r="A132" t="s">
        <v>90</v>
      </c>
      <c r="B132" s="2">
        <v>8904223818850</v>
      </c>
      <c r="C132" t="s">
        <v>1</v>
      </c>
      <c r="D132">
        <f>_xlfn.XLOOKUP(Order_Report[[#This Row],[SKU]],SKU_Master[SKU],SKU_Master[Weight (g)])</f>
        <v>240</v>
      </c>
      <c r="E132">
        <f>Order_Report[[#This Row],[Weight Per Product(g)]]*Order_Report[[#This Row],[Order Qty]]</f>
        <v>240</v>
      </c>
    </row>
    <row r="133" spans="1:5" x14ac:dyDescent="0.3">
      <c r="A133" t="s">
        <v>89</v>
      </c>
      <c r="B133" s="2">
        <v>8904223818706</v>
      </c>
      <c r="C133" t="s">
        <v>1</v>
      </c>
      <c r="D133">
        <f>_xlfn.XLOOKUP(Order_Report[[#This Row],[SKU]],SKU_Master[SKU],SKU_Master[Weight (g)])</f>
        <v>127</v>
      </c>
      <c r="E133">
        <f>Order_Report[[#This Row],[Weight Per Product(g)]]*Order_Report[[#This Row],[Order Qty]]</f>
        <v>127</v>
      </c>
    </row>
    <row r="134" spans="1:5" x14ac:dyDescent="0.3">
      <c r="A134" t="s">
        <v>89</v>
      </c>
      <c r="B134" s="2">
        <v>8904223818850</v>
      </c>
      <c r="C134" t="s">
        <v>1</v>
      </c>
      <c r="D134">
        <f>_xlfn.XLOOKUP(Order_Report[[#This Row],[SKU]],SKU_Master[SKU],SKU_Master[Weight (g)])</f>
        <v>240</v>
      </c>
      <c r="E134">
        <f>Order_Report[[#This Row],[Weight Per Product(g)]]*Order_Report[[#This Row],[Order Qty]]</f>
        <v>240</v>
      </c>
    </row>
    <row r="135" spans="1:5" x14ac:dyDescent="0.3">
      <c r="A135" t="s">
        <v>89</v>
      </c>
      <c r="B135" s="2">
        <v>8904223819468</v>
      </c>
      <c r="C135" t="s">
        <v>1</v>
      </c>
      <c r="D135">
        <f>_xlfn.XLOOKUP(Order_Report[[#This Row],[SKU]],SKU_Master[SKU],SKU_Master[Weight (g)])</f>
        <v>240</v>
      </c>
      <c r="E135">
        <f>Order_Report[[#This Row],[Weight Per Product(g)]]*Order_Report[[#This Row],[Order Qty]]</f>
        <v>240</v>
      </c>
    </row>
    <row r="136" spans="1:5" x14ac:dyDescent="0.3">
      <c r="A136" t="s">
        <v>88</v>
      </c>
      <c r="B136" s="2">
        <v>8904223818706</v>
      </c>
      <c r="C136" t="s">
        <v>1</v>
      </c>
      <c r="D136">
        <f>_xlfn.XLOOKUP(Order_Report[[#This Row],[SKU]],SKU_Master[SKU],SKU_Master[Weight (g)])</f>
        <v>127</v>
      </c>
      <c r="E136">
        <f>Order_Report[[#This Row],[Weight Per Product(g)]]*Order_Report[[#This Row],[Order Qty]]</f>
        <v>127</v>
      </c>
    </row>
    <row r="137" spans="1:5" x14ac:dyDescent="0.3">
      <c r="A137" t="s">
        <v>88</v>
      </c>
      <c r="B137" s="2">
        <v>8904223818942</v>
      </c>
      <c r="C137" t="s">
        <v>1</v>
      </c>
      <c r="D137">
        <f>_xlfn.XLOOKUP(Order_Report[[#This Row],[SKU]],SKU_Master[SKU],SKU_Master[Weight (g)])</f>
        <v>133</v>
      </c>
      <c r="E137">
        <f>Order_Report[[#This Row],[Weight Per Product(g)]]*Order_Report[[#This Row],[Order Qty]]</f>
        <v>133</v>
      </c>
    </row>
    <row r="138" spans="1:5" x14ac:dyDescent="0.3">
      <c r="A138" t="s">
        <v>88</v>
      </c>
      <c r="B138" s="2">
        <v>8904223818850</v>
      </c>
      <c r="C138" t="s">
        <v>1</v>
      </c>
      <c r="D138">
        <f>_xlfn.XLOOKUP(Order_Report[[#This Row],[SKU]],SKU_Master[SKU],SKU_Master[Weight (g)])</f>
        <v>240</v>
      </c>
      <c r="E138">
        <f>Order_Report[[#This Row],[Weight Per Product(g)]]*Order_Report[[#This Row],[Order Qty]]</f>
        <v>240</v>
      </c>
    </row>
    <row r="139" spans="1:5" x14ac:dyDescent="0.3">
      <c r="A139" t="s">
        <v>87</v>
      </c>
      <c r="B139" s="2">
        <v>8904223819468</v>
      </c>
      <c r="C139" t="s">
        <v>1</v>
      </c>
      <c r="D139">
        <f>_xlfn.XLOOKUP(Order_Report[[#This Row],[SKU]],SKU_Master[SKU],SKU_Master[Weight (g)])</f>
        <v>240</v>
      </c>
      <c r="E139">
        <f>Order_Report[[#This Row],[Weight Per Product(g)]]*Order_Report[[#This Row],[Order Qty]]</f>
        <v>240</v>
      </c>
    </row>
    <row r="140" spans="1:5" x14ac:dyDescent="0.3">
      <c r="A140" t="s">
        <v>86</v>
      </c>
      <c r="B140" s="2">
        <v>8904223818706</v>
      </c>
      <c r="C140" t="s">
        <v>1</v>
      </c>
      <c r="D140">
        <f>_xlfn.XLOOKUP(Order_Report[[#This Row],[SKU]],SKU_Master[SKU],SKU_Master[Weight (g)])</f>
        <v>127</v>
      </c>
      <c r="E140">
        <f>Order_Report[[#This Row],[Weight Per Product(g)]]*Order_Report[[#This Row],[Order Qty]]</f>
        <v>127</v>
      </c>
    </row>
    <row r="141" spans="1:5" x14ac:dyDescent="0.3">
      <c r="A141" t="s">
        <v>86</v>
      </c>
      <c r="B141" s="2">
        <v>8904223818850</v>
      </c>
      <c r="C141" t="s">
        <v>1</v>
      </c>
      <c r="D141">
        <f>_xlfn.XLOOKUP(Order_Report[[#This Row],[SKU]],SKU_Master[SKU],SKU_Master[Weight (g)])</f>
        <v>240</v>
      </c>
      <c r="E141">
        <f>Order_Report[[#This Row],[Weight Per Product(g)]]*Order_Report[[#This Row],[Order Qty]]</f>
        <v>240</v>
      </c>
    </row>
    <row r="142" spans="1:5" x14ac:dyDescent="0.3">
      <c r="A142" t="s">
        <v>86</v>
      </c>
      <c r="B142" s="2">
        <v>8904223819468</v>
      </c>
      <c r="C142" t="s">
        <v>1</v>
      </c>
      <c r="D142">
        <f>_xlfn.XLOOKUP(Order_Report[[#This Row],[SKU]],SKU_Master[SKU],SKU_Master[Weight (g)])</f>
        <v>240</v>
      </c>
      <c r="E142">
        <f>Order_Report[[#This Row],[Weight Per Product(g)]]*Order_Report[[#This Row],[Order Qty]]</f>
        <v>240</v>
      </c>
    </row>
    <row r="143" spans="1:5" x14ac:dyDescent="0.3">
      <c r="A143" t="s">
        <v>85</v>
      </c>
      <c r="B143" s="2">
        <v>8904223818706</v>
      </c>
      <c r="C143" t="s">
        <v>1</v>
      </c>
      <c r="D143">
        <f>_xlfn.XLOOKUP(Order_Report[[#This Row],[SKU]],SKU_Master[SKU],SKU_Master[Weight (g)])</f>
        <v>127</v>
      </c>
      <c r="E143">
        <f>Order_Report[[#This Row],[Weight Per Product(g)]]*Order_Report[[#This Row],[Order Qty]]</f>
        <v>127</v>
      </c>
    </row>
    <row r="144" spans="1:5" x14ac:dyDescent="0.3">
      <c r="A144" t="s">
        <v>85</v>
      </c>
      <c r="B144" s="2">
        <v>8904223818942</v>
      </c>
      <c r="C144" t="s">
        <v>1</v>
      </c>
      <c r="D144">
        <f>_xlfn.XLOOKUP(Order_Report[[#This Row],[SKU]],SKU_Master[SKU],SKU_Master[Weight (g)])</f>
        <v>133</v>
      </c>
      <c r="E144">
        <f>Order_Report[[#This Row],[Weight Per Product(g)]]*Order_Report[[#This Row],[Order Qty]]</f>
        <v>133</v>
      </c>
    </row>
    <row r="145" spans="1:5" x14ac:dyDescent="0.3">
      <c r="A145" t="s">
        <v>85</v>
      </c>
      <c r="B145" s="2">
        <v>8904223818850</v>
      </c>
      <c r="C145" t="s">
        <v>1</v>
      </c>
      <c r="D145">
        <f>_xlfn.XLOOKUP(Order_Report[[#This Row],[SKU]],SKU_Master[SKU],SKU_Master[Weight (g)])</f>
        <v>240</v>
      </c>
      <c r="E145">
        <f>Order_Report[[#This Row],[Weight Per Product(g)]]*Order_Report[[#This Row],[Order Qty]]</f>
        <v>240</v>
      </c>
    </row>
    <row r="146" spans="1:5" x14ac:dyDescent="0.3">
      <c r="A146" t="s">
        <v>85</v>
      </c>
      <c r="B146" s="2">
        <v>8904223819246</v>
      </c>
      <c r="C146" t="s">
        <v>3</v>
      </c>
      <c r="D146">
        <f>_xlfn.XLOOKUP(Order_Report[[#This Row],[SKU]],SKU_Master[SKU],SKU_Master[Weight (g)])</f>
        <v>290</v>
      </c>
      <c r="E146">
        <f>Order_Report[[#This Row],[Weight Per Product(g)]]*Order_Report[[#This Row],[Order Qty]]</f>
        <v>580</v>
      </c>
    </row>
    <row r="147" spans="1:5" x14ac:dyDescent="0.3">
      <c r="A147" t="s">
        <v>84</v>
      </c>
      <c r="B147" s="2">
        <v>8904223818669</v>
      </c>
      <c r="C147" t="s">
        <v>1</v>
      </c>
      <c r="D147">
        <f>_xlfn.XLOOKUP(Order_Report[[#This Row],[SKU]],SKU_Master[SKU],SKU_Master[Weight (g)])</f>
        <v>240</v>
      </c>
      <c r="E147">
        <f>Order_Report[[#This Row],[Weight Per Product(g)]]*Order_Report[[#This Row],[Order Qty]]</f>
        <v>240</v>
      </c>
    </row>
    <row r="148" spans="1:5" x14ac:dyDescent="0.3">
      <c r="A148" t="s">
        <v>84</v>
      </c>
      <c r="B148" s="2">
        <v>8904223819147</v>
      </c>
      <c r="C148" t="s">
        <v>1</v>
      </c>
      <c r="D148">
        <f>_xlfn.XLOOKUP(Order_Report[[#This Row],[SKU]],SKU_Master[SKU],SKU_Master[Weight (g)])</f>
        <v>240</v>
      </c>
      <c r="E148">
        <f>Order_Report[[#This Row],[Weight Per Product(g)]]*Order_Report[[#This Row],[Order Qty]]</f>
        <v>240</v>
      </c>
    </row>
    <row r="149" spans="1:5" x14ac:dyDescent="0.3">
      <c r="A149" t="s">
        <v>84</v>
      </c>
      <c r="B149" s="2">
        <v>8904223818850</v>
      </c>
      <c r="C149" t="s">
        <v>1</v>
      </c>
      <c r="D149">
        <f>_xlfn.XLOOKUP(Order_Report[[#This Row],[SKU]],SKU_Master[SKU],SKU_Master[Weight (g)])</f>
        <v>240</v>
      </c>
      <c r="E149">
        <f>Order_Report[[#This Row],[Weight Per Product(g)]]*Order_Report[[#This Row],[Order Qty]]</f>
        <v>240</v>
      </c>
    </row>
    <row r="150" spans="1:5" x14ac:dyDescent="0.3">
      <c r="A150" t="s">
        <v>84</v>
      </c>
      <c r="B150" s="2">
        <v>8904223819505</v>
      </c>
      <c r="C150" t="s">
        <v>1</v>
      </c>
      <c r="D150">
        <f>_xlfn.XLOOKUP(Order_Report[[#This Row],[SKU]],SKU_Master[SKU],SKU_Master[Weight (g)])</f>
        <v>210</v>
      </c>
      <c r="E150">
        <f>Order_Report[[#This Row],[Weight Per Product(g)]]*Order_Report[[#This Row],[Order Qty]]</f>
        <v>210</v>
      </c>
    </row>
    <row r="151" spans="1:5" x14ac:dyDescent="0.3">
      <c r="A151" t="s">
        <v>83</v>
      </c>
      <c r="B151" s="2">
        <v>8904223819321</v>
      </c>
      <c r="C151" t="s">
        <v>1</v>
      </c>
      <c r="D151">
        <f>_xlfn.XLOOKUP(Order_Report[[#This Row],[SKU]],SKU_Master[SKU],SKU_Master[Weight (g)])</f>
        <v>600</v>
      </c>
      <c r="E151">
        <f>Order_Report[[#This Row],[Weight Per Product(g)]]*Order_Report[[#This Row],[Order Qty]]</f>
        <v>600</v>
      </c>
    </row>
    <row r="152" spans="1:5" x14ac:dyDescent="0.3">
      <c r="A152" t="s">
        <v>83</v>
      </c>
      <c r="B152" s="2">
        <v>8904223818430</v>
      </c>
      <c r="C152" t="s">
        <v>1</v>
      </c>
      <c r="D152">
        <f>_xlfn.XLOOKUP(Order_Report[[#This Row],[SKU]],SKU_Master[SKU],SKU_Master[Weight (g)])</f>
        <v>165</v>
      </c>
      <c r="E152">
        <f>Order_Report[[#This Row],[Weight Per Product(g)]]*Order_Report[[#This Row],[Order Qty]]</f>
        <v>165</v>
      </c>
    </row>
    <row r="153" spans="1:5" x14ac:dyDescent="0.3">
      <c r="A153" t="s">
        <v>82</v>
      </c>
      <c r="B153" s="2">
        <v>8904223819468</v>
      </c>
      <c r="C153" t="s">
        <v>1</v>
      </c>
      <c r="D153">
        <f>_xlfn.XLOOKUP(Order_Report[[#This Row],[SKU]],SKU_Master[SKU],SKU_Master[Weight (g)])</f>
        <v>240</v>
      </c>
      <c r="E153">
        <f>Order_Report[[#This Row],[Weight Per Product(g)]]*Order_Report[[#This Row],[Order Qty]]</f>
        <v>240</v>
      </c>
    </row>
    <row r="154" spans="1:5" x14ac:dyDescent="0.3">
      <c r="A154" t="s">
        <v>82</v>
      </c>
      <c r="B154" s="2">
        <v>8904223818669</v>
      </c>
      <c r="C154" t="s">
        <v>1</v>
      </c>
      <c r="D154">
        <f>_xlfn.XLOOKUP(Order_Report[[#This Row],[SKU]],SKU_Master[SKU],SKU_Master[Weight (g)])</f>
        <v>240</v>
      </c>
      <c r="E154">
        <f>Order_Report[[#This Row],[Weight Per Product(g)]]*Order_Report[[#This Row],[Order Qty]]</f>
        <v>240</v>
      </c>
    </row>
    <row r="155" spans="1:5" x14ac:dyDescent="0.3">
      <c r="A155" t="s">
        <v>82</v>
      </c>
      <c r="B155" s="2">
        <v>8904223818683</v>
      </c>
      <c r="C155" t="s">
        <v>1</v>
      </c>
      <c r="D155">
        <f>_xlfn.XLOOKUP(Order_Report[[#This Row],[SKU]],SKU_Master[SKU],SKU_Master[Weight (g)])</f>
        <v>121</v>
      </c>
      <c r="E155">
        <f>Order_Report[[#This Row],[Weight Per Product(g)]]*Order_Report[[#This Row],[Order Qty]]</f>
        <v>121</v>
      </c>
    </row>
    <row r="156" spans="1:5" x14ac:dyDescent="0.3">
      <c r="A156" t="s">
        <v>82</v>
      </c>
      <c r="B156" s="2">
        <v>8904223818713</v>
      </c>
      <c r="C156" t="s">
        <v>1</v>
      </c>
      <c r="D156">
        <f>_xlfn.XLOOKUP(Order_Report[[#This Row],[SKU]],SKU_Master[SKU],SKU_Master[Weight (g)])</f>
        <v>120</v>
      </c>
      <c r="E156">
        <f>Order_Report[[#This Row],[Weight Per Product(g)]]*Order_Report[[#This Row],[Order Qty]]</f>
        <v>120</v>
      </c>
    </row>
    <row r="157" spans="1:5" x14ac:dyDescent="0.3">
      <c r="A157" t="s">
        <v>81</v>
      </c>
      <c r="B157" s="2">
        <v>8904223818706</v>
      </c>
      <c r="C157" t="s">
        <v>1</v>
      </c>
      <c r="D157">
        <f>_xlfn.XLOOKUP(Order_Report[[#This Row],[SKU]],SKU_Master[SKU],SKU_Master[Weight (g)])</f>
        <v>127</v>
      </c>
      <c r="E157">
        <f>Order_Report[[#This Row],[Weight Per Product(g)]]*Order_Report[[#This Row],[Order Qty]]</f>
        <v>127</v>
      </c>
    </row>
    <row r="158" spans="1:5" x14ac:dyDescent="0.3">
      <c r="A158" t="s">
        <v>81</v>
      </c>
      <c r="B158" s="2">
        <v>8904223818942</v>
      </c>
      <c r="C158" t="s">
        <v>1</v>
      </c>
      <c r="D158">
        <f>_xlfn.XLOOKUP(Order_Report[[#This Row],[SKU]],SKU_Master[SKU],SKU_Master[Weight (g)])</f>
        <v>133</v>
      </c>
      <c r="E158">
        <f>Order_Report[[#This Row],[Weight Per Product(g)]]*Order_Report[[#This Row],[Order Qty]]</f>
        <v>133</v>
      </c>
    </row>
    <row r="159" spans="1:5" x14ac:dyDescent="0.3">
      <c r="A159" t="s">
        <v>81</v>
      </c>
      <c r="B159" s="2">
        <v>8904223818850</v>
      </c>
      <c r="C159" t="s">
        <v>1</v>
      </c>
      <c r="D159">
        <f>_xlfn.XLOOKUP(Order_Report[[#This Row],[SKU]],SKU_Master[SKU],SKU_Master[Weight (g)])</f>
        <v>240</v>
      </c>
      <c r="E159">
        <f>Order_Report[[#This Row],[Weight Per Product(g)]]*Order_Report[[#This Row],[Order Qty]]</f>
        <v>240</v>
      </c>
    </row>
    <row r="160" spans="1:5" x14ac:dyDescent="0.3">
      <c r="A160" t="s">
        <v>80</v>
      </c>
      <c r="B160" s="2">
        <v>8904223819291</v>
      </c>
      <c r="C160" t="s">
        <v>3</v>
      </c>
      <c r="D160">
        <f>_xlfn.XLOOKUP(Order_Report[[#This Row],[SKU]],SKU_Master[SKU],SKU_Master[Weight (g)])</f>
        <v>112</v>
      </c>
      <c r="E160">
        <f>Order_Report[[#This Row],[Weight Per Product(g)]]*Order_Report[[#This Row],[Order Qty]]</f>
        <v>224</v>
      </c>
    </row>
    <row r="161" spans="1:5" x14ac:dyDescent="0.3">
      <c r="A161" t="s">
        <v>80</v>
      </c>
      <c r="B161" s="2">
        <v>8904223819031</v>
      </c>
      <c r="C161" t="s">
        <v>3</v>
      </c>
      <c r="D161">
        <f>_xlfn.XLOOKUP(Order_Report[[#This Row],[SKU]],SKU_Master[SKU],SKU_Master[Weight (g)])</f>
        <v>112</v>
      </c>
      <c r="E161">
        <f>Order_Report[[#This Row],[Weight Per Product(g)]]*Order_Report[[#This Row],[Order Qty]]</f>
        <v>224</v>
      </c>
    </row>
    <row r="162" spans="1:5" x14ac:dyDescent="0.3">
      <c r="A162" t="s">
        <v>80</v>
      </c>
      <c r="B162" s="2">
        <v>8904223819024</v>
      </c>
      <c r="C162" t="s">
        <v>3</v>
      </c>
      <c r="D162">
        <f>_xlfn.XLOOKUP(Order_Report[[#This Row],[SKU]],SKU_Master[SKU],SKU_Master[Weight (g)])</f>
        <v>112</v>
      </c>
      <c r="E162">
        <f>Order_Report[[#This Row],[Weight Per Product(g)]]*Order_Report[[#This Row],[Order Qty]]</f>
        <v>224</v>
      </c>
    </row>
    <row r="163" spans="1:5" x14ac:dyDescent="0.3">
      <c r="A163" t="s">
        <v>80</v>
      </c>
      <c r="B163" s="2">
        <v>8904223819161</v>
      </c>
      <c r="C163" t="s">
        <v>1</v>
      </c>
      <c r="D163">
        <f>_xlfn.XLOOKUP(Order_Report[[#This Row],[SKU]],SKU_Master[SKU],SKU_Master[Weight (g)])</f>
        <v>115</v>
      </c>
      <c r="E163">
        <f>Order_Report[[#This Row],[Weight Per Product(g)]]*Order_Report[[#This Row],[Order Qty]]</f>
        <v>115</v>
      </c>
    </row>
    <row r="164" spans="1:5" x14ac:dyDescent="0.3">
      <c r="A164" t="s">
        <v>80</v>
      </c>
      <c r="B164" s="2">
        <v>8904223819260</v>
      </c>
      <c r="C164" t="s">
        <v>1</v>
      </c>
      <c r="D164">
        <f>_xlfn.XLOOKUP(Order_Report[[#This Row],[SKU]],SKU_Master[SKU],SKU_Master[Weight (g)])</f>
        <v>130</v>
      </c>
      <c r="E164">
        <f>Order_Report[[#This Row],[Weight Per Product(g)]]*Order_Report[[#This Row],[Order Qty]]</f>
        <v>130</v>
      </c>
    </row>
    <row r="165" spans="1:5" x14ac:dyDescent="0.3">
      <c r="A165" t="s">
        <v>80</v>
      </c>
      <c r="B165" s="2">
        <v>8904223819468</v>
      </c>
      <c r="C165" t="s">
        <v>1</v>
      </c>
      <c r="D165">
        <f>_xlfn.XLOOKUP(Order_Report[[#This Row],[SKU]],SKU_Master[SKU],SKU_Master[Weight (g)])</f>
        <v>240</v>
      </c>
      <c r="E165">
        <f>Order_Report[[#This Row],[Weight Per Product(g)]]*Order_Report[[#This Row],[Order Qty]]</f>
        <v>240</v>
      </c>
    </row>
    <row r="166" spans="1:5" x14ac:dyDescent="0.3">
      <c r="A166" t="s">
        <v>79</v>
      </c>
      <c r="B166" s="2">
        <v>8904223815859</v>
      </c>
      <c r="C166" t="s">
        <v>1</v>
      </c>
      <c r="D166">
        <f>_xlfn.XLOOKUP(Order_Report[[#This Row],[SKU]],SKU_Master[SKU],SKU_Master[Weight (g)])</f>
        <v>165</v>
      </c>
      <c r="E166">
        <f>Order_Report[[#This Row],[Weight Per Product(g)]]*Order_Report[[#This Row],[Order Qty]]</f>
        <v>165</v>
      </c>
    </row>
    <row r="167" spans="1:5" x14ac:dyDescent="0.3">
      <c r="A167" t="s">
        <v>79</v>
      </c>
      <c r="B167" s="2">
        <v>8904223817273</v>
      </c>
      <c r="C167" t="s">
        <v>1</v>
      </c>
      <c r="D167">
        <f>_xlfn.XLOOKUP(Order_Report[[#This Row],[SKU]],SKU_Master[SKU],SKU_Master[Weight (g)])</f>
        <v>65</v>
      </c>
      <c r="E167">
        <f>Order_Report[[#This Row],[Weight Per Product(g)]]*Order_Report[[#This Row],[Order Qty]]</f>
        <v>65</v>
      </c>
    </row>
    <row r="168" spans="1:5" x14ac:dyDescent="0.3">
      <c r="A168" t="s">
        <v>79</v>
      </c>
      <c r="B168" s="2">
        <v>8904223818751</v>
      </c>
      <c r="C168" t="s">
        <v>1</v>
      </c>
      <c r="D168">
        <f>_xlfn.XLOOKUP(Order_Report[[#This Row],[SKU]],SKU_Master[SKU],SKU_Master[Weight (g)])</f>
        <v>113</v>
      </c>
      <c r="E168">
        <f>Order_Report[[#This Row],[Weight Per Product(g)]]*Order_Report[[#This Row],[Order Qty]]</f>
        <v>113</v>
      </c>
    </row>
    <row r="169" spans="1:5" x14ac:dyDescent="0.3">
      <c r="A169" t="s">
        <v>78</v>
      </c>
      <c r="B169" s="2">
        <v>8904223818706</v>
      </c>
      <c r="C169" t="s">
        <v>1</v>
      </c>
      <c r="D169">
        <f>_xlfn.XLOOKUP(Order_Report[[#This Row],[SKU]],SKU_Master[SKU],SKU_Master[Weight (g)])</f>
        <v>127</v>
      </c>
      <c r="E169">
        <f>Order_Report[[#This Row],[Weight Per Product(g)]]*Order_Report[[#This Row],[Order Qty]]</f>
        <v>127</v>
      </c>
    </row>
    <row r="170" spans="1:5" x14ac:dyDescent="0.3">
      <c r="A170" t="s">
        <v>78</v>
      </c>
      <c r="B170" s="2">
        <v>8904223818850</v>
      </c>
      <c r="C170" t="s">
        <v>1</v>
      </c>
      <c r="D170">
        <f>_xlfn.XLOOKUP(Order_Report[[#This Row],[SKU]],SKU_Master[SKU],SKU_Master[Weight (g)])</f>
        <v>240</v>
      </c>
      <c r="E170">
        <f>Order_Report[[#This Row],[Weight Per Product(g)]]*Order_Report[[#This Row],[Order Qty]]</f>
        <v>240</v>
      </c>
    </row>
    <row r="171" spans="1:5" x14ac:dyDescent="0.3">
      <c r="A171" t="s">
        <v>78</v>
      </c>
      <c r="B171" s="2">
        <v>8904223819468</v>
      </c>
      <c r="C171" t="s">
        <v>1</v>
      </c>
      <c r="D171">
        <f>_xlfn.XLOOKUP(Order_Report[[#This Row],[SKU]],SKU_Master[SKU],SKU_Master[Weight (g)])</f>
        <v>240</v>
      </c>
      <c r="E171">
        <f>Order_Report[[#This Row],[Weight Per Product(g)]]*Order_Report[[#This Row],[Order Qty]]</f>
        <v>240</v>
      </c>
    </row>
    <row r="172" spans="1:5" x14ac:dyDescent="0.3">
      <c r="A172" t="s">
        <v>77</v>
      </c>
      <c r="B172" s="2">
        <v>8904223818683</v>
      </c>
      <c r="C172" t="s">
        <v>1</v>
      </c>
      <c r="D172">
        <f>_xlfn.XLOOKUP(Order_Report[[#This Row],[SKU]],SKU_Master[SKU],SKU_Master[Weight (g)])</f>
        <v>121</v>
      </c>
      <c r="E172">
        <f>Order_Report[[#This Row],[Weight Per Product(g)]]*Order_Report[[#This Row],[Order Qty]]</f>
        <v>121</v>
      </c>
    </row>
    <row r="173" spans="1:5" x14ac:dyDescent="0.3">
      <c r="A173" t="s">
        <v>77</v>
      </c>
      <c r="B173" s="2">
        <v>8904223819468</v>
      </c>
      <c r="C173" t="s">
        <v>1</v>
      </c>
      <c r="D173">
        <f>_xlfn.XLOOKUP(Order_Report[[#This Row],[SKU]],SKU_Master[SKU],SKU_Master[Weight (g)])</f>
        <v>240</v>
      </c>
      <c r="E173">
        <f>Order_Report[[#This Row],[Weight Per Product(g)]]*Order_Report[[#This Row],[Order Qty]]</f>
        <v>240</v>
      </c>
    </row>
    <row r="174" spans="1:5" x14ac:dyDescent="0.3">
      <c r="A174" t="s">
        <v>77</v>
      </c>
      <c r="B174" s="2">
        <v>8904223818850</v>
      </c>
      <c r="C174" t="s">
        <v>1</v>
      </c>
      <c r="D174">
        <f>_xlfn.XLOOKUP(Order_Report[[#This Row],[SKU]],SKU_Master[SKU],SKU_Master[Weight (g)])</f>
        <v>240</v>
      </c>
      <c r="E174">
        <f>Order_Report[[#This Row],[Weight Per Product(g)]]*Order_Report[[#This Row],[Order Qty]]</f>
        <v>240</v>
      </c>
    </row>
    <row r="175" spans="1:5" x14ac:dyDescent="0.3">
      <c r="A175" t="s">
        <v>76</v>
      </c>
      <c r="B175" s="2">
        <v>8904223819161</v>
      </c>
      <c r="C175" t="s">
        <v>1</v>
      </c>
      <c r="D175">
        <f>_xlfn.XLOOKUP(Order_Report[[#This Row],[SKU]],SKU_Master[SKU],SKU_Master[Weight (g)])</f>
        <v>115</v>
      </c>
      <c r="E175">
        <f>Order_Report[[#This Row],[Weight Per Product(g)]]*Order_Report[[#This Row],[Order Qty]]</f>
        <v>115</v>
      </c>
    </row>
    <row r="176" spans="1:5" x14ac:dyDescent="0.3">
      <c r="A176" t="s">
        <v>76</v>
      </c>
      <c r="B176" s="2">
        <v>8904223819260</v>
      </c>
      <c r="C176" t="s">
        <v>1</v>
      </c>
      <c r="D176">
        <f>_xlfn.XLOOKUP(Order_Report[[#This Row],[SKU]],SKU_Master[SKU],SKU_Master[Weight (g)])</f>
        <v>130</v>
      </c>
      <c r="E176">
        <f>Order_Report[[#This Row],[Weight Per Product(g)]]*Order_Report[[#This Row],[Order Qty]]</f>
        <v>130</v>
      </c>
    </row>
    <row r="177" spans="1:5" x14ac:dyDescent="0.3">
      <c r="A177" t="s">
        <v>75</v>
      </c>
      <c r="B177" s="2">
        <v>8904223818706</v>
      </c>
      <c r="C177" t="s">
        <v>1</v>
      </c>
      <c r="D177">
        <f>_xlfn.XLOOKUP(Order_Report[[#This Row],[SKU]],SKU_Master[SKU],SKU_Master[Weight (g)])</f>
        <v>127</v>
      </c>
      <c r="E177">
        <f>Order_Report[[#This Row],[Weight Per Product(g)]]*Order_Report[[#This Row],[Order Qty]]</f>
        <v>127</v>
      </c>
    </row>
    <row r="178" spans="1:5" x14ac:dyDescent="0.3">
      <c r="A178" t="s">
        <v>75</v>
      </c>
      <c r="B178" s="2">
        <v>8904223818942</v>
      </c>
      <c r="C178" t="s">
        <v>1</v>
      </c>
      <c r="D178">
        <f>_xlfn.XLOOKUP(Order_Report[[#This Row],[SKU]],SKU_Master[SKU],SKU_Master[Weight (g)])</f>
        <v>133</v>
      </c>
      <c r="E178">
        <f>Order_Report[[#This Row],[Weight Per Product(g)]]*Order_Report[[#This Row],[Order Qty]]</f>
        <v>133</v>
      </c>
    </row>
    <row r="179" spans="1:5" x14ac:dyDescent="0.3">
      <c r="A179" t="s">
        <v>75</v>
      </c>
      <c r="B179" s="2">
        <v>8904223818850</v>
      </c>
      <c r="C179" t="s">
        <v>1</v>
      </c>
      <c r="D179">
        <f>_xlfn.XLOOKUP(Order_Report[[#This Row],[SKU]],SKU_Master[SKU],SKU_Master[Weight (g)])</f>
        <v>240</v>
      </c>
      <c r="E179">
        <f>Order_Report[[#This Row],[Weight Per Product(g)]]*Order_Report[[#This Row],[Order Qty]]</f>
        <v>240</v>
      </c>
    </row>
    <row r="180" spans="1:5" x14ac:dyDescent="0.3">
      <c r="A180" t="s">
        <v>74</v>
      </c>
      <c r="B180" s="2">
        <v>8904223818706</v>
      </c>
      <c r="C180" t="s">
        <v>1</v>
      </c>
      <c r="D180">
        <f>_xlfn.XLOOKUP(Order_Report[[#This Row],[SKU]],SKU_Master[SKU],SKU_Master[Weight (g)])</f>
        <v>127</v>
      </c>
      <c r="E180">
        <f>Order_Report[[#This Row],[Weight Per Product(g)]]*Order_Report[[#This Row],[Order Qty]]</f>
        <v>127</v>
      </c>
    </row>
    <row r="181" spans="1:5" x14ac:dyDescent="0.3">
      <c r="A181" t="s">
        <v>74</v>
      </c>
      <c r="B181" s="2">
        <v>8904223818850</v>
      </c>
      <c r="C181" t="s">
        <v>1</v>
      </c>
      <c r="D181">
        <f>_xlfn.XLOOKUP(Order_Report[[#This Row],[SKU]],SKU_Master[SKU],SKU_Master[Weight (g)])</f>
        <v>240</v>
      </c>
      <c r="E181">
        <f>Order_Report[[#This Row],[Weight Per Product(g)]]*Order_Report[[#This Row],[Order Qty]]</f>
        <v>240</v>
      </c>
    </row>
    <row r="182" spans="1:5" x14ac:dyDescent="0.3">
      <c r="A182" t="s">
        <v>74</v>
      </c>
      <c r="B182" s="2">
        <v>8904223819468</v>
      </c>
      <c r="C182" t="s">
        <v>1</v>
      </c>
      <c r="D182">
        <f>_xlfn.XLOOKUP(Order_Report[[#This Row],[SKU]],SKU_Master[SKU],SKU_Master[Weight (g)])</f>
        <v>240</v>
      </c>
      <c r="E182">
        <f>Order_Report[[#This Row],[Weight Per Product(g)]]*Order_Report[[#This Row],[Order Qty]]</f>
        <v>240</v>
      </c>
    </row>
    <row r="183" spans="1:5" x14ac:dyDescent="0.3">
      <c r="A183" t="s">
        <v>73</v>
      </c>
      <c r="B183" s="2">
        <v>8904223819468</v>
      </c>
      <c r="C183" t="s">
        <v>3</v>
      </c>
      <c r="D183">
        <f>_xlfn.XLOOKUP(Order_Report[[#This Row],[SKU]],SKU_Master[SKU],SKU_Master[Weight (g)])</f>
        <v>240</v>
      </c>
      <c r="E183">
        <f>Order_Report[[#This Row],[Weight Per Product(g)]]*Order_Report[[#This Row],[Order Qty]]</f>
        <v>480</v>
      </c>
    </row>
    <row r="184" spans="1:5" x14ac:dyDescent="0.3">
      <c r="A184" t="s">
        <v>73</v>
      </c>
      <c r="B184" s="2">
        <v>8904223818706</v>
      </c>
      <c r="C184" t="s">
        <v>3</v>
      </c>
      <c r="D184">
        <f>_xlfn.XLOOKUP(Order_Report[[#This Row],[SKU]],SKU_Master[SKU],SKU_Master[Weight (g)])</f>
        <v>127</v>
      </c>
      <c r="E184">
        <f>Order_Report[[#This Row],[Weight Per Product(g)]]*Order_Report[[#This Row],[Order Qty]]</f>
        <v>254</v>
      </c>
    </row>
    <row r="185" spans="1:5" x14ac:dyDescent="0.3">
      <c r="A185" t="s">
        <v>72</v>
      </c>
      <c r="B185" s="2">
        <v>8904223818706</v>
      </c>
      <c r="C185" t="s">
        <v>1</v>
      </c>
      <c r="D185">
        <f>_xlfn.XLOOKUP(Order_Report[[#This Row],[SKU]],SKU_Master[SKU],SKU_Master[Weight (g)])</f>
        <v>127</v>
      </c>
      <c r="E185">
        <f>Order_Report[[#This Row],[Weight Per Product(g)]]*Order_Report[[#This Row],[Order Qty]]</f>
        <v>127</v>
      </c>
    </row>
    <row r="186" spans="1:5" x14ac:dyDescent="0.3">
      <c r="A186" t="s">
        <v>72</v>
      </c>
      <c r="B186" s="2">
        <v>8904223818942</v>
      </c>
      <c r="C186" t="s">
        <v>1</v>
      </c>
      <c r="D186">
        <f>_xlfn.XLOOKUP(Order_Report[[#This Row],[SKU]],SKU_Master[SKU],SKU_Master[Weight (g)])</f>
        <v>133</v>
      </c>
      <c r="E186">
        <f>Order_Report[[#This Row],[Weight Per Product(g)]]*Order_Report[[#This Row],[Order Qty]]</f>
        <v>133</v>
      </c>
    </row>
    <row r="187" spans="1:5" x14ac:dyDescent="0.3">
      <c r="A187" t="s">
        <v>72</v>
      </c>
      <c r="B187" s="2">
        <v>8904223818850</v>
      </c>
      <c r="C187" t="s">
        <v>1</v>
      </c>
      <c r="D187">
        <f>_xlfn.XLOOKUP(Order_Report[[#This Row],[SKU]],SKU_Master[SKU],SKU_Master[Weight (g)])</f>
        <v>240</v>
      </c>
      <c r="E187">
        <f>Order_Report[[#This Row],[Weight Per Product(g)]]*Order_Report[[#This Row],[Order Qty]]</f>
        <v>240</v>
      </c>
    </row>
    <row r="188" spans="1:5" x14ac:dyDescent="0.3">
      <c r="A188" t="s">
        <v>70</v>
      </c>
      <c r="B188" s="2">
        <v>8904223818614</v>
      </c>
      <c r="C188" t="s">
        <v>1</v>
      </c>
      <c r="D188">
        <f>_xlfn.XLOOKUP(Order_Report[[#This Row],[SKU]],SKU_Master[SKU],SKU_Master[Weight (g)])</f>
        <v>65</v>
      </c>
      <c r="E188">
        <f>Order_Report[[#This Row],[Weight Per Product(g)]]*Order_Report[[#This Row],[Order Qty]]</f>
        <v>65</v>
      </c>
    </row>
    <row r="189" spans="1:5" x14ac:dyDescent="0.3">
      <c r="A189" t="s">
        <v>70</v>
      </c>
      <c r="B189" s="2">
        <v>8904223815866</v>
      </c>
      <c r="C189" t="s">
        <v>1</v>
      </c>
      <c r="D189">
        <f>_xlfn.XLOOKUP(Order_Report[[#This Row],[SKU]],SKU_Master[SKU],SKU_Master[Weight (g)])</f>
        <v>113</v>
      </c>
      <c r="E189">
        <f>Order_Report[[#This Row],[Weight Per Product(g)]]*Order_Report[[#This Row],[Order Qty]]</f>
        <v>113</v>
      </c>
    </row>
    <row r="190" spans="1:5" x14ac:dyDescent="0.3">
      <c r="A190" t="s">
        <v>70</v>
      </c>
      <c r="B190" s="2">
        <v>8904223815859</v>
      </c>
      <c r="C190" t="s">
        <v>1</v>
      </c>
      <c r="D190">
        <f>_xlfn.XLOOKUP(Order_Report[[#This Row],[SKU]],SKU_Master[SKU],SKU_Master[Weight (g)])</f>
        <v>165</v>
      </c>
      <c r="E190">
        <f>Order_Report[[#This Row],[Weight Per Product(g)]]*Order_Report[[#This Row],[Order Qty]]</f>
        <v>165</v>
      </c>
    </row>
    <row r="191" spans="1:5" x14ac:dyDescent="0.3">
      <c r="A191" t="s">
        <v>70</v>
      </c>
      <c r="B191" s="2">
        <v>8904223817334</v>
      </c>
      <c r="C191" t="s">
        <v>1</v>
      </c>
      <c r="D191">
        <f>_xlfn.XLOOKUP(Order_Report[[#This Row],[SKU]],SKU_Master[SKU],SKU_Master[Weight (g)])</f>
        <v>170</v>
      </c>
      <c r="E191">
        <f>Order_Report[[#This Row],[Weight Per Product(g)]]*Order_Report[[#This Row],[Order Qty]]</f>
        <v>170</v>
      </c>
    </row>
    <row r="192" spans="1:5" x14ac:dyDescent="0.3">
      <c r="A192" t="s">
        <v>70</v>
      </c>
      <c r="B192" s="2" t="s">
        <v>71</v>
      </c>
      <c r="C192" t="s">
        <v>1</v>
      </c>
      <c r="D192">
        <f>_xlfn.XLOOKUP(Order_Report[[#This Row],[SKU]],SKU_Master[SKU],SKU_Master[Weight (g)])</f>
        <v>500</v>
      </c>
      <c r="E192">
        <f>Order_Report[[#This Row],[Weight Per Product(g)]]*Order_Report[[#This Row],[Order Qty]]</f>
        <v>500</v>
      </c>
    </row>
    <row r="193" spans="1:5" x14ac:dyDescent="0.3">
      <c r="A193" t="s">
        <v>70</v>
      </c>
      <c r="B193" s="2">
        <v>8904223819369</v>
      </c>
      <c r="C193" t="s">
        <v>1</v>
      </c>
      <c r="D193">
        <f>_xlfn.XLOOKUP(Order_Report[[#This Row],[SKU]],SKU_Master[SKU],SKU_Master[Weight (g)])</f>
        <v>170</v>
      </c>
      <c r="E193">
        <f>Order_Report[[#This Row],[Weight Per Product(g)]]*Order_Report[[#This Row],[Order Qty]]</f>
        <v>170</v>
      </c>
    </row>
    <row r="194" spans="1:5" x14ac:dyDescent="0.3">
      <c r="A194" t="s">
        <v>69</v>
      </c>
      <c r="B194" s="2">
        <v>8904223818706</v>
      </c>
      <c r="C194" t="s">
        <v>1</v>
      </c>
      <c r="D194">
        <f>_xlfn.XLOOKUP(Order_Report[[#This Row],[SKU]],SKU_Master[SKU],SKU_Master[Weight (g)])</f>
        <v>127</v>
      </c>
      <c r="E194">
        <f>Order_Report[[#This Row],[Weight Per Product(g)]]*Order_Report[[#This Row],[Order Qty]]</f>
        <v>127</v>
      </c>
    </row>
    <row r="195" spans="1:5" x14ac:dyDescent="0.3">
      <c r="A195" t="s">
        <v>69</v>
      </c>
      <c r="B195" s="2">
        <v>8904223818942</v>
      </c>
      <c r="C195" t="s">
        <v>1</v>
      </c>
      <c r="D195">
        <f>_xlfn.XLOOKUP(Order_Report[[#This Row],[SKU]],SKU_Master[SKU],SKU_Master[Weight (g)])</f>
        <v>133</v>
      </c>
      <c r="E195">
        <f>Order_Report[[#This Row],[Weight Per Product(g)]]*Order_Report[[#This Row],[Order Qty]]</f>
        <v>133</v>
      </c>
    </row>
    <row r="196" spans="1:5" x14ac:dyDescent="0.3">
      <c r="A196" t="s">
        <v>69</v>
      </c>
      <c r="B196" s="2">
        <v>8904223818850</v>
      </c>
      <c r="C196" t="s">
        <v>1</v>
      </c>
      <c r="D196">
        <f>_xlfn.XLOOKUP(Order_Report[[#This Row],[SKU]],SKU_Master[SKU],SKU_Master[Weight (g)])</f>
        <v>240</v>
      </c>
      <c r="E196">
        <f>Order_Report[[#This Row],[Weight Per Product(g)]]*Order_Report[[#This Row],[Order Qty]]</f>
        <v>240</v>
      </c>
    </row>
    <row r="197" spans="1:5" x14ac:dyDescent="0.3">
      <c r="A197" t="s">
        <v>68</v>
      </c>
      <c r="B197" s="2">
        <v>8904223816214</v>
      </c>
      <c r="C197" t="s">
        <v>1</v>
      </c>
      <c r="D197">
        <f>_xlfn.XLOOKUP(Order_Report[[#This Row],[SKU]],SKU_Master[SKU],SKU_Master[Weight (g)])</f>
        <v>120</v>
      </c>
      <c r="E197">
        <f>Order_Report[[#This Row],[Weight Per Product(g)]]*Order_Report[[#This Row],[Order Qty]]</f>
        <v>120</v>
      </c>
    </row>
    <row r="198" spans="1:5" x14ac:dyDescent="0.3">
      <c r="A198" t="s">
        <v>68</v>
      </c>
      <c r="B198" s="2">
        <v>8904223818874</v>
      </c>
      <c r="C198" t="s">
        <v>1</v>
      </c>
      <c r="D198">
        <f>_xlfn.XLOOKUP(Order_Report[[#This Row],[SKU]],SKU_Master[SKU],SKU_Master[Weight (g)])</f>
        <v>100</v>
      </c>
      <c r="E198">
        <f>Order_Report[[#This Row],[Weight Per Product(g)]]*Order_Report[[#This Row],[Order Qty]]</f>
        <v>100</v>
      </c>
    </row>
    <row r="199" spans="1:5" x14ac:dyDescent="0.3">
      <c r="A199" t="s">
        <v>67</v>
      </c>
      <c r="B199" s="2">
        <v>8904223817273</v>
      </c>
      <c r="C199" t="s">
        <v>3</v>
      </c>
      <c r="D199">
        <f>_xlfn.XLOOKUP(Order_Report[[#This Row],[SKU]],SKU_Master[SKU],SKU_Master[Weight (g)])</f>
        <v>65</v>
      </c>
      <c r="E199">
        <f>Order_Report[[#This Row],[Weight Per Product(g)]]*Order_Report[[#This Row],[Order Qty]]</f>
        <v>130</v>
      </c>
    </row>
    <row r="200" spans="1:5" x14ac:dyDescent="0.3">
      <c r="A200" t="s">
        <v>67</v>
      </c>
      <c r="B200" s="2">
        <v>8904223815866</v>
      </c>
      <c r="C200" t="s">
        <v>3</v>
      </c>
      <c r="D200">
        <f>_xlfn.XLOOKUP(Order_Report[[#This Row],[SKU]],SKU_Master[SKU],SKU_Master[Weight (g)])</f>
        <v>113</v>
      </c>
      <c r="E200">
        <f>Order_Report[[#This Row],[Weight Per Product(g)]]*Order_Report[[#This Row],[Order Qty]]</f>
        <v>226</v>
      </c>
    </row>
    <row r="201" spans="1:5" x14ac:dyDescent="0.3">
      <c r="A201" t="s">
        <v>67</v>
      </c>
      <c r="B201" s="2">
        <v>8904223815859</v>
      </c>
      <c r="C201" t="s">
        <v>1</v>
      </c>
      <c r="D201">
        <f>_xlfn.XLOOKUP(Order_Report[[#This Row],[SKU]],SKU_Master[SKU],SKU_Master[Weight (g)])</f>
        <v>165</v>
      </c>
      <c r="E201">
        <f>Order_Report[[#This Row],[Weight Per Product(g)]]*Order_Report[[#This Row],[Order Qty]]</f>
        <v>165</v>
      </c>
    </row>
    <row r="202" spans="1:5" x14ac:dyDescent="0.3">
      <c r="A202" t="s">
        <v>67</v>
      </c>
      <c r="B202" s="2">
        <v>8904223815682</v>
      </c>
      <c r="C202" t="s">
        <v>1</v>
      </c>
      <c r="D202">
        <f>_xlfn.XLOOKUP(Order_Report[[#This Row],[SKU]],SKU_Master[SKU],SKU_Master[Weight (g)])</f>
        <v>210</v>
      </c>
      <c r="E202">
        <f>Order_Report[[#This Row],[Weight Per Product(g)]]*Order_Report[[#This Row],[Order Qty]]</f>
        <v>210</v>
      </c>
    </row>
    <row r="203" spans="1:5" x14ac:dyDescent="0.3">
      <c r="A203" t="s">
        <v>66</v>
      </c>
      <c r="B203" s="2">
        <v>8904223819338</v>
      </c>
      <c r="C203" t="s">
        <v>1</v>
      </c>
      <c r="D203">
        <f>_xlfn.XLOOKUP(Order_Report[[#This Row],[SKU]],SKU_Master[SKU],SKU_Master[Weight (g)])</f>
        <v>600</v>
      </c>
      <c r="E203">
        <f>Order_Report[[#This Row],[Weight Per Product(g)]]*Order_Report[[#This Row],[Order Qty]]</f>
        <v>600</v>
      </c>
    </row>
    <row r="204" spans="1:5" x14ac:dyDescent="0.3">
      <c r="A204" t="s">
        <v>65</v>
      </c>
      <c r="B204" s="2">
        <v>8904223818706</v>
      </c>
      <c r="C204" t="s">
        <v>1</v>
      </c>
      <c r="D204">
        <f>_xlfn.XLOOKUP(Order_Report[[#This Row],[SKU]],SKU_Master[SKU],SKU_Master[Weight (g)])</f>
        <v>127</v>
      </c>
      <c r="E204">
        <f>Order_Report[[#This Row],[Weight Per Product(g)]]*Order_Report[[#This Row],[Order Qty]]</f>
        <v>127</v>
      </c>
    </row>
    <row r="205" spans="1:5" x14ac:dyDescent="0.3">
      <c r="A205" t="s">
        <v>65</v>
      </c>
      <c r="B205" s="2">
        <v>8904223818942</v>
      </c>
      <c r="C205" t="s">
        <v>1</v>
      </c>
      <c r="D205">
        <f>_xlfn.XLOOKUP(Order_Report[[#This Row],[SKU]],SKU_Master[SKU],SKU_Master[Weight (g)])</f>
        <v>133</v>
      </c>
      <c r="E205">
        <f>Order_Report[[#This Row],[Weight Per Product(g)]]*Order_Report[[#This Row],[Order Qty]]</f>
        <v>133</v>
      </c>
    </row>
    <row r="206" spans="1:5" x14ac:dyDescent="0.3">
      <c r="A206" t="s">
        <v>65</v>
      </c>
      <c r="B206" s="2">
        <v>8904223818850</v>
      </c>
      <c r="C206" t="s">
        <v>1</v>
      </c>
      <c r="D206">
        <f>_xlfn.XLOOKUP(Order_Report[[#This Row],[SKU]],SKU_Master[SKU],SKU_Master[Weight (g)])</f>
        <v>240</v>
      </c>
      <c r="E206">
        <f>Order_Report[[#This Row],[Weight Per Product(g)]]*Order_Report[[#This Row],[Order Qty]]</f>
        <v>240</v>
      </c>
    </row>
    <row r="207" spans="1:5" x14ac:dyDescent="0.3">
      <c r="A207" t="s">
        <v>64</v>
      </c>
      <c r="B207" s="2">
        <v>8904223818706</v>
      </c>
      <c r="C207" t="s">
        <v>1</v>
      </c>
      <c r="D207">
        <f>_xlfn.XLOOKUP(Order_Report[[#This Row],[SKU]],SKU_Master[SKU],SKU_Master[Weight (g)])</f>
        <v>127</v>
      </c>
      <c r="E207">
        <f>Order_Report[[#This Row],[Weight Per Product(g)]]*Order_Report[[#This Row],[Order Qty]]</f>
        <v>127</v>
      </c>
    </row>
    <row r="208" spans="1:5" x14ac:dyDescent="0.3">
      <c r="A208" t="s">
        <v>64</v>
      </c>
      <c r="B208" s="2">
        <v>8904223818942</v>
      </c>
      <c r="C208" t="s">
        <v>1</v>
      </c>
      <c r="D208">
        <f>_xlfn.XLOOKUP(Order_Report[[#This Row],[SKU]],SKU_Master[SKU],SKU_Master[Weight (g)])</f>
        <v>133</v>
      </c>
      <c r="E208">
        <f>Order_Report[[#This Row],[Weight Per Product(g)]]*Order_Report[[#This Row],[Order Qty]]</f>
        <v>133</v>
      </c>
    </row>
    <row r="209" spans="1:5" x14ac:dyDescent="0.3">
      <c r="A209" t="s">
        <v>64</v>
      </c>
      <c r="B209" s="2">
        <v>8904223818850</v>
      </c>
      <c r="C209" t="s">
        <v>1</v>
      </c>
      <c r="D209">
        <f>_xlfn.XLOOKUP(Order_Report[[#This Row],[SKU]],SKU_Master[SKU],SKU_Master[Weight (g)])</f>
        <v>240</v>
      </c>
      <c r="E209">
        <f>Order_Report[[#This Row],[Weight Per Product(g)]]*Order_Report[[#This Row],[Order Qty]]</f>
        <v>240</v>
      </c>
    </row>
    <row r="210" spans="1:5" x14ac:dyDescent="0.3">
      <c r="A210" t="s">
        <v>63</v>
      </c>
      <c r="B210" s="2">
        <v>8904223818706</v>
      </c>
      <c r="C210" t="s">
        <v>1</v>
      </c>
      <c r="D210">
        <f>_xlfn.XLOOKUP(Order_Report[[#This Row],[SKU]],SKU_Master[SKU],SKU_Master[Weight (g)])</f>
        <v>127</v>
      </c>
      <c r="E210">
        <f>Order_Report[[#This Row],[Weight Per Product(g)]]*Order_Report[[#This Row],[Order Qty]]</f>
        <v>127</v>
      </c>
    </row>
    <row r="211" spans="1:5" x14ac:dyDescent="0.3">
      <c r="A211" t="s">
        <v>63</v>
      </c>
      <c r="B211" s="2">
        <v>8904223818942</v>
      </c>
      <c r="C211" t="s">
        <v>1</v>
      </c>
      <c r="D211">
        <f>_xlfn.XLOOKUP(Order_Report[[#This Row],[SKU]],SKU_Master[SKU],SKU_Master[Weight (g)])</f>
        <v>133</v>
      </c>
      <c r="E211">
        <f>Order_Report[[#This Row],[Weight Per Product(g)]]*Order_Report[[#This Row],[Order Qty]]</f>
        <v>133</v>
      </c>
    </row>
    <row r="212" spans="1:5" x14ac:dyDescent="0.3">
      <c r="A212" t="s">
        <v>63</v>
      </c>
      <c r="B212" s="2">
        <v>8904223818850</v>
      </c>
      <c r="C212" t="s">
        <v>1</v>
      </c>
      <c r="D212">
        <f>_xlfn.XLOOKUP(Order_Report[[#This Row],[SKU]],SKU_Master[SKU],SKU_Master[Weight (g)])</f>
        <v>240</v>
      </c>
      <c r="E212">
        <f>Order_Report[[#This Row],[Weight Per Product(g)]]*Order_Report[[#This Row],[Order Qty]]</f>
        <v>240</v>
      </c>
    </row>
    <row r="213" spans="1:5" x14ac:dyDescent="0.3">
      <c r="A213" t="s">
        <v>62</v>
      </c>
      <c r="B213" s="2">
        <v>8904223818706</v>
      </c>
      <c r="C213" t="s">
        <v>1</v>
      </c>
      <c r="D213">
        <f>_xlfn.XLOOKUP(Order_Report[[#This Row],[SKU]],SKU_Master[SKU],SKU_Master[Weight (g)])</f>
        <v>127</v>
      </c>
      <c r="E213">
        <f>Order_Report[[#This Row],[Weight Per Product(g)]]*Order_Report[[#This Row],[Order Qty]]</f>
        <v>127</v>
      </c>
    </row>
    <row r="214" spans="1:5" x14ac:dyDescent="0.3">
      <c r="A214" t="s">
        <v>62</v>
      </c>
      <c r="B214" s="2">
        <v>8904223818942</v>
      </c>
      <c r="C214" t="s">
        <v>1</v>
      </c>
      <c r="D214">
        <f>_xlfn.XLOOKUP(Order_Report[[#This Row],[SKU]],SKU_Master[SKU],SKU_Master[Weight (g)])</f>
        <v>133</v>
      </c>
      <c r="E214">
        <f>Order_Report[[#This Row],[Weight Per Product(g)]]*Order_Report[[#This Row],[Order Qty]]</f>
        <v>133</v>
      </c>
    </row>
    <row r="215" spans="1:5" x14ac:dyDescent="0.3">
      <c r="A215" t="s">
        <v>62</v>
      </c>
      <c r="B215" s="2">
        <v>8904223818850</v>
      </c>
      <c r="C215" t="s">
        <v>1</v>
      </c>
      <c r="D215">
        <f>_xlfn.XLOOKUP(Order_Report[[#This Row],[SKU]],SKU_Master[SKU],SKU_Master[Weight (g)])</f>
        <v>240</v>
      </c>
      <c r="E215">
        <f>Order_Report[[#This Row],[Weight Per Product(g)]]*Order_Report[[#This Row],[Order Qty]]</f>
        <v>240</v>
      </c>
    </row>
    <row r="216" spans="1:5" x14ac:dyDescent="0.3">
      <c r="A216" t="s">
        <v>61</v>
      </c>
      <c r="B216" s="2">
        <v>8904223818706</v>
      </c>
      <c r="C216" t="s">
        <v>1</v>
      </c>
      <c r="D216">
        <f>_xlfn.XLOOKUP(Order_Report[[#This Row],[SKU]],SKU_Master[SKU],SKU_Master[Weight (g)])</f>
        <v>127</v>
      </c>
      <c r="E216">
        <f>Order_Report[[#This Row],[Weight Per Product(g)]]*Order_Report[[#This Row],[Order Qty]]</f>
        <v>127</v>
      </c>
    </row>
    <row r="217" spans="1:5" x14ac:dyDescent="0.3">
      <c r="A217" t="s">
        <v>61</v>
      </c>
      <c r="B217" s="2">
        <v>8904223818850</v>
      </c>
      <c r="C217" t="s">
        <v>1</v>
      </c>
      <c r="D217">
        <f>_xlfn.XLOOKUP(Order_Report[[#This Row],[SKU]],SKU_Master[SKU],SKU_Master[Weight (g)])</f>
        <v>240</v>
      </c>
      <c r="E217">
        <f>Order_Report[[#This Row],[Weight Per Product(g)]]*Order_Report[[#This Row],[Order Qty]]</f>
        <v>240</v>
      </c>
    </row>
    <row r="218" spans="1:5" x14ac:dyDescent="0.3">
      <c r="A218" t="s">
        <v>61</v>
      </c>
      <c r="B218" s="2">
        <v>8904223819468</v>
      </c>
      <c r="C218" t="s">
        <v>1</v>
      </c>
      <c r="D218">
        <f>_xlfn.XLOOKUP(Order_Report[[#This Row],[SKU]],SKU_Master[SKU],SKU_Master[Weight (g)])</f>
        <v>240</v>
      </c>
      <c r="E218">
        <f>Order_Report[[#This Row],[Weight Per Product(g)]]*Order_Report[[#This Row],[Order Qty]]</f>
        <v>240</v>
      </c>
    </row>
    <row r="219" spans="1:5" x14ac:dyDescent="0.3">
      <c r="A219" t="s">
        <v>60</v>
      </c>
      <c r="B219" s="2">
        <v>8904223818706</v>
      </c>
      <c r="C219" t="s">
        <v>1</v>
      </c>
      <c r="D219">
        <f>_xlfn.XLOOKUP(Order_Report[[#This Row],[SKU]],SKU_Master[SKU],SKU_Master[Weight (g)])</f>
        <v>127</v>
      </c>
      <c r="E219">
        <f>Order_Report[[#This Row],[Weight Per Product(g)]]*Order_Report[[#This Row],[Order Qty]]</f>
        <v>127</v>
      </c>
    </row>
    <row r="220" spans="1:5" x14ac:dyDescent="0.3">
      <c r="A220" t="s">
        <v>60</v>
      </c>
      <c r="B220" s="2">
        <v>8904223819024</v>
      </c>
      <c r="C220" t="s">
        <v>10</v>
      </c>
      <c r="D220">
        <f>_xlfn.XLOOKUP(Order_Report[[#This Row],[SKU]],SKU_Master[SKU],SKU_Master[Weight (g)])</f>
        <v>112</v>
      </c>
      <c r="E220">
        <f>Order_Report[[#This Row],[Weight Per Product(g)]]*Order_Report[[#This Row],[Order Qty]]</f>
        <v>896</v>
      </c>
    </row>
    <row r="221" spans="1:5" x14ac:dyDescent="0.3">
      <c r="A221" t="s">
        <v>60</v>
      </c>
      <c r="B221" s="2">
        <v>8904223818683</v>
      </c>
      <c r="C221" t="s">
        <v>3</v>
      </c>
      <c r="D221">
        <f>_xlfn.XLOOKUP(Order_Report[[#This Row],[SKU]],SKU_Master[SKU],SKU_Master[Weight (g)])</f>
        <v>121</v>
      </c>
      <c r="E221">
        <f>Order_Report[[#This Row],[Weight Per Product(g)]]*Order_Report[[#This Row],[Order Qty]]</f>
        <v>242</v>
      </c>
    </row>
    <row r="222" spans="1:5" x14ac:dyDescent="0.3">
      <c r="A222" t="s">
        <v>60</v>
      </c>
      <c r="B222" s="2">
        <v>8904223818850</v>
      </c>
      <c r="C222" t="s">
        <v>1</v>
      </c>
      <c r="D222">
        <f>_xlfn.XLOOKUP(Order_Report[[#This Row],[SKU]],SKU_Master[SKU],SKU_Master[Weight (g)])</f>
        <v>240</v>
      </c>
      <c r="E222">
        <f>Order_Report[[#This Row],[Weight Per Product(g)]]*Order_Report[[#This Row],[Order Qty]]</f>
        <v>240</v>
      </c>
    </row>
    <row r="223" spans="1:5" x14ac:dyDescent="0.3">
      <c r="A223" t="s">
        <v>58</v>
      </c>
      <c r="B223" s="2">
        <v>8904223819284</v>
      </c>
      <c r="C223" t="s">
        <v>1</v>
      </c>
      <c r="D223">
        <f>_xlfn.XLOOKUP(Order_Report[[#This Row],[SKU]],SKU_Master[SKU],SKU_Master[Weight (g)])</f>
        <v>350</v>
      </c>
      <c r="E223">
        <f>Order_Report[[#This Row],[Weight Per Product(g)]]*Order_Report[[#This Row],[Order Qty]]</f>
        <v>350</v>
      </c>
    </row>
    <row r="224" spans="1:5" x14ac:dyDescent="0.3">
      <c r="A224" t="s">
        <v>58</v>
      </c>
      <c r="B224" s="2">
        <v>8904223819352</v>
      </c>
      <c r="C224" t="s">
        <v>1</v>
      </c>
      <c r="D224">
        <f>_xlfn.XLOOKUP(Order_Report[[#This Row],[SKU]],SKU_Master[SKU],SKU_Master[Weight (g)])</f>
        <v>165</v>
      </c>
      <c r="E224">
        <f>Order_Report[[#This Row],[Weight Per Product(g)]]*Order_Report[[#This Row],[Order Qty]]</f>
        <v>165</v>
      </c>
    </row>
    <row r="225" spans="1:5" x14ac:dyDescent="0.3">
      <c r="A225" t="s">
        <v>58</v>
      </c>
      <c r="B225" s="2">
        <v>8904223818935</v>
      </c>
      <c r="C225" t="s">
        <v>1</v>
      </c>
      <c r="D225">
        <f>_xlfn.XLOOKUP(Order_Report[[#This Row],[SKU]],SKU_Master[SKU],SKU_Master[Weight (g)])</f>
        <v>120</v>
      </c>
      <c r="E225">
        <f>Order_Report[[#This Row],[Weight Per Product(g)]]*Order_Report[[#This Row],[Order Qty]]</f>
        <v>120</v>
      </c>
    </row>
    <row r="226" spans="1:5" x14ac:dyDescent="0.3">
      <c r="A226" t="s">
        <v>58</v>
      </c>
      <c r="B226" s="2">
        <v>8904223816214</v>
      </c>
      <c r="C226" t="s">
        <v>1</v>
      </c>
      <c r="D226">
        <f>_xlfn.XLOOKUP(Order_Report[[#This Row],[SKU]],SKU_Master[SKU],SKU_Master[Weight (g)])</f>
        <v>120</v>
      </c>
      <c r="E226">
        <f>Order_Report[[#This Row],[Weight Per Product(g)]]*Order_Report[[#This Row],[Order Qty]]</f>
        <v>120</v>
      </c>
    </row>
    <row r="227" spans="1:5" x14ac:dyDescent="0.3">
      <c r="A227" t="s">
        <v>58</v>
      </c>
      <c r="B227" s="2">
        <v>8904223818454</v>
      </c>
      <c r="C227" t="s">
        <v>1</v>
      </c>
      <c r="D227">
        <f>_xlfn.XLOOKUP(Order_Report[[#This Row],[SKU]],SKU_Master[SKU],SKU_Master[Weight (g)])</f>
        <v>232</v>
      </c>
      <c r="E227">
        <f>Order_Report[[#This Row],[Weight Per Product(g)]]*Order_Report[[#This Row],[Order Qty]]</f>
        <v>232</v>
      </c>
    </row>
    <row r="228" spans="1:5" x14ac:dyDescent="0.3">
      <c r="A228" t="s">
        <v>58</v>
      </c>
      <c r="B228" s="2" t="s">
        <v>59</v>
      </c>
      <c r="C228" t="s">
        <v>1</v>
      </c>
      <c r="D228">
        <f>_xlfn.XLOOKUP(Order_Report[[#This Row],[SKU]],SKU_Master[SKU],SKU_Master[Weight (g)])</f>
        <v>500</v>
      </c>
      <c r="E228">
        <f>Order_Report[[#This Row],[Weight Per Product(g)]]*Order_Report[[#This Row],[Order Qty]]</f>
        <v>500</v>
      </c>
    </row>
    <row r="229" spans="1:5" x14ac:dyDescent="0.3">
      <c r="A229" t="s">
        <v>58</v>
      </c>
      <c r="B229" s="2">
        <v>8904223819116</v>
      </c>
      <c r="C229" t="s">
        <v>1</v>
      </c>
      <c r="D229">
        <f>_xlfn.XLOOKUP(Order_Report[[#This Row],[SKU]],SKU_Master[SKU],SKU_Master[Weight (g)])</f>
        <v>30</v>
      </c>
      <c r="E229">
        <f>Order_Report[[#This Row],[Weight Per Product(g)]]*Order_Report[[#This Row],[Order Qty]]</f>
        <v>30</v>
      </c>
    </row>
    <row r="230" spans="1:5" x14ac:dyDescent="0.3">
      <c r="A230" t="s">
        <v>57</v>
      </c>
      <c r="B230" s="2">
        <v>8904223819277</v>
      </c>
      <c r="C230" t="s">
        <v>1</v>
      </c>
      <c r="D230">
        <f>_xlfn.XLOOKUP(Order_Report[[#This Row],[SKU]],SKU_Master[SKU],SKU_Master[Weight (g)])</f>
        <v>350</v>
      </c>
      <c r="E230">
        <f>Order_Report[[#This Row],[Weight Per Product(g)]]*Order_Report[[#This Row],[Order Qty]]</f>
        <v>350</v>
      </c>
    </row>
    <row r="231" spans="1:5" x14ac:dyDescent="0.3">
      <c r="A231" t="s">
        <v>57</v>
      </c>
      <c r="B231" s="2">
        <v>8904223818478</v>
      </c>
      <c r="C231" t="s">
        <v>1</v>
      </c>
      <c r="D231">
        <f>_xlfn.XLOOKUP(Order_Report[[#This Row],[SKU]],SKU_Master[SKU],SKU_Master[Weight (g)])</f>
        <v>350</v>
      </c>
      <c r="E231">
        <f>Order_Report[[#This Row],[Weight Per Product(g)]]*Order_Report[[#This Row],[Order Qty]]</f>
        <v>350</v>
      </c>
    </row>
    <row r="232" spans="1:5" x14ac:dyDescent="0.3">
      <c r="A232" t="s">
        <v>57</v>
      </c>
      <c r="B232" s="2">
        <v>8904223819284</v>
      </c>
      <c r="C232" t="s">
        <v>1</v>
      </c>
      <c r="D232">
        <f>_xlfn.XLOOKUP(Order_Report[[#This Row],[SKU]],SKU_Master[SKU],SKU_Master[Weight (g)])</f>
        <v>350</v>
      </c>
      <c r="E232">
        <f>Order_Report[[#This Row],[Weight Per Product(g)]]*Order_Report[[#This Row],[Order Qty]]</f>
        <v>350</v>
      </c>
    </row>
    <row r="233" spans="1:5" x14ac:dyDescent="0.3">
      <c r="A233" t="s">
        <v>57</v>
      </c>
      <c r="B233" s="2">
        <v>8904223819130</v>
      </c>
      <c r="C233" t="s">
        <v>1</v>
      </c>
      <c r="D233">
        <f>_xlfn.XLOOKUP(Order_Report[[#This Row],[SKU]],SKU_Master[SKU],SKU_Master[Weight (g)])</f>
        <v>350</v>
      </c>
      <c r="E233">
        <f>Order_Report[[#This Row],[Weight Per Product(g)]]*Order_Report[[#This Row],[Order Qty]]</f>
        <v>350</v>
      </c>
    </row>
    <row r="234" spans="1:5" x14ac:dyDescent="0.3">
      <c r="A234" t="s">
        <v>57</v>
      </c>
      <c r="B234" s="2">
        <v>8904223819031</v>
      </c>
      <c r="C234" t="s">
        <v>3</v>
      </c>
      <c r="D234">
        <f>_xlfn.XLOOKUP(Order_Report[[#This Row],[SKU]],SKU_Master[SKU],SKU_Master[Weight (g)])</f>
        <v>112</v>
      </c>
      <c r="E234">
        <f>Order_Report[[#This Row],[Weight Per Product(g)]]*Order_Report[[#This Row],[Order Qty]]</f>
        <v>224</v>
      </c>
    </row>
    <row r="235" spans="1:5" x14ac:dyDescent="0.3">
      <c r="A235" t="s">
        <v>57</v>
      </c>
      <c r="B235" s="2">
        <v>8904223819024</v>
      </c>
      <c r="C235" t="s">
        <v>3</v>
      </c>
      <c r="D235">
        <f>_xlfn.XLOOKUP(Order_Report[[#This Row],[SKU]],SKU_Master[SKU],SKU_Master[Weight (g)])</f>
        <v>112</v>
      </c>
      <c r="E235">
        <f>Order_Report[[#This Row],[Weight Per Product(g)]]*Order_Report[[#This Row],[Order Qty]]</f>
        <v>224</v>
      </c>
    </row>
    <row r="236" spans="1:5" x14ac:dyDescent="0.3">
      <c r="A236" t="s">
        <v>57</v>
      </c>
      <c r="B236" s="2">
        <v>8904223816214</v>
      </c>
      <c r="C236" t="s">
        <v>1</v>
      </c>
      <c r="D236">
        <f>_xlfn.XLOOKUP(Order_Report[[#This Row],[SKU]],SKU_Master[SKU],SKU_Master[Weight (g)])</f>
        <v>120</v>
      </c>
      <c r="E236">
        <f>Order_Report[[#This Row],[Weight Per Product(g)]]*Order_Report[[#This Row],[Order Qty]]</f>
        <v>120</v>
      </c>
    </row>
    <row r="237" spans="1:5" x14ac:dyDescent="0.3">
      <c r="A237" t="s">
        <v>57</v>
      </c>
      <c r="B237" s="2">
        <v>8904223818874</v>
      </c>
      <c r="C237" t="s">
        <v>1</v>
      </c>
      <c r="D237">
        <f>_xlfn.XLOOKUP(Order_Report[[#This Row],[SKU]],SKU_Master[SKU],SKU_Master[Weight (g)])</f>
        <v>100</v>
      </c>
      <c r="E237">
        <f>Order_Report[[#This Row],[Weight Per Product(g)]]*Order_Report[[#This Row],[Order Qty]]</f>
        <v>100</v>
      </c>
    </row>
    <row r="238" spans="1:5" x14ac:dyDescent="0.3">
      <c r="A238" t="s">
        <v>57</v>
      </c>
      <c r="B238" s="2">
        <v>8904223818881</v>
      </c>
      <c r="C238" t="s">
        <v>1</v>
      </c>
      <c r="D238">
        <f>_xlfn.XLOOKUP(Order_Report[[#This Row],[SKU]],SKU_Master[SKU],SKU_Master[Weight (g)])</f>
        <v>140</v>
      </c>
      <c r="E238">
        <f>Order_Report[[#This Row],[Weight Per Product(g)]]*Order_Report[[#This Row],[Order Qty]]</f>
        <v>140</v>
      </c>
    </row>
    <row r="239" spans="1:5" x14ac:dyDescent="0.3">
      <c r="A239" t="s">
        <v>57</v>
      </c>
      <c r="B239" s="2">
        <v>8904223818898</v>
      </c>
      <c r="C239" t="s">
        <v>1</v>
      </c>
      <c r="D239">
        <f>_xlfn.XLOOKUP(Order_Report[[#This Row],[SKU]],SKU_Master[SKU],SKU_Master[Weight (g)])</f>
        <v>140</v>
      </c>
      <c r="E239">
        <f>Order_Report[[#This Row],[Weight Per Product(g)]]*Order_Report[[#This Row],[Order Qty]]</f>
        <v>140</v>
      </c>
    </row>
    <row r="240" spans="1:5" x14ac:dyDescent="0.3">
      <c r="A240" t="s">
        <v>57</v>
      </c>
      <c r="B240" s="2">
        <v>8904223818706</v>
      </c>
      <c r="C240" t="s">
        <v>1</v>
      </c>
      <c r="D240">
        <f>_xlfn.XLOOKUP(Order_Report[[#This Row],[SKU]],SKU_Master[SKU],SKU_Master[Weight (g)])</f>
        <v>127</v>
      </c>
      <c r="E240">
        <f>Order_Report[[#This Row],[Weight Per Product(g)]]*Order_Report[[#This Row],[Order Qty]]</f>
        <v>127</v>
      </c>
    </row>
    <row r="241" spans="1:5" x14ac:dyDescent="0.3">
      <c r="A241" t="s">
        <v>57</v>
      </c>
      <c r="B241" s="2">
        <v>8904223818942</v>
      </c>
      <c r="C241" t="s">
        <v>1</v>
      </c>
      <c r="D241">
        <f>_xlfn.XLOOKUP(Order_Report[[#This Row],[SKU]],SKU_Master[SKU],SKU_Master[Weight (g)])</f>
        <v>133</v>
      </c>
      <c r="E241">
        <f>Order_Report[[#This Row],[Weight Per Product(g)]]*Order_Report[[#This Row],[Order Qty]]</f>
        <v>133</v>
      </c>
    </row>
    <row r="242" spans="1:5" x14ac:dyDescent="0.3">
      <c r="A242" t="s">
        <v>57</v>
      </c>
      <c r="B242" s="2">
        <v>8904223818850</v>
      </c>
      <c r="C242" t="s">
        <v>1</v>
      </c>
      <c r="D242">
        <f>_xlfn.XLOOKUP(Order_Report[[#This Row],[SKU]],SKU_Master[SKU],SKU_Master[Weight (g)])</f>
        <v>240</v>
      </c>
      <c r="E242">
        <f>Order_Report[[#This Row],[Weight Per Product(g)]]*Order_Report[[#This Row],[Order Qty]]</f>
        <v>240</v>
      </c>
    </row>
    <row r="243" spans="1:5" x14ac:dyDescent="0.3">
      <c r="A243" t="s">
        <v>57</v>
      </c>
      <c r="B243" s="2">
        <v>8904223818454</v>
      </c>
      <c r="C243" t="s">
        <v>1</v>
      </c>
      <c r="D243">
        <f>_xlfn.XLOOKUP(Order_Report[[#This Row],[SKU]],SKU_Master[SKU],SKU_Master[Weight (g)])</f>
        <v>232</v>
      </c>
      <c r="E243">
        <f>Order_Report[[#This Row],[Weight Per Product(g)]]*Order_Report[[#This Row],[Order Qty]]</f>
        <v>232</v>
      </c>
    </row>
    <row r="244" spans="1:5" x14ac:dyDescent="0.3">
      <c r="A244" t="s">
        <v>56</v>
      </c>
      <c r="B244" s="2">
        <v>8904223819499</v>
      </c>
      <c r="C244" t="s">
        <v>1</v>
      </c>
      <c r="D244">
        <f>_xlfn.XLOOKUP(Order_Report[[#This Row],[SKU]],SKU_Master[SKU],SKU_Master[Weight (g)])</f>
        <v>210</v>
      </c>
      <c r="E244">
        <f>Order_Report[[#This Row],[Weight Per Product(g)]]*Order_Report[[#This Row],[Order Qty]]</f>
        <v>210</v>
      </c>
    </row>
    <row r="245" spans="1:5" x14ac:dyDescent="0.3">
      <c r="A245" t="s">
        <v>56</v>
      </c>
      <c r="B245" s="2">
        <v>8904223819505</v>
      </c>
      <c r="C245" t="s">
        <v>1</v>
      </c>
      <c r="D245">
        <f>_xlfn.XLOOKUP(Order_Report[[#This Row],[SKU]],SKU_Master[SKU],SKU_Master[Weight (g)])</f>
        <v>210</v>
      </c>
      <c r="E245">
        <f>Order_Report[[#This Row],[Weight Per Product(g)]]*Order_Report[[#This Row],[Order Qty]]</f>
        <v>210</v>
      </c>
    </row>
    <row r="246" spans="1:5" x14ac:dyDescent="0.3">
      <c r="A246" t="s">
        <v>56</v>
      </c>
      <c r="B246" s="2">
        <v>8904223819512</v>
      </c>
      <c r="C246" t="s">
        <v>1</v>
      </c>
      <c r="D246">
        <f>_xlfn.XLOOKUP(Order_Report[[#This Row],[SKU]],SKU_Master[SKU],SKU_Master[Weight (g)])</f>
        <v>210</v>
      </c>
      <c r="E246">
        <f>Order_Report[[#This Row],[Weight Per Product(g)]]*Order_Report[[#This Row],[Order Qty]]</f>
        <v>210</v>
      </c>
    </row>
    <row r="247" spans="1:5" x14ac:dyDescent="0.3">
      <c r="A247" t="s">
        <v>55</v>
      </c>
      <c r="B247" s="2">
        <v>8904223818850</v>
      </c>
      <c r="C247" t="s">
        <v>1</v>
      </c>
      <c r="D247">
        <f>_xlfn.XLOOKUP(Order_Report[[#This Row],[SKU]],SKU_Master[SKU],SKU_Master[Weight (g)])</f>
        <v>240</v>
      </c>
      <c r="E247">
        <f>Order_Report[[#This Row],[Weight Per Product(g)]]*Order_Report[[#This Row],[Order Qty]]</f>
        <v>240</v>
      </c>
    </row>
    <row r="248" spans="1:5" x14ac:dyDescent="0.3">
      <c r="A248" t="s">
        <v>55</v>
      </c>
      <c r="B248" s="2">
        <v>8904223818683</v>
      </c>
      <c r="C248" t="s">
        <v>1</v>
      </c>
      <c r="D248">
        <f>_xlfn.XLOOKUP(Order_Report[[#This Row],[SKU]],SKU_Master[SKU],SKU_Master[Weight (g)])</f>
        <v>121</v>
      </c>
      <c r="E248">
        <f>Order_Report[[#This Row],[Weight Per Product(g)]]*Order_Report[[#This Row],[Order Qty]]</f>
        <v>121</v>
      </c>
    </row>
    <row r="249" spans="1:5" x14ac:dyDescent="0.3">
      <c r="A249" t="s">
        <v>54</v>
      </c>
      <c r="B249" s="2">
        <v>8904223818850</v>
      </c>
      <c r="C249" t="s">
        <v>1</v>
      </c>
      <c r="D249">
        <f>_xlfn.XLOOKUP(Order_Report[[#This Row],[SKU]],SKU_Master[SKU],SKU_Master[Weight (g)])</f>
        <v>240</v>
      </c>
      <c r="E249">
        <f>Order_Report[[#This Row],[Weight Per Product(g)]]*Order_Report[[#This Row],[Order Qty]]</f>
        <v>240</v>
      </c>
    </row>
    <row r="250" spans="1:5" x14ac:dyDescent="0.3">
      <c r="A250" t="s">
        <v>54</v>
      </c>
      <c r="B250" s="2">
        <v>8904223818683</v>
      </c>
      <c r="C250" t="s">
        <v>1</v>
      </c>
      <c r="D250">
        <f>_xlfn.XLOOKUP(Order_Report[[#This Row],[SKU]],SKU_Master[SKU],SKU_Master[Weight (g)])</f>
        <v>121</v>
      </c>
      <c r="E250">
        <f>Order_Report[[#This Row],[Weight Per Product(g)]]*Order_Report[[#This Row],[Order Qty]]</f>
        <v>121</v>
      </c>
    </row>
    <row r="251" spans="1:5" x14ac:dyDescent="0.3">
      <c r="A251" t="s">
        <v>54</v>
      </c>
      <c r="B251" s="2">
        <v>8904223819468</v>
      </c>
      <c r="C251" t="s">
        <v>1</v>
      </c>
      <c r="D251">
        <f>_xlfn.XLOOKUP(Order_Report[[#This Row],[SKU]],SKU_Master[SKU],SKU_Master[Weight (g)])</f>
        <v>240</v>
      </c>
      <c r="E251">
        <f>Order_Report[[#This Row],[Weight Per Product(g)]]*Order_Report[[#This Row],[Order Qty]]</f>
        <v>240</v>
      </c>
    </row>
    <row r="252" spans="1:5" x14ac:dyDescent="0.3">
      <c r="A252" t="s">
        <v>53</v>
      </c>
      <c r="B252" s="2">
        <v>8904223818706</v>
      </c>
      <c r="C252" t="s">
        <v>1</v>
      </c>
      <c r="D252">
        <f>_xlfn.XLOOKUP(Order_Report[[#This Row],[SKU]],SKU_Master[SKU],SKU_Master[Weight (g)])</f>
        <v>127</v>
      </c>
      <c r="E252">
        <f>Order_Report[[#This Row],[Weight Per Product(g)]]*Order_Report[[#This Row],[Order Qty]]</f>
        <v>127</v>
      </c>
    </row>
    <row r="253" spans="1:5" x14ac:dyDescent="0.3">
      <c r="A253" t="s">
        <v>53</v>
      </c>
      <c r="B253" s="2">
        <v>8904223818942</v>
      </c>
      <c r="C253" t="s">
        <v>1</v>
      </c>
      <c r="D253">
        <f>_xlfn.XLOOKUP(Order_Report[[#This Row],[SKU]],SKU_Master[SKU],SKU_Master[Weight (g)])</f>
        <v>133</v>
      </c>
      <c r="E253">
        <f>Order_Report[[#This Row],[Weight Per Product(g)]]*Order_Report[[#This Row],[Order Qty]]</f>
        <v>133</v>
      </c>
    </row>
    <row r="254" spans="1:5" x14ac:dyDescent="0.3">
      <c r="A254" t="s">
        <v>53</v>
      </c>
      <c r="B254" s="2">
        <v>8904223818850</v>
      </c>
      <c r="C254" t="s">
        <v>1</v>
      </c>
      <c r="D254">
        <f>_xlfn.XLOOKUP(Order_Report[[#This Row],[SKU]],SKU_Master[SKU],SKU_Master[Weight (g)])</f>
        <v>240</v>
      </c>
      <c r="E254">
        <f>Order_Report[[#This Row],[Weight Per Product(g)]]*Order_Report[[#This Row],[Order Qty]]</f>
        <v>240</v>
      </c>
    </row>
    <row r="255" spans="1:5" x14ac:dyDescent="0.3">
      <c r="A255" t="s">
        <v>52</v>
      </c>
      <c r="B255" s="2">
        <v>8904223818706</v>
      </c>
      <c r="C255" t="s">
        <v>1</v>
      </c>
      <c r="D255">
        <f>_xlfn.XLOOKUP(Order_Report[[#This Row],[SKU]],SKU_Master[SKU],SKU_Master[Weight (g)])</f>
        <v>127</v>
      </c>
      <c r="E255">
        <f>Order_Report[[#This Row],[Weight Per Product(g)]]*Order_Report[[#This Row],[Order Qty]]</f>
        <v>127</v>
      </c>
    </row>
    <row r="256" spans="1:5" x14ac:dyDescent="0.3">
      <c r="A256" t="s">
        <v>52</v>
      </c>
      <c r="B256" s="2">
        <v>8904223818942</v>
      </c>
      <c r="C256" t="s">
        <v>1</v>
      </c>
      <c r="D256">
        <f>_xlfn.XLOOKUP(Order_Report[[#This Row],[SKU]],SKU_Master[SKU],SKU_Master[Weight (g)])</f>
        <v>133</v>
      </c>
      <c r="E256">
        <f>Order_Report[[#This Row],[Weight Per Product(g)]]*Order_Report[[#This Row],[Order Qty]]</f>
        <v>133</v>
      </c>
    </row>
    <row r="257" spans="1:5" x14ac:dyDescent="0.3">
      <c r="A257" t="s">
        <v>52</v>
      </c>
      <c r="B257" s="2">
        <v>8904223818850</v>
      </c>
      <c r="C257" t="s">
        <v>1</v>
      </c>
      <c r="D257">
        <f>_xlfn.XLOOKUP(Order_Report[[#This Row],[SKU]],SKU_Master[SKU],SKU_Master[Weight (g)])</f>
        <v>240</v>
      </c>
      <c r="E257">
        <f>Order_Report[[#This Row],[Weight Per Product(g)]]*Order_Report[[#This Row],[Order Qty]]</f>
        <v>240</v>
      </c>
    </row>
    <row r="258" spans="1:5" x14ac:dyDescent="0.3">
      <c r="A258" t="s">
        <v>51</v>
      </c>
      <c r="B258" s="2">
        <v>8904223819468</v>
      </c>
      <c r="C258" t="s">
        <v>1</v>
      </c>
      <c r="D258">
        <f>_xlfn.XLOOKUP(Order_Report[[#This Row],[SKU]],SKU_Master[SKU],SKU_Master[Weight (g)])</f>
        <v>240</v>
      </c>
      <c r="E258">
        <f>Order_Report[[#This Row],[Weight Per Product(g)]]*Order_Report[[#This Row],[Order Qty]]</f>
        <v>240</v>
      </c>
    </row>
    <row r="259" spans="1:5" x14ac:dyDescent="0.3">
      <c r="A259" t="s">
        <v>51</v>
      </c>
      <c r="B259" s="2">
        <v>8904223818454</v>
      </c>
      <c r="C259" t="s">
        <v>1</v>
      </c>
      <c r="D259">
        <f>_xlfn.XLOOKUP(Order_Report[[#This Row],[SKU]],SKU_Master[SKU],SKU_Master[Weight (g)])</f>
        <v>232</v>
      </c>
      <c r="E259">
        <f>Order_Report[[#This Row],[Weight Per Product(g)]]*Order_Report[[#This Row],[Order Qty]]</f>
        <v>232</v>
      </c>
    </row>
    <row r="260" spans="1:5" x14ac:dyDescent="0.3">
      <c r="A260" t="s">
        <v>51</v>
      </c>
      <c r="B260" s="2">
        <v>8904223818669</v>
      </c>
      <c r="C260" t="s">
        <v>1</v>
      </c>
      <c r="D260">
        <f>_xlfn.XLOOKUP(Order_Report[[#This Row],[SKU]],SKU_Master[SKU],SKU_Master[Weight (g)])</f>
        <v>240</v>
      </c>
      <c r="E260">
        <f>Order_Report[[#This Row],[Weight Per Product(g)]]*Order_Report[[#This Row],[Order Qty]]</f>
        <v>240</v>
      </c>
    </row>
    <row r="261" spans="1:5" x14ac:dyDescent="0.3">
      <c r="A261" t="s">
        <v>51</v>
      </c>
      <c r="B261" s="2">
        <v>8904223818638</v>
      </c>
      <c r="C261" t="s">
        <v>3</v>
      </c>
      <c r="D261">
        <f>_xlfn.XLOOKUP(Order_Report[[#This Row],[SKU]],SKU_Master[SKU],SKU_Master[Weight (g)])</f>
        <v>137</v>
      </c>
      <c r="E261">
        <f>Order_Report[[#This Row],[Weight Per Product(g)]]*Order_Report[[#This Row],[Order Qty]]</f>
        <v>274</v>
      </c>
    </row>
    <row r="262" spans="1:5" x14ac:dyDescent="0.3">
      <c r="A262" t="s">
        <v>50</v>
      </c>
      <c r="B262" s="2">
        <v>8904223818706</v>
      </c>
      <c r="C262" t="s">
        <v>1</v>
      </c>
      <c r="D262">
        <f>_xlfn.XLOOKUP(Order_Report[[#This Row],[SKU]],SKU_Master[SKU],SKU_Master[Weight (g)])</f>
        <v>127</v>
      </c>
      <c r="E262">
        <f>Order_Report[[#This Row],[Weight Per Product(g)]]*Order_Report[[#This Row],[Order Qty]]</f>
        <v>127</v>
      </c>
    </row>
    <row r="263" spans="1:5" x14ac:dyDescent="0.3">
      <c r="A263" t="s">
        <v>50</v>
      </c>
      <c r="B263" s="2">
        <v>8904223818850</v>
      </c>
      <c r="C263" t="s">
        <v>1</v>
      </c>
      <c r="D263">
        <f>_xlfn.XLOOKUP(Order_Report[[#This Row],[SKU]],SKU_Master[SKU],SKU_Master[Weight (g)])</f>
        <v>240</v>
      </c>
      <c r="E263">
        <f>Order_Report[[#This Row],[Weight Per Product(g)]]*Order_Report[[#This Row],[Order Qty]]</f>
        <v>240</v>
      </c>
    </row>
    <row r="264" spans="1:5" x14ac:dyDescent="0.3">
      <c r="A264" t="s">
        <v>50</v>
      </c>
      <c r="B264" s="2">
        <v>8904223819468</v>
      </c>
      <c r="C264" t="s">
        <v>1</v>
      </c>
      <c r="D264">
        <f>_xlfn.XLOOKUP(Order_Report[[#This Row],[SKU]],SKU_Master[SKU],SKU_Master[Weight (g)])</f>
        <v>240</v>
      </c>
      <c r="E264">
        <f>Order_Report[[#This Row],[Weight Per Product(g)]]*Order_Report[[#This Row],[Order Qty]]</f>
        <v>240</v>
      </c>
    </row>
    <row r="265" spans="1:5" x14ac:dyDescent="0.3">
      <c r="A265" t="s">
        <v>49</v>
      </c>
      <c r="B265" s="2">
        <v>8904223818706</v>
      </c>
      <c r="C265" t="s">
        <v>1</v>
      </c>
      <c r="D265">
        <f>_xlfn.XLOOKUP(Order_Report[[#This Row],[SKU]],SKU_Master[SKU],SKU_Master[Weight (g)])</f>
        <v>127</v>
      </c>
      <c r="E265">
        <f>Order_Report[[#This Row],[Weight Per Product(g)]]*Order_Report[[#This Row],[Order Qty]]</f>
        <v>127</v>
      </c>
    </row>
    <row r="266" spans="1:5" x14ac:dyDescent="0.3">
      <c r="A266" t="s">
        <v>49</v>
      </c>
      <c r="B266" s="2">
        <v>8904223818683</v>
      </c>
      <c r="C266" t="s">
        <v>1</v>
      </c>
      <c r="D266">
        <f>_xlfn.XLOOKUP(Order_Report[[#This Row],[SKU]],SKU_Master[SKU],SKU_Master[Weight (g)])</f>
        <v>121</v>
      </c>
      <c r="E266">
        <f>Order_Report[[#This Row],[Weight Per Product(g)]]*Order_Report[[#This Row],[Order Qty]]</f>
        <v>121</v>
      </c>
    </row>
    <row r="267" spans="1:5" x14ac:dyDescent="0.3">
      <c r="A267" t="s">
        <v>49</v>
      </c>
      <c r="B267" s="2">
        <v>8904223818850</v>
      </c>
      <c r="C267" t="s">
        <v>1</v>
      </c>
      <c r="D267">
        <f>_xlfn.XLOOKUP(Order_Report[[#This Row],[SKU]],SKU_Master[SKU],SKU_Master[Weight (g)])</f>
        <v>240</v>
      </c>
      <c r="E267">
        <f>Order_Report[[#This Row],[Weight Per Product(g)]]*Order_Report[[#This Row],[Order Qty]]</f>
        <v>240</v>
      </c>
    </row>
    <row r="268" spans="1:5" x14ac:dyDescent="0.3">
      <c r="A268" t="s">
        <v>48</v>
      </c>
      <c r="B268" s="2">
        <v>8904223818706</v>
      </c>
      <c r="C268" t="s">
        <v>1</v>
      </c>
      <c r="D268">
        <f>_xlfn.XLOOKUP(Order_Report[[#This Row],[SKU]],SKU_Master[SKU],SKU_Master[Weight (g)])</f>
        <v>127</v>
      </c>
      <c r="E268">
        <f>Order_Report[[#This Row],[Weight Per Product(g)]]*Order_Report[[#This Row],[Order Qty]]</f>
        <v>127</v>
      </c>
    </row>
    <row r="269" spans="1:5" x14ac:dyDescent="0.3">
      <c r="A269" t="s">
        <v>48</v>
      </c>
      <c r="B269" s="2">
        <v>8904223818942</v>
      </c>
      <c r="C269" t="s">
        <v>1</v>
      </c>
      <c r="D269">
        <f>_xlfn.XLOOKUP(Order_Report[[#This Row],[SKU]],SKU_Master[SKU],SKU_Master[Weight (g)])</f>
        <v>133</v>
      </c>
      <c r="E269">
        <f>Order_Report[[#This Row],[Weight Per Product(g)]]*Order_Report[[#This Row],[Order Qty]]</f>
        <v>133</v>
      </c>
    </row>
    <row r="270" spans="1:5" x14ac:dyDescent="0.3">
      <c r="A270" t="s">
        <v>48</v>
      </c>
      <c r="B270" s="2">
        <v>8904223818850</v>
      </c>
      <c r="C270" t="s">
        <v>1</v>
      </c>
      <c r="D270">
        <f>_xlfn.XLOOKUP(Order_Report[[#This Row],[SKU]],SKU_Master[SKU],SKU_Master[Weight (g)])</f>
        <v>240</v>
      </c>
      <c r="E270">
        <f>Order_Report[[#This Row],[Weight Per Product(g)]]*Order_Report[[#This Row],[Order Qty]]</f>
        <v>240</v>
      </c>
    </row>
    <row r="271" spans="1:5" x14ac:dyDescent="0.3">
      <c r="A271" t="s">
        <v>47</v>
      </c>
      <c r="B271" s="2">
        <v>8904223818706</v>
      </c>
      <c r="C271" t="s">
        <v>1</v>
      </c>
      <c r="D271">
        <f>_xlfn.XLOOKUP(Order_Report[[#This Row],[SKU]],SKU_Master[SKU],SKU_Master[Weight (g)])</f>
        <v>127</v>
      </c>
      <c r="E271">
        <f>Order_Report[[#This Row],[Weight Per Product(g)]]*Order_Report[[#This Row],[Order Qty]]</f>
        <v>127</v>
      </c>
    </row>
    <row r="272" spans="1:5" x14ac:dyDescent="0.3">
      <c r="A272" t="s">
        <v>47</v>
      </c>
      <c r="B272" s="2">
        <v>8904223818850</v>
      </c>
      <c r="C272" t="s">
        <v>1</v>
      </c>
      <c r="D272">
        <f>_xlfn.XLOOKUP(Order_Report[[#This Row],[SKU]],SKU_Master[SKU],SKU_Master[Weight (g)])</f>
        <v>240</v>
      </c>
      <c r="E272">
        <f>Order_Report[[#This Row],[Weight Per Product(g)]]*Order_Report[[#This Row],[Order Qty]]</f>
        <v>240</v>
      </c>
    </row>
    <row r="273" spans="1:5" x14ac:dyDescent="0.3">
      <c r="A273" t="s">
        <v>47</v>
      </c>
      <c r="B273" s="2">
        <v>8904223819468</v>
      </c>
      <c r="C273" t="s">
        <v>1</v>
      </c>
      <c r="D273">
        <f>_xlfn.XLOOKUP(Order_Report[[#This Row],[SKU]],SKU_Master[SKU],SKU_Master[Weight (g)])</f>
        <v>240</v>
      </c>
      <c r="E273">
        <f>Order_Report[[#This Row],[Weight Per Product(g)]]*Order_Report[[#This Row],[Order Qty]]</f>
        <v>240</v>
      </c>
    </row>
    <row r="274" spans="1:5" x14ac:dyDescent="0.3">
      <c r="A274" t="s">
        <v>46</v>
      </c>
      <c r="B274" s="2">
        <v>8904223816214</v>
      </c>
      <c r="C274" t="s">
        <v>1</v>
      </c>
      <c r="D274">
        <f>_xlfn.XLOOKUP(Order_Report[[#This Row],[SKU]],SKU_Master[SKU],SKU_Master[Weight (g)])</f>
        <v>120</v>
      </c>
      <c r="E274">
        <f>Order_Report[[#This Row],[Weight Per Product(g)]]*Order_Report[[#This Row],[Order Qty]]</f>
        <v>120</v>
      </c>
    </row>
    <row r="275" spans="1:5" x14ac:dyDescent="0.3">
      <c r="A275" t="s">
        <v>46</v>
      </c>
      <c r="B275" s="2">
        <v>8904223818874</v>
      </c>
      <c r="C275" t="s">
        <v>1</v>
      </c>
      <c r="D275">
        <f>_xlfn.XLOOKUP(Order_Report[[#This Row],[SKU]],SKU_Master[SKU],SKU_Master[Weight (g)])</f>
        <v>100</v>
      </c>
      <c r="E275">
        <f>Order_Report[[#This Row],[Weight Per Product(g)]]*Order_Report[[#This Row],[Order Qty]]</f>
        <v>100</v>
      </c>
    </row>
    <row r="276" spans="1:5" x14ac:dyDescent="0.3">
      <c r="A276" t="s">
        <v>46</v>
      </c>
      <c r="B276" s="2">
        <v>8904223818881</v>
      </c>
      <c r="C276" t="s">
        <v>1</v>
      </c>
      <c r="D276">
        <f>_xlfn.XLOOKUP(Order_Report[[#This Row],[SKU]],SKU_Master[SKU],SKU_Master[Weight (g)])</f>
        <v>140</v>
      </c>
      <c r="E276">
        <f>Order_Report[[#This Row],[Weight Per Product(g)]]*Order_Report[[#This Row],[Order Qty]]</f>
        <v>140</v>
      </c>
    </row>
    <row r="277" spans="1:5" x14ac:dyDescent="0.3">
      <c r="A277" t="s">
        <v>46</v>
      </c>
      <c r="B277" s="2">
        <v>8904223819291</v>
      </c>
      <c r="C277" t="s">
        <v>3</v>
      </c>
      <c r="D277">
        <f>_xlfn.XLOOKUP(Order_Report[[#This Row],[SKU]],SKU_Master[SKU],SKU_Master[Weight (g)])</f>
        <v>112</v>
      </c>
      <c r="E277">
        <f>Order_Report[[#This Row],[Weight Per Product(g)]]*Order_Report[[#This Row],[Order Qty]]</f>
        <v>224</v>
      </c>
    </row>
    <row r="278" spans="1:5" x14ac:dyDescent="0.3">
      <c r="A278" t="s">
        <v>46</v>
      </c>
      <c r="B278" s="2">
        <v>8904223819031</v>
      </c>
      <c r="C278" t="s">
        <v>3</v>
      </c>
      <c r="D278">
        <f>_xlfn.XLOOKUP(Order_Report[[#This Row],[SKU]],SKU_Master[SKU],SKU_Master[Weight (g)])</f>
        <v>112</v>
      </c>
      <c r="E278">
        <f>Order_Report[[#This Row],[Weight Per Product(g)]]*Order_Report[[#This Row],[Order Qty]]</f>
        <v>224</v>
      </c>
    </row>
    <row r="279" spans="1:5" x14ac:dyDescent="0.3">
      <c r="A279" t="s">
        <v>46</v>
      </c>
      <c r="B279" s="2">
        <v>8904223819024</v>
      </c>
      <c r="C279" t="s">
        <v>3</v>
      </c>
      <c r="D279">
        <f>_xlfn.XLOOKUP(Order_Report[[#This Row],[SKU]],SKU_Master[SKU],SKU_Master[Weight (g)])</f>
        <v>112</v>
      </c>
      <c r="E279">
        <f>Order_Report[[#This Row],[Weight Per Product(g)]]*Order_Report[[#This Row],[Order Qty]]</f>
        <v>224</v>
      </c>
    </row>
    <row r="280" spans="1:5" x14ac:dyDescent="0.3">
      <c r="A280" t="s">
        <v>45</v>
      </c>
      <c r="B280" s="2">
        <v>8904223819468</v>
      </c>
      <c r="C280" t="s">
        <v>1</v>
      </c>
      <c r="D280">
        <f>_xlfn.XLOOKUP(Order_Report[[#This Row],[SKU]],SKU_Master[SKU],SKU_Master[Weight (g)])</f>
        <v>240</v>
      </c>
      <c r="E280">
        <f>Order_Report[[#This Row],[Weight Per Product(g)]]*Order_Report[[#This Row],[Order Qty]]</f>
        <v>240</v>
      </c>
    </row>
    <row r="281" spans="1:5" x14ac:dyDescent="0.3">
      <c r="A281" t="s">
        <v>45</v>
      </c>
      <c r="B281" s="2">
        <v>8904223819345</v>
      </c>
      <c r="C281" t="s">
        <v>1</v>
      </c>
      <c r="D281">
        <f>_xlfn.XLOOKUP(Order_Report[[#This Row],[SKU]],SKU_Master[SKU],SKU_Master[Weight (g)])</f>
        <v>165</v>
      </c>
      <c r="E281">
        <f>Order_Report[[#This Row],[Weight Per Product(g)]]*Order_Report[[#This Row],[Order Qty]]</f>
        <v>165</v>
      </c>
    </row>
    <row r="282" spans="1:5" x14ac:dyDescent="0.3">
      <c r="A282" t="s">
        <v>45</v>
      </c>
      <c r="B282" s="2">
        <v>8904223818874</v>
      </c>
      <c r="C282" t="s">
        <v>1</v>
      </c>
      <c r="D282">
        <f>_xlfn.XLOOKUP(Order_Report[[#This Row],[SKU]],SKU_Master[SKU],SKU_Master[Weight (g)])</f>
        <v>100</v>
      </c>
      <c r="E282">
        <f>Order_Report[[#This Row],[Weight Per Product(g)]]*Order_Report[[#This Row],[Order Qty]]</f>
        <v>100</v>
      </c>
    </row>
    <row r="283" spans="1:5" x14ac:dyDescent="0.3">
      <c r="A283" t="s">
        <v>44</v>
      </c>
      <c r="B283" s="2">
        <v>8904223816214</v>
      </c>
      <c r="C283" t="s">
        <v>1</v>
      </c>
      <c r="D283">
        <f>_xlfn.XLOOKUP(Order_Report[[#This Row],[SKU]],SKU_Master[SKU],SKU_Master[Weight (g)])</f>
        <v>120</v>
      </c>
      <c r="E283">
        <f>Order_Report[[#This Row],[Weight Per Product(g)]]*Order_Report[[#This Row],[Order Qty]]</f>
        <v>120</v>
      </c>
    </row>
    <row r="284" spans="1:5" x14ac:dyDescent="0.3">
      <c r="A284" t="s">
        <v>44</v>
      </c>
      <c r="B284" s="2">
        <v>8904223819499</v>
      </c>
      <c r="C284" t="s">
        <v>1</v>
      </c>
      <c r="D284">
        <f>_xlfn.XLOOKUP(Order_Report[[#This Row],[SKU]],SKU_Master[SKU],SKU_Master[Weight (g)])</f>
        <v>210</v>
      </c>
      <c r="E284">
        <f>Order_Report[[#This Row],[Weight Per Product(g)]]*Order_Report[[#This Row],[Order Qty]]</f>
        <v>210</v>
      </c>
    </row>
    <row r="285" spans="1:5" x14ac:dyDescent="0.3">
      <c r="A285" t="s">
        <v>44</v>
      </c>
      <c r="B285" s="2">
        <v>8904223819505</v>
      </c>
      <c r="C285" t="s">
        <v>1</v>
      </c>
      <c r="D285">
        <f>_xlfn.XLOOKUP(Order_Report[[#This Row],[SKU]],SKU_Master[SKU],SKU_Master[Weight (g)])</f>
        <v>210</v>
      </c>
      <c r="E285">
        <f>Order_Report[[#This Row],[Weight Per Product(g)]]*Order_Report[[#This Row],[Order Qty]]</f>
        <v>210</v>
      </c>
    </row>
    <row r="286" spans="1:5" x14ac:dyDescent="0.3">
      <c r="A286" t="s">
        <v>44</v>
      </c>
      <c r="B286" s="2">
        <v>8904223819512</v>
      </c>
      <c r="C286" t="s">
        <v>1</v>
      </c>
      <c r="D286">
        <f>_xlfn.XLOOKUP(Order_Report[[#This Row],[SKU]],SKU_Master[SKU],SKU_Master[Weight (g)])</f>
        <v>210</v>
      </c>
      <c r="E286">
        <f>Order_Report[[#This Row],[Weight Per Product(g)]]*Order_Report[[#This Row],[Order Qty]]</f>
        <v>210</v>
      </c>
    </row>
    <row r="287" spans="1:5" x14ac:dyDescent="0.3">
      <c r="A287" t="s">
        <v>43</v>
      </c>
      <c r="B287" s="2">
        <v>8904223819352</v>
      </c>
      <c r="C287" t="s">
        <v>1</v>
      </c>
      <c r="D287">
        <f>_xlfn.XLOOKUP(Order_Report[[#This Row],[SKU]],SKU_Master[SKU],SKU_Master[Weight (g)])</f>
        <v>165</v>
      </c>
      <c r="E287">
        <f>Order_Report[[#This Row],[Weight Per Product(g)]]*Order_Report[[#This Row],[Order Qty]]</f>
        <v>165</v>
      </c>
    </row>
    <row r="288" spans="1:5" x14ac:dyDescent="0.3">
      <c r="A288" t="s">
        <v>43</v>
      </c>
      <c r="B288" s="2">
        <v>8904223819543</v>
      </c>
      <c r="C288" t="s">
        <v>1</v>
      </c>
      <c r="D288">
        <f>_xlfn.XLOOKUP(Order_Report[[#This Row],[SKU]],SKU_Master[SKU],SKU_Master[Weight (g)])</f>
        <v>300</v>
      </c>
      <c r="E288">
        <f>Order_Report[[#This Row],[Weight Per Product(g)]]*Order_Report[[#This Row],[Order Qty]]</f>
        <v>300</v>
      </c>
    </row>
    <row r="289" spans="1:5" x14ac:dyDescent="0.3">
      <c r="A289" t="s">
        <v>43</v>
      </c>
      <c r="B289" s="2">
        <v>8904223819147</v>
      </c>
      <c r="C289" t="s">
        <v>1</v>
      </c>
      <c r="D289">
        <f>_xlfn.XLOOKUP(Order_Report[[#This Row],[SKU]],SKU_Master[SKU],SKU_Master[Weight (g)])</f>
        <v>240</v>
      </c>
      <c r="E289">
        <f>Order_Report[[#This Row],[Weight Per Product(g)]]*Order_Report[[#This Row],[Order Qty]]</f>
        <v>240</v>
      </c>
    </row>
    <row r="290" spans="1:5" x14ac:dyDescent="0.3">
      <c r="A290" t="s">
        <v>43</v>
      </c>
      <c r="B290" s="2">
        <v>8904223819468</v>
      </c>
      <c r="C290" t="s">
        <v>1</v>
      </c>
      <c r="D290">
        <f>_xlfn.XLOOKUP(Order_Report[[#This Row],[SKU]],SKU_Master[SKU],SKU_Master[Weight (g)])</f>
        <v>240</v>
      </c>
      <c r="E290">
        <f>Order_Report[[#This Row],[Weight Per Product(g)]]*Order_Report[[#This Row],[Order Qty]]</f>
        <v>240</v>
      </c>
    </row>
    <row r="291" spans="1:5" x14ac:dyDescent="0.3">
      <c r="A291" t="s">
        <v>42</v>
      </c>
      <c r="B291" s="2">
        <v>8904223815859</v>
      </c>
      <c r="C291" t="s">
        <v>1</v>
      </c>
      <c r="D291">
        <f>_xlfn.XLOOKUP(Order_Report[[#This Row],[SKU]],SKU_Master[SKU],SKU_Master[Weight (g)])</f>
        <v>165</v>
      </c>
      <c r="E291">
        <f>Order_Report[[#This Row],[Weight Per Product(g)]]*Order_Report[[#This Row],[Order Qty]]</f>
        <v>165</v>
      </c>
    </row>
    <row r="292" spans="1:5" x14ac:dyDescent="0.3">
      <c r="A292" t="s">
        <v>42</v>
      </c>
      <c r="B292" s="2">
        <v>8904223818751</v>
      </c>
      <c r="C292" t="s">
        <v>1</v>
      </c>
      <c r="D292">
        <f>_xlfn.XLOOKUP(Order_Report[[#This Row],[SKU]],SKU_Master[SKU],SKU_Master[Weight (g)])</f>
        <v>113</v>
      </c>
      <c r="E292">
        <f>Order_Report[[#This Row],[Weight Per Product(g)]]*Order_Report[[#This Row],[Order Qty]]</f>
        <v>113</v>
      </c>
    </row>
    <row r="293" spans="1:5" x14ac:dyDescent="0.3">
      <c r="A293" t="s">
        <v>42</v>
      </c>
      <c r="B293" s="2">
        <v>8904223815873</v>
      </c>
      <c r="C293" t="s">
        <v>1</v>
      </c>
      <c r="D293">
        <f>_xlfn.XLOOKUP(Order_Report[[#This Row],[SKU]],SKU_Master[SKU],SKU_Master[Weight (g)])</f>
        <v>65</v>
      </c>
      <c r="E293">
        <f>Order_Report[[#This Row],[Weight Per Product(g)]]*Order_Report[[#This Row],[Order Qty]]</f>
        <v>65</v>
      </c>
    </row>
    <row r="294" spans="1:5" x14ac:dyDescent="0.3">
      <c r="A294" t="s">
        <v>42</v>
      </c>
      <c r="B294" s="2">
        <v>8904223815859</v>
      </c>
      <c r="C294" t="s">
        <v>1</v>
      </c>
      <c r="D294">
        <f>_xlfn.XLOOKUP(Order_Report[[#This Row],[SKU]],SKU_Master[SKU],SKU_Master[Weight (g)])</f>
        <v>165</v>
      </c>
      <c r="E294">
        <f>Order_Report[[#This Row],[Weight Per Product(g)]]*Order_Report[[#This Row],[Order Qty]]</f>
        <v>165</v>
      </c>
    </row>
    <row r="295" spans="1:5" x14ac:dyDescent="0.3">
      <c r="A295" t="s">
        <v>41</v>
      </c>
      <c r="B295" s="2">
        <v>8904223818706</v>
      </c>
      <c r="C295" t="s">
        <v>1</v>
      </c>
      <c r="D295">
        <f>_xlfn.XLOOKUP(Order_Report[[#This Row],[SKU]],SKU_Master[SKU],SKU_Master[Weight (g)])</f>
        <v>127</v>
      </c>
      <c r="E295">
        <f>Order_Report[[#This Row],[Weight Per Product(g)]]*Order_Report[[#This Row],[Order Qty]]</f>
        <v>127</v>
      </c>
    </row>
    <row r="296" spans="1:5" x14ac:dyDescent="0.3">
      <c r="A296" t="s">
        <v>41</v>
      </c>
      <c r="B296" s="2">
        <v>8904223818850</v>
      </c>
      <c r="C296" t="s">
        <v>1</v>
      </c>
      <c r="D296">
        <f>_xlfn.XLOOKUP(Order_Report[[#This Row],[SKU]],SKU_Master[SKU],SKU_Master[Weight (g)])</f>
        <v>240</v>
      </c>
      <c r="E296">
        <f>Order_Report[[#This Row],[Weight Per Product(g)]]*Order_Report[[#This Row],[Order Qty]]</f>
        <v>240</v>
      </c>
    </row>
    <row r="297" spans="1:5" x14ac:dyDescent="0.3">
      <c r="A297" t="s">
        <v>41</v>
      </c>
      <c r="B297" s="2">
        <v>8904223819468</v>
      </c>
      <c r="C297" t="s">
        <v>1</v>
      </c>
      <c r="D297">
        <f>_xlfn.XLOOKUP(Order_Report[[#This Row],[SKU]],SKU_Master[SKU],SKU_Master[Weight (g)])</f>
        <v>240</v>
      </c>
      <c r="E297">
        <f>Order_Report[[#This Row],[Weight Per Product(g)]]*Order_Report[[#This Row],[Order Qty]]</f>
        <v>240</v>
      </c>
    </row>
    <row r="298" spans="1:5" x14ac:dyDescent="0.3">
      <c r="A298" t="s">
        <v>40</v>
      </c>
      <c r="B298" s="2">
        <v>8904223818706</v>
      </c>
      <c r="C298" t="s">
        <v>1</v>
      </c>
      <c r="D298">
        <f>_xlfn.XLOOKUP(Order_Report[[#This Row],[SKU]],SKU_Master[SKU],SKU_Master[Weight (g)])</f>
        <v>127</v>
      </c>
      <c r="E298">
        <f>Order_Report[[#This Row],[Weight Per Product(g)]]*Order_Report[[#This Row],[Order Qty]]</f>
        <v>127</v>
      </c>
    </row>
    <row r="299" spans="1:5" x14ac:dyDescent="0.3">
      <c r="A299" t="s">
        <v>40</v>
      </c>
      <c r="B299" s="2">
        <v>8904223818669</v>
      </c>
      <c r="C299" t="s">
        <v>1</v>
      </c>
      <c r="D299">
        <f>_xlfn.XLOOKUP(Order_Report[[#This Row],[SKU]],SKU_Master[SKU],SKU_Master[Weight (g)])</f>
        <v>240</v>
      </c>
      <c r="E299">
        <f>Order_Report[[#This Row],[Weight Per Product(g)]]*Order_Report[[#This Row],[Order Qty]]</f>
        <v>240</v>
      </c>
    </row>
    <row r="300" spans="1:5" x14ac:dyDescent="0.3">
      <c r="A300" t="s">
        <v>40</v>
      </c>
      <c r="B300" s="2">
        <v>8904223819499</v>
      </c>
      <c r="C300" t="s">
        <v>1</v>
      </c>
      <c r="D300">
        <f>_xlfn.XLOOKUP(Order_Report[[#This Row],[SKU]],SKU_Master[SKU],SKU_Master[Weight (g)])</f>
        <v>210</v>
      </c>
      <c r="E300">
        <f>Order_Report[[#This Row],[Weight Per Product(g)]]*Order_Report[[#This Row],[Order Qty]]</f>
        <v>210</v>
      </c>
    </row>
    <row r="301" spans="1:5" x14ac:dyDescent="0.3">
      <c r="A301" t="s">
        <v>40</v>
      </c>
      <c r="B301" s="2">
        <v>8904223819031</v>
      </c>
      <c r="C301" t="s">
        <v>1</v>
      </c>
      <c r="D301">
        <f>_xlfn.XLOOKUP(Order_Report[[#This Row],[SKU]],SKU_Master[SKU],SKU_Master[Weight (g)])</f>
        <v>112</v>
      </c>
      <c r="E301">
        <f>Order_Report[[#This Row],[Weight Per Product(g)]]*Order_Report[[#This Row],[Order Qty]]</f>
        <v>112</v>
      </c>
    </row>
    <row r="302" spans="1:5" x14ac:dyDescent="0.3">
      <c r="A302" t="s">
        <v>39</v>
      </c>
      <c r="B302" s="2">
        <v>8904223816214</v>
      </c>
      <c r="C302" t="s">
        <v>1</v>
      </c>
      <c r="D302">
        <f>_xlfn.XLOOKUP(Order_Report[[#This Row],[SKU]],SKU_Master[SKU],SKU_Master[Weight (g)])</f>
        <v>120</v>
      </c>
      <c r="E302">
        <f>Order_Report[[#This Row],[Weight Per Product(g)]]*Order_Report[[#This Row],[Order Qty]]</f>
        <v>120</v>
      </c>
    </row>
    <row r="303" spans="1:5" x14ac:dyDescent="0.3">
      <c r="A303" t="s">
        <v>39</v>
      </c>
      <c r="B303" s="2">
        <v>8904223818669</v>
      </c>
      <c r="C303" t="s">
        <v>3</v>
      </c>
      <c r="D303">
        <f>_xlfn.XLOOKUP(Order_Report[[#This Row],[SKU]],SKU_Master[SKU],SKU_Master[Weight (g)])</f>
        <v>240</v>
      </c>
      <c r="E303">
        <f>Order_Report[[#This Row],[Weight Per Product(g)]]*Order_Report[[#This Row],[Order Qty]]</f>
        <v>480</v>
      </c>
    </row>
    <row r="304" spans="1:5" x14ac:dyDescent="0.3">
      <c r="A304" t="s">
        <v>39</v>
      </c>
      <c r="B304" s="2">
        <v>8904223818683</v>
      </c>
      <c r="C304" t="s">
        <v>1</v>
      </c>
      <c r="D304">
        <f>_xlfn.XLOOKUP(Order_Report[[#This Row],[SKU]],SKU_Master[SKU],SKU_Master[Weight (g)])</f>
        <v>121</v>
      </c>
      <c r="E304">
        <f>Order_Report[[#This Row],[Weight Per Product(g)]]*Order_Report[[#This Row],[Order Qty]]</f>
        <v>121</v>
      </c>
    </row>
    <row r="305" spans="1:5" x14ac:dyDescent="0.3">
      <c r="A305" t="s">
        <v>38</v>
      </c>
      <c r="B305" s="2">
        <v>8904223818706</v>
      </c>
      <c r="C305" t="s">
        <v>1</v>
      </c>
      <c r="D305">
        <f>_xlfn.XLOOKUP(Order_Report[[#This Row],[SKU]],SKU_Master[SKU],SKU_Master[Weight (g)])</f>
        <v>127</v>
      </c>
      <c r="E305">
        <f>Order_Report[[#This Row],[Weight Per Product(g)]]*Order_Report[[#This Row],[Order Qty]]</f>
        <v>127</v>
      </c>
    </row>
    <row r="306" spans="1:5" x14ac:dyDescent="0.3">
      <c r="A306" t="s">
        <v>38</v>
      </c>
      <c r="B306" s="2">
        <v>8904223818942</v>
      </c>
      <c r="C306" t="s">
        <v>1</v>
      </c>
      <c r="D306">
        <f>_xlfn.XLOOKUP(Order_Report[[#This Row],[SKU]],SKU_Master[SKU],SKU_Master[Weight (g)])</f>
        <v>133</v>
      </c>
      <c r="E306">
        <f>Order_Report[[#This Row],[Weight Per Product(g)]]*Order_Report[[#This Row],[Order Qty]]</f>
        <v>133</v>
      </c>
    </row>
    <row r="307" spans="1:5" x14ac:dyDescent="0.3">
      <c r="A307" t="s">
        <v>38</v>
      </c>
      <c r="B307" s="2">
        <v>8904223818850</v>
      </c>
      <c r="C307" t="s">
        <v>1</v>
      </c>
      <c r="D307">
        <f>_xlfn.XLOOKUP(Order_Report[[#This Row],[SKU]],SKU_Master[SKU],SKU_Master[Weight (g)])</f>
        <v>240</v>
      </c>
      <c r="E307">
        <f>Order_Report[[#This Row],[Weight Per Product(g)]]*Order_Report[[#This Row],[Order Qty]]</f>
        <v>240</v>
      </c>
    </row>
    <row r="308" spans="1:5" x14ac:dyDescent="0.3">
      <c r="A308" t="s">
        <v>37</v>
      </c>
      <c r="B308" s="2">
        <v>8904223818706</v>
      </c>
      <c r="C308" t="s">
        <v>1</v>
      </c>
      <c r="D308">
        <f>_xlfn.XLOOKUP(Order_Report[[#This Row],[SKU]],SKU_Master[SKU],SKU_Master[Weight (g)])</f>
        <v>127</v>
      </c>
      <c r="E308">
        <f>Order_Report[[#This Row],[Weight Per Product(g)]]*Order_Report[[#This Row],[Order Qty]]</f>
        <v>127</v>
      </c>
    </row>
    <row r="309" spans="1:5" x14ac:dyDescent="0.3">
      <c r="A309" t="s">
        <v>37</v>
      </c>
      <c r="B309" s="2">
        <v>8904223818942</v>
      </c>
      <c r="C309" t="s">
        <v>1</v>
      </c>
      <c r="D309">
        <f>_xlfn.XLOOKUP(Order_Report[[#This Row],[SKU]],SKU_Master[SKU],SKU_Master[Weight (g)])</f>
        <v>133</v>
      </c>
      <c r="E309">
        <f>Order_Report[[#This Row],[Weight Per Product(g)]]*Order_Report[[#This Row],[Order Qty]]</f>
        <v>133</v>
      </c>
    </row>
    <row r="310" spans="1:5" x14ac:dyDescent="0.3">
      <c r="A310" t="s">
        <v>37</v>
      </c>
      <c r="B310" s="2">
        <v>8904223818850</v>
      </c>
      <c r="C310" t="s">
        <v>1</v>
      </c>
      <c r="D310">
        <f>_xlfn.XLOOKUP(Order_Report[[#This Row],[SKU]],SKU_Master[SKU],SKU_Master[Weight (g)])</f>
        <v>240</v>
      </c>
      <c r="E310">
        <f>Order_Report[[#This Row],[Weight Per Product(g)]]*Order_Report[[#This Row],[Order Qty]]</f>
        <v>240</v>
      </c>
    </row>
    <row r="311" spans="1:5" x14ac:dyDescent="0.3">
      <c r="A311" t="s">
        <v>36</v>
      </c>
      <c r="B311" s="2">
        <v>8904223819031</v>
      </c>
      <c r="C311" t="s">
        <v>6</v>
      </c>
      <c r="D311">
        <f>_xlfn.XLOOKUP(Order_Report[[#This Row],[SKU]],SKU_Master[SKU],SKU_Master[Weight (g)])</f>
        <v>112</v>
      </c>
      <c r="E311">
        <f>Order_Report[[#This Row],[Weight Per Product(g)]]*Order_Report[[#This Row],[Order Qty]]</f>
        <v>448</v>
      </c>
    </row>
    <row r="312" spans="1:5" x14ac:dyDescent="0.3">
      <c r="A312" t="s">
        <v>36</v>
      </c>
      <c r="B312" s="2">
        <v>8904223819017</v>
      </c>
      <c r="C312" t="s">
        <v>1</v>
      </c>
      <c r="D312">
        <f>_xlfn.XLOOKUP(Order_Report[[#This Row],[SKU]],SKU_Master[SKU],SKU_Master[Weight (g)])</f>
        <v>115</v>
      </c>
      <c r="E312">
        <f>Order_Report[[#This Row],[Weight Per Product(g)]]*Order_Report[[#This Row],[Order Qty]]</f>
        <v>115</v>
      </c>
    </row>
    <row r="313" spans="1:5" x14ac:dyDescent="0.3">
      <c r="A313" t="s">
        <v>35</v>
      </c>
      <c r="B313" s="2">
        <v>8904223818980</v>
      </c>
      <c r="C313" t="s">
        <v>1</v>
      </c>
      <c r="D313">
        <f>_xlfn.XLOOKUP(Order_Report[[#This Row],[SKU]],SKU_Master[SKU],SKU_Master[Weight (g)])</f>
        <v>110</v>
      </c>
      <c r="E313">
        <f>Order_Report[[#This Row],[Weight Per Product(g)]]*Order_Report[[#This Row],[Order Qty]]</f>
        <v>110</v>
      </c>
    </row>
    <row r="314" spans="1:5" x14ac:dyDescent="0.3">
      <c r="A314" t="s">
        <v>35</v>
      </c>
      <c r="B314" s="2">
        <v>8904223819031</v>
      </c>
      <c r="C314" t="s">
        <v>6</v>
      </c>
      <c r="D314">
        <f>_xlfn.XLOOKUP(Order_Report[[#This Row],[SKU]],SKU_Master[SKU],SKU_Master[Weight (g)])</f>
        <v>112</v>
      </c>
      <c r="E314">
        <f>Order_Report[[#This Row],[Weight Per Product(g)]]*Order_Report[[#This Row],[Order Qty]]</f>
        <v>448</v>
      </c>
    </row>
    <row r="315" spans="1:5" x14ac:dyDescent="0.3">
      <c r="A315" t="s">
        <v>33</v>
      </c>
      <c r="B315" s="2">
        <v>8904223818478</v>
      </c>
      <c r="C315" t="s">
        <v>1</v>
      </c>
      <c r="D315">
        <f>_xlfn.XLOOKUP(Order_Report[[#This Row],[SKU]],SKU_Master[SKU],SKU_Master[Weight (g)])</f>
        <v>350</v>
      </c>
      <c r="E315">
        <f>Order_Report[[#This Row],[Weight Per Product(g)]]*Order_Report[[#This Row],[Order Qty]]</f>
        <v>350</v>
      </c>
    </row>
    <row r="316" spans="1:5" x14ac:dyDescent="0.3">
      <c r="A316" t="s">
        <v>33</v>
      </c>
      <c r="B316" s="2">
        <v>8904223819130</v>
      </c>
      <c r="C316" t="s">
        <v>1</v>
      </c>
      <c r="D316">
        <f>_xlfn.XLOOKUP(Order_Report[[#This Row],[SKU]],SKU_Master[SKU],SKU_Master[Weight (g)])</f>
        <v>350</v>
      </c>
      <c r="E316">
        <f>Order_Report[[#This Row],[Weight Per Product(g)]]*Order_Report[[#This Row],[Order Qty]]</f>
        <v>350</v>
      </c>
    </row>
    <row r="317" spans="1:5" x14ac:dyDescent="0.3">
      <c r="A317" t="s">
        <v>33</v>
      </c>
      <c r="B317" s="2">
        <v>8904223819277</v>
      </c>
      <c r="C317" t="s">
        <v>1</v>
      </c>
      <c r="D317">
        <f>_xlfn.XLOOKUP(Order_Report[[#This Row],[SKU]],SKU_Master[SKU],SKU_Master[Weight (g)])</f>
        <v>350</v>
      </c>
      <c r="E317">
        <f>Order_Report[[#This Row],[Weight Per Product(g)]]*Order_Report[[#This Row],[Order Qty]]</f>
        <v>350</v>
      </c>
    </row>
    <row r="318" spans="1:5" x14ac:dyDescent="0.3">
      <c r="A318" t="s">
        <v>33</v>
      </c>
      <c r="B318" s="2">
        <v>8904223819284</v>
      </c>
      <c r="C318" t="s">
        <v>1</v>
      </c>
      <c r="D318">
        <f>_xlfn.XLOOKUP(Order_Report[[#This Row],[SKU]],SKU_Master[SKU],SKU_Master[Weight (g)])</f>
        <v>350</v>
      </c>
      <c r="E318">
        <f>Order_Report[[#This Row],[Weight Per Product(g)]]*Order_Report[[#This Row],[Order Qty]]</f>
        <v>350</v>
      </c>
    </row>
    <row r="319" spans="1:5" x14ac:dyDescent="0.3">
      <c r="A319" t="s">
        <v>33</v>
      </c>
      <c r="B319" s="2" t="s">
        <v>34</v>
      </c>
      <c r="C319" t="s">
        <v>1</v>
      </c>
      <c r="D319">
        <f>_xlfn.XLOOKUP(Order_Report[[#This Row],[SKU]],SKU_Master[SKU],SKU_Master[Weight (g)])</f>
        <v>500</v>
      </c>
      <c r="E319">
        <f>Order_Report[[#This Row],[Weight Per Product(g)]]*Order_Report[[#This Row],[Order Qty]]</f>
        <v>500</v>
      </c>
    </row>
    <row r="320" spans="1:5" x14ac:dyDescent="0.3">
      <c r="A320" t="s">
        <v>33</v>
      </c>
      <c r="B320" s="2">
        <v>8904223819291</v>
      </c>
      <c r="C320" t="s">
        <v>3</v>
      </c>
      <c r="D320">
        <f>_xlfn.XLOOKUP(Order_Report[[#This Row],[SKU]],SKU_Master[SKU],SKU_Master[Weight (g)])</f>
        <v>112</v>
      </c>
      <c r="E320">
        <f>Order_Report[[#This Row],[Weight Per Product(g)]]*Order_Report[[#This Row],[Order Qty]]</f>
        <v>224</v>
      </c>
    </row>
    <row r="321" spans="1:5" x14ac:dyDescent="0.3">
      <c r="A321" t="s">
        <v>33</v>
      </c>
      <c r="B321" s="2">
        <v>8904223819031</v>
      </c>
      <c r="C321" t="s">
        <v>3</v>
      </c>
      <c r="D321">
        <f>_xlfn.XLOOKUP(Order_Report[[#This Row],[SKU]],SKU_Master[SKU],SKU_Master[Weight (g)])</f>
        <v>112</v>
      </c>
      <c r="E321">
        <f>Order_Report[[#This Row],[Weight Per Product(g)]]*Order_Report[[#This Row],[Order Qty]]</f>
        <v>224</v>
      </c>
    </row>
    <row r="322" spans="1:5" x14ac:dyDescent="0.3">
      <c r="A322" t="s">
        <v>33</v>
      </c>
      <c r="B322" s="2">
        <v>8904223819024</v>
      </c>
      <c r="C322" t="s">
        <v>3</v>
      </c>
      <c r="D322">
        <f>_xlfn.XLOOKUP(Order_Report[[#This Row],[SKU]],SKU_Master[SKU],SKU_Master[Weight (g)])</f>
        <v>112</v>
      </c>
      <c r="E322">
        <f>Order_Report[[#This Row],[Weight Per Product(g)]]*Order_Report[[#This Row],[Order Qty]]</f>
        <v>224</v>
      </c>
    </row>
    <row r="323" spans="1:5" x14ac:dyDescent="0.3">
      <c r="A323" t="s">
        <v>32</v>
      </c>
      <c r="B323" s="2">
        <v>8904223818706</v>
      </c>
      <c r="C323" t="s">
        <v>1</v>
      </c>
      <c r="D323">
        <f>_xlfn.XLOOKUP(Order_Report[[#This Row],[SKU]],SKU_Master[SKU],SKU_Master[Weight (g)])</f>
        <v>127</v>
      </c>
      <c r="E323">
        <f>Order_Report[[#This Row],[Weight Per Product(g)]]*Order_Report[[#This Row],[Order Qty]]</f>
        <v>127</v>
      </c>
    </row>
    <row r="324" spans="1:5" x14ac:dyDescent="0.3">
      <c r="A324" t="s">
        <v>32</v>
      </c>
      <c r="B324" s="2">
        <v>8904223818942</v>
      </c>
      <c r="C324" t="s">
        <v>1</v>
      </c>
      <c r="D324">
        <f>_xlfn.XLOOKUP(Order_Report[[#This Row],[SKU]],SKU_Master[SKU],SKU_Master[Weight (g)])</f>
        <v>133</v>
      </c>
      <c r="E324">
        <f>Order_Report[[#This Row],[Weight Per Product(g)]]*Order_Report[[#This Row],[Order Qty]]</f>
        <v>133</v>
      </c>
    </row>
    <row r="325" spans="1:5" x14ac:dyDescent="0.3">
      <c r="A325" t="s">
        <v>32</v>
      </c>
      <c r="B325" s="2">
        <v>8904223818850</v>
      </c>
      <c r="C325" t="s">
        <v>1</v>
      </c>
      <c r="D325">
        <f>_xlfn.XLOOKUP(Order_Report[[#This Row],[SKU]],SKU_Master[SKU],SKU_Master[Weight (g)])</f>
        <v>240</v>
      </c>
      <c r="E325">
        <f>Order_Report[[#This Row],[Weight Per Product(g)]]*Order_Report[[#This Row],[Order Qty]]</f>
        <v>240</v>
      </c>
    </row>
    <row r="326" spans="1:5" x14ac:dyDescent="0.3">
      <c r="A326" t="s">
        <v>31</v>
      </c>
      <c r="B326" s="2">
        <v>8904223816214</v>
      </c>
      <c r="C326" t="s">
        <v>1</v>
      </c>
      <c r="D326">
        <f>_xlfn.XLOOKUP(Order_Report[[#This Row],[SKU]],SKU_Master[SKU],SKU_Master[Weight (g)])</f>
        <v>120</v>
      </c>
      <c r="E326">
        <f>Order_Report[[#This Row],[Weight Per Product(g)]]*Order_Report[[#This Row],[Order Qty]]</f>
        <v>120</v>
      </c>
    </row>
    <row r="327" spans="1:5" x14ac:dyDescent="0.3">
      <c r="A327" t="s">
        <v>31</v>
      </c>
      <c r="B327" s="2">
        <v>8904223818874</v>
      </c>
      <c r="C327" t="s">
        <v>1</v>
      </c>
      <c r="D327">
        <f>_xlfn.XLOOKUP(Order_Report[[#This Row],[SKU]],SKU_Master[SKU],SKU_Master[Weight (g)])</f>
        <v>100</v>
      </c>
      <c r="E327">
        <f>Order_Report[[#This Row],[Weight Per Product(g)]]*Order_Report[[#This Row],[Order Qty]]</f>
        <v>100</v>
      </c>
    </row>
    <row r="328" spans="1:5" x14ac:dyDescent="0.3">
      <c r="A328" t="s">
        <v>31</v>
      </c>
      <c r="B328" s="2">
        <v>8904223818706</v>
      </c>
      <c r="C328" t="s">
        <v>1</v>
      </c>
      <c r="D328">
        <f>_xlfn.XLOOKUP(Order_Report[[#This Row],[SKU]],SKU_Master[SKU],SKU_Master[Weight (g)])</f>
        <v>127</v>
      </c>
      <c r="E328">
        <f>Order_Report[[#This Row],[Weight Per Product(g)]]*Order_Report[[#This Row],[Order Qty]]</f>
        <v>127</v>
      </c>
    </row>
    <row r="329" spans="1:5" x14ac:dyDescent="0.3">
      <c r="A329" t="s">
        <v>31</v>
      </c>
      <c r="B329" s="2">
        <v>8904223818942</v>
      </c>
      <c r="C329" t="s">
        <v>1</v>
      </c>
      <c r="D329">
        <f>_xlfn.XLOOKUP(Order_Report[[#This Row],[SKU]],SKU_Master[SKU],SKU_Master[Weight (g)])</f>
        <v>133</v>
      </c>
      <c r="E329">
        <f>Order_Report[[#This Row],[Weight Per Product(g)]]*Order_Report[[#This Row],[Order Qty]]</f>
        <v>133</v>
      </c>
    </row>
    <row r="330" spans="1:5" x14ac:dyDescent="0.3">
      <c r="A330" t="s">
        <v>31</v>
      </c>
      <c r="B330" s="2">
        <v>8904223818850</v>
      </c>
      <c r="C330" t="s">
        <v>1</v>
      </c>
      <c r="D330">
        <f>_xlfn.XLOOKUP(Order_Report[[#This Row],[SKU]],SKU_Master[SKU],SKU_Master[Weight (g)])</f>
        <v>240</v>
      </c>
      <c r="E330">
        <f>Order_Report[[#This Row],[Weight Per Product(g)]]*Order_Report[[#This Row],[Order Qty]]</f>
        <v>240</v>
      </c>
    </row>
    <row r="331" spans="1:5" x14ac:dyDescent="0.3">
      <c r="A331" t="s">
        <v>30</v>
      </c>
      <c r="B331" s="2">
        <v>8904223818706</v>
      </c>
      <c r="C331" t="s">
        <v>1</v>
      </c>
      <c r="D331">
        <f>_xlfn.XLOOKUP(Order_Report[[#This Row],[SKU]],SKU_Master[SKU],SKU_Master[Weight (g)])</f>
        <v>127</v>
      </c>
      <c r="E331">
        <f>Order_Report[[#This Row],[Weight Per Product(g)]]*Order_Report[[#This Row],[Order Qty]]</f>
        <v>127</v>
      </c>
    </row>
    <row r="332" spans="1:5" x14ac:dyDescent="0.3">
      <c r="A332" t="s">
        <v>29</v>
      </c>
      <c r="B332" s="2">
        <v>8904223816214</v>
      </c>
      <c r="C332" t="s">
        <v>1</v>
      </c>
      <c r="D332">
        <f>_xlfn.XLOOKUP(Order_Report[[#This Row],[SKU]],SKU_Master[SKU],SKU_Master[Weight (g)])</f>
        <v>120</v>
      </c>
      <c r="E332">
        <f>Order_Report[[#This Row],[Weight Per Product(g)]]*Order_Report[[#This Row],[Order Qty]]</f>
        <v>120</v>
      </c>
    </row>
    <row r="333" spans="1:5" x14ac:dyDescent="0.3">
      <c r="A333" t="s">
        <v>29</v>
      </c>
      <c r="B333" s="2">
        <v>8904223818874</v>
      </c>
      <c r="C333" t="s">
        <v>1</v>
      </c>
      <c r="D333">
        <f>_xlfn.XLOOKUP(Order_Report[[#This Row],[SKU]],SKU_Master[SKU],SKU_Master[Weight (g)])</f>
        <v>100</v>
      </c>
      <c r="E333">
        <f>Order_Report[[#This Row],[Weight Per Product(g)]]*Order_Report[[#This Row],[Order Qty]]</f>
        <v>100</v>
      </c>
    </row>
    <row r="334" spans="1:5" x14ac:dyDescent="0.3">
      <c r="A334" t="s">
        <v>28</v>
      </c>
      <c r="B334" s="2">
        <v>8904223816665</v>
      </c>
      <c r="C334" t="s">
        <v>3</v>
      </c>
      <c r="D334">
        <f>_xlfn.XLOOKUP(Order_Report[[#This Row],[SKU]],SKU_Master[SKU],SKU_Master[Weight (g)])</f>
        <v>102</v>
      </c>
      <c r="E334">
        <f>Order_Report[[#This Row],[Weight Per Product(g)]]*Order_Report[[#This Row],[Order Qty]]</f>
        <v>204</v>
      </c>
    </row>
    <row r="335" spans="1:5" x14ac:dyDescent="0.3">
      <c r="A335" t="s">
        <v>28</v>
      </c>
      <c r="B335" s="2">
        <v>8904223819277</v>
      </c>
      <c r="C335" t="s">
        <v>1</v>
      </c>
      <c r="D335">
        <f>_xlfn.XLOOKUP(Order_Report[[#This Row],[SKU]],SKU_Master[SKU],SKU_Master[Weight (g)])</f>
        <v>350</v>
      </c>
      <c r="E335">
        <f>Order_Report[[#This Row],[Weight Per Product(g)]]*Order_Report[[#This Row],[Order Qty]]</f>
        <v>350</v>
      </c>
    </row>
    <row r="336" spans="1:5" x14ac:dyDescent="0.3">
      <c r="A336" t="s">
        <v>27</v>
      </c>
      <c r="B336" s="2">
        <v>8904223816214</v>
      </c>
      <c r="C336" t="s">
        <v>3</v>
      </c>
      <c r="D336">
        <f>_xlfn.XLOOKUP(Order_Report[[#This Row],[SKU]],SKU_Master[SKU],SKU_Master[Weight (g)])</f>
        <v>120</v>
      </c>
      <c r="E336">
        <f>Order_Report[[#This Row],[Weight Per Product(g)]]*Order_Report[[#This Row],[Order Qty]]</f>
        <v>240</v>
      </c>
    </row>
    <row r="337" spans="1:5" x14ac:dyDescent="0.3">
      <c r="A337" t="s">
        <v>27</v>
      </c>
      <c r="B337" s="2">
        <v>8904223818874</v>
      </c>
      <c r="C337" t="s">
        <v>3</v>
      </c>
      <c r="D337">
        <f>_xlfn.XLOOKUP(Order_Report[[#This Row],[SKU]],SKU_Master[SKU],SKU_Master[Weight (g)])</f>
        <v>100</v>
      </c>
      <c r="E337">
        <f>Order_Report[[#This Row],[Weight Per Product(g)]]*Order_Report[[#This Row],[Order Qty]]</f>
        <v>200</v>
      </c>
    </row>
    <row r="338" spans="1:5" x14ac:dyDescent="0.3">
      <c r="A338" t="s">
        <v>27</v>
      </c>
      <c r="B338" s="2">
        <v>8904223818935</v>
      </c>
      <c r="C338" t="s">
        <v>6</v>
      </c>
      <c r="D338">
        <f>_xlfn.XLOOKUP(Order_Report[[#This Row],[SKU]],SKU_Master[SKU],SKU_Master[Weight (g)])</f>
        <v>120</v>
      </c>
      <c r="E338">
        <f>Order_Report[[#This Row],[Weight Per Product(g)]]*Order_Report[[#This Row],[Order Qty]]</f>
        <v>480</v>
      </c>
    </row>
    <row r="339" spans="1:5" x14ac:dyDescent="0.3">
      <c r="A339" t="s">
        <v>26</v>
      </c>
      <c r="B339" s="2">
        <v>8904223818706</v>
      </c>
      <c r="C339" t="s">
        <v>1</v>
      </c>
      <c r="D339">
        <f>_xlfn.XLOOKUP(Order_Report[[#This Row],[SKU]],SKU_Master[SKU],SKU_Master[Weight (g)])</f>
        <v>127</v>
      </c>
      <c r="E339">
        <f>Order_Report[[#This Row],[Weight Per Product(g)]]*Order_Report[[#This Row],[Order Qty]]</f>
        <v>127</v>
      </c>
    </row>
    <row r="340" spans="1:5" x14ac:dyDescent="0.3">
      <c r="A340" t="s">
        <v>26</v>
      </c>
      <c r="B340" s="2">
        <v>8904223818942</v>
      </c>
      <c r="C340" t="s">
        <v>1</v>
      </c>
      <c r="D340">
        <f>_xlfn.XLOOKUP(Order_Report[[#This Row],[SKU]],SKU_Master[SKU],SKU_Master[Weight (g)])</f>
        <v>133</v>
      </c>
      <c r="E340">
        <f>Order_Report[[#This Row],[Weight Per Product(g)]]*Order_Report[[#This Row],[Order Qty]]</f>
        <v>133</v>
      </c>
    </row>
    <row r="341" spans="1:5" x14ac:dyDescent="0.3">
      <c r="A341" t="s">
        <v>26</v>
      </c>
      <c r="B341" s="2">
        <v>8904223818850</v>
      </c>
      <c r="C341" t="s">
        <v>1</v>
      </c>
      <c r="D341">
        <f>_xlfn.XLOOKUP(Order_Report[[#This Row],[SKU]],SKU_Master[SKU],SKU_Master[Weight (g)])</f>
        <v>240</v>
      </c>
      <c r="E341">
        <f>Order_Report[[#This Row],[Weight Per Product(g)]]*Order_Report[[#This Row],[Order Qty]]</f>
        <v>240</v>
      </c>
    </row>
    <row r="342" spans="1:5" x14ac:dyDescent="0.3">
      <c r="A342" t="s">
        <v>25</v>
      </c>
      <c r="B342" s="2">
        <v>8904223816214</v>
      </c>
      <c r="C342" t="s">
        <v>1</v>
      </c>
      <c r="D342">
        <f>_xlfn.XLOOKUP(Order_Report[[#This Row],[SKU]],SKU_Master[SKU],SKU_Master[Weight (g)])</f>
        <v>120</v>
      </c>
      <c r="E342">
        <f>Order_Report[[#This Row],[Weight Per Product(g)]]*Order_Report[[#This Row],[Order Qty]]</f>
        <v>120</v>
      </c>
    </row>
    <row r="343" spans="1:5" x14ac:dyDescent="0.3">
      <c r="A343" t="s">
        <v>25</v>
      </c>
      <c r="B343" s="2">
        <v>8904223818874</v>
      </c>
      <c r="C343" t="s">
        <v>1</v>
      </c>
      <c r="D343">
        <f>_xlfn.XLOOKUP(Order_Report[[#This Row],[SKU]],SKU_Master[SKU],SKU_Master[Weight (g)])</f>
        <v>100</v>
      </c>
      <c r="E343">
        <f>Order_Report[[#This Row],[Weight Per Product(g)]]*Order_Report[[#This Row],[Order Qty]]</f>
        <v>100</v>
      </c>
    </row>
    <row r="344" spans="1:5" x14ac:dyDescent="0.3">
      <c r="A344" t="s">
        <v>25</v>
      </c>
      <c r="B344" s="2">
        <v>8904223819512</v>
      </c>
      <c r="C344" t="s">
        <v>1</v>
      </c>
      <c r="D344">
        <f>_xlfn.XLOOKUP(Order_Report[[#This Row],[SKU]],SKU_Master[SKU],SKU_Master[Weight (g)])</f>
        <v>210</v>
      </c>
      <c r="E344">
        <f>Order_Report[[#This Row],[Weight Per Product(g)]]*Order_Report[[#This Row],[Order Qty]]</f>
        <v>210</v>
      </c>
    </row>
    <row r="345" spans="1:5" x14ac:dyDescent="0.3">
      <c r="A345" t="s">
        <v>25</v>
      </c>
      <c r="B345" s="2">
        <v>8904223818881</v>
      </c>
      <c r="C345" t="s">
        <v>1</v>
      </c>
      <c r="D345">
        <f>_xlfn.XLOOKUP(Order_Report[[#This Row],[SKU]],SKU_Master[SKU],SKU_Master[Weight (g)])</f>
        <v>140</v>
      </c>
      <c r="E345">
        <f>Order_Report[[#This Row],[Weight Per Product(g)]]*Order_Report[[#This Row],[Order Qty]]</f>
        <v>140</v>
      </c>
    </row>
    <row r="346" spans="1:5" x14ac:dyDescent="0.3">
      <c r="A346" t="s">
        <v>25</v>
      </c>
      <c r="B346" s="2">
        <v>8904223819291</v>
      </c>
      <c r="C346" t="s">
        <v>3</v>
      </c>
      <c r="D346">
        <f>_xlfn.XLOOKUP(Order_Report[[#This Row],[SKU]],SKU_Master[SKU],SKU_Master[Weight (g)])</f>
        <v>112</v>
      </c>
      <c r="E346">
        <f>Order_Report[[#This Row],[Weight Per Product(g)]]*Order_Report[[#This Row],[Order Qty]]</f>
        <v>224</v>
      </c>
    </row>
    <row r="347" spans="1:5" x14ac:dyDescent="0.3">
      <c r="A347" t="s">
        <v>25</v>
      </c>
      <c r="B347" s="2">
        <v>8904223819031</v>
      </c>
      <c r="C347" t="s">
        <v>3</v>
      </c>
      <c r="D347">
        <f>_xlfn.XLOOKUP(Order_Report[[#This Row],[SKU]],SKU_Master[SKU],SKU_Master[Weight (g)])</f>
        <v>112</v>
      </c>
      <c r="E347">
        <f>Order_Report[[#This Row],[Weight Per Product(g)]]*Order_Report[[#This Row],[Order Qty]]</f>
        <v>224</v>
      </c>
    </row>
    <row r="348" spans="1:5" x14ac:dyDescent="0.3">
      <c r="A348" t="s">
        <v>25</v>
      </c>
      <c r="B348" s="2">
        <v>8904223819024</v>
      </c>
      <c r="C348" t="s">
        <v>3</v>
      </c>
      <c r="D348">
        <f>_xlfn.XLOOKUP(Order_Report[[#This Row],[SKU]],SKU_Master[SKU],SKU_Master[Weight (g)])</f>
        <v>112</v>
      </c>
      <c r="E348">
        <f>Order_Report[[#This Row],[Weight Per Product(g)]]*Order_Report[[#This Row],[Order Qty]]</f>
        <v>224</v>
      </c>
    </row>
    <row r="349" spans="1:5" x14ac:dyDescent="0.3">
      <c r="A349" t="s">
        <v>25</v>
      </c>
      <c r="B349" s="2">
        <v>8904223818553</v>
      </c>
      <c r="C349" t="s">
        <v>1</v>
      </c>
      <c r="D349">
        <f>_xlfn.XLOOKUP(Order_Report[[#This Row],[SKU]],SKU_Master[SKU],SKU_Master[Weight (g)])</f>
        <v>115</v>
      </c>
      <c r="E349">
        <f>Order_Report[[#This Row],[Weight Per Product(g)]]*Order_Report[[#This Row],[Order Qty]]</f>
        <v>115</v>
      </c>
    </row>
    <row r="350" spans="1:5" x14ac:dyDescent="0.3">
      <c r="A350" t="s">
        <v>24</v>
      </c>
      <c r="B350" s="2">
        <v>8904223818478</v>
      </c>
      <c r="C350" t="s">
        <v>1</v>
      </c>
      <c r="D350">
        <f>_xlfn.XLOOKUP(Order_Report[[#This Row],[SKU]],SKU_Master[SKU],SKU_Master[Weight (g)])</f>
        <v>350</v>
      </c>
      <c r="E350">
        <f>Order_Report[[#This Row],[Weight Per Product(g)]]*Order_Report[[#This Row],[Order Qty]]</f>
        <v>350</v>
      </c>
    </row>
    <row r="351" spans="1:5" x14ac:dyDescent="0.3">
      <c r="A351" t="s">
        <v>24</v>
      </c>
      <c r="B351" s="2">
        <v>8904223819284</v>
      </c>
      <c r="C351" t="s">
        <v>1</v>
      </c>
      <c r="D351">
        <f>_xlfn.XLOOKUP(Order_Report[[#This Row],[SKU]],SKU_Master[SKU],SKU_Master[Weight (g)])</f>
        <v>350</v>
      </c>
      <c r="E351">
        <f>Order_Report[[#This Row],[Weight Per Product(g)]]*Order_Report[[#This Row],[Order Qty]]</f>
        <v>350</v>
      </c>
    </row>
    <row r="352" spans="1:5" x14ac:dyDescent="0.3">
      <c r="A352" t="s">
        <v>23</v>
      </c>
      <c r="B352" s="2">
        <v>8904223819147</v>
      </c>
      <c r="C352" t="s">
        <v>1</v>
      </c>
      <c r="D352">
        <f>_xlfn.XLOOKUP(Order_Report[[#This Row],[SKU]],SKU_Master[SKU],SKU_Master[Weight (g)])</f>
        <v>240</v>
      </c>
      <c r="E352">
        <f>Order_Report[[#This Row],[Weight Per Product(g)]]*Order_Report[[#This Row],[Order Qty]]</f>
        <v>240</v>
      </c>
    </row>
    <row r="353" spans="1:5" x14ac:dyDescent="0.3">
      <c r="A353" t="s">
        <v>23</v>
      </c>
      <c r="B353" s="2">
        <v>8904223818935</v>
      </c>
      <c r="C353" t="s">
        <v>6</v>
      </c>
      <c r="D353">
        <f>_xlfn.XLOOKUP(Order_Report[[#This Row],[SKU]],SKU_Master[SKU],SKU_Master[Weight (g)])</f>
        <v>120</v>
      </c>
      <c r="E353">
        <f>Order_Report[[#This Row],[Weight Per Product(g)]]*Order_Report[[#This Row],[Order Qty]]</f>
        <v>480</v>
      </c>
    </row>
    <row r="354" spans="1:5" x14ac:dyDescent="0.3">
      <c r="A354" t="s">
        <v>23</v>
      </c>
      <c r="B354" s="2">
        <v>8904223818683</v>
      </c>
      <c r="C354" t="s">
        <v>1</v>
      </c>
      <c r="D354">
        <f>_xlfn.XLOOKUP(Order_Report[[#This Row],[SKU]],SKU_Master[SKU],SKU_Master[Weight (g)])</f>
        <v>121</v>
      </c>
      <c r="E354">
        <f>Order_Report[[#This Row],[Weight Per Product(g)]]*Order_Report[[#This Row],[Order Qty]]</f>
        <v>121</v>
      </c>
    </row>
    <row r="355" spans="1:5" x14ac:dyDescent="0.3">
      <c r="A355" t="s">
        <v>22</v>
      </c>
      <c r="B355" s="2">
        <v>8904223818942</v>
      </c>
      <c r="C355" t="s">
        <v>1</v>
      </c>
      <c r="D355">
        <f>_xlfn.XLOOKUP(Order_Report[[#This Row],[SKU]],SKU_Master[SKU],SKU_Master[Weight (g)])</f>
        <v>133</v>
      </c>
      <c r="E355">
        <f>Order_Report[[#This Row],[Weight Per Product(g)]]*Order_Report[[#This Row],[Order Qty]]</f>
        <v>133</v>
      </c>
    </row>
    <row r="356" spans="1:5" x14ac:dyDescent="0.3">
      <c r="A356" t="s">
        <v>22</v>
      </c>
      <c r="B356" s="2">
        <v>8904223818706</v>
      </c>
      <c r="C356" t="s">
        <v>1</v>
      </c>
      <c r="D356">
        <f>_xlfn.XLOOKUP(Order_Report[[#This Row],[SKU]],SKU_Master[SKU],SKU_Master[Weight (g)])</f>
        <v>127</v>
      </c>
      <c r="E356">
        <f>Order_Report[[#This Row],[Weight Per Product(g)]]*Order_Report[[#This Row],[Order Qty]]</f>
        <v>127</v>
      </c>
    </row>
    <row r="357" spans="1:5" x14ac:dyDescent="0.3">
      <c r="A357" t="s">
        <v>22</v>
      </c>
      <c r="B357" s="2" t="s">
        <v>4</v>
      </c>
      <c r="C357" t="s">
        <v>1</v>
      </c>
      <c r="D357">
        <f>_xlfn.XLOOKUP(Order_Report[[#This Row],[SKU]],SKU_Master[SKU],SKU_Master[Weight (g)])</f>
        <v>10</v>
      </c>
      <c r="E357">
        <f>Order_Report[[#This Row],[Weight Per Product(g)]]*Order_Report[[#This Row],[Order Qty]]</f>
        <v>10</v>
      </c>
    </row>
    <row r="358" spans="1:5" x14ac:dyDescent="0.3">
      <c r="A358" t="s">
        <v>21</v>
      </c>
      <c r="B358" s="2">
        <v>8904223817273</v>
      </c>
      <c r="C358" t="s">
        <v>1</v>
      </c>
      <c r="D358">
        <f>_xlfn.XLOOKUP(Order_Report[[#This Row],[SKU]],SKU_Master[SKU],SKU_Master[Weight (g)])</f>
        <v>65</v>
      </c>
      <c r="E358">
        <f>Order_Report[[#This Row],[Weight Per Product(g)]]*Order_Report[[#This Row],[Order Qty]]</f>
        <v>65</v>
      </c>
    </row>
    <row r="359" spans="1:5" x14ac:dyDescent="0.3">
      <c r="A359" t="s">
        <v>20</v>
      </c>
      <c r="B359" s="2">
        <v>8904223815859</v>
      </c>
      <c r="C359" t="s">
        <v>1</v>
      </c>
      <c r="D359">
        <f>_xlfn.XLOOKUP(Order_Report[[#This Row],[SKU]],SKU_Master[SKU],SKU_Master[Weight (g)])</f>
        <v>165</v>
      </c>
      <c r="E359">
        <f>Order_Report[[#This Row],[Weight Per Product(g)]]*Order_Report[[#This Row],[Order Qty]]</f>
        <v>165</v>
      </c>
    </row>
    <row r="360" spans="1:5" x14ac:dyDescent="0.3">
      <c r="A360" t="s">
        <v>20</v>
      </c>
      <c r="B360" s="2">
        <v>8904223817501</v>
      </c>
      <c r="C360" t="s">
        <v>1</v>
      </c>
      <c r="D360">
        <f>_xlfn.XLOOKUP(Order_Report[[#This Row],[SKU]],SKU_Master[SKU],SKU_Master[Weight (g)])</f>
        <v>350</v>
      </c>
      <c r="E360">
        <f>Order_Report[[#This Row],[Weight Per Product(g)]]*Order_Report[[#This Row],[Order Qty]]</f>
        <v>350</v>
      </c>
    </row>
    <row r="361" spans="1:5" x14ac:dyDescent="0.3">
      <c r="A361" t="s">
        <v>19</v>
      </c>
      <c r="B361" s="2">
        <v>8904223818942</v>
      </c>
      <c r="C361" t="s">
        <v>3</v>
      </c>
      <c r="D361">
        <f>_xlfn.XLOOKUP(Order_Report[[#This Row],[SKU]],SKU_Master[SKU],SKU_Master[Weight (g)])</f>
        <v>133</v>
      </c>
      <c r="E361">
        <f>Order_Report[[#This Row],[Weight Per Product(g)]]*Order_Report[[#This Row],[Order Qty]]</f>
        <v>266</v>
      </c>
    </row>
    <row r="362" spans="1:5" x14ac:dyDescent="0.3">
      <c r="A362" t="s">
        <v>19</v>
      </c>
      <c r="B362" s="2">
        <v>8904223818683</v>
      </c>
      <c r="C362" t="s">
        <v>3</v>
      </c>
      <c r="D362">
        <f>_xlfn.XLOOKUP(Order_Report[[#This Row],[SKU]],SKU_Master[SKU],SKU_Master[Weight (g)])</f>
        <v>121</v>
      </c>
      <c r="E362">
        <f>Order_Report[[#This Row],[Weight Per Product(g)]]*Order_Report[[#This Row],[Order Qty]]</f>
        <v>242</v>
      </c>
    </row>
    <row r="363" spans="1:5" x14ac:dyDescent="0.3">
      <c r="A363" t="s">
        <v>19</v>
      </c>
      <c r="B363" s="2">
        <v>8904223819239</v>
      </c>
      <c r="C363" t="s">
        <v>1</v>
      </c>
      <c r="D363">
        <f>_xlfn.XLOOKUP(Order_Report[[#This Row],[SKU]],SKU_Master[SKU],SKU_Master[Weight (g)])</f>
        <v>290</v>
      </c>
      <c r="E363">
        <f>Order_Report[[#This Row],[Weight Per Product(g)]]*Order_Report[[#This Row],[Order Qty]]</f>
        <v>290</v>
      </c>
    </row>
    <row r="364" spans="1:5" x14ac:dyDescent="0.3">
      <c r="A364" t="s">
        <v>19</v>
      </c>
      <c r="B364" s="2">
        <v>8904223819246</v>
      </c>
      <c r="C364" t="s">
        <v>1</v>
      </c>
      <c r="D364">
        <f>_xlfn.XLOOKUP(Order_Report[[#This Row],[SKU]],SKU_Master[SKU],SKU_Master[Weight (g)])</f>
        <v>290</v>
      </c>
      <c r="E364">
        <f>Order_Report[[#This Row],[Weight Per Product(g)]]*Order_Report[[#This Row],[Order Qty]]</f>
        <v>290</v>
      </c>
    </row>
    <row r="365" spans="1:5" x14ac:dyDescent="0.3">
      <c r="A365" t="s">
        <v>19</v>
      </c>
      <c r="B365" s="2">
        <v>8904223819253</v>
      </c>
      <c r="C365" t="s">
        <v>1</v>
      </c>
      <c r="D365">
        <f>_xlfn.XLOOKUP(Order_Report[[#This Row],[SKU]],SKU_Master[SKU],SKU_Master[Weight (g)])</f>
        <v>290</v>
      </c>
      <c r="E365">
        <f>Order_Report[[#This Row],[Weight Per Product(g)]]*Order_Report[[#This Row],[Order Qty]]</f>
        <v>290</v>
      </c>
    </row>
    <row r="366" spans="1:5" x14ac:dyDescent="0.3">
      <c r="A366" t="s">
        <v>19</v>
      </c>
      <c r="B366" s="2">
        <v>8904223818669</v>
      </c>
      <c r="C366" t="s">
        <v>1</v>
      </c>
      <c r="D366">
        <f>_xlfn.XLOOKUP(Order_Report[[#This Row],[SKU]],SKU_Master[SKU],SKU_Master[Weight (g)])</f>
        <v>240</v>
      </c>
      <c r="E366">
        <f>Order_Report[[#This Row],[Weight Per Product(g)]]*Order_Report[[#This Row],[Order Qty]]</f>
        <v>240</v>
      </c>
    </row>
    <row r="367" spans="1:5" x14ac:dyDescent="0.3">
      <c r="A367" t="s">
        <v>19</v>
      </c>
      <c r="B367" s="2">
        <v>8904223819147</v>
      </c>
      <c r="C367" t="s">
        <v>1</v>
      </c>
      <c r="D367">
        <f>_xlfn.XLOOKUP(Order_Report[[#This Row],[SKU]],SKU_Master[SKU],SKU_Master[Weight (g)])</f>
        <v>240</v>
      </c>
      <c r="E367">
        <f>Order_Report[[#This Row],[Weight Per Product(g)]]*Order_Report[[#This Row],[Order Qty]]</f>
        <v>240</v>
      </c>
    </row>
    <row r="368" spans="1:5" x14ac:dyDescent="0.3">
      <c r="A368" t="s">
        <v>19</v>
      </c>
      <c r="B368" s="2">
        <v>8904223818850</v>
      </c>
      <c r="C368" t="s">
        <v>1</v>
      </c>
      <c r="D368">
        <f>_xlfn.XLOOKUP(Order_Report[[#This Row],[SKU]],SKU_Master[SKU],SKU_Master[Weight (g)])</f>
        <v>240</v>
      </c>
      <c r="E368">
        <f>Order_Report[[#This Row],[Weight Per Product(g)]]*Order_Report[[#This Row],[Order Qty]]</f>
        <v>240</v>
      </c>
    </row>
    <row r="369" spans="1:5" x14ac:dyDescent="0.3">
      <c r="A369" t="s">
        <v>18</v>
      </c>
      <c r="B369" s="2">
        <v>8904223819321</v>
      </c>
      <c r="C369" t="s">
        <v>1</v>
      </c>
      <c r="D369">
        <f>_xlfn.XLOOKUP(Order_Report[[#This Row],[SKU]],SKU_Master[SKU],SKU_Master[Weight (g)])</f>
        <v>600</v>
      </c>
      <c r="E369">
        <f>Order_Report[[#This Row],[Weight Per Product(g)]]*Order_Report[[#This Row],[Order Qty]]</f>
        <v>600</v>
      </c>
    </row>
    <row r="370" spans="1:5" x14ac:dyDescent="0.3">
      <c r="A370" t="s">
        <v>18</v>
      </c>
      <c r="B370" s="2">
        <v>8904223819338</v>
      </c>
      <c r="C370" t="s">
        <v>1</v>
      </c>
      <c r="D370">
        <f>_xlfn.XLOOKUP(Order_Report[[#This Row],[SKU]],SKU_Master[SKU],SKU_Master[Weight (g)])</f>
        <v>600</v>
      </c>
      <c r="E370">
        <f>Order_Report[[#This Row],[Weight Per Product(g)]]*Order_Report[[#This Row],[Order Qty]]</f>
        <v>600</v>
      </c>
    </row>
    <row r="371" spans="1:5" x14ac:dyDescent="0.3">
      <c r="A371" t="s">
        <v>17</v>
      </c>
      <c r="B371" s="2">
        <v>8904223818614</v>
      </c>
      <c r="C371" t="s">
        <v>1</v>
      </c>
      <c r="D371">
        <f>_xlfn.XLOOKUP(Order_Report[[#This Row],[SKU]],SKU_Master[SKU],SKU_Master[Weight (g)])</f>
        <v>65</v>
      </c>
      <c r="E371">
        <f>Order_Report[[#This Row],[Weight Per Product(g)]]*Order_Report[[#This Row],[Order Qty]]</f>
        <v>65</v>
      </c>
    </row>
    <row r="372" spans="1:5" x14ac:dyDescent="0.3">
      <c r="A372" t="s">
        <v>17</v>
      </c>
      <c r="B372" s="2">
        <v>8904223819024</v>
      </c>
      <c r="C372" t="s">
        <v>1</v>
      </c>
      <c r="D372">
        <f>_xlfn.XLOOKUP(Order_Report[[#This Row],[SKU]],SKU_Master[SKU],SKU_Master[Weight (g)])</f>
        <v>112</v>
      </c>
      <c r="E372">
        <f>Order_Report[[#This Row],[Weight Per Product(g)]]*Order_Report[[#This Row],[Order Qty]]</f>
        <v>112</v>
      </c>
    </row>
    <row r="373" spans="1:5" x14ac:dyDescent="0.3">
      <c r="A373" t="s">
        <v>16</v>
      </c>
      <c r="B373" s="2">
        <v>8904223818980</v>
      </c>
      <c r="C373" t="s">
        <v>1</v>
      </c>
      <c r="D373">
        <f>_xlfn.XLOOKUP(Order_Report[[#This Row],[SKU]],SKU_Master[SKU],SKU_Master[Weight (g)])</f>
        <v>110</v>
      </c>
      <c r="E373">
        <f>Order_Report[[#This Row],[Weight Per Product(g)]]*Order_Report[[#This Row],[Order Qty]]</f>
        <v>110</v>
      </c>
    </row>
    <row r="374" spans="1:5" x14ac:dyDescent="0.3">
      <c r="A374" t="s">
        <v>16</v>
      </c>
      <c r="B374" s="2">
        <v>8904223819031</v>
      </c>
      <c r="C374" t="s">
        <v>3</v>
      </c>
      <c r="D374">
        <f>_xlfn.XLOOKUP(Order_Report[[#This Row],[SKU]],SKU_Master[SKU],SKU_Master[Weight (g)])</f>
        <v>112</v>
      </c>
      <c r="E374">
        <f>Order_Report[[#This Row],[Weight Per Product(g)]]*Order_Report[[#This Row],[Order Qty]]</f>
        <v>224</v>
      </c>
    </row>
    <row r="375" spans="1:5" x14ac:dyDescent="0.3">
      <c r="A375" t="s">
        <v>16</v>
      </c>
      <c r="B375" s="2">
        <v>8904223819024</v>
      </c>
      <c r="C375" t="s">
        <v>3</v>
      </c>
      <c r="D375">
        <f>_xlfn.XLOOKUP(Order_Report[[#This Row],[SKU]],SKU_Master[SKU],SKU_Master[Weight (g)])</f>
        <v>112</v>
      </c>
      <c r="E375">
        <f>Order_Report[[#This Row],[Weight Per Product(g)]]*Order_Report[[#This Row],[Order Qty]]</f>
        <v>224</v>
      </c>
    </row>
    <row r="376" spans="1:5" x14ac:dyDescent="0.3">
      <c r="A376" t="s">
        <v>15</v>
      </c>
      <c r="B376" s="2">
        <v>8904223818430</v>
      </c>
      <c r="C376" t="s">
        <v>1</v>
      </c>
      <c r="D376">
        <f>_xlfn.XLOOKUP(Order_Report[[#This Row],[SKU]],SKU_Master[SKU],SKU_Master[Weight (g)])</f>
        <v>165</v>
      </c>
      <c r="E376">
        <f>Order_Report[[#This Row],[Weight Per Product(g)]]*Order_Report[[#This Row],[Order Qty]]</f>
        <v>165</v>
      </c>
    </row>
    <row r="377" spans="1:5" x14ac:dyDescent="0.3">
      <c r="A377" t="s">
        <v>14</v>
      </c>
      <c r="B377" s="2">
        <v>8904223819468</v>
      </c>
      <c r="C377" t="s">
        <v>1</v>
      </c>
      <c r="D377">
        <f>_xlfn.XLOOKUP(Order_Report[[#This Row],[SKU]],SKU_Master[SKU],SKU_Master[Weight (g)])</f>
        <v>240</v>
      </c>
      <c r="E377">
        <f>Order_Report[[#This Row],[Weight Per Product(g)]]*Order_Report[[#This Row],[Order Qty]]</f>
        <v>240</v>
      </c>
    </row>
    <row r="378" spans="1:5" x14ac:dyDescent="0.3">
      <c r="A378" t="s">
        <v>13</v>
      </c>
      <c r="B378" s="2">
        <v>8904223818850</v>
      </c>
      <c r="C378" t="s">
        <v>1</v>
      </c>
      <c r="D378">
        <f>_xlfn.XLOOKUP(Order_Report[[#This Row],[SKU]],SKU_Master[SKU],SKU_Master[Weight (g)])</f>
        <v>240</v>
      </c>
      <c r="E378">
        <f>Order_Report[[#This Row],[Weight Per Product(g)]]*Order_Report[[#This Row],[Order Qty]]</f>
        <v>240</v>
      </c>
    </row>
    <row r="379" spans="1:5" x14ac:dyDescent="0.3">
      <c r="A379" t="s">
        <v>13</v>
      </c>
      <c r="B379" s="2">
        <v>8904223818430</v>
      </c>
      <c r="C379" t="s">
        <v>1</v>
      </c>
      <c r="D379">
        <f>_xlfn.XLOOKUP(Order_Report[[#This Row],[SKU]],SKU_Master[SKU],SKU_Master[Weight (g)])</f>
        <v>165</v>
      </c>
      <c r="E379">
        <f>Order_Report[[#This Row],[Weight Per Product(g)]]*Order_Report[[#This Row],[Order Qty]]</f>
        <v>165</v>
      </c>
    </row>
    <row r="380" spans="1:5" x14ac:dyDescent="0.3">
      <c r="A380" t="s">
        <v>13</v>
      </c>
      <c r="B380" s="2">
        <v>8904223819130</v>
      </c>
      <c r="C380" t="s">
        <v>1</v>
      </c>
      <c r="D380">
        <f>_xlfn.XLOOKUP(Order_Report[[#This Row],[SKU]],SKU_Master[SKU],SKU_Master[Weight (g)])</f>
        <v>350</v>
      </c>
      <c r="E380">
        <f>Order_Report[[#This Row],[Weight Per Product(g)]]*Order_Report[[#This Row],[Order Qty]]</f>
        <v>350</v>
      </c>
    </row>
    <row r="381" spans="1:5" x14ac:dyDescent="0.3">
      <c r="A381" t="s">
        <v>12</v>
      </c>
      <c r="B381" s="2">
        <v>8904223818591</v>
      </c>
      <c r="C381" t="s">
        <v>3</v>
      </c>
      <c r="D381">
        <f>_xlfn.XLOOKUP(Order_Report[[#This Row],[SKU]],SKU_Master[SKU],SKU_Master[Weight (g)])</f>
        <v>120</v>
      </c>
      <c r="E381">
        <f>Order_Report[[#This Row],[Weight Per Product(g)]]*Order_Report[[#This Row],[Order Qty]]</f>
        <v>240</v>
      </c>
    </row>
    <row r="382" spans="1:5" x14ac:dyDescent="0.3">
      <c r="A382" t="s">
        <v>11</v>
      </c>
      <c r="B382" s="2">
        <v>8904223819130</v>
      </c>
      <c r="C382" t="s">
        <v>1</v>
      </c>
      <c r="D382">
        <f>_xlfn.XLOOKUP(Order_Report[[#This Row],[SKU]],SKU_Master[SKU],SKU_Master[Weight (g)])</f>
        <v>350</v>
      </c>
      <c r="E382">
        <f>Order_Report[[#This Row],[Weight Per Product(g)]]*Order_Report[[#This Row],[Order Qty]]</f>
        <v>350</v>
      </c>
    </row>
    <row r="383" spans="1:5" x14ac:dyDescent="0.3">
      <c r="A383" t="s">
        <v>11</v>
      </c>
      <c r="B383" s="2">
        <v>8904223818706</v>
      </c>
      <c r="C383" t="s">
        <v>1</v>
      </c>
      <c r="D383">
        <f>_xlfn.XLOOKUP(Order_Report[[#This Row],[SKU]],SKU_Master[SKU],SKU_Master[Weight (g)])</f>
        <v>127</v>
      </c>
      <c r="E383">
        <f>Order_Report[[#This Row],[Weight Per Product(g)]]*Order_Report[[#This Row],[Order Qty]]</f>
        <v>127</v>
      </c>
    </row>
    <row r="384" spans="1:5" x14ac:dyDescent="0.3">
      <c r="A384" t="s">
        <v>9</v>
      </c>
      <c r="B384" s="2">
        <v>8904223819468</v>
      </c>
      <c r="C384" t="s">
        <v>3</v>
      </c>
      <c r="D384">
        <f>_xlfn.XLOOKUP(Order_Report[[#This Row],[SKU]],SKU_Master[SKU],SKU_Master[Weight (g)])</f>
        <v>240</v>
      </c>
      <c r="E384">
        <f>Order_Report[[#This Row],[Weight Per Product(g)]]*Order_Report[[#This Row],[Order Qty]]</f>
        <v>480</v>
      </c>
    </row>
    <row r="385" spans="1:5" x14ac:dyDescent="0.3">
      <c r="A385" t="s">
        <v>9</v>
      </c>
      <c r="B385" s="2">
        <v>8904223819291</v>
      </c>
      <c r="C385" t="s">
        <v>10</v>
      </c>
      <c r="D385">
        <f>_xlfn.XLOOKUP(Order_Report[[#This Row],[SKU]],SKU_Master[SKU],SKU_Master[Weight (g)])</f>
        <v>112</v>
      </c>
      <c r="E385">
        <f>Order_Report[[#This Row],[Weight Per Product(g)]]*Order_Report[[#This Row],[Order Qty]]</f>
        <v>896</v>
      </c>
    </row>
    <row r="386" spans="1:5" x14ac:dyDescent="0.3">
      <c r="A386" t="s">
        <v>8</v>
      </c>
      <c r="B386" s="2">
        <v>8904223819291</v>
      </c>
      <c r="C386" t="s">
        <v>3</v>
      </c>
      <c r="D386">
        <f>_xlfn.XLOOKUP(Order_Report[[#This Row],[SKU]],SKU_Master[SKU],SKU_Master[Weight (g)])</f>
        <v>112</v>
      </c>
      <c r="E386">
        <f>Order_Report[[#This Row],[Weight Per Product(g)]]*Order_Report[[#This Row],[Order Qty]]</f>
        <v>224</v>
      </c>
    </row>
    <row r="387" spans="1:5" x14ac:dyDescent="0.3">
      <c r="A387" t="s">
        <v>8</v>
      </c>
      <c r="B387" s="2">
        <v>8904223819031</v>
      </c>
      <c r="C387" t="s">
        <v>3</v>
      </c>
      <c r="D387">
        <f>_xlfn.XLOOKUP(Order_Report[[#This Row],[SKU]],SKU_Master[SKU],SKU_Master[Weight (g)])</f>
        <v>112</v>
      </c>
      <c r="E387">
        <f>Order_Report[[#This Row],[Weight Per Product(g)]]*Order_Report[[#This Row],[Order Qty]]</f>
        <v>224</v>
      </c>
    </row>
    <row r="388" spans="1:5" x14ac:dyDescent="0.3">
      <c r="A388" t="s">
        <v>8</v>
      </c>
      <c r="B388" s="2">
        <v>8904223819024</v>
      </c>
      <c r="C388" t="s">
        <v>3</v>
      </c>
      <c r="D388">
        <f>_xlfn.XLOOKUP(Order_Report[[#This Row],[SKU]],SKU_Master[SKU],SKU_Master[Weight (g)])</f>
        <v>112</v>
      </c>
      <c r="E388">
        <f>Order_Report[[#This Row],[Weight Per Product(g)]]*Order_Report[[#This Row],[Order Qty]]</f>
        <v>224</v>
      </c>
    </row>
    <row r="389" spans="1:5" x14ac:dyDescent="0.3">
      <c r="A389" t="s">
        <v>5</v>
      </c>
      <c r="B389" s="2">
        <v>8904223819024</v>
      </c>
      <c r="C389" t="s">
        <v>6</v>
      </c>
      <c r="D389">
        <f>_xlfn.XLOOKUP(Order_Report[[#This Row],[SKU]],SKU_Master[SKU],SKU_Master[Weight (g)])</f>
        <v>112</v>
      </c>
      <c r="E389">
        <f>Order_Report[[#This Row],[Weight Per Product(g)]]*Order_Report[[#This Row],[Order Qty]]</f>
        <v>448</v>
      </c>
    </row>
    <row r="390" spans="1:5" x14ac:dyDescent="0.3">
      <c r="A390" t="s">
        <v>5</v>
      </c>
      <c r="B390" s="2">
        <v>8904223819291</v>
      </c>
      <c r="C390" t="s">
        <v>6</v>
      </c>
      <c r="D390">
        <f>_xlfn.XLOOKUP(Order_Report[[#This Row],[SKU]],SKU_Master[SKU],SKU_Master[Weight (g)])</f>
        <v>112</v>
      </c>
      <c r="E390">
        <f>Order_Report[[#This Row],[Weight Per Product(g)]]*Order_Report[[#This Row],[Order Qty]]</f>
        <v>448</v>
      </c>
    </row>
    <row r="391" spans="1:5" x14ac:dyDescent="0.3">
      <c r="A391" t="s">
        <v>5</v>
      </c>
      <c r="B391" s="2">
        <v>8904223818638</v>
      </c>
      <c r="C391" t="s">
        <v>7</v>
      </c>
      <c r="D391">
        <f>_xlfn.XLOOKUP(Order_Report[[#This Row],[SKU]],SKU_Master[SKU],SKU_Master[Weight (g)])</f>
        <v>137</v>
      </c>
      <c r="E391">
        <f>Order_Report[[#This Row],[Weight Per Product(g)]]*Order_Report[[#This Row],[Order Qty]]</f>
        <v>411</v>
      </c>
    </row>
    <row r="392" spans="1:5" x14ac:dyDescent="0.3">
      <c r="A392" t="s">
        <v>5</v>
      </c>
      <c r="B392" s="2">
        <v>8904223818669</v>
      </c>
      <c r="C392" t="s">
        <v>1</v>
      </c>
      <c r="D392">
        <f>_xlfn.XLOOKUP(Order_Report[[#This Row],[SKU]],SKU_Master[SKU],SKU_Master[Weight (g)])</f>
        <v>240</v>
      </c>
      <c r="E392">
        <f>Order_Report[[#This Row],[Weight Per Product(g)]]*Order_Report[[#This Row],[Order Qty]]</f>
        <v>240</v>
      </c>
    </row>
    <row r="393" spans="1:5" x14ac:dyDescent="0.3">
      <c r="A393" t="s">
        <v>5</v>
      </c>
      <c r="B393" s="2" t="s">
        <v>4</v>
      </c>
      <c r="C393" t="s">
        <v>1</v>
      </c>
      <c r="D393">
        <f>_xlfn.XLOOKUP(Order_Report[[#This Row],[SKU]],SKU_Master[SKU],SKU_Master[Weight (g)])</f>
        <v>10</v>
      </c>
      <c r="E393">
        <f>Order_Report[[#This Row],[Weight Per Product(g)]]*Order_Report[[#This Row],[Order Qty]]</f>
        <v>10</v>
      </c>
    </row>
    <row r="394" spans="1:5" x14ac:dyDescent="0.3">
      <c r="A394" t="s">
        <v>0</v>
      </c>
      <c r="B394" s="2">
        <v>8904223818706</v>
      </c>
      <c r="C394" t="s">
        <v>1</v>
      </c>
      <c r="D394">
        <f>_xlfn.XLOOKUP(Order_Report[[#This Row],[SKU]],SKU_Master[SKU],SKU_Master[Weight (g)])</f>
        <v>127</v>
      </c>
      <c r="E394">
        <f>Order_Report[[#This Row],[Weight Per Product(g)]]*Order_Report[[#This Row],[Order Qty]]</f>
        <v>127</v>
      </c>
    </row>
    <row r="395" spans="1:5" x14ac:dyDescent="0.3">
      <c r="A395" t="s">
        <v>0</v>
      </c>
      <c r="B395" s="2">
        <v>8904223819093</v>
      </c>
      <c r="C395" t="s">
        <v>1</v>
      </c>
      <c r="D395">
        <f>_xlfn.XLOOKUP(Order_Report[[#This Row],[SKU]],SKU_Master[SKU],SKU_Master[Weight (g)])</f>
        <v>150</v>
      </c>
      <c r="E395">
        <f>Order_Report[[#This Row],[Weight Per Product(g)]]*Order_Report[[#This Row],[Order Qty]]</f>
        <v>150</v>
      </c>
    </row>
    <row r="396" spans="1:5" x14ac:dyDescent="0.3">
      <c r="A396" t="s">
        <v>0</v>
      </c>
      <c r="B396" s="2">
        <v>8904223819109</v>
      </c>
      <c r="C396" t="s">
        <v>1</v>
      </c>
      <c r="D396">
        <f>_xlfn.XLOOKUP(Order_Report[[#This Row],[SKU]],SKU_Master[SKU],SKU_Master[Weight (g)])</f>
        <v>100</v>
      </c>
      <c r="E396">
        <f>Order_Report[[#This Row],[Weight Per Product(g)]]*Order_Report[[#This Row],[Order Qty]]</f>
        <v>100</v>
      </c>
    </row>
    <row r="397" spans="1:5" x14ac:dyDescent="0.3">
      <c r="A397" t="s">
        <v>0</v>
      </c>
      <c r="B397" s="2">
        <v>8904223818430</v>
      </c>
      <c r="C397" t="s">
        <v>1</v>
      </c>
      <c r="D397">
        <f>_xlfn.XLOOKUP(Order_Report[[#This Row],[SKU]],SKU_Master[SKU],SKU_Master[Weight (g)])</f>
        <v>165</v>
      </c>
      <c r="E397">
        <f>Order_Report[[#This Row],[Weight Per Product(g)]]*Order_Report[[#This Row],[Order Qty]]</f>
        <v>165</v>
      </c>
    </row>
    <row r="398" spans="1:5" x14ac:dyDescent="0.3">
      <c r="A398" t="s">
        <v>0</v>
      </c>
      <c r="B398" s="2">
        <v>8904223819277</v>
      </c>
      <c r="C398" t="s">
        <v>1</v>
      </c>
      <c r="D398">
        <f>_xlfn.XLOOKUP(Order_Report[[#This Row],[SKU]],SKU_Master[SKU],SKU_Master[Weight (g)])</f>
        <v>350</v>
      </c>
      <c r="E398">
        <f>Order_Report[[#This Row],[Weight Per Product(g)]]*Order_Report[[#This Row],[Order Qty]]</f>
        <v>350</v>
      </c>
    </row>
    <row r="399" spans="1:5" x14ac:dyDescent="0.3">
      <c r="A399" t="s">
        <v>0</v>
      </c>
      <c r="B399" s="2" t="s">
        <v>2</v>
      </c>
      <c r="C399" t="s">
        <v>1</v>
      </c>
      <c r="D399">
        <f>_xlfn.XLOOKUP(Order_Report[[#This Row],[SKU]],SKU_Master[SKU],SKU_Master[Weight (g)])</f>
        <v>500</v>
      </c>
      <c r="E399">
        <f>Order_Report[[#This Row],[Weight Per Product(g)]]*Order_Report[[#This Row],[Order Qty]]</f>
        <v>500</v>
      </c>
    </row>
    <row r="400" spans="1:5" x14ac:dyDescent="0.3">
      <c r="A400" t="s">
        <v>0</v>
      </c>
      <c r="B400" s="2">
        <v>8904223818638</v>
      </c>
      <c r="C400" t="s">
        <v>3</v>
      </c>
      <c r="D400">
        <f>_xlfn.XLOOKUP(Order_Report[[#This Row],[SKU]],SKU_Master[SKU],SKU_Master[Weight (g)])</f>
        <v>137</v>
      </c>
      <c r="E400">
        <f>Order_Report[[#This Row],[Weight Per Product(g)]]*Order_Report[[#This Row],[Order Qty]]</f>
        <v>274</v>
      </c>
    </row>
    <row r="401" spans="1:5" x14ac:dyDescent="0.3">
      <c r="A401" t="s">
        <v>0</v>
      </c>
      <c r="B401" s="2" t="s">
        <v>4</v>
      </c>
      <c r="C401" t="s">
        <v>1</v>
      </c>
      <c r="D401">
        <f>_xlfn.XLOOKUP(Order_Report[[#This Row],[SKU]],SKU_Master[SKU],SKU_Master[Weight (g)])</f>
        <v>10</v>
      </c>
      <c r="E401">
        <f>Order_Report[[#This Row],[Weight Per Product(g)]]*Order_Report[[#This Row],[Order Qty]]</f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5A10-B35F-4E47-89E5-D768353A827C}">
  <dimension ref="A1:B125"/>
  <sheetViews>
    <sheetView workbookViewId="0">
      <selection activeCell="E133" sqref="E133"/>
    </sheetView>
  </sheetViews>
  <sheetFormatPr defaultRowHeight="14.4" x14ac:dyDescent="0.3"/>
  <cols>
    <col min="1" max="1" width="12.88671875" customWidth="1"/>
    <col min="2" max="2" width="11.5546875" bestFit="1" customWidth="1"/>
  </cols>
  <sheetData>
    <row r="1" spans="1:2" x14ac:dyDescent="0.3">
      <c r="A1" t="s">
        <v>463</v>
      </c>
      <c r="B1" t="s">
        <v>465</v>
      </c>
    </row>
    <row r="2" spans="1:2" x14ac:dyDescent="0.3">
      <c r="A2" s="6" t="s">
        <v>0</v>
      </c>
      <c r="B2" cm="1">
        <f t="array" ref="B2">SUM(_xlfn._xlws.FILTER(Order_Report[Order Weight(g)],Order_Report[ExternOrderNo]='Order weight'!A2))</f>
        <v>1676</v>
      </c>
    </row>
    <row r="3" spans="1:2" x14ac:dyDescent="0.3">
      <c r="A3" s="6" t="s">
        <v>5</v>
      </c>
      <c r="B3" cm="1">
        <f t="array" ref="B3">SUM(_xlfn._xlws.FILTER(Order_Report[Order Weight(g)],Order_Report[ExternOrderNo]='Order weight'!A3))</f>
        <v>1557</v>
      </c>
    </row>
    <row r="4" spans="1:2" x14ac:dyDescent="0.3">
      <c r="A4" s="7" t="s">
        <v>8</v>
      </c>
      <c r="B4" cm="1">
        <f t="array" ref="B4">SUM(_xlfn._xlws.FILTER(Order_Report[Order Weight(g)],Order_Report[ExternOrderNo]='Order weight'!A4))</f>
        <v>672</v>
      </c>
    </row>
    <row r="5" spans="1:2" x14ac:dyDescent="0.3">
      <c r="A5" s="6" t="s">
        <v>9</v>
      </c>
      <c r="B5" cm="1">
        <f t="array" ref="B5">SUM(_xlfn._xlws.FILTER(Order_Report[Order Weight(g)],Order_Report[ExternOrderNo]='Order weight'!A5))</f>
        <v>1376</v>
      </c>
    </row>
    <row r="6" spans="1:2" x14ac:dyDescent="0.3">
      <c r="A6" s="6" t="s">
        <v>11</v>
      </c>
      <c r="B6" cm="1">
        <f t="array" ref="B6">SUM(_xlfn._xlws.FILTER(Order_Report[Order Weight(g)],Order_Report[ExternOrderNo]='Order weight'!A6))</f>
        <v>477</v>
      </c>
    </row>
    <row r="7" spans="1:2" x14ac:dyDescent="0.3">
      <c r="A7" s="6" t="s">
        <v>12</v>
      </c>
      <c r="B7" cm="1">
        <f t="array" ref="B7">SUM(_xlfn._xlws.FILTER(Order_Report[Order Weight(g)],Order_Report[ExternOrderNo]='Order weight'!A7))</f>
        <v>240</v>
      </c>
    </row>
    <row r="8" spans="1:2" x14ac:dyDescent="0.3">
      <c r="A8" s="7" t="s">
        <v>13</v>
      </c>
      <c r="B8" cm="1">
        <f t="array" ref="B8">SUM(_xlfn._xlws.FILTER(Order_Report[Order Weight(g)],Order_Report[ExternOrderNo]='Order weight'!A8))</f>
        <v>755</v>
      </c>
    </row>
    <row r="9" spans="1:2" x14ac:dyDescent="0.3">
      <c r="A9" s="6" t="s">
        <v>14</v>
      </c>
      <c r="B9" cm="1">
        <f t="array" ref="B9">SUM(_xlfn._xlws.FILTER(Order_Report[Order Weight(g)],Order_Report[ExternOrderNo]='Order weight'!A9))</f>
        <v>240</v>
      </c>
    </row>
    <row r="10" spans="1:2" x14ac:dyDescent="0.3">
      <c r="A10" s="7" t="s">
        <v>15</v>
      </c>
      <c r="B10" cm="1">
        <f t="array" ref="B10">SUM(_xlfn._xlws.FILTER(Order_Report[Order Weight(g)],Order_Report[ExternOrderNo]='Order weight'!A10))</f>
        <v>165</v>
      </c>
    </row>
    <row r="11" spans="1:2" x14ac:dyDescent="0.3">
      <c r="A11" s="6" t="s">
        <v>16</v>
      </c>
      <c r="B11" cm="1">
        <f t="array" ref="B11">SUM(_xlfn._xlws.FILTER(Order_Report[Order Weight(g)],Order_Report[ExternOrderNo]='Order weight'!A11))</f>
        <v>558</v>
      </c>
    </row>
    <row r="12" spans="1:2" x14ac:dyDescent="0.3">
      <c r="A12" s="7" t="s">
        <v>17</v>
      </c>
      <c r="B12" cm="1">
        <f t="array" ref="B12">SUM(_xlfn._xlws.FILTER(Order_Report[Order Weight(g)],Order_Report[ExternOrderNo]='Order weight'!A12))</f>
        <v>177</v>
      </c>
    </row>
    <row r="13" spans="1:2" x14ac:dyDescent="0.3">
      <c r="A13" s="7" t="s">
        <v>18</v>
      </c>
      <c r="B13" cm="1">
        <f t="array" ref="B13">SUM(_xlfn._xlws.FILTER(Order_Report[Order Weight(g)],Order_Report[ExternOrderNo]='Order weight'!A13))</f>
        <v>1200</v>
      </c>
    </row>
    <row r="14" spans="1:2" x14ac:dyDescent="0.3">
      <c r="A14" s="7" t="s">
        <v>19</v>
      </c>
      <c r="B14" cm="1">
        <f t="array" ref="B14">SUM(_xlfn._xlws.FILTER(Order_Report[Order Weight(g)],Order_Report[ExternOrderNo]='Order weight'!A14))</f>
        <v>2098</v>
      </c>
    </row>
    <row r="15" spans="1:2" x14ac:dyDescent="0.3">
      <c r="A15" s="7" t="s">
        <v>20</v>
      </c>
      <c r="B15" cm="1">
        <f t="array" ref="B15">SUM(_xlfn._xlws.FILTER(Order_Report[Order Weight(g)],Order_Report[ExternOrderNo]='Order weight'!A15))</f>
        <v>515</v>
      </c>
    </row>
    <row r="16" spans="1:2" x14ac:dyDescent="0.3">
      <c r="A16" s="7" t="s">
        <v>21</v>
      </c>
      <c r="B16" cm="1">
        <f t="array" ref="B16">SUM(_xlfn._xlws.FILTER(Order_Report[Order Weight(g)],Order_Report[ExternOrderNo]='Order weight'!A16))</f>
        <v>65</v>
      </c>
    </row>
    <row r="17" spans="1:2" x14ac:dyDescent="0.3">
      <c r="A17" s="6" t="s">
        <v>22</v>
      </c>
      <c r="B17" cm="1">
        <f t="array" ref="B17">SUM(_xlfn._xlws.FILTER(Order_Report[Order Weight(g)],Order_Report[ExternOrderNo]='Order weight'!A17))</f>
        <v>270</v>
      </c>
    </row>
    <row r="18" spans="1:2" x14ac:dyDescent="0.3">
      <c r="A18" s="7" t="s">
        <v>23</v>
      </c>
      <c r="B18" cm="1">
        <f t="array" ref="B18">SUM(_xlfn._xlws.FILTER(Order_Report[Order Weight(g)],Order_Report[ExternOrderNo]='Order weight'!A18))</f>
        <v>841</v>
      </c>
    </row>
    <row r="19" spans="1:2" x14ac:dyDescent="0.3">
      <c r="A19" s="6" t="s">
        <v>24</v>
      </c>
      <c r="B19" cm="1">
        <f t="array" ref="B19">SUM(_xlfn._xlws.FILTER(Order_Report[Order Weight(g)],Order_Report[ExternOrderNo]='Order weight'!A19))</f>
        <v>700</v>
      </c>
    </row>
    <row r="20" spans="1:2" x14ac:dyDescent="0.3">
      <c r="A20" s="6" t="s">
        <v>25</v>
      </c>
      <c r="B20" cm="1">
        <f t="array" ref="B20">SUM(_xlfn._xlws.FILTER(Order_Report[Order Weight(g)],Order_Report[ExternOrderNo]='Order weight'!A20))</f>
        <v>1357</v>
      </c>
    </row>
    <row r="21" spans="1:2" x14ac:dyDescent="0.3">
      <c r="A21" s="6" t="s">
        <v>26</v>
      </c>
      <c r="B21" cm="1">
        <f t="array" ref="B21">SUM(_xlfn._xlws.FILTER(Order_Report[Order Weight(g)],Order_Report[ExternOrderNo]='Order weight'!A21))</f>
        <v>500</v>
      </c>
    </row>
    <row r="22" spans="1:2" x14ac:dyDescent="0.3">
      <c r="A22" s="7" t="s">
        <v>27</v>
      </c>
      <c r="B22" cm="1">
        <f t="array" ref="B22">SUM(_xlfn._xlws.FILTER(Order_Report[Order Weight(g)],Order_Report[ExternOrderNo]='Order weight'!A22))</f>
        <v>920</v>
      </c>
    </row>
    <row r="23" spans="1:2" x14ac:dyDescent="0.3">
      <c r="A23" s="6" t="s">
        <v>28</v>
      </c>
      <c r="B23" cm="1">
        <f t="array" ref="B23">SUM(_xlfn._xlws.FILTER(Order_Report[Order Weight(g)],Order_Report[ExternOrderNo]='Order weight'!A23))</f>
        <v>554</v>
      </c>
    </row>
    <row r="24" spans="1:2" x14ac:dyDescent="0.3">
      <c r="A24" s="6" t="s">
        <v>29</v>
      </c>
      <c r="B24" cm="1">
        <f t="array" ref="B24">SUM(_xlfn._xlws.FILTER(Order_Report[Order Weight(g)],Order_Report[ExternOrderNo]='Order weight'!A24))</f>
        <v>220</v>
      </c>
    </row>
    <row r="25" spans="1:2" x14ac:dyDescent="0.3">
      <c r="A25" s="6" t="s">
        <v>30</v>
      </c>
      <c r="B25" cm="1">
        <f t="array" ref="B25">SUM(_xlfn._xlws.FILTER(Order_Report[Order Weight(g)],Order_Report[ExternOrderNo]='Order weight'!A25))</f>
        <v>127</v>
      </c>
    </row>
    <row r="26" spans="1:2" x14ac:dyDescent="0.3">
      <c r="A26" s="7" t="s">
        <v>31</v>
      </c>
      <c r="B26" cm="1">
        <f t="array" ref="B26">SUM(_xlfn._xlws.FILTER(Order_Report[Order Weight(g)],Order_Report[ExternOrderNo]='Order weight'!A26))</f>
        <v>720</v>
      </c>
    </row>
    <row r="27" spans="1:2" x14ac:dyDescent="0.3">
      <c r="A27" s="6" t="s">
        <v>32</v>
      </c>
      <c r="B27" cm="1">
        <f t="array" ref="B27">SUM(_xlfn._xlws.FILTER(Order_Report[Order Weight(g)],Order_Report[ExternOrderNo]='Order weight'!A27))</f>
        <v>500</v>
      </c>
    </row>
    <row r="28" spans="1:2" x14ac:dyDescent="0.3">
      <c r="A28" s="7" t="s">
        <v>33</v>
      </c>
      <c r="B28" cm="1">
        <f t="array" ref="B28">SUM(_xlfn._xlws.FILTER(Order_Report[Order Weight(g)],Order_Report[ExternOrderNo]='Order weight'!A28))</f>
        <v>2572</v>
      </c>
    </row>
    <row r="29" spans="1:2" x14ac:dyDescent="0.3">
      <c r="A29" s="7" t="s">
        <v>35</v>
      </c>
      <c r="B29" cm="1">
        <f t="array" ref="B29">SUM(_xlfn._xlws.FILTER(Order_Report[Order Weight(g)],Order_Report[ExternOrderNo]='Order weight'!A29))</f>
        <v>558</v>
      </c>
    </row>
    <row r="30" spans="1:2" x14ac:dyDescent="0.3">
      <c r="A30" s="7" t="s">
        <v>36</v>
      </c>
      <c r="B30" cm="1">
        <f t="array" ref="B30">SUM(_xlfn._xlws.FILTER(Order_Report[Order Weight(g)],Order_Report[ExternOrderNo]='Order weight'!A30))</f>
        <v>563</v>
      </c>
    </row>
    <row r="31" spans="1:2" x14ac:dyDescent="0.3">
      <c r="A31" s="7" t="s">
        <v>37</v>
      </c>
      <c r="B31" cm="1">
        <f t="array" ref="B31">SUM(_xlfn._xlws.FILTER(Order_Report[Order Weight(g)],Order_Report[ExternOrderNo]='Order weight'!A31))</f>
        <v>500</v>
      </c>
    </row>
    <row r="32" spans="1:2" x14ac:dyDescent="0.3">
      <c r="A32" s="6" t="s">
        <v>38</v>
      </c>
      <c r="B32" cm="1">
        <f t="array" ref="B32">SUM(_xlfn._xlws.FILTER(Order_Report[Order Weight(g)],Order_Report[ExternOrderNo]='Order weight'!A32))</f>
        <v>500</v>
      </c>
    </row>
    <row r="33" spans="1:2" x14ac:dyDescent="0.3">
      <c r="A33" s="7" t="s">
        <v>39</v>
      </c>
      <c r="B33" cm="1">
        <f t="array" ref="B33">SUM(_xlfn._xlws.FILTER(Order_Report[Order Weight(g)],Order_Report[ExternOrderNo]='Order weight'!A33))</f>
        <v>721</v>
      </c>
    </row>
    <row r="34" spans="1:2" x14ac:dyDescent="0.3">
      <c r="A34" s="6" t="s">
        <v>40</v>
      </c>
      <c r="B34" cm="1">
        <f t="array" ref="B34">SUM(_xlfn._xlws.FILTER(Order_Report[Order Weight(g)],Order_Report[ExternOrderNo]='Order weight'!A34))</f>
        <v>689</v>
      </c>
    </row>
    <row r="35" spans="1:2" x14ac:dyDescent="0.3">
      <c r="A35" s="6" t="s">
        <v>41</v>
      </c>
      <c r="B35" cm="1">
        <f t="array" ref="B35">SUM(_xlfn._xlws.FILTER(Order_Report[Order Weight(g)],Order_Report[ExternOrderNo]='Order weight'!A35))</f>
        <v>607</v>
      </c>
    </row>
    <row r="36" spans="1:2" x14ac:dyDescent="0.3">
      <c r="A36" s="7" t="s">
        <v>42</v>
      </c>
      <c r="B36" cm="1">
        <f t="array" ref="B36">SUM(_xlfn._xlws.FILTER(Order_Report[Order Weight(g)],Order_Report[ExternOrderNo]='Order weight'!A36))</f>
        <v>508</v>
      </c>
    </row>
    <row r="37" spans="1:2" x14ac:dyDescent="0.3">
      <c r="A37" s="7" t="s">
        <v>43</v>
      </c>
      <c r="B37" cm="1">
        <f t="array" ref="B37">SUM(_xlfn._xlws.FILTER(Order_Report[Order Weight(g)],Order_Report[ExternOrderNo]='Order weight'!A37))</f>
        <v>945</v>
      </c>
    </row>
    <row r="38" spans="1:2" x14ac:dyDescent="0.3">
      <c r="A38" s="7" t="s">
        <v>44</v>
      </c>
      <c r="B38" cm="1">
        <f t="array" ref="B38">SUM(_xlfn._xlws.FILTER(Order_Report[Order Weight(g)],Order_Report[ExternOrderNo]='Order weight'!A38))</f>
        <v>750</v>
      </c>
    </row>
    <row r="39" spans="1:2" x14ac:dyDescent="0.3">
      <c r="A39" s="7" t="s">
        <v>45</v>
      </c>
      <c r="B39" cm="1">
        <f t="array" ref="B39">SUM(_xlfn._xlws.FILTER(Order_Report[Order Weight(g)],Order_Report[ExternOrderNo]='Order weight'!A39))</f>
        <v>505</v>
      </c>
    </row>
    <row r="40" spans="1:2" x14ac:dyDescent="0.3">
      <c r="A40" s="6" t="s">
        <v>46</v>
      </c>
      <c r="B40" cm="1">
        <f t="array" ref="B40">SUM(_xlfn._xlws.FILTER(Order_Report[Order Weight(g)],Order_Report[ExternOrderNo]='Order weight'!A40))</f>
        <v>1032</v>
      </c>
    </row>
    <row r="41" spans="1:2" x14ac:dyDescent="0.3">
      <c r="A41" s="6" t="s">
        <v>47</v>
      </c>
      <c r="B41" cm="1">
        <f t="array" ref="B41">SUM(_xlfn._xlws.FILTER(Order_Report[Order Weight(g)],Order_Report[ExternOrderNo]='Order weight'!A41))</f>
        <v>607</v>
      </c>
    </row>
    <row r="42" spans="1:2" x14ac:dyDescent="0.3">
      <c r="A42" s="7" t="s">
        <v>48</v>
      </c>
      <c r="B42" cm="1">
        <f t="array" ref="B42">SUM(_xlfn._xlws.FILTER(Order_Report[Order Weight(g)],Order_Report[ExternOrderNo]='Order weight'!A42))</f>
        <v>500</v>
      </c>
    </row>
    <row r="43" spans="1:2" x14ac:dyDescent="0.3">
      <c r="A43" s="6" t="s">
        <v>49</v>
      </c>
      <c r="B43" cm="1">
        <f t="array" ref="B43">SUM(_xlfn._xlws.FILTER(Order_Report[Order Weight(g)],Order_Report[ExternOrderNo]='Order weight'!A43))</f>
        <v>488</v>
      </c>
    </row>
    <row r="44" spans="1:2" x14ac:dyDescent="0.3">
      <c r="A44" s="7" t="s">
        <v>50</v>
      </c>
      <c r="B44" cm="1">
        <f t="array" ref="B44">SUM(_xlfn._xlws.FILTER(Order_Report[Order Weight(g)],Order_Report[ExternOrderNo]='Order weight'!A44))</f>
        <v>607</v>
      </c>
    </row>
    <row r="45" spans="1:2" x14ac:dyDescent="0.3">
      <c r="A45" s="6" t="s">
        <v>51</v>
      </c>
      <c r="B45" cm="1">
        <f t="array" ref="B45">SUM(_xlfn._xlws.FILTER(Order_Report[Order Weight(g)],Order_Report[ExternOrderNo]='Order weight'!A45))</f>
        <v>986</v>
      </c>
    </row>
    <row r="46" spans="1:2" x14ac:dyDescent="0.3">
      <c r="A46" s="6" t="s">
        <v>52</v>
      </c>
      <c r="B46" cm="1">
        <f t="array" ref="B46">SUM(_xlfn._xlws.FILTER(Order_Report[Order Weight(g)],Order_Report[ExternOrderNo]='Order weight'!A46))</f>
        <v>500</v>
      </c>
    </row>
    <row r="47" spans="1:2" x14ac:dyDescent="0.3">
      <c r="A47" s="7" t="s">
        <v>53</v>
      </c>
      <c r="B47" cm="1">
        <f t="array" ref="B47">SUM(_xlfn._xlws.FILTER(Order_Report[Order Weight(g)],Order_Report[ExternOrderNo]='Order weight'!A47))</f>
        <v>500</v>
      </c>
    </row>
    <row r="48" spans="1:2" x14ac:dyDescent="0.3">
      <c r="A48" s="6" t="s">
        <v>54</v>
      </c>
      <c r="B48" cm="1">
        <f t="array" ref="B48">SUM(_xlfn._xlws.FILTER(Order_Report[Order Weight(g)],Order_Report[ExternOrderNo]='Order weight'!A48))</f>
        <v>601</v>
      </c>
    </row>
    <row r="49" spans="1:2" x14ac:dyDescent="0.3">
      <c r="A49" s="7" t="s">
        <v>55</v>
      </c>
      <c r="B49" cm="1">
        <f t="array" ref="B49">SUM(_xlfn._xlws.FILTER(Order_Report[Order Weight(g)],Order_Report[ExternOrderNo]='Order weight'!A49))</f>
        <v>361</v>
      </c>
    </row>
    <row r="50" spans="1:2" x14ac:dyDescent="0.3">
      <c r="A50" s="7" t="s">
        <v>56</v>
      </c>
      <c r="B50" cm="1">
        <f t="array" ref="B50">SUM(_xlfn._xlws.FILTER(Order_Report[Order Weight(g)],Order_Report[ExternOrderNo]='Order weight'!A50))</f>
        <v>630</v>
      </c>
    </row>
    <row r="51" spans="1:2" x14ac:dyDescent="0.3">
      <c r="A51" s="6" t="s">
        <v>57</v>
      </c>
      <c r="B51" cm="1">
        <f t="array" ref="B51">SUM(_xlfn._xlws.FILTER(Order_Report[Order Weight(g)],Order_Report[ExternOrderNo]='Order weight'!A51))</f>
        <v>3080</v>
      </c>
    </row>
    <row r="52" spans="1:2" x14ac:dyDescent="0.3">
      <c r="A52" s="6" t="s">
        <v>58</v>
      </c>
      <c r="B52" cm="1">
        <f t="array" ref="B52">SUM(_xlfn._xlws.FILTER(Order_Report[Order Weight(g)],Order_Report[ExternOrderNo]='Order weight'!A52))</f>
        <v>1517</v>
      </c>
    </row>
    <row r="53" spans="1:2" x14ac:dyDescent="0.3">
      <c r="A53" s="7" t="s">
        <v>60</v>
      </c>
      <c r="B53" cm="1">
        <f t="array" ref="B53">SUM(_xlfn._xlws.FILTER(Order_Report[Order Weight(g)],Order_Report[ExternOrderNo]='Order weight'!A53))</f>
        <v>1505</v>
      </c>
    </row>
    <row r="54" spans="1:2" x14ac:dyDescent="0.3">
      <c r="A54" s="7" t="s">
        <v>61</v>
      </c>
      <c r="B54" cm="1">
        <f t="array" ref="B54">SUM(_xlfn._xlws.FILTER(Order_Report[Order Weight(g)],Order_Report[ExternOrderNo]='Order weight'!A54))</f>
        <v>607</v>
      </c>
    </row>
    <row r="55" spans="1:2" x14ac:dyDescent="0.3">
      <c r="A55" s="6" t="s">
        <v>62</v>
      </c>
      <c r="B55" cm="1">
        <f t="array" ref="B55">SUM(_xlfn._xlws.FILTER(Order_Report[Order Weight(g)],Order_Report[ExternOrderNo]='Order weight'!A55))</f>
        <v>500</v>
      </c>
    </row>
    <row r="56" spans="1:2" x14ac:dyDescent="0.3">
      <c r="A56" s="7" t="s">
        <v>63</v>
      </c>
      <c r="B56" cm="1">
        <f t="array" ref="B56">SUM(_xlfn._xlws.FILTER(Order_Report[Order Weight(g)],Order_Report[ExternOrderNo]='Order weight'!A56))</f>
        <v>500</v>
      </c>
    </row>
    <row r="57" spans="1:2" x14ac:dyDescent="0.3">
      <c r="A57" s="6" t="s">
        <v>64</v>
      </c>
      <c r="B57" cm="1">
        <f t="array" ref="B57">SUM(_xlfn._xlws.FILTER(Order_Report[Order Weight(g)],Order_Report[ExternOrderNo]='Order weight'!A57))</f>
        <v>500</v>
      </c>
    </row>
    <row r="58" spans="1:2" x14ac:dyDescent="0.3">
      <c r="A58" s="7" t="s">
        <v>65</v>
      </c>
      <c r="B58" cm="1">
        <f t="array" ref="B58">SUM(_xlfn._xlws.FILTER(Order_Report[Order Weight(g)],Order_Report[ExternOrderNo]='Order weight'!A58))</f>
        <v>500</v>
      </c>
    </row>
    <row r="59" spans="1:2" x14ac:dyDescent="0.3">
      <c r="A59" s="6" t="s">
        <v>66</v>
      </c>
      <c r="B59" cm="1">
        <f t="array" ref="B59">SUM(_xlfn._xlws.FILTER(Order_Report[Order Weight(g)],Order_Report[ExternOrderNo]='Order weight'!A59))</f>
        <v>600</v>
      </c>
    </row>
    <row r="60" spans="1:2" x14ac:dyDescent="0.3">
      <c r="A60" s="7" t="s">
        <v>67</v>
      </c>
      <c r="B60" cm="1">
        <f t="array" ref="B60">SUM(_xlfn._xlws.FILTER(Order_Report[Order Weight(g)],Order_Report[ExternOrderNo]='Order weight'!A60))</f>
        <v>731</v>
      </c>
    </row>
    <row r="61" spans="1:2" x14ac:dyDescent="0.3">
      <c r="A61" s="7" t="s">
        <v>68</v>
      </c>
      <c r="B61" cm="1">
        <f t="array" ref="B61">SUM(_xlfn._xlws.FILTER(Order_Report[Order Weight(g)],Order_Report[ExternOrderNo]='Order weight'!A61))</f>
        <v>220</v>
      </c>
    </row>
    <row r="62" spans="1:2" x14ac:dyDescent="0.3">
      <c r="A62" s="7" t="s">
        <v>69</v>
      </c>
      <c r="B62" cm="1">
        <f t="array" ref="B62">SUM(_xlfn._xlws.FILTER(Order_Report[Order Weight(g)],Order_Report[ExternOrderNo]='Order weight'!A62))</f>
        <v>500</v>
      </c>
    </row>
    <row r="63" spans="1:2" x14ac:dyDescent="0.3">
      <c r="A63" s="6" t="s">
        <v>70</v>
      </c>
      <c r="B63" cm="1">
        <f t="array" ref="B63">SUM(_xlfn._xlws.FILTER(Order_Report[Order Weight(g)],Order_Report[ExternOrderNo]='Order weight'!A63))</f>
        <v>1183</v>
      </c>
    </row>
    <row r="64" spans="1:2" x14ac:dyDescent="0.3">
      <c r="A64" s="6" t="s">
        <v>72</v>
      </c>
      <c r="B64" cm="1">
        <f t="array" ref="B64">SUM(_xlfn._xlws.FILTER(Order_Report[Order Weight(g)],Order_Report[ExternOrderNo]='Order weight'!A64))</f>
        <v>500</v>
      </c>
    </row>
    <row r="65" spans="1:2" x14ac:dyDescent="0.3">
      <c r="A65" s="7" t="s">
        <v>73</v>
      </c>
      <c r="B65" cm="1">
        <f t="array" ref="B65">SUM(_xlfn._xlws.FILTER(Order_Report[Order Weight(g)],Order_Report[ExternOrderNo]='Order weight'!A65))</f>
        <v>734</v>
      </c>
    </row>
    <row r="66" spans="1:2" x14ac:dyDescent="0.3">
      <c r="A66" s="7" t="s">
        <v>74</v>
      </c>
      <c r="B66" cm="1">
        <f t="array" ref="B66">SUM(_xlfn._xlws.FILTER(Order_Report[Order Weight(g)],Order_Report[ExternOrderNo]='Order weight'!A66))</f>
        <v>607</v>
      </c>
    </row>
    <row r="67" spans="1:2" x14ac:dyDescent="0.3">
      <c r="A67" s="6" t="s">
        <v>75</v>
      </c>
      <c r="B67" cm="1">
        <f t="array" ref="B67">SUM(_xlfn._xlws.FILTER(Order_Report[Order Weight(g)],Order_Report[ExternOrderNo]='Order weight'!A67))</f>
        <v>500</v>
      </c>
    </row>
    <row r="68" spans="1:2" x14ac:dyDescent="0.3">
      <c r="A68" s="7" t="s">
        <v>76</v>
      </c>
      <c r="B68" cm="1">
        <f t="array" ref="B68">SUM(_xlfn._xlws.FILTER(Order_Report[Order Weight(g)],Order_Report[ExternOrderNo]='Order weight'!A68))</f>
        <v>245</v>
      </c>
    </row>
    <row r="69" spans="1:2" x14ac:dyDescent="0.3">
      <c r="A69" s="7" t="s">
        <v>77</v>
      </c>
      <c r="B69" cm="1">
        <f t="array" ref="B69">SUM(_xlfn._xlws.FILTER(Order_Report[Order Weight(g)],Order_Report[ExternOrderNo]='Order weight'!A69))</f>
        <v>601</v>
      </c>
    </row>
    <row r="70" spans="1:2" x14ac:dyDescent="0.3">
      <c r="A70" s="6" t="s">
        <v>78</v>
      </c>
      <c r="B70" cm="1">
        <f t="array" ref="B70">SUM(_xlfn._xlws.FILTER(Order_Report[Order Weight(g)],Order_Report[ExternOrderNo]='Order weight'!A70))</f>
        <v>607</v>
      </c>
    </row>
    <row r="71" spans="1:2" x14ac:dyDescent="0.3">
      <c r="A71" s="7" t="s">
        <v>79</v>
      </c>
      <c r="B71" cm="1">
        <f t="array" ref="B71">SUM(_xlfn._xlws.FILTER(Order_Report[Order Weight(g)],Order_Report[ExternOrderNo]='Order weight'!A71))</f>
        <v>343</v>
      </c>
    </row>
    <row r="72" spans="1:2" x14ac:dyDescent="0.3">
      <c r="A72" s="6" t="s">
        <v>80</v>
      </c>
      <c r="B72" cm="1">
        <f t="array" ref="B72">SUM(_xlfn._xlws.FILTER(Order_Report[Order Weight(g)],Order_Report[ExternOrderNo]='Order weight'!A72))</f>
        <v>1157</v>
      </c>
    </row>
    <row r="73" spans="1:2" x14ac:dyDescent="0.3">
      <c r="A73" s="6" t="s">
        <v>81</v>
      </c>
      <c r="B73" cm="1">
        <f t="array" ref="B73">SUM(_xlfn._xlws.FILTER(Order_Report[Order Weight(g)],Order_Report[ExternOrderNo]='Order weight'!A73))</f>
        <v>500</v>
      </c>
    </row>
    <row r="74" spans="1:2" x14ac:dyDescent="0.3">
      <c r="A74" s="7" t="s">
        <v>82</v>
      </c>
      <c r="B74" cm="1">
        <f t="array" ref="B74">SUM(_xlfn._xlws.FILTER(Order_Report[Order Weight(g)],Order_Report[ExternOrderNo]='Order weight'!A74))</f>
        <v>721</v>
      </c>
    </row>
    <row r="75" spans="1:2" x14ac:dyDescent="0.3">
      <c r="A75" s="7" t="s">
        <v>83</v>
      </c>
      <c r="B75" cm="1">
        <f t="array" ref="B75">SUM(_xlfn._xlws.FILTER(Order_Report[Order Weight(g)],Order_Report[ExternOrderNo]='Order weight'!A75))</f>
        <v>765</v>
      </c>
    </row>
    <row r="76" spans="1:2" x14ac:dyDescent="0.3">
      <c r="A76" s="7" t="s">
        <v>84</v>
      </c>
      <c r="B76" cm="1">
        <f t="array" ref="B76">SUM(_xlfn._xlws.FILTER(Order_Report[Order Weight(g)],Order_Report[ExternOrderNo]='Order weight'!A76))</f>
        <v>930</v>
      </c>
    </row>
    <row r="77" spans="1:2" x14ac:dyDescent="0.3">
      <c r="A77" s="7" t="s">
        <v>85</v>
      </c>
      <c r="B77" cm="1">
        <f t="array" ref="B77">SUM(_xlfn._xlws.FILTER(Order_Report[Order Weight(g)],Order_Report[ExternOrderNo]='Order weight'!A77))</f>
        <v>1080</v>
      </c>
    </row>
    <row r="78" spans="1:2" x14ac:dyDescent="0.3">
      <c r="A78" s="7" t="s">
        <v>86</v>
      </c>
      <c r="B78" cm="1">
        <f t="array" ref="B78">SUM(_xlfn._xlws.FILTER(Order_Report[Order Weight(g)],Order_Report[ExternOrderNo]='Order weight'!A78))</f>
        <v>607</v>
      </c>
    </row>
    <row r="79" spans="1:2" x14ac:dyDescent="0.3">
      <c r="A79" s="6" t="s">
        <v>87</v>
      </c>
      <c r="B79" cm="1">
        <f t="array" ref="B79">SUM(_xlfn._xlws.FILTER(Order_Report[Order Weight(g)],Order_Report[ExternOrderNo]='Order weight'!A79))</f>
        <v>240</v>
      </c>
    </row>
    <row r="80" spans="1:2" x14ac:dyDescent="0.3">
      <c r="A80" s="7" t="s">
        <v>88</v>
      </c>
      <c r="B80" cm="1">
        <f t="array" ref="B80">SUM(_xlfn._xlws.FILTER(Order_Report[Order Weight(g)],Order_Report[ExternOrderNo]='Order weight'!A80))</f>
        <v>500</v>
      </c>
    </row>
    <row r="81" spans="1:2" x14ac:dyDescent="0.3">
      <c r="A81" s="6" t="s">
        <v>89</v>
      </c>
      <c r="B81" cm="1">
        <f t="array" ref="B81">SUM(_xlfn._xlws.FILTER(Order_Report[Order Weight(g)],Order_Report[ExternOrderNo]='Order weight'!A81))</f>
        <v>607</v>
      </c>
    </row>
    <row r="82" spans="1:2" x14ac:dyDescent="0.3">
      <c r="A82" s="7" t="s">
        <v>90</v>
      </c>
      <c r="B82" cm="1">
        <f t="array" ref="B82">SUM(_xlfn._xlws.FILTER(Order_Report[Order Weight(g)],Order_Report[ExternOrderNo]='Order weight'!A82))</f>
        <v>500</v>
      </c>
    </row>
    <row r="83" spans="1:2" x14ac:dyDescent="0.3">
      <c r="A83" s="6" t="s">
        <v>91</v>
      </c>
      <c r="B83" cm="1">
        <f t="array" ref="B83">SUM(_xlfn._xlws.FILTER(Order_Report[Order Weight(g)],Order_Report[ExternOrderNo]='Order weight'!A83))</f>
        <v>830</v>
      </c>
    </row>
    <row r="84" spans="1:2" x14ac:dyDescent="0.3">
      <c r="A84" s="7" t="s">
        <v>92</v>
      </c>
      <c r="B84" cm="1">
        <f t="array" ref="B84">SUM(_xlfn._xlws.FILTER(Order_Report[Order Weight(g)],Order_Report[ExternOrderNo]='Order weight'!A84))</f>
        <v>1048</v>
      </c>
    </row>
    <row r="85" spans="1:2" x14ac:dyDescent="0.3">
      <c r="A85" s="6" t="s">
        <v>93</v>
      </c>
      <c r="B85" cm="1">
        <f t="array" ref="B85">SUM(_xlfn._xlws.FILTER(Order_Report[Order Weight(g)],Order_Report[ExternOrderNo]='Order weight'!A85))</f>
        <v>2016</v>
      </c>
    </row>
    <row r="86" spans="1:2" x14ac:dyDescent="0.3">
      <c r="A86" s="7" t="s">
        <v>95</v>
      </c>
      <c r="B86" cm="1">
        <f t="array" ref="B86">SUM(_xlfn._xlws.FILTER(Order_Report[Order Weight(g)],Order_Report[ExternOrderNo]='Order weight'!A86))</f>
        <v>500</v>
      </c>
    </row>
    <row r="87" spans="1:2" x14ac:dyDescent="0.3">
      <c r="A87" s="6" t="s">
        <v>96</v>
      </c>
      <c r="B87" cm="1">
        <f t="array" ref="B87">SUM(_xlfn._xlws.FILTER(Order_Report[Order Weight(g)],Order_Report[ExternOrderNo]='Order weight'!A87))</f>
        <v>490</v>
      </c>
    </row>
    <row r="88" spans="1:2" x14ac:dyDescent="0.3">
      <c r="A88" s="7" t="s">
        <v>97</v>
      </c>
      <c r="B88" cm="1">
        <f t="array" ref="B88">SUM(_xlfn._xlws.FILTER(Order_Report[Order Weight(g)],Order_Report[ExternOrderNo]='Order weight'!A88))</f>
        <v>500</v>
      </c>
    </row>
    <row r="89" spans="1:2" x14ac:dyDescent="0.3">
      <c r="A89" s="6" t="s">
        <v>98</v>
      </c>
      <c r="B89" cm="1">
        <f t="array" ref="B89">SUM(_xlfn._xlws.FILTER(Order_Report[Order Weight(g)],Order_Report[ExternOrderNo]='Order weight'!A89))</f>
        <v>607</v>
      </c>
    </row>
    <row r="90" spans="1:2" x14ac:dyDescent="0.3">
      <c r="A90" s="7" t="s">
        <v>99</v>
      </c>
      <c r="B90" cm="1">
        <f t="array" ref="B90">SUM(_xlfn._xlws.FILTER(Order_Report[Order Weight(g)],Order_Report[ExternOrderNo]='Order weight'!A90))</f>
        <v>500</v>
      </c>
    </row>
    <row r="91" spans="1:2" x14ac:dyDescent="0.3">
      <c r="A91" s="6" t="s">
        <v>100</v>
      </c>
      <c r="B91" cm="1">
        <f t="array" ref="B91">SUM(_xlfn._xlws.FILTER(Order_Report[Order Weight(g)],Order_Report[ExternOrderNo]='Order weight'!A91))</f>
        <v>500</v>
      </c>
    </row>
    <row r="92" spans="1:2" x14ac:dyDescent="0.3">
      <c r="A92" s="7" t="s">
        <v>101</v>
      </c>
      <c r="B92" cm="1">
        <f t="array" ref="B92">SUM(_xlfn._xlws.FILTER(Order_Report[Order Weight(g)],Order_Report[ExternOrderNo]='Order weight'!A92))</f>
        <v>1168</v>
      </c>
    </row>
    <row r="93" spans="1:2" x14ac:dyDescent="0.3">
      <c r="A93" s="7" t="s">
        <v>102</v>
      </c>
      <c r="B93" cm="1">
        <f t="array" ref="B93">SUM(_xlfn._xlws.FILTER(Order_Report[Order Weight(g)],Order_Report[ExternOrderNo]='Order weight'!A93))</f>
        <v>1459</v>
      </c>
    </row>
    <row r="94" spans="1:2" x14ac:dyDescent="0.3">
      <c r="A94" s="7" t="s">
        <v>103</v>
      </c>
      <c r="B94" cm="1">
        <f t="array" ref="B94">SUM(_xlfn._xlws.FILTER(Order_Report[Order Weight(g)],Order_Report[ExternOrderNo]='Order weight'!A94))</f>
        <v>240</v>
      </c>
    </row>
    <row r="95" spans="1:2" x14ac:dyDescent="0.3">
      <c r="A95" s="6" t="s">
        <v>104</v>
      </c>
      <c r="B95" cm="1">
        <f t="array" ref="B95">SUM(_xlfn._xlws.FILTER(Order_Report[Order Weight(g)],Order_Report[ExternOrderNo]='Order weight'!A95))</f>
        <v>500</v>
      </c>
    </row>
    <row r="96" spans="1:2" x14ac:dyDescent="0.3">
      <c r="A96" s="7" t="s">
        <v>105</v>
      </c>
      <c r="B96" cm="1">
        <f t="array" ref="B96">SUM(_xlfn._xlws.FILTER(Order_Report[Order Weight(g)],Order_Report[ExternOrderNo]='Order weight'!A96))</f>
        <v>500</v>
      </c>
    </row>
    <row r="97" spans="1:2" x14ac:dyDescent="0.3">
      <c r="A97" s="6" t="s">
        <v>106</v>
      </c>
      <c r="B97" cm="1">
        <f t="array" ref="B97">SUM(_xlfn._xlws.FILTER(Order_Report[Order Weight(g)],Order_Report[ExternOrderNo]='Order weight'!A97))</f>
        <v>840</v>
      </c>
    </row>
    <row r="98" spans="1:2" x14ac:dyDescent="0.3">
      <c r="A98" s="6" t="s">
        <v>107</v>
      </c>
      <c r="B98" cm="1">
        <f t="array" ref="B98">SUM(_xlfn._xlws.FILTER(Order_Report[Order Weight(g)],Order_Report[ExternOrderNo]='Order weight'!A98))</f>
        <v>500</v>
      </c>
    </row>
    <row r="99" spans="1:2" x14ac:dyDescent="0.3">
      <c r="A99" s="7" t="s">
        <v>108</v>
      </c>
      <c r="B99" cm="1">
        <f t="array" ref="B99">SUM(_xlfn._xlws.FILTER(Order_Report[Order Weight(g)],Order_Report[ExternOrderNo]='Order weight'!A99))</f>
        <v>127</v>
      </c>
    </row>
    <row r="100" spans="1:2" x14ac:dyDescent="0.3">
      <c r="A100" s="6" t="s">
        <v>109</v>
      </c>
      <c r="B100" cm="1">
        <f t="array" ref="B100">SUM(_xlfn._xlws.FILTER(Order_Report[Order Weight(g)],Order_Report[ExternOrderNo]='Order weight'!A100))</f>
        <v>361</v>
      </c>
    </row>
    <row r="101" spans="1:2" x14ac:dyDescent="0.3">
      <c r="A101" s="6" t="s">
        <v>110</v>
      </c>
      <c r="B101" cm="1">
        <f t="array" ref="B101">SUM(_xlfn._xlws.FILTER(Order_Report[Order Weight(g)],Order_Report[ExternOrderNo]='Order weight'!A101))</f>
        <v>611</v>
      </c>
    </row>
    <row r="102" spans="1:2" x14ac:dyDescent="0.3">
      <c r="A102" s="7" t="s">
        <v>111</v>
      </c>
      <c r="B102" cm="1">
        <f t="array" ref="B102">SUM(_xlfn._xlws.FILTER(Order_Report[Order Weight(g)],Order_Report[ExternOrderNo]='Order weight'!A102))</f>
        <v>840</v>
      </c>
    </row>
    <row r="103" spans="1:2" x14ac:dyDescent="0.3">
      <c r="A103" s="6" t="s">
        <v>112</v>
      </c>
      <c r="B103" cm="1">
        <f t="array" ref="B103">SUM(_xlfn._xlws.FILTER(Order_Report[Order Weight(g)],Order_Report[ExternOrderNo]='Order weight'!A103))</f>
        <v>500</v>
      </c>
    </row>
    <row r="104" spans="1:2" x14ac:dyDescent="0.3">
      <c r="A104" s="7" t="s">
        <v>113</v>
      </c>
      <c r="B104" cm="1">
        <f t="array" ref="B104">SUM(_xlfn._xlws.FILTER(Order_Report[Order Weight(g)],Order_Report[ExternOrderNo]='Order weight'!A104))</f>
        <v>967</v>
      </c>
    </row>
    <row r="105" spans="1:2" x14ac:dyDescent="0.3">
      <c r="A105" s="6" t="s">
        <v>114</v>
      </c>
      <c r="B105" cm="1">
        <f t="array" ref="B105">SUM(_xlfn._xlws.FILTER(Order_Report[Order Weight(g)],Order_Report[ExternOrderNo]='Order weight'!A105))</f>
        <v>500</v>
      </c>
    </row>
    <row r="106" spans="1:2" x14ac:dyDescent="0.3">
      <c r="A106" s="7" t="s">
        <v>115</v>
      </c>
      <c r="B106" cm="1">
        <f t="array" ref="B106">SUM(_xlfn._xlws.FILTER(Order_Report[Order Weight(g)],Order_Report[ExternOrderNo]='Order weight'!A106))</f>
        <v>240</v>
      </c>
    </row>
    <row r="107" spans="1:2" x14ac:dyDescent="0.3">
      <c r="A107" s="6" t="s">
        <v>116</v>
      </c>
      <c r="B107" cm="1">
        <f t="array" ref="B107">SUM(_xlfn._xlws.FILTER(Order_Report[Order Weight(g)],Order_Report[ExternOrderNo]='Order weight'!A107))</f>
        <v>500</v>
      </c>
    </row>
    <row r="108" spans="1:2" x14ac:dyDescent="0.3">
      <c r="A108" s="7" t="s">
        <v>117</v>
      </c>
      <c r="B108" cm="1">
        <f t="array" ref="B108">SUM(_xlfn._xlws.FILTER(Order_Report[Order Weight(g)],Order_Report[ExternOrderNo]='Order weight'!A108))</f>
        <v>963</v>
      </c>
    </row>
    <row r="109" spans="1:2" x14ac:dyDescent="0.3">
      <c r="A109" s="7" t="s">
        <v>118</v>
      </c>
      <c r="B109" cm="1">
        <f t="array" ref="B109">SUM(_xlfn._xlws.FILTER(Order_Report[Order Weight(g)],Order_Report[ExternOrderNo]='Order weight'!A109))</f>
        <v>500</v>
      </c>
    </row>
    <row r="110" spans="1:2" x14ac:dyDescent="0.3">
      <c r="A110" s="6" t="s">
        <v>119</v>
      </c>
      <c r="B110" cm="1">
        <f t="array" ref="B110">SUM(_xlfn._xlws.FILTER(Order_Report[Order Weight(g)],Order_Report[ExternOrderNo]='Order weight'!A110))</f>
        <v>952</v>
      </c>
    </row>
    <row r="111" spans="1:2" x14ac:dyDescent="0.3">
      <c r="A111" s="6" t="s">
        <v>120</v>
      </c>
      <c r="B111" cm="1">
        <f t="array" ref="B111">SUM(_xlfn._xlws.FILTER(Order_Report[Order Weight(g)],Order_Report[ExternOrderNo]='Order weight'!A111))</f>
        <v>127</v>
      </c>
    </row>
    <row r="112" spans="1:2" x14ac:dyDescent="0.3">
      <c r="A112" s="7" t="s">
        <v>121</v>
      </c>
      <c r="B112" cm="1">
        <f t="array" ref="B112">SUM(_xlfn._xlws.FILTER(Order_Report[Order Weight(g)],Order_Report[ExternOrderNo]='Order weight'!A112))</f>
        <v>500</v>
      </c>
    </row>
    <row r="113" spans="1:2" x14ac:dyDescent="0.3">
      <c r="A113" s="6" t="s">
        <v>122</v>
      </c>
      <c r="B113" cm="1">
        <f t="array" ref="B113">SUM(_xlfn._xlws.FILTER(Order_Report[Order Weight(g)],Order_Report[ExternOrderNo]='Order weight'!A113))</f>
        <v>1621</v>
      </c>
    </row>
    <row r="114" spans="1:2" x14ac:dyDescent="0.3">
      <c r="A114" s="7" t="s">
        <v>123</v>
      </c>
      <c r="B114" cm="1">
        <f t="array" ref="B114">SUM(_xlfn._xlws.FILTER(Order_Report[Order Weight(g)],Order_Report[ExternOrderNo]='Order weight'!A114))</f>
        <v>700</v>
      </c>
    </row>
    <row r="115" spans="1:2" x14ac:dyDescent="0.3">
      <c r="A115" s="7" t="s">
        <v>124</v>
      </c>
      <c r="B115" cm="1">
        <f t="array" ref="B115">SUM(_xlfn._xlws.FILTER(Order_Report[Order Weight(g)],Order_Report[ExternOrderNo]='Order weight'!A115))</f>
        <v>500</v>
      </c>
    </row>
    <row r="116" spans="1:2" x14ac:dyDescent="0.3">
      <c r="A116" s="6" t="s">
        <v>125</v>
      </c>
      <c r="B116" cm="1">
        <f t="array" ref="B116">SUM(_xlfn._xlws.FILTER(Order_Report[Order Weight(g)],Order_Report[ExternOrderNo]='Order weight'!A116))</f>
        <v>2265</v>
      </c>
    </row>
    <row r="117" spans="1:2" x14ac:dyDescent="0.3">
      <c r="A117" s="6" t="s">
        <v>126</v>
      </c>
      <c r="B117" cm="1">
        <f t="array" ref="B117">SUM(_xlfn._xlws.FILTER(Order_Report[Order Weight(g)],Order_Report[ExternOrderNo]='Order weight'!A117))</f>
        <v>500</v>
      </c>
    </row>
    <row r="118" spans="1:2" x14ac:dyDescent="0.3">
      <c r="A118" s="7" t="s">
        <v>127</v>
      </c>
      <c r="B118" cm="1">
        <f t="array" ref="B118">SUM(_xlfn._xlws.FILTER(Order_Report[Order Weight(g)],Order_Report[ExternOrderNo]='Order weight'!A118))</f>
        <v>500</v>
      </c>
    </row>
    <row r="119" spans="1:2" x14ac:dyDescent="0.3">
      <c r="A119" s="6" t="s">
        <v>128</v>
      </c>
      <c r="B119" cm="1">
        <f t="array" ref="B119">SUM(_xlfn._xlws.FILTER(Order_Report[Order Weight(g)],Order_Report[ExternOrderNo]='Order weight'!A119))</f>
        <v>615</v>
      </c>
    </row>
    <row r="120" spans="1:2" x14ac:dyDescent="0.3">
      <c r="A120" s="6" t="s">
        <v>129</v>
      </c>
      <c r="B120" cm="1">
        <f t="array" ref="B120">SUM(_xlfn._xlws.FILTER(Order_Report[Order Weight(g)],Order_Report[ExternOrderNo]='Order weight'!A120))</f>
        <v>245</v>
      </c>
    </row>
    <row r="121" spans="1:2" x14ac:dyDescent="0.3">
      <c r="A121" s="6" t="s">
        <v>130</v>
      </c>
      <c r="B121" cm="1">
        <f t="array" ref="B121">SUM(_xlfn._xlws.FILTER(Order_Report[Order Weight(g)],Order_Report[ExternOrderNo]='Order weight'!A121))</f>
        <v>245</v>
      </c>
    </row>
    <row r="122" spans="1:2" x14ac:dyDescent="0.3">
      <c r="A122" s="6" t="s">
        <v>131</v>
      </c>
      <c r="B122" cm="1">
        <f t="array" ref="B122">SUM(_xlfn._xlws.FILTER(Order_Report[Order Weight(g)],Order_Report[ExternOrderNo]='Order weight'!A122))</f>
        <v>1302</v>
      </c>
    </row>
    <row r="123" spans="1:2" x14ac:dyDescent="0.3">
      <c r="A123" s="6" t="s">
        <v>132</v>
      </c>
      <c r="B123" cm="1">
        <f t="array" ref="B123">SUM(_xlfn._xlws.FILTER(Order_Report[Order Weight(g)],Order_Report[ExternOrderNo]='Order weight'!A123))</f>
        <v>500</v>
      </c>
    </row>
    <row r="124" spans="1:2" x14ac:dyDescent="0.3">
      <c r="A124" s="7" t="s">
        <v>133</v>
      </c>
      <c r="B124" cm="1">
        <f t="array" ref="B124">SUM(_xlfn._xlws.FILTER(Order_Report[Order Weight(g)],Order_Report[ExternOrderNo]='Order weight'!A124))</f>
        <v>480</v>
      </c>
    </row>
    <row r="125" spans="1:2" x14ac:dyDescent="0.3">
      <c r="A125" s="6" t="s">
        <v>134</v>
      </c>
      <c r="B125" cm="1">
        <f t="array" ref="B125">SUM(_xlfn._xlws.FILTER(Order_Report[Order Weight(g)],Order_Report[ExternOrderNo]='Order weight'!A125))</f>
        <v>220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F2BC-4350-4E64-B2AF-814685A7D63E}">
  <dimension ref="A1:B66"/>
  <sheetViews>
    <sheetView topLeftCell="A40" workbookViewId="0">
      <selection activeCell="A54" sqref="A54"/>
    </sheetView>
  </sheetViews>
  <sheetFormatPr defaultRowHeight="14.4" x14ac:dyDescent="0.3"/>
  <cols>
    <col min="1" max="1" width="19.5546875" customWidth="1"/>
    <col min="2" max="2" width="11.6640625" customWidth="1"/>
  </cols>
  <sheetData>
    <row r="1" spans="1:2" x14ac:dyDescent="0.3">
      <c r="A1" t="s">
        <v>136</v>
      </c>
      <c r="B1" t="s">
        <v>138</v>
      </c>
    </row>
    <row r="2" spans="1:2" x14ac:dyDescent="0.3">
      <c r="A2" s="2">
        <v>8904223815682</v>
      </c>
      <c r="B2">
        <v>210</v>
      </c>
    </row>
    <row r="3" spans="1:2" x14ac:dyDescent="0.3">
      <c r="A3" s="2">
        <v>8904223815859</v>
      </c>
      <c r="B3">
        <v>165</v>
      </c>
    </row>
    <row r="4" spans="1:2" x14ac:dyDescent="0.3">
      <c r="A4" s="2">
        <v>8904223815866</v>
      </c>
      <c r="B4">
        <v>113</v>
      </c>
    </row>
    <row r="5" spans="1:2" x14ac:dyDescent="0.3">
      <c r="A5" s="2">
        <v>8904223815873</v>
      </c>
      <c r="B5">
        <v>65</v>
      </c>
    </row>
    <row r="6" spans="1:2" x14ac:dyDescent="0.3">
      <c r="A6" s="2">
        <v>8904223816214</v>
      </c>
      <c r="B6">
        <v>120</v>
      </c>
    </row>
    <row r="7" spans="1:2" x14ac:dyDescent="0.3">
      <c r="A7" s="2">
        <v>8904223816665</v>
      </c>
      <c r="B7">
        <v>102</v>
      </c>
    </row>
    <row r="8" spans="1:2" x14ac:dyDescent="0.3">
      <c r="A8" s="2">
        <v>8904223817273</v>
      </c>
      <c r="B8">
        <v>65</v>
      </c>
    </row>
    <row r="9" spans="1:2" x14ac:dyDescent="0.3">
      <c r="A9" s="2">
        <v>8904223817334</v>
      </c>
      <c r="B9">
        <v>170</v>
      </c>
    </row>
    <row r="10" spans="1:2" x14ac:dyDescent="0.3">
      <c r="A10" s="2">
        <v>8904223817501</v>
      </c>
      <c r="B10">
        <v>350</v>
      </c>
    </row>
    <row r="11" spans="1:2" x14ac:dyDescent="0.3">
      <c r="A11" s="2">
        <v>8904223818430</v>
      </c>
      <c r="B11">
        <v>165</v>
      </c>
    </row>
    <row r="12" spans="1:2" x14ac:dyDescent="0.3">
      <c r="A12" s="2">
        <v>8904223818478</v>
      </c>
      <c r="B12">
        <v>350</v>
      </c>
    </row>
    <row r="13" spans="1:2" x14ac:dyDescent="0.3">
      <c r="A13" s="2">
        <v>8904223818553</v>
      </c>
      <c r="B13">
        <v>115</v>
      </c>
    </row>
    <row r="14" spans="1:2" x14ac:dyDescent="0.3">
      <c r="A14" s="2">
        <v>8904223818577</v>
      </c>
      <c r="B14">
        <v>150</v>
      </c>
    </row>
    <row r="15" spans="1:2" x14ac:dyDescent="0.3">
      <c r="A15" s="2">
        <v>8904223818591</v>
      </c>
      <c r="B15">
        <v>120</v>
      </c>
    </row>
    <row r="16" spans="1:2" x14ac:dyDescent="0.3">
      <c r="A16" s="2">
        <v>8904223818614</v>
      </c>
      <c r="B16">
        <v>65</v>
      </c>
    </row>
    <row r="17" spans="1:2" x14ac:dyDescent="0.3">
      <c r="A17" s="2">
        <v>8904223818638</v>
      </c>
      <c r="B17">
        <v>137</v>
      </c>
    </row>
    <row r="18" spans="1:2" x14ac:dyDescent="0.3">
      <c r="A18" s="2">
        <v>8904223818645</v>
      </c>
      <c r="B18">
        <v>137</v>
      </c>
    </row>
    <row r="19" spans="1:2" x14ac:dyDescent="0.3">
      <c r="A19" s="2">
        <v>8904223818669</v>
      </c>
      <c r="B19">
        <v>240</v>
      </c>
    </row>
    <row r="20" spans="1:2" x14ac:dyDescent="0.3">
      <c r="A20" s="2">
        <v>8904223818683</v>
      </c>
      <c r="B20">
        <v>121</v>
      </c>
    </row>
    <row r="21" spans="1:2" x14ac:dyDescent="0.3">
      <c r="A21" s="2">
        <v>8904223818706</v>
      </c>
      <c r="B21">
        <v>127</v>
      </c>
    </row>
    <row r="22" spans="1:2" x14ac:dyDescent="0.3">
      <c r="A22" s="2">
        <v>8904223818713</v>
      </c>
      <c r="B22">
        <v>120</v>
      </c>
    </row>
    <row r="23" spans="1:2" x14ac:dyDescent="0.3">
      <c r="A23" s="2">
        <v>8904223815804</v>
      </c>
      <c r="B23">
        <v>160</v>
      </c>
    </row>
    <row r="24" spans="1:2" x14ac:dyDescent="0.3">
      <c r="A24" s="2">
        <v>8904223818454</v>
      </c>
      <c r="B24">
        <v>232</v>
      </c>
    </row>
    <row r="25" spans="1:2" x14ac:dyDescent="0.3">
      <c r="A25" s="2">
        <v>8904223818751</v>
      </c>
      <c r="B25">
        <v>113</v>
      </c>
    </row>
    <row r="26" spans="1:2" x14ac:dyDescent="0.3">
      <c r="A26" s="2">
        <v>8904223818850</v>
      </c>
      <c r="B26">
        <v>240</v>
      </c>
    </row>
    <row r="27" spans="1:2" x14ac:dyDescent="0.3">
      <c r="A27" s="2">
        <v>8904223818935</v>
      </c>
      <c r="B27">
        <v>120</v>
      </c>
    </row>
    <row r="28" spans="1:2" x14ac:dyDescent="0.3">
      <c r="A28" s="2">
        <v>8904223818874</v>
      </c>
      <c r="B28">
        <v>100</v>
      </c>
    </row>
    <row r="29" spans="1:2" x14ac:dyDescent="0.3">
      <c r="A29" s="2">
        <v>8904223818997</v>
      </c>
      <c r="B29">
        <v>490</v>
      </c>
    </row>
    <row r="30" spans="1:2" x14ac:dyDescent="0.3">
      <c r="A30" s="2">
        <v>8904223818942</v>
      </c>
      <c r="B30">
        <v>133</v>
      </c>
    </row>
    <row r="31" spans="1:2" x14ac:dyDescent="0.3">
      <c r="A31" s="2">
        <v>8904223819024</v>
      </c>
      <c r="B31">
        <v>112</v>
      </c>
    </row>
    <row r="32" spans="1:2" x14ac:dyDescent="0.3">
      <c r="A32" s="2">
        <v>8904223819031</v>
      </c>
      <c r="B32">
        <v>112</v>
      </c>
    </row>
    <row r="33" spans="1:2" x14ac:dyDescent="0.3">
      <c r="A33" s="2">
        <v>8904223818980</v>
      </c>
      <c r="B33">
        <v>110</v>
      </c>
    </row>
    <row r="34" spans="1:2" x14ac:dyDescent="0.3">
      <c r="A34" s="2">
        <v>8904223819017</v>
      </c>
      <c r="B34">
        <v>115</v>
      </c>
    </row>
    <row r="35" spans="1:2" x14ac:dyDescent="0.3">
      <c r="A35" s="2">
        <v>8904223819093</v>
      </c>
      <c r="B35">
        <v>150</v>
      </c>
    </row>
    <row r="36" spans="1:2" x14ac:dyDescent="0.3">
      <c r="A36" s="2">
        <v>8904223819109</v>
      </c>
      <c r="B36">
        <v>100</v>
      </c>
    </row>
    <row r="37" spans="1:2" x14ac:dyDescent="0.3">
      <c r="A37" s="2">
        <v>8904223819116</v>
      </c>
      <c r="B37">
        <v>30</v>
      </c>
    </row>
    <row r="38" spans="1:2" x14ac:dyDescent="0.3">
      <c r="A38" s="2">
        <v>8904223819161</v>
      </c>
      <c r="B38">
        <v>115</v>
      </c>
    </row>
    <row r="39" spans="1:2" x14ac:dyDescent="0.3">
      <c r="A39" s="2">
        <v>8904223819147</v>
      </c>
      <c r="B39">
        <v>240</v>
      </c>
    </row>
    <row r="40" spans="1:2" x14ac:dyDescent="0.3">
      <c r="A40" s="2">
        <v>8904223819130</v>
      </c>
      <c r="B40">
        <v>350</v>
      </c>
    </row>
    <row r="41" spans="1:2" x14ac:dyDescent="0.3">
      <c r="A41" s="2">
        <v>8904223818881</v>
      </c>
      <c r="B41">
        <v>140</v>
      </c>
    </row>
    <row r="42" spans="1:2" x14ac:dyDescent="0.3">
      <c r="A42" s="2">
        <v>8904223818898</v>
      </c>
      <c r="B42">
        <v>140</v>
      </c>
    </row>
    <row r="43" spans="1:2" x14ac:dyDescent="0.3">
      <c r="A43" s="2">
        <v>8904223819277</v>
      </c>
      <c r="B43">
        <v>350</v>
      </c>
    </row>
    <row r="44" spans="1:2" x14ac:dyDescent="0.3">
      <c r="A44" s="2">
        <v>8904223819284</v>
      </c>
      <c r="B44">
        <v>350</v>
      </c>
    </row>
    <row r="45" spans="1:2" x14ac:dyDescent="0.3">
      <c r="A45" s="2">
        <v>8904223819345</v>
      </c>
      <c r="B45">
        <v>165</v>
      </c>
    </row>
    <row r="46" spans="1:2" x14ac:dyDescent="0.3">
      <c r="A46" s="2">
        <v>8904223819352</v>
      </c>
      <c r="B46">
        <v>165</v>
      </c>
    </row>
    <row r="47" spans="1:2" x14ac:dyDescent="0.3">
      <c r="A47" s="2">
        <v>8904223819239</v>
      </c>
      <c r="B47">
        <v>290</v>
      </c>
    </row>
    <row r="48" spans="1:2" x14ac:dyDescent="0.3">
      <c r="A48" s="2">
        <v>8904223819246</v>
      </c>
      <c r="B48">
        <v>290</v>
      </c>
    </row>
    <row r="49" spans="1:2" x14ac:dyDescent="0.3">
      <c r="A49" s="2">
        <v>8904223819253</v>
      </c>
      <c r="B49">
        <v>290</v>
      </c>
    </row>
    <row r="50" spans="1:2" x14ac:dyDescent="0.3">
      <c r="A50" s="2">
        <v>8904223819291</v>
      </c>
      <c r="B50">
        <v>112</v>
      </c>
    </row>
    <row r="51" spans="1:2" x14ac:dyDescent="0.3">
      <c r="A51" s="2">
        <v>8904223819437</v>
      </c>
      <c r="B51">
        <v>552</v>
      </c>
    </row>
    <row r="52" spans="1:2" x14ac:dyDescent="0.3">
      <c r="A52" s="2" t="s">
        <v>71</v>
      </c>
      <c r="B52">
        <v>500</v>
      </c>
    </row>
    <row r="53" spans="1:2" x14ac:dyDescent="0.3">
      <c r="A53" s="2" t="s">
        <v>59</v>
      </c>
      <c r="B53">
        <v>500</v>
      </c>
    </row>
    <row r="54" spans="1:2" x14ac:dyDescent="0.3">
      <c r="A54" s="2" t="s">
        <v>2</v>
      </c>
      <c r="B54">
        <v>500</v>
      </c>
    </row>
    <row r="55" spans="1:2" x14ac:dyDescent="0.3">
      <c r="A55" s="2">
        <v>8904223819369</v>
      </c>
      <c r="B55">
        <v>170</v>
      </c>
    </row>
    <row r="56" spans="1:2" x14ac:dyDescent="0.3">
      <c r="A56" s="2" t="s">
        <v>34</v>
      </c>
      <c r="B56">
        <v>500</v>
      </c>
    </row>
    <row r="57" spans="1:2" x14ac:dyDescent="0.3">
      <c r="A57" s="2">
        <v>8904223819123</v>
      </c>
      <c r="B57">
        <v>250</v>
      </c>
    </row>
    <row r="58" spans="1:2" x14ac:dyDescent="0.3">
      <c r="A58" s="2">
        <v>8904223819468</v>
      </c>
      <c r="B58">
        <v>240</v>
      </c>
    </row>
    <row r="59" spans="1:2" x14ac:dyDescent="0.3">
      <c r="A59" s="2">
        <v>8904223819260</v>
      </c>
      <c r="B59">
        <v>130</v>
      </c>
    </row>
    <row r="60" spans="1:2" x14ac:dyDescent="0.3">
      <c r="A60" s="2">
        <v>8904223819321</v>
      </c>
      <c r="B60">
        <v>600</v>
      </c>
    </row>
    <row r="61" spans="1:2" x14ac:dyDescent="0.3">
      <c r="A61" s="2">
        <v>8904223819338</v>
      </c>
      <c r="B61">
        <v>600</v>
      </c>
    </row>
    <row r="62" spans="1:2" x14ac:dyDescent="0.3">
      <c r="A62" s="2">
        <v>8904223819505</v>
      </c>
      <c r="B62">
        <v>210</v>
      </c>
    </row>
    <row r="63" spans="1:2" x14ac:dyDescent="0.3">
      <c r="A63" s="2">
        <v>8904223819499</v>
      </c>
      <c r="B63">
        <v>210</v>
      </c>
    </row>
    <row r="64" spans="1:2" x14ac:dyDescent="0.3">
      <c r="A64" s="2">
        <v>8904223819512</v>
      </c>
      <c r="B64">
        <v>210</v>
      </c>
    </row>
    <row r="65" spans="1:2" x14ac:dyDescent="0.3">
      <c r="A65" s="2">
        <v>8904223819543</v>
      </c>
      <c r="B65">
        <v>300</v>
      </c>
    </row>
    <row r="66" spans="1:2" x14ac:dyDescent="0.3">
      <c r="A66" s="2" t="s">
        <v>4</v>
      </c>
      <c r="B66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F92C-7319-4F7C-8936-13545E6BC42C}">
  <dimension ref="A1:C109"/>
  <sheetViews>
    <sheetView workbookViewId="0">
      <selection activeCell="M7" sqref="M7"/>
    </sheetView>
  </sheetViews>
  <sheetFormatPr defaultRowHeight="14.4" x14ac:dyDescent="0.3"/>
  <cols>
    <col min="1" max="1" width="19.6640625" customWidth="1"/>
    <col min="2" max="2" width="18.21875" customWidth="1"/>
  </cols>
  <sheetData>
    <row r="1" spans="1:3" x14ac:dyDescent="0.3">
      <c r="A1" t="s">
        <v>139</v>
      </c>
      <c r="B1" t="s">
        <v>140</v>
      </c>
      <c r="C1" s="1" t="s">
        <v>141</v>
      </c>
    </row>
    <row r="2" spans="1:3" x14ac:dyDescent="0.3">
      <c r="A2">
        <v>121003</v>
      </c>
      <c r="B2">
        <v>507101</v>
      </c>
      <c r="C2" t="s">
        <v>155</v>
      </c>
    </row>
    <row r="3" spans="1:3" x14ac:dyDescent="0.3">
      <c r="A3">
        <v>121003</v>
      </c>
      <c r="B3">
        <v>486886</v>
      </c>
      <c r="C3" t="s">
        <v>155</v>
      </c>
    </row>
    <row r="4" spans="1:3" x14ac:dyDescent="0.3">
      <c r="A4">
        <v>121003</v>
      </c>
      <c r="B4">
        <v>532484</v>
      </c>
      <c r="C4" t="s">
        <v>155</v>
      </c>
    </row>
    <row r="5" spans="1:3" x14ac:dyDescent="0.3">
      <c r="A5">
        <v>121003</v>
      </c>
      <c r="B5">
        <v>143001</v>
      </c>
      <c r="C5" t="s">
        <v>168</v>
      </c>
    </row>
    <row r="6" spans="1:3" x14ac:dyDescent="0.3">
      <c r="A6">
        <v>121003</v>
      </c>
      <c r="B6">
        <v>515591</v>
      </c>
      <c r="C6" t="s">
        <v>155</v>
      </c>
    </row>
    <row r="7" spans="1:3" x14ac:dyDescent="0.3">
      <c r="A7">
        <v>121003</v>
      </c>
      <c r="B7">
        <v>326502</v>
      </c>
      <c r="C7" t="s">
        <v>155</v>
      </c>
    </row>
    <row r="8" spans="1:3" x14ac:dyDescent="0.3">
      <c r="A8">
        <v>121003</v>
      </c>
      <c r="B8">
        <v>208019</v>
      </c>
      <c r="C8" t="s">
        <v>168</v>
      </c>
    </row>
    <row r="9" spans="1:3" x14ac:dyDescent="0.3">
      <c r="A9">
        <v>121003</v>
      </c>
      <c r="B9">
        <v>140301</v>
      </c>
      <c r="C9" t="s">
        <v>168</v>
      </c>
    </row>
    <row r="10" spans="1:3" x14ac:dyDescent="0.3">
      <c r="A10">
        <v>121003</v>
      </c>
      <c r="B10">
        <v>396001</v>
      </c>
      <c r="C10" t="s">
        <v>155</v>
      </c>
    </row>
    <row r="11" spans="1:3" x14ac:dyDescent="0.3">
      <c r="A11">
        <v>121003</v>
      </c>
      <c r="B11">
        <v>711106</v>
      </c>
      <c r="C11" t="s">
        <v>155</v>
      </c>
    </row>
    <row r="12" spans="1:3" x14ac:dyDescent="0.3">
      <c r="A12">
        <v>121003</v>
      </c>
      <c r="B12">
        <v>284001</v>
      </c>
      <c r="C12" t="s">
        <v>168</v>
      </c>
    </row>
    <row r="13" spans="1:3" x14ac:dyDescent="0.3">
      <c r="A13">
        <v>121003</v>
      </c>
      <c r="B13">
        <v>441601</v>
      </c>
      <c r="C13" t="s">
        <v>155</v>
      </c>
    </row>
    <row r="14" spans="1:3" x14ac:dyDescent="0.3">
      <c r="A14">
        <v>121003</v>
      </c>
      <c r="B14">
        <v>248006</v>
      </c>
      <c r="C14" t="s">
        <v>168</v>
      </c>
    </row>
    <row r="15" spans="1:3" x14ac:dyDescent="0.3">
      <c r="A15">
        <v>121003</v>
      </c>
      <c r="B15">
        <v>485001</v>
      </c>
      <c r="C15" t="s">
        <v>155</v>
      </c>
    </row>
    <row r="16" spans="1:3" x14ac:dyDescent="0.3">
      <c r="A16">
        <v>121003</v>
      </c>
      <c r="B16">
        <v>845438</v>
      </c>
      <c r="C16" t="s">
        <v>155</v>
      </c>
    </row>
    <row r="17" spans="1:3" x14ac:dyDescent="0.3">
      <c r="A17">
        <v>121003</v>
      </c>
      <c r="B17">
        <v>463106</v>
      </c>
      <c r="C17" t="s">
        <v>155</v>
      </c>
    </row>
    <row r="18" spans="1:3" x14ac:dyDescent="0.3">
      <c r="A18">
        <v>121003</v>
      </c>
      <c r="B18">
        <v>495671</v>
      </c>
      <c r="C18" t="s">
        <v>155</v>
      </c>
    </row>
    <row r="19" spans="1:3" x14ac:dyDescent="0.3">
      <c r="A19">
        <v>121003</v>
      </c>
      <c r="B19">
        <v>673002</v>
      </c>
      <c r="C19" t="s">
        <v>210</v>
      </c>
    </row>
    <row r="20" spans="1:3" x14ac:dyDescent="0.3">
      <c r="A20">
        <v>121003</v>
      </c>
      <c r="B20">
        <v>208002</v>
      </c>
      <c r="C20" t="s">
        <v>168</v>
      </c>
    </row>
    <row r="21" spans="1:3" x14ac:dyDescent="0.3">
      <c r="A21">
        <v>121003</v>
      </c>
      <c r="B21">
        <v>416010</v>
      </c>
      <c r="C21" t="s">
        <v>155</v>
      </c>
    </row>
    <row r="22" spans="1:3" x14ac:dyDescent="0.3">
      <c r="A22">
        <v>121003</v>
      </c>
      <c r="B22">
        <v>226010</v>
      </c>
      <c r="C22" t="s">
        <v>168</v>
      </c>
    </row>
    <row r="23" spans="1:3" x14ac:dyDescent="0.3">
      <c r="A23">
        <v>121003</v>
      </c>
      <c r="B23">
        <v>400705</v>
      </c>
      <c r="C23" t="s">
        <v>155</v>
      </c>
    </row>
    <row r="24" spans="1:3" x14ac:dyDescent="0.3">
      <c r="A24">
        <v>121003</v>
      </c>
      <c r="B24">
        <v>262405</v>
      </c>
      <c r="C24" t="s">
        <v>168</v>
      </c>
    </row>
    <row r="25" spans="1:3" x14ac:dyDescent="0.3">
      <c r="A25">
        <v>121003</v>
      </c>
      <c r="B25">
        <v>394210</v>
      </c>
      <c r="C25" t="s">
        <v>155</v>
      </c>
    </row>
    <row r="26" spans="1:3" x14ac:dyDescent="0.3">
      <c r="A26">
        <v>121003</v>
      </c>
      <c r="B26">
        <v>411014</v>
      </c>
      <c r="C26" t="s">
        <v>155</v>
      </c>
    </row>
    <row r="27" spans="1:3" x14ac:dyDescent="0.3">
      <c r="A27">
        <v>121003</v>
      </c>
      <c r="B27">
        <v>783301</v>
      </c>
      <c r="C27" t="s">
        <v>210</v>
      </c>
    </row>
    <row r="28" spans="1:3" x14ac:dyDescent="0.3">
      <c r="A28">
        <v>121003</v>
      </c>
      <c r="B28">
        <v>486661</v>
      </c>
      <c r="C28" t="s">
        <v>155</v>
      </c>
    </row>
    <row r="29" spans="1:3" x14ac:dyDescent="0.3">
      <c r="A29">
        <v>121003</v>
      </c>
      <c r="B29">
        <v>244001</v>
      </c>
      <c r="C29" t="s">
        <v>168</v>
      </c>
    </row>
    <row r="30" spans="1:3" x14ac:dyDescent="0.3">
      <c r="A30">
        <v>121003</v>
      </c>
      <c r="B30">
        <v>492001</v>
      </c>
      <c r="C30" t="s">
        <v>155</v>
      </c>
    </row>
    <row r="31" spans="1:3" x14ac:dyDescent="0.3">
      <c r="A31">
        <v>121003</v>
      </c>
      <c r="B31">
        <v>517128</v>
      </c>
      <c r="C31" t="s">
        <v>155</v>
      </c>
    </row>
    <row r="32" spans="1:3" x14ac:dyDescent="0.3">
      <c r="A32">
        <v>121003</v>
      </c>
      <c r="B32">
        <v>562110</v>
      </c>
      <c r="C32" t="s">
        <v>155</v>
      </c>
    </row>
    <row r="33" spans="1:3" x14ac:dyDescent="0.3">
      <c r="A33">
        <v>121003</v>
      </c>
      <c r="B33">
        <v>831006</v>
      </c>
      <c r="C33" t="s">
        <v>155</v>
      </c>
    </row>
    <row r="34" spans="1:3" x14ac:dyDescent="0.3">
      <c r="A34">
        <v>121003</v>
      </c>
      <c r="B34">
        <v>140604</v>
      </c>
      <c r="C34" t="s">
        <v>168</v>
      </c>
    </row>
    <row r="35" spans="1:3" x14ac:dyDescent="0.3">
      <c r="A35">
        <v>121003</v>
      </c>
      <c r="B35">
        <v>723146</v>
      </c>
      <c r="C35" t="s">
        <v>155</v>
      </c>
    </row>
    <row r="36" spans="1:3" x14ac:dyDescent="0.3">
      <c r="A36">
        <v>121003</v>
      </c>
      <c r="B36">
        <v>421204</v>
      </c>
      <c r="C36" t="s">
        <v>155</v>
      </c>
    </row>
    <row r="37" spans="1:3" x14ac:dyDescent="0.3">
      <c r="A37">
        <v>121003</v>
      </c>
      <c r="B37">
        <v>263139</v>
      </c>
      <c r="C37" t="s">
        <v>168</v>
      </c>
    </row>
    <row r="38" spans="1:3" x14ac:dyDescent="0.3">
      <c r="A38">
        <v>121003</v>
      </c>
      <c r="B38">
        <v>743263</v>
      </c>
      <c r="C38" t="s">
        <v>155</v>
      </c>
    </row>
    <row r="39" spans="1:3" x14ac:dyDescent="0.3">
      <c r="A39">
        <v>121003</v>
      </c>
      <c r="B39">
        <v>392150</v>
      </c>
      <c r="C39" t="s">
        <v>155</v>
      </c>
    </row>
    <row r="40" spans="1:3" x14ac:dyDescent="0.3">
      <c r="A40">
        <v>121003</v>
      </c>
      <c r="B40">
        <v>382830</v>
      </c>
      <c r="C40" t="s">
        <v>155</v>
      </c>
    </row>
    <row r="41" spans="1:3" x14ac:dyDescent="0.3">
      <c r="A41">
        <v>121003</v>
      </c>
      <c r="B41">
        <v>711303</v>
      </c>
      <c r="C41" t="s">
        <v>155</v>
      </c>
    </row>
    <row r="42" spans="1:3" x14ac:dyDescent="0.3">
      <c r="A42">
        <v>121003</v>
      </c>
      <c r="B42">
        <v>283102</v>
      </c>
      <c r="C42" t="s">
        <v>168</v>
      </c>
    </row>
    <row r="43" spans="1:3" x14ac:dyDescent="0.3">
      <c r="A43">
        <v>121003</v>
      </c>
      <c r="B43">
        <v>370201</v>
      </c>
      <c r="C43" t="s">
        <v>155</v>
      </c>
    </row>
    <row r="44" spans="1:3" x14ac:dyDescent="0.3">
      <c r="A44">
        <v>121003</v>
      </c>
      <c r="B44">
        <v>248001</v>
      </c>
      <c r="C44" t="s">
        <v>168</v>
      </c>
    </row>
    <row r="45" spans="1:3" x14ac:dyDescent="0.3">
      <c r="A45">
        <v>121003</v>
      </c>
      <c r="B45">
        <v>144001</v>
      </c>
      <c r="C45" t="s">
        <v>168</v>
      </c>
    </row>
    <row r="46" spans="1:3" x14ac:dyDescent="0.3">
      <c r="A46">
        <v>121003</v>
      </c>
      <c r="B46">
        <v>403401</v>
      </c>
      <c r="C46" t="s">
        <v>155</v>
      </c>
    </row>
    <row r="47" spans="1:3" x14ac:dyDescent="0.3">
      <c r="A47">
        <v>121003</v>
      </c>
      <c r="B47">
        <v>452001</v>
      </c>
      <c r="C47" t="s">
        <v>155</v>
      </c>
    </row>
    <row r="48" spans="1:3" x14ac:dyDescent="0.3">
      <c r="A48">
        <v>121003</v>
      </c>
      <c r="B48">
        <v>721636</v>
      </c>
      <c r="C48" t="s">
        <v>155</v>
      </c>
    </row>
    <row r="49" spans="1:3" x14ac:dyDescent="0.3">
      <c r="A49">
        <v>121003</v>
      </c>
      <c r="B49">
        <v>831002</v>
      </c>
      <c r="C49" t="s">
        <v>155</v>
      </c>
    </row>
    <row r="50" spans="1:3" x14ac:dyDescent="0.3">
      <c r="A50">
        <v>121003</v>
      </c>
      <c r="B50">
        <v>226004</v>
      </c>
      <c r="C50" t="s">
        <v>168</v>
      </c>
    </row>
    <row r="51" spans="1:3" x14ac:dyDescent="0.3">
      <c r="A51">
        <v>121003</v>
      </c>
      <c r="B51">
        <v>410206</v>
      </c>
      <c r="C51" t="s">
        <v>155</v>
      </c>
    </row>
    <row r="52" spans="1:3" x14ac:dyDescent="0.3">
      <c r="A52">
        <v>121003</v>
      </c>
      <c r="B52">
        <v>516503</v>
      </c>
      <c r="C52" t="s">
        <v>155</v>
      </c>
    </row>
    <row r="53" spans="1:3" x14ac:dyDescent="0.3">
      <c r="A53">
        <v>121003</v>
      </c>
      <c r="B53">
        <v>742103</v>
      </c>
      <c r="C53" t="s">
        <v>155</v>
      </c>
    </row>
    <row r="54" spans="1:3" x14ac:dyDescent="0.3">
      <c r="A54">
        <v>121003</v>
      </c>
      <c r="B54">
        <v>452018</v>
      </c>
      <c r="C54" t="s">
        <v>155</v>
      </c>
    </row>
    <row r="55" spans="1:3" x14ac:dyDescent="0.3">
      <c r="A55">
        <v>121003</v>
      </c>
      <c r="B55">
        <v>208001</v>
      </c>
      <c r="C55" t="s">
        <v>168</v>
      </c>
    </row>
    <row r="56" spans="1:3" x14ac:dyDescent="0.3">
      <c r="A56">
        <v>121003</v>
      </c>
      <c r="B56">
        <v>244713</v>
      </c>
      <c r="C56" t="s">
        <v>168</v>
      </c>
    </row>
    <row r="57" spans="1:3" x14ac:dyDescent="0.3">
      <c r="A57">
        <v>121003</v>
      </c>
      <c r="B57">
        <v>580007</v>
      </c>
      <c r="C57" t="s">
        <v>155</v>
      </c>
    </row>
    <row r="58" spans="1:3" x14ac:dyDescent="0.3">
      <c r="A58">
        <v>121003</v>
      </c>
      <c r="B58">
        <v>360005</v>
      </c>
      <c r="C58" t="s">
        <v>155</v>
      </c>
    </row>
    <row r="59" spans="1:3" x14ac:dyDescent="0.3">
      <c r="A59">
        <v>121003</v>
      </c>
      <c r="B59">
        <v>313027</v>
      </c>
      <c r="C59" t="s">
        <v>168</v>
      </c>
    </row>
    <row r="60" spans="1:3" x14ac:dyDescent="0.3">
      <c r="A60">
        <v>121003</v>
      </c>
      <c r="B60">
        <v>341001</v>
      </c>
      <c r="C60" t="s">
        <v>168</v>
      </c>
    </row>
    <row r="61" spans="1:3" x14ac:dyDescent="0.3">
      <c r="A61">
        <v>121003</v>
      </c>
      <c r="B61">
        <v>332715</v>
      </c>
      <c r="C61" t="s">
        <v>168</v>
      </c>
    </row>
    <row r="62" spans="1:3" x14ac:dyDescent="0.3">
      <c r="A62">
        <v>121003</v>
      </c>
      <c r="B62">
        <v>302031</v>
      </c>
      <c r="C62" t="s">
        <v>168</v>
      </c>
    </row>
    <row r="63" spans="1:3" x14ac:dyDescent="0.3">
      <c r="A63">
        <v>121003</v>
      </c>
      <c r="B63">
        <v>335001</v>
      </c>
      <c r="C63" t="s">
        <v>168</v>
      </c>
    </row>
    <row r="64" spans="1:3" x14ac:dyDescent="0.3">
      <c r="A64">
        <v>121003</v>
      </c>
      <c r="B64">
        <v>334004</v>
      </c>
      <c r="C64" t="s">
        <v>168</v>
      </c>
    </row>
    <row r="65" spans="1:3" x14ac:dyDescent="0.3">
      <c r="A65">
        <v>121003</v>
      </c>
      <c r="B65">
        <v>321001</v>
      </c>
      <c r="C65" t="s">
        <v>168</v>
      </c>
    </row>
    <row r="66" spans="1:3" x14ac:dyDescent="0.3">
      <c r="A66">
        <v>121003</v>
      </c>
      <c r="B66">
        <v>324001</v>
      </c>
      <c r="C66" t="s">
        <v>168</v>
      </c>
    </row>
    <row r="67" spans="1:3" x14ac:dyDescent="0.3">
      <c r="A67">
        <v>121003</v>
      </c>
      <c r="B67">
        <v>321608</v>
      </c>
      <c r="C67" t="s">
        <v>168</v>
      </c>
    </row>
    <row r="68" spans="1:3" x14ac:dyDescent="0.3">
      <c r="A68">
        <v>121003</v>
      </c>
      <c r="B68">
        <v>302002</v>
      </c>
      <c r="C68" t="s">
        <v>168</v>
      </c>
    </row>
    <row r="69" spans="1:3" x14ac:dyDescent="0.3">
      <c r="A69">
        <v>121003</v>
      </c>
      <c r="B69">
        <v>311011</v>
      </c>
      <c r="C69" t="s">
        <v>168</v>
      </c>
    </row>
    <row r="70" spans="1:3" x14ac:dyDescent="0.3">
      <c r="A70">
        <v>121003</v>
      </c>
      <c r="B70">
        <v>306302</v>
      </c>
      <c r="C70" t="s">
        <v>168</v>
      </c>
    </row>
    <row r="71" spans="1:3" x14ac:dyDescent="0.3">
      <c r="A71">
        <v>121003</v>
      </c>
      <c r="B71">
        <v>313001</v>
      </c>
      <c r="C71" t="s">
        <v>168</v>
      </c>
    </row>
    <row r="72" spans="1:3" x14ac:dyDescent="0.3">
      <c r="A72">
        <v>121003</v>
      </c>
      <c r="B72">
        <v>322255</v>
      </c>
      <c r="C72" t="s">
        <v>168</v>
      </c>
    </row>
    <row r="73" spans="1:3" x14ac:dyDescent="0.3">
      <c r="A73">
        <v>121003</v>
      </c>
      <c r="B73">
        <v>302017</v>
      </c>
      <c r="C73" t="s">
        <v>168</v>
      </c>
    </row>
    <row r="74" spans="1:3" x14ac:dyDescent="0.3">
      <c r="A74">
        <v>121003</v>
      </c>
      <c r="B74">
        <v>335512</v>
      </c>
      <c r="C74" t="s">
        <v>168</v>
      </c>
    </row>
    <row r="75" spans="1:3" x14ac:dyDescent="0.3">
      <c r="A75">
        <v>121003</v>
      </c>
      <c r="B75">
        <v>307026</v>
      </c>
      <c r="C75" t="s">
        <v>168</v>
      </c>
    </row>
    <row r="76" spans="1:3" x14ac:dyDescent="0.3">
      <c r="A76">
        <v>121003</v>
      </c>
      <c r="B76">
        <v>327025</v>
      </c>
      <c r="C76" t="s">
        <v>168</v>
      </c>
    </row>
    <row r="77" spans="1:3" x14ac:dyDescent="0.3">
      <c r="A77">
        <v>121003</v>
      </c>
      <c r="B77">
        <v>313333</v>
      </c>
      <c r="C77" t="s">
        <v>168</v>
      </c>
    </row>
    <row r="78" spans="1:3" x14ac:dyDescent="0.3">
      <c r="A78">
        <v>121003</v>
      </c>
      <c r="B78">
        <v>342008</v>
      </c>
      <c r="C78" t="s">
        <v>168</v>
      </c>
    </row>
    <row r="79" spans="1:3" x14ac:dyDescent="0.3">
      <c r="A79">
        <v>121003</v>
      </c>
      <c r="B79">
        <v>314401</v>
      </c>
      <c r="C79" t="s">
        <v>168</v>
      </c>
    </row>
    <row r="80" spans="1:3" x14ac:dyDescent="0.3">
      <c r="A80">
        <v>121003</v>
      </c>
      <c r="B80">
        <v>342301</v>
      </c>
      <c r="C80" t="s">
        <v>168</v>
      </c>
    </row>
    <row r="81" spans="1:3" x14ac:dyDescent="0.3">
      <c r="A81">
        <v>121003</v>
      </c>
      <c r="B81">
        <v>313003</v>
      </c>
      <c r="C81" t="s">
        <v>168</v>
      </c>
    </row>
    <row r="82" spans="1:3" x14ac:dyDescent="0.3">
      <c r="A82">
        <v>121003</v>
      </c>
      <c r="B82">
        <v>173212</v>
      </c>
      <c r="C82" t="s">
        <v>210</v>
      </c>
    </row>
    <row r="83" spans="1:3" x14ac:dyDescent="0.3">
      <c r="A83">
        <v>121003</v>
      </c>
      <c r="B83">
        <v>174101</v>
      </c>
      <c r="C83" t="s">
        <v>210</v>
      </c>
    </row>
    <row r="84" spans="1:3" x14ac:dyDescent="0.3">
      <c r="A84">
        <v>121003</v>
      </c>
      <c r="B84">
        <v>173213</v>
      </c>
      <c r="C84" t="s">
        <v>210</v>
      </c>
    </row>
    <row r="85" spans="1:3" x14ac:dyDescent="0.3">
      <c r="A85">
        <v>121003</v>
      </c>
      <c r="B85">
        <v>322201</v>
      </c>
      <c r="C85" t="s">
        <v>168</v>
      </c>
    </row>
    <row r="86" spans="1:3" x14ac:dyDescent="0.3">
      <c r="A86">
        <v>121003</v>
      </c>
      <c r="B86">
        <v>314001</v>
      </c>
      <c r="C86" t="s">
        <v>168</v>
      </c>
    </row>
    <row r="87" spans="1:3" x14ac:dyDescent="0.3">
      <c r="A87">
        <v>121003</v>
      </c>
      <c r="B87">
        <v>331022</v>
      </c>
      <c r="C87" t="s">
        <v>168</v>
      </c>
    </row>
    <row r="88" spans="1:3" x14ac:dyDescent="0.3">
      <c r="A88">
        <v>121003</v>
      </c>
      <c r="B88">
        <v>305801</v>
      </c>
      <c r="C88" t="s">
        <v>168</v>
      </c>
    </row>
    <row r="89" spans="1:3" x14ac:dyDescent="0.3">
      <c r="A89">
        <v>121003</v>
      </c>
      <c r="B89">
        <v>335502</v>
      </c>
      <c r="C89" t="s">
        <v>168</v>
      </c>
    </row>
    <row r="90" spans="1:3" x14ac:dyDescent="0.3">
      <c r="A90">
        <v>121003</v>
      </c>
      <c r="B90">
        <v>306116</v>
      </c>
      <c r="C90" t="s">
        <v>168</v>
      </c>
    </row>
    <row r="91" spans="1:3" x14ac:dyDescent="0.3">
      <c r="A91">
        <v>121003</v>
      </c>
      <c r="B91">
        <v>311001</v>
      </c>
      <c r="C91" t="s">
        <v>168</v>
      </c>
    </row>
    <row r="92" spans="1:3" x14ac:dyDescent="0.3">
      <c r="A92">
        <v>121003</v>
      </c>
      <c r="B92">
        <v>302019</v>
      </c>
      <c r="C92" t="s">
        <v>168</v>
      </c>
    </row>
    <row r="93" spans="1:3" x14ac:dyDescent="0.3">
      <c r="A93">
        <v>121003</v>
      </c>
      <c r="B93">
        <v>302039</v>
      </c>
      <c r="C93" t="s">
        <v>168</v>
      </c>
    </row>
    <row r="94" spans="1:3" x14ac:dyDescent="0.3">
      <c r="A94">
        <v>121003</v>
      </c>
      <c r="B94">
        <v>335803</v>
      </c>
      <c r="C94" t="s">
        <v>168</v>
      </c>
    </row>
    <row r="95" spans="1:3" x14ac:dyDescent="0.3">
      <c r="A95">
        <v>121003</v>
      </c>
      <c r="B95">
        <v>175101</v>
      </c>
      <c r="C95" t="s">
        <v>210</v>
      </c>
    </row>
    <row r="96" spans="1:3" x14ac:dyDescent="0.3">
      <c r="A96">
        <v>121003</v>
      </c>
      <c r="B96">
        <v>303903</v>
      </c>
      <c r="C96" t="s">
        <v>168</v>
      </c>
    </row>
    <row r="97" spans="1:3" x14ac:dyDescent="0.3">
      <c r="A97">
        <v>121003</v>
      </c>
      <c r="B97">
        <v>342012</v>
      </c>
      <c r="C97" t="s">
        <v>168</v>
      </c>
    </row>
    <row r="98" spans="1:3" x14ac:dyDescent="0.3">
      <c r="A98">
        <v>121003</v>
      </c>
      <c r="B98">
        <v>334001</v>
      </c>
      <c r="C98" t="s">
        <v>168</v>
      </c>
    </row>
    <row r="99" spans="1:3" x14ac:dyDescent="0.3">
      <c r="A99">
        <v>121003</v>
      </c>
      <c r="B99">
        <v>302012</v>
      </c>
      <c r="C99" t="s">
        <v>168</v>
      </c>
    </row>
    <row r="100" spans="1:3" x14ac:dyDescent="0.3">
      <c r="A100">
        <v>121003</v>
      </c>
      <c r="B100">
        <v>342014</v>
      </c>
      <c r="C100" t="s">
        <v>168</v>
      </c>
    </row>
    <row r="101" spans="1:3" x14ac:dyDescent="0.3">
      <c r="A101">
        <v>121003</v>
      </c>
      <c r="B101">
        <v>324005</v>
      </c>
      <c r="C101" t="s">
        <v>168</v>
      </c>
    </row>
    <row r="102" spans="1:3" x14ac:dyDescent="0.3">
      <c r="A102">
        <v>121003</v>
      </c>
      <c r="B102">
        <v>302001</v>
      </c>
      <c r="C102" t="s">
        <v>168</v>
      </c>
    </row>
    <row r="103" spans="1:3" x14ac:dyDescent="0.3">
      <c r="A103">
        <v>121003</v>
      </c>
      <c r="B103">
        <v>302004</v>
      </c>
      <c r="C103" t="s">
        <v>168</v>
      </c>
    </row>
    <row r="104" spans="1:3" x14ac:dyDescent="0.3">
      <c r="A104">
        <v>121003</v>
      </c>
      <c r="B104">
        <v>302018</v>
      </c>
      <c r="C104" t="s">
        <v>168</v>
      </c>
    </row>
    <row r="105" spans="1:3" x14ac:dyDescent="0.3">
      <c r="A105">
        <v>121003</v>
      </c>
      <c r="B105">
        <v>324008</v>
      </c>
      <c r="C105" t="s">
        <v>168</v>
      </c>
    </row>
    <row r="106" spans="1:3" x14ac:dyDescent="0.3">
      <c r="A106">
        <v>121003</v>
      </c>
      <c r="B106">
        <v>302020</v>
      </c>
      <c r="C106" t="s">
        <v>168</v>
      </c>
    </row>
    <row r="107" spans="1:3" x14ac:dyDescent="0.3">
      <c r="A107">
        <v>121003</v>
      </c>
      <c r="B107">
        <v>325207</v>
      </c>
      <c r="C107" t="s">
        <v>168</v>
      </c>
    </row>
    <row r="108" spans="1:3" x14ac:dyDescent="0.3">
      <c r="A108">
        <v>121003</v>
      </c>
      <c r="B108">
        <v>303702</v>
      </c>
      <c r="C108" t="s">
        <v>168</v>
      </c>
    </row>
    <row r="109" spans="1:3" x14ac:dyDescent="0.3">
      <c r="A109">
        <v>121003</v>
      </c>
      <c r="B109">
        <v>313301</v>
      </c>
      <c r="C109" t="s">
        <v>168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C3BC-11A5-4489-8F62-3B086E7D8868}">
  <dimension ref="A1:F6"/>
  <sheetViews>
    <sheetView workbookViewId="0">
      <selection activeCell="D21" sqref="D21"/>
    </sheetView>
  </sheetViews>
  <sheetFormatPr defaultRowHeight="14.4" x14ac:dyDescent="0.3"/>
  <cols>
    <col min="1" max="1" width="7.109375" customWidth="1"/>
    <col min="2" max="2" width="13.6640625" customWidth="1"/>
    <col min="3" max="3" width="20.88671875" customWidth="1"/>
    <col min="4" max="4" width="35.6640625" customWidth="1"/>
    <col min="5" max="5" width="17.44140625" customWidth="1"/>
    <col min="6" max="6" width="32.21875" customWidth="1"/>
  </cols>
  <sheetData>
    <row r="1" spans="1:6" x14ac:dyDescent="0.3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 spans="1:6" ht="13.5" customHeight="1" x14ac:dyDescent="0.3">
      <c r="A2" t="s">
        <v>469</v>
      </c>
      <c r="B2">
        <v>0.5</v>
      </c>
      <c r="C2" s="10">
        <v>29.5</v>
      </c>
      <c r="D2" s="10">
        <v>23.6</v>
      </c>
      <c r="E2" s="10">
        <v>13.6</v>
      </c>
      <c r="F2" s="10">
        <v>23.6</v>
      </c>
    </row>
    <row r="3" spans="1:6" x14ac:dyDescent="0.3">
      <c r="A3" t="s">
        <v>168</v>
      </c>
      <c r="B3">
        <v>1</v>
      </c>
      <c r="C3" s="10">
        <v>33</v>
      </c>
      <c r="D3" s="10">
        <v>28.3</v>
      </c>
      <c r="E3" s="10">
        <v>20.5</v>
      </c>
      <c r="F3" s="10">
        <v>28.3</v>
      </c>
    </row>
    <row r="4" spans="1:6" x14ac:dyDescent="0.3">
      <c r="A4" t="s">
        <v>470</v>
      </c>
      <c r="B4">
        <v>1.25</v>
      </c>
      <c r="C4" s="10">
        <v>40.1</v>
      </c>
      <c r="D4" s="10">
        <v>38.9</v>
      </c>
      <c r="E4" s="10">
        <v>31.9</v>
      </c>
      <c r="F4" s="10">
        <v>38.9</v>
      </c>
    </row>
    <row r="5" spans="1:6" x14ac:dyDescent="0.3">
      <c r="A5" t="s">
        <v>155</v>
      </c>
      <c r="B5">
        <v>1.5</v>
      </c>
      <c r="C5" s="10">
        <v>45.4</v>
      </c>
      <c r="D5" s="10">
        <v>44.8</v>
      </c>
      <c r="E5" s="10">
        <v>41.3</v>
      </c>
      <c r="F5" s="10">
        <v>44.8</v>
      </c>
    </row>
    <row r="6" spans="1:6" x14ac:dyDescent="0.3">
      <c r="A6" t="s">
        <v>210</v>
      </c>
      <c r="B6">
        <v>2</v>
      </c>
      <c r="C6" s="10">
        <v>56.6</v>
      </c>
      <c r="D6" s="10">
        <v>55.5</v>
      </c>
      <c r="E6" s="10">
        <v>50.7</v>
      </c>
      <c r="F6" s="10">
        <v>55.5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CE80-13B7-45DF-BC71-793DEA675141}">
  <dimension ref="A1:W125"/>
  <sheetViews>
    <sheetView workbookViewId="0">
      <selection activeCell="U2" sqref="U2"/>
    </sheetView>
  </sheetViews>
  <sheetFormatPr defaultRowHeight="14.4" x14ac:dyDescent="0.3"/>
  <cols>
    <col min="1" max="1" width="14.109375" bestFit="1" customWidth="1"/>
    <col min="2" max="2" width="11" bestFit="1" customWidth="1"/>
    <col min="3" max="3" width="16.33203125" customWidth="1"/>
    <col min="4" max="4" width="19.6640625" customWidth="1"/>
    <col min="5" max="5" width="18.21875" customWidth="1"/>
    <col min="6" max="6" width="7.109375" customWidth="1"/>
    <col min="7" max="7" width="15.6640625" bestFit="1" customWidth="1"/>
    <col min="8" max="8" width="23.5546875" bestFit="1" customWidth="1"/>
    <col min="9" max="9" width="19.44140625" customWidth="1"/>
    <col min="10" max="10" width="14.109375" bestFit="1" customWidth="1"/>
    <col min="12" max="12" width="11.77734375" bestFit="1" customWidth="1"/>
    <col min="13" max="13" width="11.77734375" style="12" customWidth="1"/>
    <col min="14" max="14" width="16.77734375" style="12" bestFit="1" customWidth="1"/>
    <col min="15" max="15" width="19.21875" bestFit="1" customWidth="1"/>
    <col min="16" max="16" width="34.44140625" bestFit="1" customWidth="1"/>
    <col min="17" max="17" width="25.88671875" bestFit="1" customWidth="1"/>
    <col min="18" max="18" width="15.6640625" bestFit="1" customWidth="1"/>
    <col min="19" max="19" width="30.88671875" bestFit="1" customWidth="1"/>
    <col min="20" max="20" width="22.33203125" bestFit="1" customWidth="1"/>
    <col min="21" max="21" width="13.77734375" bestFit="1" customWidth="1"/>
    <col min="22" max="22" width="17.33203125" bestFit="1" customWidth="1"/>
    <col min="23" max="23" width="15.6640625" bestFit="1" customWidth="1"/>
  </cols>
  <sheetData>
    <row r="1" spans="1:23" x14ac:dyDescent="0.3">
      <c r="A1" t="s">
        <v>147</v>
      </c>
      <c r="B1" t="s">
        <v>148</v>
      </c>
      <c r="C1" t="s">
        <v>149</v>
      </c>
      <c r="D1" t="s">
        <v>139</v>
      </c>
      <c r="E1" t="s">
        <v>140</v>
      </c>
      <c r="F1" t="s">
        <v>141</v>
      </c>
      <c r="G1" t="s">
        <v>485</v>
      </c>
      <c r="H1" t="s">
        <v>150</v>
      </c>
      <c r="I1" t="s">
        <v>151</v>
      </c>
      <c r="J1" t="s">
        <v>464</v>
      </c>
      <c r="K1" t="s">
        <v>468</v>
      </c>
      <c r="L1" s="5" t="s">
        <v>142</v>
      </c>
      <c r="M1" s="11" t="s">
        <v>471</v>
      </c>
      <c r="N1" s="11" t="s">
        <v>472</v>
      </c>
      <c r="O1" s="5" t="s">
        <v>143</v>
      </c>
      <c r="P1" s="5" t="s">
        <v>144</v>
      </c>
      <c r="Q1" s="5" t="s">
        <v>473</v>
      </c>
      <c r="R1" s="5" t="s">
        <v>145</v>
      </c>
      <c r="S1" s="4" t="s">
        <v>146</v>
      </c>
      <c r="T1" t="s">
        <v>474</v>
      </c>
      <c r="U1" t="s">
        <v>475</v>
      </c>
      <c r="V1" t="s">
        <v>486</v>
      </c>
      <c r="W1" t="s">
        <v>487</v>
      </c>
    </row>
    <row r="2" spans="1:23" x14ac:dyDescent="0.3">
      <c r="A2" t="s">
        <v>255</v>
      </c>
      <c r="B2" t="s">
        <v>134</v>
      </c>
      <c r="C2" t="s">
        <v>256</v>
      </c>
      <c r="D2">
        <v>121003</v>
      </c>
      <c r="E2" t="s">
        <v>257</v>
      </c>
      <c r="F2" t="s">
        <v>168</v>
      </c>
      <c r="G2">
        <f>_xlfn.XLOOKUP(Courier_Invoice[[#This Row],[Zone]],Courier_Rate[Zone],Courier_Rate[Weight Slabs])</f>
        <v>1</v>
      </c>
      <c r="H2" t="s">
        <v>156</v>
      </c>
      <c r="I2" t="s">
        <v>258</v>
      </c>
      <c r="J2">
        <f>_xlfn.XLOOKUP(Courier_Invoice[[#This Row],[Order ID]],Order_Weight[OrderID],Order_Weight[Weight(g)])/1000</f>
        <v>0.22</v>
      </c>
      <c r="K2" t="str" cm="1">
        <f t="array" ref="K2">_xlfn.XLOOKUP(Courier_Invoice[[#This Row],[Warehouse Pincode]]&amp;Courier_Invoice[[#This Row],[Customer Pincode]],Pincode_Zones[Warehouse Pincode]&amp;Pincode_Zones[Customer Pincode],Pincode_Zones[Zone])</f>
        <v>b</v>
      </c>
      <c r="L2">
        <f>_xlfn.XLOOKUP(Courier_Invoice[[#This Row],[Zone X]],Courier_Rate[Zone],Courier_Rate[Weight Slabs])</f>
        <v>1</v>
      </c>
      <c r="M2">
        <f>ROUNDUP(Courier_Invoice[[#This Row],[Order weight]]/Courier_Invoice[[#This Row],[Weight Slabs]],0)</f>
        <v>1</v>
      </c>
      <c r="N2">
        <f>Courier_Invoice[[#This Row],[Total Slabs]]-1</f>
        <v>0</v>
      </c>
      <c r="O2">
        <f>_xlfn.XLOOKUP(Courier_Invoice[[#This Row],[Zone X]],Courier_Rate[Zone],Courier_Rate[Forward Fixed Charge])</f>
        <v>33</v>
      </c>
      <c r="P2">
        <f>_xlfn.XLOOKUP(Courier_Invoice[[#This Row],[Zone X]],Courier_Rate[Zone],Courier_Rate[Forward Additional Weight Slab Charge])</f>
        <v>28.3</v>
      </c>
      <c r="Q2">
        <f>Courier_Invoice[[#This Row],[Forward Additional Weight Slab Charge]]*Courier_Invoice[[#This Row],[Additional Slabs]]</f>
        <v>0</v>
      </c>
      <c r="R2">
        <f>_xlfn.XLOOKUP(Courier_Invoice[[#This Row],[Zone X]],Courier_Rate[Zone],Courier_Rate[RTO Fixed Charge])</f>
        <v>20.5</v>
      </c>
      <c r="S2">
        <f>_xlfn.XLOOKUP(Courier_Invoice[[#This Row],[Zone X]],Courier_Rate[Zone],Courier_Rate[RTO Additional Weight Slab Charge])</f>
        <v>28.3</v>
      </c>
      <c r="T2">
        <f>Courier_Invoice[[#This Row],[RTO Additional Weight Slab Charge]]*Courier_Invoice[[#This Row],[Additional Slabs]]</f>
        <v>0</v>
      </c>
      <c r="U2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2">
        <f>Courier_Invoice[[#This Row],[Billing Amount (Rs.)]]-Courier_Invoice[[#This Row],[Total Charge]]</f>
        <v>141.5</v>
      </c>
      <c r="W2" t="str" cm="1">
        <f t="array" ref="W2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3" spans="1:23" x14ac:dyDescent="0.3">
      <c r="A3" t="s">
        <v>259</v>
      </c>
      <c r="B3" t="s">
        <v>133</v>
      </c>
      <c r="C3" t="s">
        <v>260</v>
      </c>
      <c r="D3">
        <v>121003</v>
      </c>
      <c r="E3" t="s">
        <v>261</v>
      </c>
      <c r="F3" t="s">
        <v>155</v>
      </c>
      <c r="G3">
        <f>_xlfn.XLOOKUP(Courier_Invoice[[#This Row],[Zone]],Courier_Rate[Zone],Courier_Rate[Weight Slabs])</f>
        <v>1.5</v>
      </c>
      <c r="H3" t="s">
        <v>156</v>
      </c>
      <c r="I3" t="s">
        <v>161</v>
      </c>
      <c r="J3">
        <f>_xlfn.XLOOKUP(Courier_Invoice[[#This Row],[Order ID]],Order_Weight[OrderID],Order_Weight[Weight(g)])/1000</f>
        <v>0.48</v>
      </c>
      <c r="K3" t="str" cm="1">
        <f t="array" ref="K3">_xlfn.XLOOKUP(Courier_Invoice[[#This Row],[Warehouse Pincode]]&amp;Courier_Invoice[[#This Row],[Customer Pincode]],Pincode_Zones[Warehouse Pincode]&amp;Pincode_Zones[Customer Pincode],Pincode_Zones[Zone])</f>
        <v>d</v>
      </c>
      <c r="L3">
        <f>_xlfn.XLOOKUP(Courier_Invoice[[#This Row],[Zone X]],Courier_Rate[Zone],Courier_Rate[Weight Slabs])</f>
        <v>1.5</v>
      </c>
      <c r="M3">
        <f>ROUNDUP(Courier_Invoice[[#This Row],[Order weight]]/Courier_Invoice[[#This Row],[Weight Slabs]],0)</f>
        <v>1</v>
      </c>
      <c r="N3">
        <f>Courier_Invoice[[#This Row],[Total Slabs]]-1</f>
        <v>0</v>
      </c>
      <c r="O3">
        <f>_xlfn.XLOOKUP(Courier_Invoice[[#This Row],[Zone X]],Courier_Rate[Zone],Courier_Rate[Forward Fixed Charge])</f>
        <v>45.4</v>
      </c>
      <c r="P3">
        <f>_xlfn.XLOOKUP(Courier_Invoice[[#This Row],[Zone X]],Courier_Rate[Zone],Courier_Rate[Forward Additional Weight Slab Charge])</f>
        <v>44.8</v>
      </c>
      <c r="Q3">
        <f>Courier_Invoice[[#This Row],[Forward Additional Weight Slab Charge]]*Courier_Invoice[[#This Row],[Additional Slabs]]</f>
        <v>0</v>
      </c>
      <c r="R3">
        <f>_xlfn.XLOOKUP(Courier_Invoice[[#This Row],[Zone X]],Courier_Rate[Zone],Courier_Rate[RTO Fixed Charge])</f>
        <v>41.3</v>
      </c>
      <c r="S3">
        <f>_xlfn.XLOOKUP(Courier_Invoice[[#This Row],[Zone X]],Courier_Rate[Zone],Courier_Rate[RTO Additional Weight Slab Charge])</f>
        <v>44.8</v>
      </c>
      <c r="T3">
        <f>Courier_Invoice[[#This Row],[RTO Additional Weight Slab Charge]]*Courier_Invoice[[#This Row],[Additional Slabs]]</f>
        <v>0</v>
      </c>
      <c r="U3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3">
        <f>Courier_Invoice[[#This Row],[Billing Amount (Rs.)]]-Courier_Invoice[[#This Row],[Total Charge]]</f>
        <v>44.800000000000004</v>
      </c>
      <c r="W3" t="str" cm="1">
        <f t="array" ref="W3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4" spans="1:23" x14ac:dyDescent="0.3">
      <c r="A4" t="s">
        <v>262</v>
      </c>
      <c r="B4" t="s">
        <v>132</v>
      </c>
      <c r="C4" t="s">
        <v>263</v>
      </c>
      <c r="D4">
        <v>121003</v>
      </c>
      <c r="E4" t="s">
        <v>264</v>
      </c>
      <c r="F4" t="s">
        <v>155</v>
      </c>
      <c r="G4">
        <f>_xlfn.XLOOKUP(Courier_Invoice[[#This Row],[Zone]],Courier_Rate[Zone],Courier_Rate[Weight Slabs])</f>
        <v>1.5</v>
      </c>
      <c r="H4" t="s">
        <v>156</v>
      </c>
      <c r="I4" t="s">
        <v>161</v>
      </c>
      <c r="J4">
        <f>_xlfn.XLOOKUP(Courier_Invoice[[#This Row],[Order ID]],Order_Weight[OrderID],Order_Weight[Weight(g)])/1000</f>
        <v>0.5</v>
      </c>
      <c r="K4" t="str" cm="1">
        <f t="array" ref="K4">_xlfn.XLOOKUP(Courier_Invoice[[#This Row],[Warehouse Pincode]]&amp;Courier_Invoice[[#This Row],[Customer Pincode]],Pincode_Zones[Warehouse Pincode]&amp;Pincode_Zones[Customer Pincode],Pincode_Zones[Zone])</f>
        <v>d</v>
      </c>
      <c r="L4">
        <f>_xlfn.XLOOKUP(Courier_Invoice[[#This Row],[Zone X]],Courier_Rate[Zone],Courier_Rate[Weight Slabs])</f>
        <v>1.5</v>
      </c>
      <c r="M4">
        <f>ROUNDUP(Courier_Invoice[[#This Row],[Order weight]]/Courier_Invoice[[#This Row],[Weight Slabs]],0)</f>
        <v>1</v>
      </c>
      <c r="N4">
        <f>Courier_Invoice[[#This Row],[Total Slabs]]-1</f>
        <v>0</v>
      </c>
      <c r="O4">
        <f>_xlfn.XLOOKUP(Courier_Invoice[[#This Row],[Zone X]],Courier_Rate[Zone],Courier_Rate[Forward Fixed Charge])</f>
        <v>45.4</v>
      </c>
      <c r="P4">
        <f>_xlfn.XLOOKUP(Courier_Invoice[[#This Row],[Zone X]],Courier_Rate[Zone],Courier_Rate[Forward Additional Weight Slab Charge])</f>
        <v>44.8</v>
      </c>
      <c r="Q4">
        <f>Courier_Invoice[[#This Row],[Forward Additional Weight Slab Charge]]*Courier_Invoice[[#This Row],[Additional Slabs]]</f>
        <v>0</v>
      </c>
      <c r="R4">
        <f>_xlfn.XLOOKUP(Courier_Invoice[[#This Row],[Zone X]],Courier_Rate[Zone],Courier_Rate[RTO Fixed Charge])</f>
        <v>41.3</v>
      </c>
      <c r="S4">
        <f>_xlfn.XLOOKUP(Courier_Invoice[[#This Row],[Zone X]],Courier_Rate[Zone],Courier_Rate[RTO Additional Weight Slab Charge])</f>
        <v>44.8</v>
      </c>
      <c r="T4">
        <f>Courier_Invoice[[#This Row],[RTO Additional Weight Slab Charge]]*Courier_Invoice[[#This Row],[Additional Slabs]]</f>
        <v>0</v>
      </c>
      <c r="U4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4">
        <f>Courier_Invoice[[#This Row],[Billing Amount (Rs.)]]-Courier_Invoice[[#This Row],[Total Charge]]</f>
        <v>44.800000000000004</v>
      </c>
      <c r="W4" t="str" cm="1">
        <f t="array" ref="W4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5" spans="1:23" x14ac:dyDescent="0.3">
      <c r="A5" t="s">
        <v>152</v>
      </c>
      <c r="B5" t="s">
        <v>131</v>
      </c>
      <c r="C5" t="s">
        <v>153</v>
      </c>
      <c r="D5">
        <v>121003</v>
      </c>
      <c r="E5" t="s">
        <v>154</v>
      </c>
      <c r="F5" t="s">
        <v>155</v>
      </c>
      <c r="G5">
        <f>_xlfn.XLOOKUP(Courier_Invoice[[#This Row],[Zone]],Courier_Rate[Zone],Courier_Rate[Weight Slabs])</f>
        <v>1.5</v>
      </c>
      <c r="H5" t="s">
        <v>156</v>
      </c>
      <c r="I5" t="s">
        <v>157</v>
      </c>
      <c r="J5">
        <f>_xlfn.XLOOKUP(Courier_Invoice[[#This Row],[Order ID]],Order_Weight[OrderID],Order_Weight[Weight(g)])/1000</f>
        <v>1.302</v>
      </c>
      <c r="K5" t="str" cm="1">
        <f t="array" ref="K5">_xlfn.XLOOKUP(Courier_Invoice[[#This Row],[Warehouse Pincode]]&amp;Courier_Invoice[[#This Row],[Customer Pincode]],Pincode_Zones[Warehouse Pincode]&amp;Pincode_Zones[Customer Pincode],Pincode_Zones[Zone])</f>
        <v>d</v>
      </c>
      <c r="L5">
        <f>_xlfn.XLOOKUP(Courier_Invoice[[#This Row],[Zone X]],Courier_Rate[Zone],Courier_Rate[Weight Slabs])</f>
        <v>1.5</v>
      </c>
      <c r="M5">
        <f>ROUNDUP(Courier_Invoice[[#This Row],[Order weight]]/Courier_Invoice[[#This Row],[Weight Slabs]],0)</f>
        <v>1</v>
      </c>
      <c r="N5">
        <f>Courier_Invoice[[#This Row],[Total Slabs]]-1</f>
        <v>0</v>
      </c>
      <c r="O5">
        <f>_xlfn.XLOOKUP(Courier_Invoice[[#This Row],[Zone X]],Courier_Rate[Zone],Courier_Rate[Forward Fixed Charge])</f>
        <v>45.4</v>
      </c>
      <c r="P5">
        <f>_xlfn.XLOOKUP(Courier_Invoice[[#This Row],[Zone X]],Courier_Rate[Zone],Courier_Rate[Forward Additional Weight Slab Charge])</f>
        <v>44.8</v>
      </c>
      <c r="Q5">
        <f>Courier_Invoice[[#This Row],[Forward Additional Weight Slab Charge]]*Courier_Invoice[[#This Row],[Additional Slabs]]</f>
        <v>0</v>
      </c>
      <c r="R5">
        <f>_xlfn.XLOOKUP(Courier_Invoice[[#This Row],[Zone X]],Courier_Rate[Zone],Courier_Rate[RTO Fixed Charge])</f>
        <v>41.3</v>
      </c>
      <c r="S5">
        <f>_xlfn.XLOOKUP(Courier_Invoice[[#This Row],[Zone X]],Courier_Rate[Zone],Courier_Rate[RTO Additional Weight Slab Charge])</f>
        <v>44.8</v>
      </c>
      <c r="T5">
        <f>Courier_Invoice[[#This Row],[RTO Additional Weight Slab Charge]]*Courier_Invoice[[#This Row],[Additional Slabs]]</f>
        <v>0</v>
      </c>
      <c r="U5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5">
        <f>Courier_Invoice[[#This Row],[Billing Amount (Rs.)]]-Courier_Invoice[[#This Row],[Total Charge]]</f>
        <v>89.6</v>
      </c>
      <c r="W5" t="str" cm="1">
        <f t="array" ref="W5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6" spans="1:23" x14ac:dyDescent="0.3">
      <c r="A6" t="s">
        <v>265</v>
      </c>
      <c r="B6" t="s">
        <v>130</v>
      </c>
      <c r="C6" t="s">
        <v>266</v>
      </c>
      <c r="D6">
        <v>121003</v>
      </c>
      <c r="E6" t="s">
        <v>267</v>
      </c>
      <c r="F6" t="s">
        <v>168</v>
      </c>
      <c r="G6">
        <f>_xlfn.XLOOKUP(Courier_Invoice[[#This Row],[Zone]],Courier_Rate[Zone],Courier_Rate[Weight Slabs])</f>
        <v>1</v>
      </c>
      <c r="H6" t="s">
        <v>156</v>
      </c>
      <c r="I6" t="s">
        <v>169</v>
      </c>
      <c r="J6">
        <f>_xlfn.XLOOKUP(Courier_Invoice[[#This Row],[Order ID]],Order_Weight[OrderID],Order_Weight[Weight(g)])/1000</f>
        <v>0.245</v>
      </c>
      <c r="K6" t="str" cm="1">
        <f t="array" ref="K6">_xlfn.XLOOKUP(Courier_Invoice[[#This Row],[Warehouse Pincode]]&amp;Courier_Invoice[[#This Row],[Customer Pincode]],Pincode_Zones[Warehouse Pincode]&amp;Pincode_Zones[Customer Pincode],Pincode_Zones[Zone])</f>
        <v>b</v>
      </c>
      <c r="L6">
        <f>_xlfn.XLOOKUP(Courier_Invoice[[#This Row],[Zone X]],Courier_Rate[Zone],Courier_Rate[Weight Slabs])</f>
        <v>1</v>
      </c>
      <c r="M6">
        <f>ROUNDUP(Courier_Invoice[[#This Row],[Order weight]]/Courier_Invoice[[#This Row],[Weight Slabs]],0)</f>
        <v>1</v>
      </c>
      <c r="N6">
        <f>Courier_Invoice[[#This Row],[Total Slabs]]-1</f>
        <v>0</v>
      </c>
      <c r="O6">
        <f>_xlfn.XLOOKUP(Courier_Invoice[[#This Row],[Zone X]],Courier_Rate[Zone],Courier_Rate[Forward Fixed Charge])</f>
        <v>33</v>
      </c>
      <c r="P6">
        <f>_xlfn.XLOOKUP(Courier_Invoice[[#This Row],[Zone X]],Courier_Rate[Zone],Courier_Rate[Forward Additional Weight Slab Charge])</f>
        <v>28.3</v>
      </c>
      <c r="Q6">
        <f>Courier_Invoice[[#This Row],[Forward Additional Weight Slab Charge]]*Courier_Invoice[[#This Row],[Additional Slabs]]</f>
        <v>0</v>
      </c>
      <c r="R6">
        <f>_xlfn.XLOOKUP(Courier_Invoice[[#This Row],[Zone X]],Courier_Rate[Zone],Courier_Rate[RTO Fixed Charge])</f>
        <v>20.5</v>
      </c>
      <c r="S6">
        <f>_xlfn.XLOOKUP(Courier_Invoice[[#This Row],[Zone X]],Courier_Rate[Zone],Courier_Rate[RTO Additional Weight Slab Charge])</f>
        <v>28.3</v>
      </c>
      <c r="T6">
        <f>Courier_Invoice[[#This Row],[RTO Additional Weight Slab Charge]]*Courier_Invoice[[#This Row],[Additional Slabs]]</f>
        <v>0</v>
      </c>
      <c r="U6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6">
        <f>Courier_Invoice[[#This Row],[Billing Amount (Rs.)]]-Courier_Invoice[[#This Row],[Total Charge]]</f>
        <v>28.299999999999997</v>
      </c>
      <c r="W6" t="str" cm="1">
        <f t="array" ref="W6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7" spans="1:23" x14ac:dyDescent="0.3">
      <c r="A7" t="s">
        <v>268</v>
      </c>
      <c r="B7" t="s">
        <v>129</v>
      </c>
      <c r="C7" t="s">
        <v>269</v>
      </c>
      <c r="D7">
        <v>121003</v>
      </c>
      <c r="E7" t="s">
        <v>270</v>
      </c>
      <c r="F7" t="s">
        <v>155</v>
      </c>
      <c r="G7">
        <f>_xlfn.XLOOKUP(Courier_Invoice[[#This Row],[Zone]],Courier_Rate[Zone],Courier_Rate[Weight Slabs])</f>
        <v>1.5</v>
      </c>
      <c r="H7" t="s">
        <v>156</v>
      </c>
      <c r="I7" t="s">
        <v>157</v>
      </c>
      <c r="J7">
        <f>_xlfn.XLOOKUP(Courier_Invoice[[#This Row],[Order ID]],Order_Weight[OrderID],Order_Weight[Weight(g)])/1000</f>
        <v>0.245</v>
      </c>
      <c r="K7" t="str" cm="1">
        <f t="array" ref="K7">_xlfn.XLOOKUP(Courier_Invoice[[#This Row],[Warehouse Pincode]]&amp;Courier_Invoice[[#This Row],[Customer Pincode]],Pincode_Zones[Warehouse Pincode]&amp;Pincode_Zones[Customer Pincode],Pincode_Zones[Zone])</f>
        <v>d</v>
      </c>
      <c r="L7">
        <f>_xlfn.XLOOKUP(Courier_Invoice[[#This Row],[Zone X]],Courier_Rate[Zone],Courier_Rate[Weight Slabs])</f>
        <v>1.5</v>
      </c>
      <c r="M7">
        <f>ROUNDUP(Courier_Invoice[[#This Row],[Order weight]]/Courier_Invoice[[#This Row],[Weight Slabs]],0)</f>
        <v>1</v>
      </c>
      <c r="N7">
        <f>Courier_Invoice[[#This Row],[Total Slabs]]-1</f>
        <v>0</v>
      </c>
      <c r="O7">
        <f>_xlfn.XLOOKUP(Courier_Invoice[[#This Row],[Zone X]],Courier_Rate[Zone],Courier_Rate[Forward Fixed Charge])</f>
        <v>45.4</v>
      </c>
      <c r="P7">
        <f>_xlfn.XLOOKUP(Courier_Invoice[[#This Row],[Zone X]],Courier_Rate[Zone],Courier_Rate[Forward Additional Weight Slab Charge])</f>
        <v>44.8</v>
      </c>
      <c r="Q7">
        <f>Courier_Invoice[[#This Row],[Forward Additional Weight Slab Charge]]*Courier_Invoice[[#This Row],[Additional Slabs]]</f>
        <v>0</v>
      </c>
      <c r="R7">
        <f>_xlfn.XLOOKUP(Courier_Invoice[[#This Row],[Zone X]],Courier_Rate[Zone],Courier_Rate[RTO Fixed Charge])</f>
        <v>41.3</v>
      </c>
      <c r="S7">
        <f>_xlfn.XLOOKUP(Courier_Invoice[[#This Row],[Zone X]],Courier_Rate[Zone],Courier_Rate[RTO Additional Weight Slab Charge])</f>
        <v>44.8</v>
      </c>
      <c r="T7">
        <f>Courier_Invoice[[#This Row],[RTO Additional Weight Slab Charge]]*Courier_Invoice[[#This Row],[Additional Slabs]]</f>
        <v>0</v>
      </c>
      <c r="U7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7">
        <f>Courier_Invoice[[#This Row],[Billing Amount (Rs.)]]-Courier_Invoice[[#This Row],[Total Charge]]</f>
        <v>89.6</v>
      </c>
      <c r="W7" t="str" cm="1">
        <f t="array" ref="W7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8" spans="1:23" x14ac:dyDescent="0.3">
      <c r="A8" t="s">
        <v>158</v>
      </c>
      <c r="B8" t="s">
        <v>128</v>
      </c>
      <c r="C8" t="s">
        <v>159</v>
      </c>
      <c r="D8">
        <v>121003</v>
      </c>
      <c r="E8" t="s">
        <v>160</v>
      </c>
      <c r="F8" t="s">
        <v>155</v>
      </c>
      <c r="G8">
        <f>_xlfn.XLOOKUP(Courier_Invoice[[#This Row],[Zone]],Courier_Rate[Zone],Courier_Rate[Weight Slabs])</f>
        <v>1.5</v>
      </c>
      <c r="H8" t="s">
        <v>156</v>
      </c>
      <c r="I8" t="s">
        <v>161</v>
      </c>
      <c r="J8">
        <f>_xlfn.XLOOKUP(Courier_Invoice[[#This Row],[Order ID]],Order_Weight[OrderID],Order_Weight[Weight(g)])/1000</f>
        <v>0.61499999999999999</v>
      </c>
      <c r="K8" t="str" cm="1">
        <f t="array" ref="K8">_xlfn.XLOOKUP(Courier_Invoice[[#This Row],[Warehouse Pincode]]&amp;Courier_Invoice[[#This Row],[Customer Pincode]],Pincode_Zones[Warehouse Pincode]&amp;Pincode_Zones[Customer Pincode],Pincode_Zones[Zone])</f>
        <v>d</v>
      </c>
      <c r="L8">
        <f>_xlfn.XLOOKUP(Courier_Invoice[[#This Row],[Zone X]],Courier_Rate[Zone],Courier_Rate[Weight Slabs])</f>
        <v>1.5</v>
      </c>
      <c r="M8">
        <f>ROUNDUP(Courier_Invoice[[#This Row],[Order weight]]/Courier_Invoice[[#This Row],[Weight Slabs]],0)</f>
        <v>1</v>
      </c>
      <c r="N8">
        <f>Courier_Invoice[[#This Row],[Total Slabs]]-1</f>
        <v>0</v>
      </c>
      <c r="O8">
        <f>_xlfn.XLOOKUP(Courier_Invoice[[#This Row],[Zone X]],Courier_Rate[Zone],Courier_Rate[Forward Fixed Charge])</f>
        <v>45.4</v>
      </c>
      <c r="P8">
        <f>_xlfn.XLOOKUP(Courier_Invoice[[#This Row],[Zone X]],Courier_Rate[Zone],Courier_Rate[Forward Additional Weight Slab Charge])</f>
        <v>44.8</v>
      </c>
      <c r="Q8">
        <f>Courier_Invoice[[#This Row],[Forward Additional Weight Slab Charge]]*Courier_Invoice[[#This Row],[Additional Slabs]]</f>
        <v>0</v>
      </c>
      <c r="R8">
        <f>_xlfn.XLOOKUP(Courier_Invoice[[#This Row],[Zone X]],Courier_Rate[Zone],Courier_Rate[RTO Fixed Charge])</f>
        <v>41.3</v>
      </c>
      <c r="S8">
        <f>_xlfn.XLOOKUP(Courier_Invoice[[#This Row],[Zone X]],Courier_Rate[Zone],Courier_Rate[RTO Additional Weight Slab Charge])</f>
        <v>44.8</v>
      </c>
      <c r="T8">
        <f>Courier_Invoice[[#This Row],[RTO Additional Weight Slab Charge]]*Courier_Invoice[[#This Row],[Additional Slabs]]</f>
        <v>0</v>
      </c>
      <c r="U8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8">
        <f>Courier_Invoice[[#This Row],[Billing Amount (Rs.)]]-Courier_Invoice[[#This Row],[Total Charge]]</f>
        <v>44.800000000000004</v>
      </c>
      <c r="W8" t="str" cm="1">
        <f t="array" ref="W8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9" spans="1:23" x14ac:dyDescent="0.3">
      <c r="A9" t="s">
        <v>391</v>
      </c>
      <c r="B9" t="s">
        <v>127</v>
      </c>
      <c r="C9" t="s">
        <v>263</v>
      </c>
      <c r="D9">
        <v>121003</v>
      </c>
      <c r="E9" t="s">
        <v>360</v>
      </c>
      <c r="F9" t="s">
        <v>155</v>
      </c>
      <c r="G9">
        <f>_xlfn.XLOOKUP(Courier_Invoice[[#This Row],[Zone]],Courier_Rate[Zone],Courier_Rate[Weight Slabs])</f>
        <v>1.5</v>
      </c>
      <c r="H9" t="s">
        <v>156</v>
      </c>
      <c r="I9" t="s">
        <v>161</v>
      </c>
      <c r="J9">
        <f>_xlfn.XLOOKUP(Courier_Invoice[[#This Row],[Order ID]],Order_Weight[OrderID],Order_Weight[Weight(g)])/1000</f>
        <v>0.5</v>
      </c>
      <c r="K9" t="str" cm="1">
        <f t="array" ref="K9">_xlfn.XLOOKUP(Courier_Invoice[[#This Row],[Warehouse Pincode]]&amp;Courier_Invoice[[#This Row],[Customer Pincode]],Pincode_Zones[Warehouse Pincode]&amp;Pincode_Zones[Customer Pincode],Pincode_Zones[Zone])</f>
        <v>b</v>
      </c>
      <c r="L9">
        <f>_xlfn.XLOOKUP(Courier_Invoice[[#This Row],[Zone X]],Courier_Rate[Zone],Courier_Rate[Weight Slabs])</f>
        <v>1</v>
      </c>
      <c r="M9">
        <f>ROUNDUP(Courier_Invoice[[#This Row],[Order weight]]/Courier_Invoice[[#This Row],[Weight Slabs]],0)</f>
        <v>1</v>
      </c>
      <c r="N9">
        <f>Courier_Invoice[[#This Row],[Total Slabs]]-1</f>
        <v>0</v>
      </c>
      <c r="O9">
        <f>_xlfn.XLOOKUP(Courier_Invoice[[#This Row],[Zone X]],Courier_Rate[Zone],Courier_Rate[Forward Fixed Charge])</f>
        <v>33</v>
      </c>
      <c r="P9">
        <f>_xlfn.XLOOKUP(Courier_Invoice[[#This Row],[Zone X]],Courier_Rate[Zone],Courier_Rate[Forward Additional Weight Slab Charge])</f>
        <v>28.3</v>
      </c>
      <c r="Q9">
        <f>Courier_Invoice[[#This Row],[Forward Additional Weight Slab Charge]]*Courier_Invoice[[#This Row],[Additional Slabs]]</f>
        <v>0</v>
      </c>
      <c r="R9">
        <f>_xlfn.XLOOKUP(Courier_Invoice[[#This Row],[Zone X]],Courier_Rate[Zone],Courier_Rate[RTO Fixed Charge])</f>
        <v>20.5</v>
      </c>
      <c r="S9">
        <f>_xlfn.XLOOKUP(Courier_Invoice[[#This Row],[Zone X]],Courier_Rate[Zone],Courier_Rate[RTO Additional Weight Slab Charge])</f>
        <v>28.3</v>
      </c>
      <c r="T9">
        <f>Courier_Invoice[[#This Row],[RTO Additional Weight Slab Charge]]*Courier_Invoice[[#This Row],[Additional Slabs]]</f>
        <v>0</v>
      </c>
      <c r="U9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9">
        <f>Courier_Invoice[[#This Row],[Billing Amount (Rs.)]]-Courier_Invoice[[#This Row],[Total Charge]]</f>
        <v>57.2</v>
      </c>
      <c r="W9" t="str" cm="1">
        <f t="array" ref="W9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0" spans="1:23" x14ac:dyDescent="0.3">
      <c r="A10" t="s">
        <v>271</v>
      </c>
      <c r="B10" t="s">
        <v>126</v>
      </c>
      <c r="C10" t="s">
        <v>222</v>
      </c>
      <c r="D10">
        <v>121003</v>
      </c>
      <c r="E10" t="s">
        <v>272</v>
      </c>
      <c r="F10" t="s">
        <v>155</v>
      </c>
      <c r="G10">
        <f>_xlfn.XLOOKUP(Courier_Invoice[[#This Row],[Zone]],Courier_Rate[Zone],Courier_Rate[Weight Slabs])</f>
        <v>1.5</v>
      </c>
      <c r="H10" t="s">
        <v>156</v>
      </c>
      <c r="I10" t="s">
        <v>161</v>
      </c>
      <c r="J10">
        <f>_xlfn.XLOOKUP(Courier_Invoice[[#This Row],[Order ID]],Order_Weight[OrderID],Order_Weight[Weight(g)])/1000</f>
        <v>0.5</v>
      </c>
      <c r="K10" t="str" cm="1">
        <f t="array" ref="K10">_xlfn.XLOOKUP(Courier_Invoice[[#This Row],[Warehouse Pincode]]&amp;Courier_Invoice[[#This Row],[Customer Pincode]],Pincode_Zones[Warehouse Pincode]&amp;Pincode_Zones[Customer Pincode],Pincode_Zones[Zone])</f>
        <v>d</v>
      </c>
      <c r="L10">
        <f>_xlfn.XLOOKUP(Courier_Invoice[[#This Row],[Zone X]],Courier_Rate[Zone],Courier_Rate[Weight Slabs])</f>
        <v>1.5</v>
      </c>
      <c r="M10">
        <f>ROUNDUP(Courier_Invoice[[#This Row],[Order weight]]/Courier_Invoice[[#This Row],[Weight Slabs]],0)</f>
        <v>1</v>
      </c>
      <c r="N10">
        <f>Courier_Invoice[[#This Row],[Total Slabs]]-1</f>
        <v>0</v>
      </c>
      <c r="O10">
        <f>_xlfn.XLOOKUP(Courier_Invoice[[#This Row],[Zone X]],Courier_Rate[Zone],Courier_Rate[Forward Fixed Charge])</f>
        <v>45.4</v>
      </c>
      <c r="P10">
        <f>_xlfn.XLOOKUP(Courier_Invoice[[#This Row],[Zone X]],Courier_Rate[Zone],Courier_Rate[Forward Additional Weight Slab Charge])</f>
        <v>44.8</v>
      </c>
      <c r="Q10">
        <f>Courier_Invoice[[#This Row],[Forward Additional Weight Slab Charge]]*Courier_Invoice[[#This Row],[Additional Slabs]]</f>
        <v>0</v>
      </c>
      <c r="R10">
        <f>_xlfn.XLOOKUP(Courier_Invoice[[#This Row],[Zone X]],Courier_Rate[Zone],Courier_Rate[RTO Fixed Charge])</f>
        <v>41.3</v>
      </c>
      <c r="S10">
        <f>_xlfn.XLOOKUP(Courier_Invoice[[#This Row],[Zone X]],Courier_Rate[Zone],Courier_Rate[RTO Additional Weight Slab Charge])</f>
        <v>44.8</v>
      </c>
      <c r="T10">
        <f>Courier_Invoice[[#This Row],[RTO Additional Weight Slab Charge]]*Courier_Invoice[[#This Row],[Additional Slabs]]</f>
        <v>0</v>
      </c>
      <c r="U10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10">
        <f>Courier_Invoice[[#This Row],[Billing Amount (Rs.)]]-Courier_Invoice[[#This Row],[Total Charge]]</f>
        <v>44.800000000000004</v>
      </c>
      <c r="W10" t="str" cm="1">
        <f t="array" ref="W10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1" spans="1:23" x14ac:dyDescent="0.3">
      <c r="A11" t="s">
        <v>162</v>
      </c>
      <c r="B11" t="s">
        <v>125</v>
      </c>
      <c r="C11" t="s">
        <v>163</v>
      </c>
      <c r="D11">
        <v>121003</v>
      </c>
      <c r="E11" t="s">
        <v>164</v>
      </c>
      <c r="F11" t="s">
        <v>155</v>
      </c>
      <c r="G11">
        <f>_xlfn.XLOOKUP(Courier_Invoice[[#This Row],[Zone]],Courier_Rate[Zone],Courier_Rate[Weight Slabs])</f>
        <v>1.5</v>
      </c>
      <c r="H11" t="s">
        <v>156</v>
      </c>
      <c r="I11" t="s">
        <v>165</v>
      </c>
      <c r="J11">
        <f>_xlfn.XLOOKUP(Courier_Invoice[[#This Row],[Order ID]],Order_Weight[OrderID],Order_Weight[Weight(g)])/1000</f>
        <v>2.2650000000000001</v>
      </c>
      <c r="K11" t="str" cm="1">
        <f t="array" ref="K11">_xlfn.XLOOKUP(Courier_Invoice[[#This Row],[Warehouse Pincode]]&amp;Courier_Invoice[[#This Row],[Customer Pincode]],Pincode_Zones[Warehouse Pincode]&amp;Pincode_Zones[Customer Pincode],Pincode_Zones[Zone])</f>
        <v>d</v>
      </c>
      <c r="L11">
        <f>_xlfn.XLOOKUP(Courier_Invoice[[#This Row],[Zone X]],Courier_Rate[Zone],Courier_Rate[Weight Slabs])</f>
        <v>1.5</v>
      </c>
      <c r="M11">
        <f>ROUNDUP(Courier_Invoice[[#This Row],[Order weight]]/Courier_Invoice[[#This Row],[Weight Slabs]],0)</f>
        <v>2</v>
      </c>
      <c r="N11">
        <f>Courier_Invoice[[#This Row],[Total Slabs]]-1</f>
        <v>1</v>
      </c>
      <c r="O11">
        <f>_xlfn.XLOOKUP(Courier_Invoice[[#This Row],[Zone X]],Courier_Rate[Zone],Courier_Rate[Forward Fixed Charge])</f>
        <v>45.4</v>
      </c>
      <c r="P11">
        <f>_xlfn.XLOOKUP(Courier_Invoice[[#This Row],[Zone X]],Courier_Rate[Zone],Courier_Rate[Forward Additional Weight Slab Charge])</f>
        <v>44.8</v>
      </c>
      <c r="Q11">
        <f>Courier_Invoice[[#This Row],[Forward Additional Weight Slab Charge]]*Courier_Invoice[[#This Row],[Additional Slabs]]</f>
        <v>44.8</v>
      </c>
      <c r="R11">
        <f>_xlfn.XLOOKUP(Courier_Invoice[[#This Row],[Zone X]],Courier_Rate[Zone],Courier_Rate[RTO Fixed Charge])</f>
        <v>41.3</v>
      </c>
      <c r="S11">
        <f>_xlfn.XLOOKUP(Courier_Invoice[[#This Row],[Zone X]],Courier_Rate[Zone],Courier_Rate[RTO Additional Weight Slab Charge])</f>
        <v>44.8</v>
      </c>
      <c r="T11">
        <f>Courier_Invoice[[#This Row],[RTO Additional Weight Slab Charge]]*Courier_Invoice[[#This Row],[Additional Slabs]]</f>
        <v>44.8</v>
      </c>
      <c r="U11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90.199999999999989</v>
      </c>
      <c r="V11">
        <f>Courier_Invoice[[#This Row],[Billing Amount (Rs.)]]-Courier_Invoice[[#This Row],[Total Charge]]</f>
        <v>134.4</v>
      </c>
      <c r="W11" t="str" cm="1">
        <f t="array" ref="W11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2" spans="1:23" x14ac:dyDescent="0.3">
      <c r="A12" t="s">
        <v>273</v>
      </c>
      <c r="B12" t="s">
        <v>124</v>
      </c>
      <c r="C12" t="s">
        <v>274</v>
      </c>
      <c r="D12">
        <v>121003</v>
      </c>
      <c r="E12" t="s">
        <v>275</v>
      </c>
      <c r="F12" t="s">
        <v>155</v>
      </c>
      <c r="G12">
        <f>_xlfn.XLOOKUP(Courier_Invoice[[#This Row],[Zone]],Courier_Rate[Zone],Courier_Rate[Weight Slabs])</f>
        <v>1.5</v>
      </c>
      <c r="H12" t="s">
        <v>156</v>
      </c>
      <c r="I12" t="s">
        <v>161</v>
      </c>
      <c r="J12">
        <f>_xlfn.XLOOKUP(Courier_Invoice[[#This Row],[Order ID]],Order_Weight[OrderID],Order_Weight[Weight(g)])/1000</f>
        <v>0.5</v>
      </c>
      <c r="K12" t="str" cm="1">
        <f t="array" ref="K12">_xlfn.XLOOKUP(Courier_Invoice[[#This Row],[Warehouse Pincode]]&amp;Courier_Invoice[[#This Row],[Customer Pincode]],Pincode_Zones[Warehouse Pincode]&amp;Pincode_Zones[Customer Pincode],Pincode_Zones[Zone])</f>
        <v>d</v>
      </c>
      <c r="L12">
        <f>_xlfn.XLOOKUP(Courier_Invoice[[#This Row],[Zone X]],Courier_Rate[Zone],Courier_Rate[Weight Slabs])</f>
        <v>1.5</v>
      </c>
      <c r="M12">
        <f>ROUNDUP(Courier_Invoice[[#This Row],[Order weight]]/Courier_Invoice[[#This Row],[Weight Slabs]],0)</f>
        <v>1</v>
      </c>
      <c r="N12">
        <f>Courier_Invoice[[#This Row],[Total Slabs]]-1</f>
        <v>0</v>
      </c>
      <c r="O12">
        <f>_xlfn.XLOOKUP(Courier_Invoice[[#This Row],[Zone X]],Courier_Rate[Zone],Courier_Rate[Forward Fixed Charge])</f>
        <v>45.4</v>
      </c>
      <c r="P12">
        <f>_xlfn.XLOOKUP(Courier_Invoice[[#This Row],[Zone X]],Courier_Rate[Zone],Courier_Rate[Forward Additional Weight Slab Charge])</f>
        <v>44.8</v>
      </c>
      <c r="Q12">
        <f>Courier_Invoice[[#This Row],[Forward Additional Weight Slab Charge]]*Courier_Invoice[[#This Row],[Additional Slabs]]</f>
        <v>0</v>
      </c>
      <c r="R12">
        <f>_xlfn.XLOOKUP(Courier_Invoice[[#This Row],[Zone X]],Courier_Rate[Zone],Courier_Rate[RTO Fixed Charge])</f>
        <v>41.3</v>
      </c>
      <c r="S12">
        <f>_xlfn.XLOOKUP(Courier_Invoice[[#This Row],[Zone X]],Courier_Rate[Zone],Courier_Rate[RTO Additional Weight Slab Charge])</f>
        <v>44.8</v>
      </c>
      <c r="T12">
        <f>Courier_Invoice[[#This Row],[RTO Additional Weight Slab Charge]]*Courier_Invoice[[#This Row],[Additional Slabs]]</f>
        <v>0</v>
      </c>
      <c r="U12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12">
        <f>Courier_Invoice[[#This Row],[Billing Amount (Rs.)]]-Courier_Invoice[[#This Row],[Total Charge]]</f>
        <v>44.800000000000004</v>
      </c>
      <c r="W12" t="str" cm="1">
        <f t="array" ref="W12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3" spans="1:23" x14ac:dyDescent="0.3">
      <c r="A13" t="s">
        <v>166</v>
      </c>
      <c r="B13" t="s">
        <v>123</v>
      </c>
      <c r="C13" t="s">
        <v>159</v>
      </c>
      <c r="D13">
        <v>121003</v>
      </c>
      <c r="E13" t="s">
        <v>167</v>
      </c>
      <c r="F13" t="s">
        <v>168</v>
      </c>
      <c r="G13">
        <f>_xlfn.XLOOKUP(Courier_Invoice[[#This Row],[Zone]],Courier_Rate[Zone],Courier_Rate[Weight Slabs])</f>
        <v>1</v>
      </c>
      <c r="H13" t="s">
        <v>156</v>
      </c>
      <c r="I13" t="s">
        <v>169</v>
      </c>
      <c r="J13">
        <f>_xlfn.XLOOKUP(Courier_Invoice[[#This Row],[Order ID]],Order_Weight[OrderID],Order_Weight[Weight(g)])/1000</f>
        <v>0.7</v>
      </c>
      <c r="K13" t="str" cm="1">
        <f t="array" ref="K13">_xlfn.XLOOKUP(Courier_Invoice[[#This Row],[Warehouse Pincode]]&amp;Courier_Invoice[[#This Row],[Customer Pincode]],Pincode_Zones[Warehouse Pincode]&amp;Pincode_Zones[Customer Pincode],Pincode_Zones[Zone])</f>
        <v>b</v>
      </c>
      <c r="L13">
        <f>_xlfn.XLOOKUP(Courier_Invoice[[#This Row],[Zone X]],Courier_Rate[Zone],Courier_Rate[Weight Slabs])</f>
        <v>1</v>
      </c>
      <c r="M13">
        <f>ROUNDUP(Courier_Invoice[[#This Row],[Order weight]]/Courier_Invoice[[#This Row],[Weight Slabs]],0)</f>
        <v>1</v>
      </c>
      <c r="N13">
        <f>Courier_Invoice[[#This Row],[Total Slabs]]-1</f>
        <v>0</v>
      </c>
      <c r="O13">
        <f>_xlfn.XLOOKUP(Courier_Invoice[[#This Row],[Zone X]],Courier_Rate[Zone],Courier_Rate[Forward Fixed Charge])</f>
        <v>33</v>
      </c>
      <c r="P13">
        <f>_xlfn.XLOOKUP(Courier_Invoice[[#This Row],[Zone X]],Courier_Rate[Zone],Courier_Rate[Forward Additional Weight Slab Charge])</f>
        <v>28.3</v>
      </c>
      <c r="Q13">
        <f>Courier_Invoice[[#This Row],[Forward Additional Weight Slab Charge]]*Courier_Invoice[[#This Row],[Additional Slabs]]</f>
        <v>0</v>
      </c>
      <c r="R13">
        <f>_xlfn.XLOOKUP(Courier_Invoice[[#This Row],[Zone X]],Courier_Rate[Zone],Courier_Rate[RTO Fixed Charge])</f>
        <v>20.5</v>
      </c>
      <c r="S13">
        <f>_xlfn.XLOOKUP(Courier_Invoice[[#This Row],[Zone X]],Courier_Rate[Zone],Courier_Rate[RTO Additional Weight Slab Charge])</f>
        <v>28.3</v>
      </c>
      <c r="T13">
        <f>Courier_Invoice[[#This Row],[RTO Additional Weight Slab Charge]]*Courier_Invoice[[#This Row],[Additional Slabs]]</f>
        <v>0</v>
      </c>
      <c r="U13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3">
        <f>Courier_Invoice[[#This Row],[Billing Amount (Rs.)]]-Courier_Invoice[[#This Row],[Total Charge]]</f>
        <v>28.299999999999997</v>
      </c>
      <c r="W13" t="str" cm="1">
        <f t="array" ref="W13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4" spans="1:23" x14ac:dyDescent="0.3">
      <c r="A14" t="s">
        <v>323</v>
      </c>
      <c r="B14" t="s">
        <v>122</v>
      </c>
      <c r="C14" t="s">
        <v>324</v>
      </c>
      <c r="D14">
        <v>121003</v>
      </c>
      <c r="E14" t="s">
        <v>325</v>
      </c>
      <c r="F14" t="s">
        <v>155</v>
      </c>
      <c r="G14">
        <f>_xlfn.XLOOKUP(Courier_Invoice[[#This Row],[Zone]],Courier_Rate[Zone],Courier_Rate[Weight Slabs])</f>
        <v>1.5</v>
      </c>
      <c r="H14" t="s">
        <v>156</v>
      </c>
      <c r="I14" t="s">
        <v>305</v>
      </c>
      <c r="J14">
        <f>_xlfn.XLOOKUP(Courier_Invoice[[#This Row],[Order ID]],Order_Weight[OrderID],Order_Weight[Weight(g)])/1000</f>
        <v>1.621</v>
      </c>
      <c r="K14" t="str" cm="1">
        <f t="array" ref="K14">_xlfn.XLOOKUP(Courier_Invoice[[#This Row],[Warehouse Pincode]]&amp;Courier_Invoice[[#This Row],[Customer Pincode]],Pincode_Zones[Warehouse Pincode]&amp;Pincode_Zones[Customer Pincode],Pincode_Zones[Zone])</f>
        <v>b</v>
      </c>
      <c r="L14">
        <f>_xlfn.XLOOKUP(Courier_Invoice[[#This Row],[Zone X]],Courier_Rate[Zone],Courier_Rate[Weight Slabs])</f>
        <v>1</v>
      </c>
      <c r="M14">
        <f>ROUNDUP(Courier_Invoice[[#This Row],[Order weight]]/Courier_Invoice[[#This Row],[Weight Slabs]],0)</f>
        <v>2</v>
      </c>
      <c r="N14">
        <f>Courier_Invoice[[#This Row],[Total Slabs]]-1</f>
        <v>1</v>
      </c>
      <c r="O14">
        <f>_xlfn.XLOOKUP(Courier_Invoice[[#This Row],[Zone X]],Courier_Rate[Zone],Courier_Rate[Forward Fixed Charge])</f>
        <v>33</v>
      </c>
      <c r="P14">
        <f>_xlfn.XLOOKUP(Courier_Invoice[[#This Row],[Zone X]],Courier_Rate[Zone],Courier_Rate[Forward Additional Weight Slab Charge])</f>
        <v>28.3</v>
      </c>
      <c r="Q14">
        <f>Courier_Invoice[[#This Row],[Forward Additional Weight Slab Charge]]*Courier_Invoice[[#This Row],[Additional Slabs]]</f>
        <v>28.3</v>
      </c>
      <c r="R14">
        <f>_xlfn.XLOOKUP(Courier_Invoice[[#This Row],[Zone X]],Courier_Rate[Zone],Courier_Rate[RTO Fixed Charge])</f>
        <v>20.5</v>
      </c>
      <c r="S14">
        <f>_xlfn.XLOOKUP(Courier_Invoice[[#This Row],[Zone X]],Courier_Rate[Zone],Courier_Rate[RTO Additional Weight Slab Charge])</f>
        <v>28.3</v>
      </c>
      <c r="T14">
        <f>Courier_Invoice[[#This Row],[RTO Additional Weight Slab Charge]]*Courier_Invoice[[#This Row],[Additional Slabs]]</f>
        <v>28.3</v>
      </c>
      <c r="U14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61.3</v>
      </c>
      <c r="V14">
        <f>Courier_Invoice[[#This Row],[Billing Amount (Rs.)]]-Courier_Invoice[[#This Row],[Total Charge]]</f>
        <v>118.50000000000001</v>
      </c>
      <c r="W14" t="str" cm="1">
        <f t="array" ref="W14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5" spans="1:23" x14ac:dyDescent="0.3">
      <c r="A15" t="s">
        <v>276</v>
      </c>
      <c r="B15" t="s">
        <v>121</v>
      </c>
      <c r="C15" t="s">
        <v>260</v>
      </c>
      <c r="D15">
        <v>121003</v>
      </c>
      <c r="E15" t="s">
        <v>277</v>
      </c>
      <c r="F15" t="s">
        <v>155</v>
      </c>
      <c r="G15">
        <f>_xlfn.XLOOKUP(Courier_Invoice[[#This Row],[Zone]],Courier_Rate[Zone],Courier_Rate[Weight Slabs])</f>
        <v>1.5</v>
      </c>
      <c r="H15" t="s">
        <v>156</v>
      </c>
      <c r="I15" t="s">
        <v>161</v>
      </c>
      <c r="J15">
        <f>_xlfn.XLOOKUP(Courier_Invoice[[#This Row],[Order ID]],Order_Weight[OrderID],Order_Weight[Weight(g)])/1000</f>
        <v>0.5</v>
      </c>
      <c r="K15" t="str" cm="1">
        <f t="array" ref="K15">_xlfn.XLOOKUP(Courier_Invoice[[#This Row],[Warehouse Pincode]]&amp;Courier_Invoice[[#This Row],[Customer Pincode]],Pincode_Zones[Warehouse Pincode]&amp;Pincode_Zones[Customer Pincode],Pincode_Zones[Zone])</f>
        <v>d</v>
      </c>
      <c r="L15">
        <f>_xlfn.XLOOKUP(Courier_Invoice[[#This Row],[Zone X]],Courier_Rate[Zone],Courier_Rate[Weight Slabs])</f>
        <v>1.5</v>
      </c>
      <c r="M15">
        <f>ROUNDUP(Courier_Invoice[[#This Row],[Order weight]]/Courier_Invoice[[#This Row],[Weight Slabs]],0)</f>
        <v>1</v>
      </c>
      <c r="N15">
        <f>Courier_Invoice[[#This Row],[Total Slabs]]-1</f>
        <v>0</v>
      </c>
      <c r="O15">
        <f>_xlfn.XLOOKUP(Courier_Invoice[[#This Row],[Zone X]],Courier_Rate[Zone],Courier_Rate[Forward Fixed Charge])</f>
        <v>45.4</v>
      </c>
      <c r="P15">
        <f>_xlfn.XLOOKUP(Courier_Invoice[[#This Row],[Zone X]],Courier_Rate[Zone],Courier_Rate[Forward Additional Weight Slab Charge])</f>
        <v>44.8</v>
      </c>
      <c r="Q15">
        <f>Courier_Invoice[[#This Row],[Forward Additional Weight Slab Charge]]*Courier_Invoice[[#This Row],[Additional Slabs]]</f>
        <v>0</v>
      </c>
      <c r="R15">
        <f>_xlfn.XLOOKUP(Courier_Invoice[[#This Row],[Zone X]],Courier_Rate[Zone],Courier_Rate[RTO Fixed Charge])</f>
        <v>41.3</v>
      </c>
      <c r="S15">
        <f>_xlfn.XLOOKUP(Courier_Invoice[[#This Row],[Zone X]],Courier_Rate[Zone],Courier_Rate[RTO Additional Weight Slab Charge])</f>
        <v>44.8</v>
      </c>
      <c r="T15">
        <f>Courier_Invoice[[#This Row],[RTO Additional Weight Slab Charge]]*Courier_Invoice[[#This Row],[Additional Slabs]]</f>
        <v>0</v>
      </c>
      <c r="U15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15">
        <f>Courier_Invoice[[#This Row],[Billing Amount (Rs.)]]-Courier_Invoice[[#This Row],[Total Charge]]</f>
        <v>44.800000000000004</v>
      </c>
      <c r="W15" t="str" cm="1">
        <f t="array" ref="W15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6" spans="1:23" x14ac:dyDescent="0.3">
      <c r="A16" t="s">
        <v>278</v>
      </c>
      <c r="B16" t="s">
        <v>120</v>
      </c>
      <c r="C16" t="s">
        <v>159</v>
      </c>
      <c r="D16">
        <v>121003</v>
      </c>
      <c r="E16" t="s">
        <v>279</v>
      </c>
      <c r="F16" t="s">
        <v>168</v>
      </c>
      <c r="G16">
        <f>_xlfn.XLOOKUP(Courier_Invoice[[#This Row],[Zone]],Courier_Rate[Zone],Courier_Rate[Weight Slabs])</f>
        <v>1</v>
      </c>
      <c r="H16" t="s">
        <v>156</v>
      </c>
      <c r="I16" t="s">
        <v>169</v>
      </c>
      <c r="J16">
        <f>_xlfn.XLOOKUP(Courier_Invoice[[#This Row],[Order ID]],Order_Weight[OrderID],Order_Weight[Weight(g)])/1000</f>
        <v>0.127</v>
      </c>
      <c r="K16" t="str" cm="1">
        <f t="array" ref="K16">_xlfn.XLOOKUP(Courier_Invoice[[#This Row],[Warehouse Pincode]]&amp;Courier_Invoice[[#This Row],[Customer Pincode]],Pincode_Zones[Warehouse Pincode]&amp;Pincode_Zones[Customer Pincode],Pincode_Zones[Zone])</f>
        <v>b</v>
      </c>
      <c r="L16">
        <f>_xlfn.XLOOKUP(Courier_Invoice[[#This Row],[Zone X]],Courier_Rate[Zone],Courier_Rate[Weight Slabs])</f>
        <v>1</v>
      </c>
      <c r="M16">
        <f>ROUNDUP(Courier_Invoice[[#This Row],[Order weight]]/Courier_Invoice[[#This Row],[Weight Slabs]],0)</f>
        <v>1</v>
      </c>
      <c r="N16">
        <f>Courier_Invoice[[#This Row],[Total Slabs]]-1</f>
        <v>0</v>
      </c>
      <c r="O16">
        <f>_xlfn.XLOOKUP(Courier_Invoice[[#This Row],[Zone X]],Courier_Rate[Zone],Courier_Rate[Forward Fixed Charge])</f>
        <v>33</v>
      </c>
      <c r="P16">
        <f>_xlfn.XLOOKUP(Courier_Invoice[[#This Row],[Zone X]],Courier_Rate[Zone],Courier_Rate[Forward Additional Weight Slab Charge])</f>
        <v>28.3</v>
      </c>
      <c r="Q16">
        <f>Courier_Invoice[[#This Row],[Forward Additional Weight Slab Charge]]*Courier_Invoice[[#This Row],[Additional Slabs]]</f>
        <v>0</v>
      </c>
      <c r="R16">
        <f>_xlfn.XLOOKUP(Courier_Invoice[[#This Row],[Zone X]],Courier_Rate[Zone],Courier_Rate[RTO Fixed Charge])</f>
        <v>20.5</v>
      </c>
      <c r="S16">
        <f>_xlfn.XLOOKUP(Courier_Invoice[[#This Row],[Zone X]],Courier_Rate[Zone],Courier_Rate[RTO Additional Weight Slab Charge])</f>
        <v>28.3</v>
      </c>
      <c r="T16">
        <f>Courier_Invoice[[#This Row],[RTO Additional Weight Slab Charge]]*Courier_Invoice[[#This Row],[Additional Slabs]]</f>
        <v>0</v>
      </c>
      <c r="U16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6">
        <f>Courier_Invoice[[#This Row],[Billing Amount (Rs.)]]-Courier_Invoice[[#This Row],[Total Charge]]</f>
        <v>28.299999999999997</v>
      </c>
      <c r="W16" t="str" cm="1">
        <f t="array" ref="W16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7" spans="1:23" x14ac:dyDescent="0.3">
      <c r="A17" t="s">
        <v>280</v>
      </c>
      <c r="B17" t="s">
        <v>119</v>
      </c>
      <c r="C17" t="s">
        <v>281</v>
      </c>
      <c r="D17">
        <v>121003</v>
      </c>
      <c r="E17" t="s">
        <v>282</v>
      </c>
      <c r="F17" t="s">
        <v>155</v>
      </c>
      <c r="G17">
        <f>_xlfn.XLOOKUP(Courier_Invoice[[#This Row],[Zone]],Courier_Rate[Zone],Courier_Rate[Weight Slabs])</f>
        <v>1.5</v>
      </c>
      <c r="H17" t="s">
        <v>156</v>
      </c>
      <c r="I17" t="s">
        <v>157</v>
      </c>
      <c r="J17">
        <f>_xlfn.XLOOKUP(Courier_Invoice[[#This Row],[Order ID]],Order_Weight[OrderID],Order_Weight[Weight(g)])/1000</f>
        <v>0.95199999999999996</v>
      </c>
      <c r="K17" t="str" cm="1">
        <f t="array" ref="K17">_xlfn.XLOOKUP(Courier_Invoice[[#This Row],[Warehouse Pincode]]&amp;Courier_Invoice[[#This Row],[Customer Pincode]],Pincode_Zones[Warehouse Pincode]&amp;Pincode_Zones[Customer Pincode],Pincode_Zones[Zone])</f>
        <v>d</v>
      </c>
      <c r="L17">
        <f>_xlfn.XLOOKUP(Courier_Invoice[[#This Row],[Zone X]],Courier_Rate[Zone],Courier_Rate[Weight Slabs])</f>
        <v>1.5</v>
      </c>
      <c r="M17">
        <f>ROUNDUP(Courier_Invoice[[#This Row],[Order weight]]/Courier_Invoice[[#This Row],[Weight Slabs]],0)</f>
        <v>1</v>
      </c>
      <c r="N17">
        <f>Courier_Invoice[[#This Row],[Total Slabs]]-1</f>
        <v>0</v>
      </c>
      <c r="O17">
        <f>_xlfn.XLOOKUP(Courier_Invoice[[#This Row],[Zone X]],Courier_Rate[Zone],Courier_Rate[Forward Fixed Charge])</f>
        <v>45.4</v>
      </c>
      <c r="P17">
        <f>_xlfn.XLOOKUP(Courier_Invoice[[#This Row],[Zone X]],Courier_Rate[Zone],Courier_Rate[Forward Additional Weight Slab Charge])</f>
        <v>44.8</v>
      </c>
      <c r="Q17">
        <f>Courier_Invoice[[#This Row],[Forward Additional Weight Slab Charge]]*Courier_Invoice[[#This Row],[Additional Slabs]]</f>
        <v>0</v>
      </c>
      <c r="R17">
        <f>_xlfn.XLOOKUP(Courier_Invoice[[#This Row],[Zone X]],Courier_Rate[Zone],Courier_Rate[RTO Fixed Charge])</f>
        <v>41.3</v>
      </c>
      <c r="S17">
        <f>_xlfn.XLOOKUP(Courier_Invoice[[#This Row],[Zone X]],Courier_Rate[Zone],Courier_Rate[RTO Additional Weight Slab Charge])</f>
        <v>44.8</v>
      </c>
      <c r="T17">
        <f>Courier_Invoice[[#This Row],[RTO Additional Weight Slab Charge]]*Courier_Invoice[[#This Row],[Additional Slabs]]</f>
        <v>0</v>
      </c>
      <c r="U17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17">
        <f>Courier_Invoice[[#This Row],[Billing Amount (Rs.)]]-Courier_Invoice[[#This Row],[Total Charge]]</f>
        <v>89.6</v>
      </c>
      <c r="W17" t="str" cm="1">
        <f t="array" ref="W17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8" spans="1:23" x14ac:dyDescent="0.3">
      <c r="A18" t="s">
        <v>283</v>
      </c>
      <c r="B18" t="s">
        <v>118</v>
      </c>
      <c r="C18" t="s">
        <v>260</v>
      </c>
      <c r="D18">
        <v>121003</v>
      </c>
      <c r="E18" t="s">
        <v>284</v>
      </c>
      <c r="F18" t="s">
        <v>168</v>
      </c>
      <c r="G18">
        <f>_xlfn.XLOOKUP(Courier_Invoice[[#This Row],[Zone]],Courier_Rate[Zone],Courier_Rate[Weight Slabs])</f>
        <v>1</v>
      </c>
      <c r="H18" t="s">
        <v>156</v>
      </c>
      <c r="I18" t="s">
        <v>169</v>
      </c>
      <c r="J18">
        <f>_xlfn.XLOOKUP(Courier_Invoice[[#This Row],[Order ID]],Order_Weight[OrderID],Order_Weight[Weight(g)])/1000</f>
        <v>0.5</v>
      </c>
      <c r="K18" t="str" cm="1">
        <f t="array" ref="K18">_xlfn.XLOOKUP(Courier_Invoice[[#This Row],[Warehouse Pincode]]&amp;Courier_Invoice[[#This Row],[Customer Pincode]],Pincode_Zones[Warehouse Pincode]&amp;Pincode_Zones[Customer Pincode],Pincode_Zones[Zone])</f>
        <v>b</v>
      </c>
      <c r="L18">
        <f>_xlfn.XLOOKUP(Courier_Invoice[[#This Row],[Zone X]],Courier_Rate[Zone],Courier_Rate[Weight Slabs])</f>
        <v>1</v>
      </c>
      <c r="M18">
        <f>ROUNDUP(Courier_Invoice[[#This Row],[Order weight]]/Courier_Invoice[[#This Row],[Weight Slabs]],0)</f>
        <v>1</v>
      </c>
      <c r="N18">
        <f>Courier_Invoice[[#This Row],[Total Slabs]]-1</f>
        <v>0</v>
      </c>
      <c r="O18">
        <f>_xlfn.XLOOKUP(Courier_Invoice[[#This Row],[Zone X]],Courier_Rate[Zone],Courier_Rate[Forward Fixed Charge])</f>
        <v>33</v>
      </c>
      <c r="P18">
        <f>_xlfn.XLOOKUP(Courier_Invoice[[#This Row],[Zone X]],Courier_Rate[Zone],Courier_Rate[Forward Additional Weight Slab Charge])</f>
        <v>28.3</v>
      </c>
      <c r="Q18">
        <f>Courier_Invoice[[#This Row],[Forward Additional Weight Slab Charge]]*Courier_Invoice[[#This Row],[Additional Slabs]]</f>
        <v>0</v>
      </c>
      <c r="R18">
        <f>_xlfn.XLOOKUP(Courier_Invoice[[#This Row],[Zone X]],Courier_Rate[Zone],Courier_Rate[RTO Fixed Charge])</f>
        <v>20.5</v>
      </c>
      <c r="S18">
        <f>_xlfn.XLOOKUP(Courier_Invoice[[#This Row],[Zone X]],Courier_Rate[Zone],Courier_Rate[RTO Additional Weight Slab Charge])</f>
        <v>28.3</v>
      </c>
      <c r="T18">
        <f>Courier_Invoice[[#This Row],[RTO Additional Weight Slab Charge]]*Courier_Invoice[[#This Row],[Additional Slabs]]</f>
        <v>0</v>
      </c>
      <c r="U18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8">
        <f>Courier_Invoice[[#This Row],[Billing Amount (Rs.)]]-Courier_Invoice[[#This Row],[Total Charge]]</f>
        <v>28.299999999999997</v>
      </c>
      <c r="W18" t="str" cm="1">
        <f t="array" ref="W18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9" spans="1:23" x14ac:dyDescent="0.3">
      <c r="A19" t="s">
        <v>285</v>
      </c>
      <c r="B19" t="s">
        <v>117</v>
      </c>
      <c r="C19" t="s">
        <v>194</v>
      </c>
      <c r="D19">
        <v>121003</v>
      </c>
      <c r="E19" t="s">
        <v>286</v>
      </c>
      <c r="F19" t="s">
        <v>168</v>
      </c>
      <c r="G19">
        <f>_xlfn.XLOOKUP(Courier_Invoice[[#This Row],[Zone]],Courier_Rate[Zone],Courier_Rate[Weight Slabs])</f>
        <v>1</v>
      </c>
      <c r="H19" t="s">
        <v>156</v>
      </c>
      <c r="I19" t="s">
        <v>181</v>
      </c>
      <c r="J19">
        <f>_xlfn.XLOOKUP(Courier_Invoice[[#This Row],[Order ID]],Order_Weight[OrderID],Order_Weight[Weight(g)])/1000</f>
        <v>0.96299999999999997</v>
      </c>
      <c r="K19" t="str" cm="1">
        <f t="array" ref="K19">_xlfn.XLOOKUP(Courier_Invoice[[#This Row],[Warehouse Pincode]]&amp;Courier_Invoice[[#This Row],[Customer Pincode]],Pincode_Zones[Warehouse Pincode]&amp;Pincode_Zones[Customer Pincode],Pincode_Zones[Zone])</f>
        <v>b</v>
      </c>
      <c r="L19">
        <f>_xlfn.XLOOKUP(Courier_Invoice[[#This Row],[Zone X]],Courier_Rate[Zone],Courier_Rate[Weight Slabs])</f>
        <v>1</v>
      </c>
      <c r="M19">
        <f>ROUNDUP(Courier_Invoice[[#This Row],[Order weight]]/Courier_Invoice[[#This Row],[Weight Slabs]],0)</f>
        <v>1</v>
      </c>
      <c r="N19">
        <f>Courier_Invoice[[#This Row],[Total Slabs]]-1</f>
        <v>0</v>
      </c>
      <c r="O19">
        <f>_xlfn.XLOOKUP(Courier_Invoice[[#This Row],[Zone X]],Courier_Rate[Zone],Courier_Rate[Forward Fixed Charge])</f>
        <v>33</v>
      </c>
      <c r="P19">
        <f>_xlfn.XLOOKUP(Courier_Invoice[[#This Row],[Zone X]],Courier_Rate[Zone],Courier_Rate[Forward Additional Weight Slab Charge])</f>
        <v>28.3</v>
      </c>
      <c r="Q19">
        <f>Courier_Invoice[[#This Row],[Forward Additional Weight Slab Charge]]*Courier_Invoice[[#This Row],[Additional Slabs]]</f>
        <v>0</v>
      </c>
      <c r="R19">
        <f>_xlfn.XLOOKUP(Courier_Invoice[[#This Row],[Zone X]],Courier_Rate[Zone],Courier_Rate[RTO Fixed Charge])</f>
        <v>20.5</v>
      </c>
      <c r="S19">
        <f>_xlfn.XLOOKUP(Courier_Invoice[[#This Row],[Zone X]],Courier_Rate[Zone],Courier_Rate[RTO Additional Weight Slab Charge])</f>
        <v>28.3</v>
      </c>
      <c r="T19">
        <f>Courier_Invoice[[#This Row],[RTO Additional Weight Slab Charge]]*Courier_Invoice[[#This Row],[Additional Slabs]]</f>
        <v>0</v>
      </c>
      <c r="U19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9">
        <f>Courier_Invoice[[#This Row],[Billing Amount (Rs.)]]-Courier_Invoice[[#This Row],[Total Charge]]</f>
        <v>56.599999999999994</v>
      </c>
      <c r="W19" t="str" cm="1">
        <f t="array" ref="W19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20" spans="1:23" x14ac:dyDescent="0.3">
      <c r="A20" t="s">
        <v>287</v>
      </c>
      <c r="B20" t="s">
        <v>116</v>
      </c>
      <c r="C20" t="s">
        <v>274</v>
      </c>
      <c r="D20">
        <v>121003</v>
      </c>
      <c r="E20" t="s">
        <v>288</v>
      </c>
      <c r="F20" t="s">
        <v>155</v>
      </c>
      <c r="G20">
        <f>_xlfn.XLOOKUP(Courier_Invoice[[#This Row],[Zone]],Courier_Rate[Zone],Courier_Rate[Weight Slabs])</f>
        <v>1.5</v>
      </c>
      <c r="H20" t="s">
        <v>156</v>
      </c>
      <c r="I20" t="s">
        <v>161</v>
      </c>
      <c r="J20">
        <f>_xlfn.XLOOKUP(Courier_Invoice[[#This Row],[Order ID]],Order_Weight[OrderID],Order_Weight[Weight(g)])/1000</f>
        <v>0.5</v>
      </c>
      <c r="K20" t="str" cm="1">
        <f t="array" ref="K20">_xlfn.XLOOKUP(Courier_Invoice[[#This Row],[Warehouse Pincode]]&amp;Courier_Invoice[[#This Row],[Customer Pincode]],Pincode_Zones[Warehouse Pincode]&amp;Pincode_Zones[Customer Pincode],Pincode_Zones[Zone])</f>
        <v>d</v>
      </c>
      <c r="L20">
        <f>_xlfn.XLOOKUP(Courier_Invoice[[#This Row],[Zone X]],Courier_Rate[Zone],Courier_Rate[Weight Slabs])</f>
        <v>1.5</v>
      </c>
      <c r="M20">
        <f>ROUNDUP(Courier_Invoice[[#This Row],[Order weight]]/Courier_Invoice[[#This Row],[Weight Slabs]],0)</f>
        <v>1</v>
      </c>
      <c r="N20">
        <f>Courier_Invoice[[#This Row],[Total Slabs]]-1</f>
        <v>0</v>
      </c>
      <c r="O20">
        <f>_xlfn.XLOOKUP(Courier_Invoice[[#This Row],[Zone X]],Courier_Rate[Zone],Courier_Rate[Forward Fixed Charge])</f>
        <v>45.4</v>
      </c>
      <c r="P20">
        <f>_xlfn.XLOOKUP(Courier_Invoice[[#This Row],[Zone X]],Courier_Rate[Zone],Courier_Rate[Forward Additional Weight Slab Charge])</f>
        <v>44.8</v>
      </c>
      <c r="Q20">
        <f>Courier_Invoice[[#This Row],[Forward Additional Weight Slab Charge]]*Courier_Invoice[[#This Row],[Additional Slabs]]</f>
        <v>0</v>
      </c>
      <c r="R20">
        <f>_xlfn.XLOOKUP(Courier_Invoice[[#This Row],[Zone X]],Courier_Rate[Zone],Courier_Rate[RTO Fixed Charge])</f>
        <v>41.3</v>
      </c>
      <c r="S20">
        <f>_xlfn.XLOOKUP(Courier_Invoice[[#This Row],[Zone X]],Courier_Rate[Zone],Courier_Rate[RTO Additional Weight Slab Charge])</f>
        <v>44.8</v>
      </c>
      <c r="T20">
        <f>Courier_Invoice[[#This Row],[RTO Additional Weight Slab Charge]]*Courier_Invoice[[#This Row],[Additional Slabs]]</f>
        <v>0</v>
      </c>
      <c r="U20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20">
        <f>Courier_Invoice[[#This Row],[Billing Amount (Rs.)]]-Courier_Invoice[[#This Row],[Total Charge]]</f>
        <v>44.800000000000004</v>
      </c>
      <c r="W20" t="str" cm="1">
        <f t="array" ref="W20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21" spans="1:23" x14ac:dyDescent="0.3">
      <c r="A21" t="s">
        <v>174</v>
      </c>
      <c r="B21" t="s">
        <v>115</v>
      </c>
      <c r="C21" t="s">
        <v>171</v>
      </c>
      <c r="D21">
        <v>121003</v>
      </c>
      <c r="E21" t="s">
        <v>175</v>
      </c>
      <c r="F21" t="s">
        <v>155</v>
      </c>
      <c r="G21">
        <f>_xlfn.XLOOKUP(Courier_Invoice[[#This Row],[Zone]],Courier_Rate[Zone],Courier_Rate[Weight Slabs])</f>
        <v>1.5</v>
      </c>
      <c r="H21" t="s">
        <v>156</v>
      </c>
      <c r="I21" t="s">
        <v>173</v>
      </c>
      <c r="J21">
        <f>_xlfn.XLOOKUP(Courier_Invoice[[#This Row],[Order ID]],Order_Weight[OrderID],Order_Weight[Weight(g)])/1000</f>
        <v>0.24</v>
      </c>
      <c r="K21" t="str" cm="1">
        <f t="array" ref="K21">_xlfn.XLOOKUP(Courier_Invoice[[#This Row],[Warehouse Pincode]]&amp;Courier_Invoice[[#This Row],[Customer Pincode]],Pincode_Zones[Warehouse Pincode]&amp;Pincode_Zones[Customer Pincode],Pincode_Zones[Zone])</f>
        <v>d</v>
      </c>
      <c r="L21">
        <f>_xlfn.XLOOKUP(Courier_Invoice[[#This Row],[Zone X]],Courier_Rate[Zone],Courier_Rate[Weight Slabs])</f>
        <v>1.5</v>
      </c>
      <c r="M21">
        <f>ROUNDUP(Courier_Invoice[[#This Row],[Order weight]]/Courier_Invoice[[#This Row],[Weight Slabs]],0)</f>
        <v>1</v>
      </c>
      <c r="N21">
        <f>Courier_Invoice[[#This Row],[Total Slabs]]-1</f>
        <v>0</v>
      </c>
      <c r="O21">
        <f>_xlfn.XLOOKUP(Courier_Invoice[[#This Row],[Zone X]],Courier_Rate[Zone],Courier_Rate[Forward Fixed Charge])</f>
        <v>45.4</v>
      </c>
      <c r="P21">
        <f>_xlfn.XLOOKUP(Courier_Invoice[[#This Row],[Zone X]],Courier_Rate[Zone],Courier_Rate[Forward Additional Weight Slab Charge])</f>
        <v>44.8</v>
      </c>
      <c r="Q21">
        <f>Courier_Invoice[[#This Row],[Forward Additional Weight Slab Charge]]*Courier_Invoice[[#This Row],[Additional Slabs]]</f>
        <v>0</v>
      </c>
      <c r="R21">
        <f>_xlfn.XLOOKUP(Courier_Invoice[[#This Row],[Zone X]],Courier_Rate[Zone],Courier_Rate[RTO Fixed Charge])</f>
        <v>41.3</v>
      </c>
      <c r="S21">
        <f>_xlfn.XLOOKUP(Courier_Invoice[[#This Row],[Zone X]],Courier_Rate[Zone],Courier_Rate[RTO Additional Weight Slab Charge])</f>
        <v>44.8</v>
      </c>
      <c r="T21">
        <f>Courier_Invoice[[#This Row],[RTO Additional Weight Slab Charge]]*Courier_Invoice[[#This Row],[Additional Slabs]]</f>
        <v>0</v>
      </c>
      <c r="U21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21">
        <f>Courier_Invoice[[#This Row],[Billing Amount (Rs.)]]-Courier_Invoice[[#This Row],[Total Charge]]</f>
        <v>0</v>
      </c>
      <c r="W21" t="str" cm="1">
        <f t="array" ref="W21">_xlfn.IFS(Courier_Invoice[[#This Row],[Charge Diffrence]]&gt;0,"Over Charged",Courier_Invoice[[#This Row],[Charge Diffrence]]&lt;0,"Under Charged",Courier_Invoice[[#This Row],[Charge Diffrence]]=0,"Correctly Charged")</f>
        <v>Correctly Charged</v>
      </c>
    </row>
    <row r="22" spans="1:23" x14ac:dyDescent="0.3">
      <c r="A22" t="s">
        <v>293</v>
      </c>
      <c r="B22" t="s">
        <v>114</v>
      </c>
      <c r="C22" t="s">
        <v>260</v>
      </c>
      <c r="D22">
        <v>121003</v>
      </c>
      <c r="E22" t="s">
        <v>294</v>
      </c>
      <c r="F22" t="s">
        <v>155</v>
      </c>
      <c r="G22">
        <f>_xlfn.XLOOKUP(Courier_Invoice[[#This Row],[Zone]],Courier_Rate[Zone],Courier_Rate[Weight Slabs])</f>
        <v>1.5</v>
      </c>
      <c r="H22" t="s">
        <v>156</v>
      </c>
      <c r="I22" t="s">
        <v>161</v>
      </c>
      <c r="J22">
        <f>_xlfn.XLOOKUP(Courier_Invoice[[#This Row],[Order ID]],Order_Weight[OrderID],Order_Weight[Weight(g)])/1000</f>
        <v>0.5</v>
      </c>
      <c r="K22" t="str" cm="1">
        <f t="array" ref="K22">_xlfn.XLOOKUP(Courier_Invoice[[#This Row],[Warehouse Pincode]]&amp;Courier_Invoice[[#This Row],[Customer Pincode]],Pincode_Zones[Warehouse Pincode]&amp;Pincode_Zones[Customer Pincode],Pincode_Zones[Zone])</f>
        <v>d</v>
      </c>
      <c r="L22">
        <f>_xlfn.XLOOKUP(Courier_Invoice[[#This Row],[Zone X]],Courier_Rate[Zone],Courier_Rate[Weight Slabs])</f>
        <v>1.5</v>
      </c>
      <c r="M22">
        <f>ROUNDUP(Courier_Invoice[[#This Row],[Order weight]]/Courier_Invoice[[#This Row],[Weight Slabs]],0)</f>
        <v>1</v>
      </c>
      <c r="N22">
        <f>Courier_Invoice[[#This Row],[Total Slabs]]-1</f>
        <v>0</v>
      </c>
      <c r="O22">
        <f>_xlfn.XLOOKUP(Courier_Invoice[[#This Row],[Zone X]],Courier_Rate[Zone],Courier_Rate[Forward Fixed Charge])</f>
        <v>45.4</v>
      </c>
      <c r="P22">
        <f>_xlfn.XLOOKUP(Courier_Invoice[[#This Row],[Zone X]],Courier_Rate[Zone],Courier_Rate[Forward Additional Weight Slab Charge])</f>
        <v>44.8</v>
      </c>
      <c r="Q22">
        <f>Courier_Invoice[[#This Row],[Forward Additional Weight Slab Charge]]*Courier_Invoice[[#This Row],[Additional Slabs]]</f>
        <v>0</v>
      </c>
      <c r="R22">
        <f>_xlfn.XLOOKUP(Courier_Invoice[[#This Row],[Zone X]],Courier_Rate[Zone],Courier_Rate[RTO Fixed Charge])</f>
        <v>41.3</v>
      </c>
      <c r="S22">
        <f>_xlfn.XLOOKUP(Courier_Invoice[[#This Row],[Zone X]],Courier_Rate[Zone],Courier_Rate[RTO Additional Weight Slab Charge])</f>
        <v>44.8</v>
      </c>
      <c r="T22">
        <f>Courier_Invoice[[#This Row],[RTO Additional Weight Slab Charge]]*Courier_Invoice[[#This Row],[Additional Slabs]]</f>
        <v>0</v>
      </c>
      <c r="U22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22">
        <f>Courier_Invoice[[#This Row],[Billing Amount (Rs.)]]-Courier_Invoice[[#This Row],[Total Charge]]</f>
        <v>44.800000000000004</v>
      </c>
      <c r="W22" t="str" cm="1">
        <f t="array" ref="W22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23" spans="1:23" x14ac:dyDescent="0.3">
      <c r="A23" t="s">
        <v>289</v>
      </c>
      <c r="B23" t="s">
        <v>113</v>
      </c>
      <c r="C23" t="s">
        <v>251</v>
      </c>
      <c r="D23">
        <v>121003</v>
      </c>
      <c r="E23" t="s">
        <v>290</v>
      </c>
      <c r="F23" t="s">
        <v>155</v>
      </c>
      <c r="G23">
        <f>_xlfn.XLOOKUP(Courier_Invoice[[#This Row],[Zone]],Courier_Rate[Zone],Courier_Rate[Weight Slabs])</f>
        <v>1.5</v>
      </c>
      <c r="H23" t="s">
        <v>156</v>
      </c>
      <c r="I23" t="s">
        <v>157</v>
      </c>
      <c r="J23">
        <f>_xlfn.XLOOKUP(Courier_Invoice[[#This Row],[Order ID]],Order_Weight[OrderID],Order_Weight[Weight(g)])/1000</f>
        <v>0.96699999999999997</v>
      </c>
      <c r="K23" t="str" cm="1">
        <f t="array" ref="K23">_xlfn.XLOOKUP(Courier_Invoice[[#This Row],[Warehouse Pincode]]&amp;Courier_Invoice[[#This Row],[Customer Pincode]],Pincode_Zones[Warehouse Pincode]&amp;Pincode_Zones[Customer Pincode],Pincode_Zones[Zone])</f>
        <v>d</v>
      </c>
      <c r="L23">
        <f>_xlfn.XLOOKUP(Courier_Invoice[[#This Row],[Zone X]],Courier_Rate[Zone],Courier_Rate[Weight Slabs])</f>
        <v>1.5</v>
      </c>
      <c r="M23">
        <f>ROUNDUP(Courier_Invoice[[#This Row],[Order weight]]/Courier_Invoice[[#This Row],[Weight Slabs]],0)</f>
        <v>1</v>
      </c>
      <c r="N23">
        <f>Courier_Invoice[[#This Row],[Total Slabs]]-1</f>
        <v>0</v>
      </c>
      <c r="O23">
        <f>_xlfn.XLOOKUP(Courier_Invoice[[#This Row],[Zone X]],Courier_Rate[Zone],Courier_Rate[Forward Fixed Charge])</f>
        <v>45.4</v>
      </c>
      <c r="P23">
        <f>_xlfn.XLOOKUP(Courier_Invoice[[#This Row],[Zone X]],Courier_Rate[Zone],Courier_Rate[Forward Additional Weight Slab Charge])</f>
        <v>44.8</v>
      </c>
      <c r="Q23">
        <f>Courier_Invoice[[#This Row],[Forward Additional Weight Slab Charge]]*Courier_Invoice[[#This Row],[Additional Slabs]]</f>
        <v>0</v>
      </c>
      <c r="R23">
        <f>_xlfn.XLOOKUP(Courier_Invoice[[#This Row],[Zone X]],Courier_Rate[Zone],Courier_Rate[RTO Fixed Charge])</f>
        <v>41.3</v>
      </c>
      <c r="S23">
        <f>_xlfn.XLOOKUP(Courier_Invoice[[#This Row],[Zone X]],Courier_Rate[Zone],Courier_Rate[RTO Additional Weight Slab Charge])</f>
        <v>44.8</v>
      </c>
      <c r="T23">
        <f>Courier_Invoice[[#This Row],[RTO Additional Weight Slab Charge]]*Courier_Invoice[[#This Row],[Additional Slabs]]</f>
        <v>0</v>
      </c>
      <c r="U23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23">
        <f>Courier_Invoice[[#This Row],[Billing Amount (Rs.)]]-Courier_Invoice[[#This Row],[Total Charge]]</f>
        <v>89.6</v>
      </c>
      <c r="W23" t="str" cm="1">
        <f t="array" ref="W23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24" spans="1:23" x14ac:dyDescent="0.3">
      <c r="A24" t="s">
        <v>291</v>
      </c>
      <c r="B24" t="s">
        <v>112</v>
      </c>
      <c r="C24" t="s">
        <v>274</v>
      </c>
      <c r="D24">
        <v>121003</v>
      </c>
      <c r="E24" t="s">
        <v>292</v>
      </c>
      <c r="F24" t="s">
        <v>155</v>
      </c>
      <c r="G24">
        <f>_xlfn.XLOOKUP(Courier_Invoice[[#This Row],[Zone]],Courier_Rate[Zone],Courier_Rate[Weight Slabs])</f>
        <v>1.5</v>
      </c>
      <c r="H24" t="s">
        <v>156</v>
      </c>
      <c r="I24" t="s">
        <v>161</v>
      </c>
      <c r="J24">
        <f>_xlfn.XLOOKUP(Courier_Invoice[[#This Row],[Order ID]],Order_Weight[OrderID],Order_Weight[Weight(g)])/1000</f>
        <v>0.5</v>
      </c>
      <c r="K24" t="str" cm="1">
        <f t="array" ref="K24">_xlfn.XLOOKUP(Courier_Invoice[[#This Row],[Warehouse Pincode]]&amp;Courier_Invoice[[#This Row],[Customer Pincode]],Pincode_Zones[Warehouse Pincode]&amp;Pincode_Zones[Customer Pincode],Pincode_Zones[Zone])</f>
        <v>d</v>
      </c>
      <c r="L24">
        <f>_xlfn.XLOOKUP(Courier_Invoice[[#This Row],[Zone X]],Courier_Rate[Zone],Courier_Rate[Weight Slabs])</f>
        <v>1.5</v>
      </c>
      <c r="M24">
        <f>ROUNDUP(Courier_Invoice[[#This Row],[Order weight]]/Courier_Invoice[[#This Row],[Weight Slabs]],0)</f>
        <v>1</v>
      </c>
      <c r="N24">
        <f>Courier_Invoice[[#This Row],[Total Slabs]]-1</f>
        <v>0</v>
      </c>
      <c r="O24">
        <f>_xlfn.XLOOKUP(Courier_Invoice[[#This Row],[Zone X]],Courier_Rate[Zone],Courier_Rate[Forward Fixed Charge])</f>
        <v>45.4</v>
      </c>
      <c r="P24">
        <f>_xlfn.XLOOKUP(Courier_Invoice[[#This Row],[Zone X]],Courier_Rate[Zone],Courier_Rate[Forward Additional Weight Slab Charge])</f>
        <v>44.8</v>
      </c>
      <c r="Q24">
        <f>Courier_Invoice[[#This Row],[Forward Additional Weight Slab Charge]]*Courier_Invoice[[#This Row],[Additional Slabs]]</f>
        <v>0</v>
      </c>
      <c r="R24">
        <f>_xlfn.XLOOKUP(Courier_Invoice[[#This Row],[Zone X]],Courier_Rate[Zone],Courier_Rate[RTO Fixed Charge])</f>
        <v>41.3</v>
      </c>
      <c r="S24">
        <f>_xlfn.XLOOKUP(Courier_Invoice[[#This Row],[Zone X]],Courier_Rate[Zone],Courier_Rate[RTO Additional Weight Slab Charge])</f>
        <v>44.8</v>
      </c>
      <c r="T24">
        <f>Courier_Invoice[[#This Row],[RTO Additional Weight Slab Charge]]*Courier_Invoice[[#This Row],[Additional Slabs]]</f>
        <v>0</v>
      </c>
      <c r="U24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24">
        <f>Courier_Invoice[[#This Row],[Billing Amount (Rs.)]]-Courier_Invoice[[#This Row],[Total Charge]]</f>
        <v>44.800000000000004</v>
      </c>
      <c r="W24" t="str" cm="1">
        <f t="array" ref="W24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25" spans="1:23" x14ac:dyDescent="0.3">
      <c r="A25" t="s">
        <v>392</v>
      </c>
      <c r="B25" t="s">
        <v>111</v>
      </c>
      <c r="C25" t="s">
        <v>393</v>
      </c>
      <c r="D25">
        <v>121003</v>
      </c>
      <c r="E25" t="s">
        <v>394</v>
      </c>
      <c r="F25" t="s">
        <v>155</v>
      </c>
      <c r="G25">
        <f>_xlfn.XLOOKUP(Courier_Invoice[[#This Row],[Zone]],Courier_Rate[Zone],Courier_Rate[Weight Slabs])</f>
        <v>1.5</v>
      </c>
      <c r="H25" t="s">
        <v>156</v>
      </c>
      <c r="I25" t="s">
        <v>157</v>
      </c>
      <c r="J25">
        <f>_xlfn.XLOOKUP(Courier_Invoice[[#This Row],[Order ID]],Order_Weight[OrderID],Order_Weight[Weight(g)])/1000</f>
        <v>0.84</v>
      </c>
      <c r="K25" t="str" cm="1">
        <f t="array" ref="K25">_xlfn.XLOOKUP(Courier_Invoice[[#This Row],[Warehouse Pincode]]&amp;Courier_Invoice[[#This Row],[Customer Pincode]],Pincode_Zones[Warehouse Pincode]&amp;Pincode_Zones[Customer Pincode],Pincode_Zones[Zone])</f>
        <v>b</v>
      </c>
      <c r="L25">
        <f>_xlfn.XLOOKUP(Courier_Invoice[[#This Row],[Zone X]],Courier_Rate[Zone],Courier_Rate[Weight Slabs])</f>
        <v>1</v>
      </c>
      <c r="M25">
        <f>ROUNDUP(Courier_Invoice[[#This Row],[Order weight]]/Courier_Invoice[[#This Row],[Weight Slabs]],0)</f>
        <v>1</v>
      </c>
      <c r="N25">
        <f>Courier_Invoice[[#This Row],[Total Slabs]]-1</f>
        <v>0</v>
      </c>
      <c r="O25">
        <f>_xlfn.XLOOKUP(Courier_Invoice[[#This Row],[Zone X]],Courier_Rate[Zone],Courier_Rate[Forward Fixed Charge])</f>
        <v>33</v>
      </c>
      <c r="P25">
        <f>_xlfn.XLOOKUP(Courier_Invoice[[#This Row],[Zone X]],Courier_Rate[Zone],Courier_Rate[Forward Additional Weight Slab Charge])</f>
        <v>28.3</v>
      </c>
      <c r="Q25">
        <f>Courier_Invoice[[#This Row],[Forward Additional Weight Slab Charge]]*Courier_Invoice[[#This Row],[Additional Slabs]]</f>
        <v>0</v>
      </c>
      <c r="R25">
        <f>_xlfn.XLOOKUP(Courier_Invoice[[#This Row],[Zone X]],Courier_Rate[Zone],Courier_Rate[RTO Fixed Charge])</f>
        <v>20.5</v>
      </c>
      <c r="S25">
        <f>_xlfn.XLOOKUP(Courier_Invoice[[#This Row],[Zone X]],Courier_Rate[Zone],Courier_Rate[RTO Additional Weight Slab Charge])</f>
        <v>28.3</v>
      </c>
      <c r="T25">
        <f>Courier_Invoice[[#This Row],[RTO Additional Weight Slab Charge]]*Courier_Invoice[[#This Row],[Additional Slabs]]</f>
        <v>0</v>
      </c>
      <c r="U25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25">
        <f>Courier_Invoice[[#This Row],[Billing Amount (Rs.)]]-Courier_Invoice[[#This Row],[Total Charge]]</f>
        <v>102</v>
      </c>
      <c r="W25" t="str" cm="1">
        <f t="array" ref="W25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26" spans="1:23" x14ac:dyDescent="0.3">
      <c r="A26" t="s">
        <v>295</v>
      </c>
      <c r="B26" t="s">
        <v>110</v>
      </c>
      <c r="C26" t="s">
        <v>296</v>
      </c>
      <c r="D26">
        <v>121003</v>
      </c>
      <c r="E26" t="s">
        <v>297</v>
      </c>
      <c r="F26" t="s">
        <v>168</v>
      </c>
      <c r="G26">
        <f>_xlfn.XLOOKUP(Courier_Invoice[[#This Row],[Zone]],Courier_Rate[Zone],Courier_Rate[Weight Slabs])</f>
        <v>1</v>
      </c>
      <c r="H26" t="s">
        <v>156</v>
      </c>
      <c r="I26" t="s">
        <v>258</v>
      </c>
      <c r="J26">
        <f>_xlfn.XLOOKUP(Courier_Invoice[[#This Row],[Order ID]],Order_Weight[OrderID],Order_Weight[Weight(g)])/1000</f>
        <v>0.61099999999999999</v>
      </c>
      <c r="K26" t="str" cm="1">
        <f t="array" ref="K26">_xlfn.XLOOKUP(Courier_Invoice[[#This Row],[Warehouse Pincode]]&amp;Courier_Invoice[[#This Row],[Customer Pincode]],Pincode_Zones[Warehouse Pincode]&amp;Pincode_Zones[Customer Pincode],Pincode_Zones[Zone])</f>
        <v>b</v>
      </c>
      <c r="L26">
        <f>_xlfn.XLOOKUP(Courier_Invoice[[#This Row],[Zone X]],Courier_Rate[Zone],Courier_Rate[Weight Slabs])</f>
        <v>1</v>
      </c>
      <c r="M26">
        <f>ROUNDUP(Courier_Invoice[[#This Row],[Order weight]]/Courier_Invoice[[#This Row],[Weight Slabs]],0)</f>
        <v>1</v>
      </c>
      <c r="N26">
        <f>Courier_Invoice[[#This Row],[Total Slabs]]-1</f>
        <v>0</v>
      </c>
      <c r="O26">
        <f>_xlfn.XLOOKUP(Courier_Invoice[[#This Row],[Zone X]],Courier_Rate[Zone],Courier_Rate[Forward Fixed Charge])</f>
        <v>33</v>
      </c>
      <c r="P26">
        <f>_xlfn.XLOOKUP(Courier_Invoice[[#This Row],[Zone X]],Courier_Rate[Zone],Courier_Rate[Forward Additional Weight Slab Charge])</f>
        <v>28.3</v>
      </c>
      <c r="Q26">
        <f>Courier_Invoice[[#This Row],[Forward Additional Weight Slab Charge]]*Courier_Invoice[[#This Row],[Additional Slabs]]</f>
        <v>0</v>
      </c>
      <c r="R26">
        <f>_xlfn.XLOOKUP(Courier_Invoice[[#This Row],[Zone X]],Courier_Rate[Zone],Courier_Rate[RTO Fixed Charge])</f>
        <v>20.5</v>
      </c>
      <c r="S26">
        <f>_xlfn.XLOOKUP(Courier_Invoice[[#This Row],[Zone X]],Courier_Rate[Zone],Courier_Rate[RTO Additional Weight Slab Charge])</f>
        <v>28.3</v>
      </c>
      <c r="T26">
        <f>Courier_Invoice[[#This Row],[RTO Additional Weight Slab Charge]]*Courier_Invoice[[#This Row],[Additional Slabs]]</f>
        <v>0</v>
      </c>
      <c r="U26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26">
        <f>Courier_Invoice[[#This Row],[Billing Amount (Rs.)]]-Courier_Invoice[[#This Row],[Total Charge]]</f>
        <v>141.5</v>
      </c>
      <c r="W26" t="str" cm="1">
        <f t="array" ref="W26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27" spans="1:23" x14ac:dyDescent="0.3">
      <c r="A27" t="s">
        <v>298</v>
      </c>
      <c r="B27" t="s">
        <v>109</v>
      </c>
      <c r="C27" t="s">
        <v>299</v>
      </c>
      <c r="D27">
        <v>121003</v>
      </c>
      <c r="E27" t="s">
        <v>284</v>
      </c>
      <c r="F27" t="s">
        <v>168</v>
      </c>
      <c r="G27">
        <f>_xlfn.XLOOKUP(Courier_Invoice[[#This Row],[Zone]],Courier_Rate[Zone],Courier_Rate[Weight Slabs])</f>
        <v>1</v>
      </c>
      <c r="H27" t="s">
        <v>156</v>
      </c>
      <c r="I27" t="s">
        <v>181</v>
      </c>
      <c r="J27">
        <f>_xlfn.XLOOKUP(Courier_Invoice[[#This Row],[Order ID]],Order_Weight[OrderID],Order_Weight[Weight(g)])/1000</f>
        <v>0.36099999999999999</v>
      </c>
      <c r="K27" t="str" cm="1">
        <f t="array" ref="K27">_xlfn.XLOOKUP(Courier_Invoice[[#This Row],[Warehouse Pincode]]&amp;Courier_Invoice[[#This Row],[Customer Pincode]],Pincode_Zones[Warehouse Pincode]&amp;Pincode_Zones[Customer Pincode],Pincode_Zones[Zone])</f>
        <v>b</v>
      </c>
      <c r="L27">
        <f>_xlfn.XLOOKUP(Courier_Invoice[[#This Row],[Zone X]],Courier_Rate[Zone],Courier_Rate[Weight Slabs])</f>
        <v>1</v>
      </c>
      <c r="M27">
        <f>ROUNDUP(Courier_Invoice[[#This Row],[Order weight]]/Courier_Invoice[[#This Row],[Weight Slabs]],0)</f>
        <v>1</v>
      </c>
      <c r="N27">
        <f>Courier_Invoice[[#This Row],[Total Slabs]]-1</f>
        <v>0</v>
      </c>
      <c r="O27">
        <f>_xlfn.XLOOKUP(Courier_Invoice[[#This Row],[Zone X]],Courier_Rate[Zone],Courier_Rate[Forward Fixed Charge])</f>
        <v>33</v>
      </c>
      <c r="P27">
        <f>_xlfn.XLOOKUP(Courier_Invoice[[#This Row],[Zone X]],Courier_Rate[Zone],Courier_Rate[Forward Additional Weight Slab Charge])</f>
        <v>28.3</v>
      </c>
      <c r="Q27">
        <f>Courier_Invoice[[#This Row],[Forward Additional Weight Slab Charge]]*Courier_Invoice[[#This Row],[Additional Slabs]]</f>
        <v>0</v>
      </c>
      <c r="R27">
        <f>_xlfn.XLOOKUP(Courier_Invoice[[#This Row],[Zone X]],Courier_Rate[Zone],Courier_Rate[RTO Fixed Charge])</f>
        <v>20.5</v>
      </c>
      <c r="S27">
        <f>_xlfn.XLOOKUP(Courier_Invoice[[#This Row],[Zone X]],Courier_Rate[Zone],Courier_Rate[RTO Additional Weight Slab Charge])</f>
        <v>28.3</v>
      </c>
      <c r="T27">
        <f>Courier_Invoice[[#This Row],[RTO Additional Weight Slab Charge]]*Courier_Invoice[[#This Row],[Additional Slabs]]</f>
        <v>0</v>
      </c>
      <c r="U27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27">
        <f>Courier_Invoice[[#This Row],[Billing Amount (Rs.)]]-Courier_Invoice[[#This Row],[Total Charge]]</f>
        <v>56.599999999999994</v>
      </c>
      <c r="W27" t="str" cm="1">
        <f t="array" ref="W27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28" spans="1:23" x14ac:dyDescent="0.3">
      <c r="A28" t="s">
        <v>395</v>
      </c>
      <c r="B28" t="s">
        <v>108</v>
      </c>
      <c r="C28" t="s">
        <v>343</v>
      </c>
      <c r="D28">
        <v>121003</v>
      </c>
      <c r="E28" t="s">
        <v>396</v>
      </c>
      <c r="F28" t="s">
        <v>155</v>
      </c>
      <c r="G28">
        <f>_xlfn.XLOOKUP(Courier_Invoice[[#This Row],[Zone]],Courier_Rate[Zone],Courier_Rate[Weight Slabs])</f>
        <v>1.5</v>
      </c>
      <c r="H28" t="s">
        <v>156</v>
      </c>
      <c r="I28" t="s">
        <v>161</v>
      </c>
      <c r="J28">
        <f>_xlfn.XLOOKUP(Courier_Invoice[[#This Row],[Order ID]],Order_Weight[OrderID],Order_Weight[Weight(g)])/1000</f>
        <v>0.127</v>
      </c>
      <c r="K28" t="str" cm="1">
        <f t="array" ref="K28">_xlfn.XLOOKUP(Courier_Invoice[[#This Row],[Warehouse Pincode]]&amp;Courier_Invoice[[#This Row],[Customer Pincode]],Pincode_Zones[Warehouse Pincode]&amp;Pincode_Zones[Customer Pincode],Pincode_Zones[Zone])</f>
        <v>b</v>
      </c>
      <c r="L28">
        <f>_xlfn.XLOOKUP(Courier_Invoice[[#This Row],[Zone X]],Courier_Rate[Zone],Courier_Rate[Weight Slabs])</f>
        <v>1</v>
      </c>
      <c r="M28">
        <f>ROUNDUP(Courier_Invoice[[#This Row],[Order weight]]/Courier_Invoice[[#This Row],[Weight Slabs]],0)</f>
        <v>1</v>
      </c>
      <c r="N28">
        <f>Courier_Invoice[[#This Row],[Total Slabs]]-1</f>
        <v>0</v>
      </c>
      <c r="O28">
        <f>_xlfn.XLOOKUP(Courier_Invoice[[#This Row],[Zone X]],Courier_Rate[Zone],Courier_Rate[Forward Fixed Charge])</f>
        <v>33</v>
      </c>
      <c r="P28">
        <f>_xlfn.XLOOKUP(Courier_Invoice[[#This Row],[Zone X]],Courier_Rate[Zone],Courier_Rate[Forward Additional Weight Slab Charge])</f>
        <v>28.3</v>
      </c>
      <c r="Q28">
        <f>Courier_Invoice[[#This Row],[Forward Additional Weight Slab Charge]]*Courier_Invoice[[#This Row],[Additional Slabs]]</f>
        <v>0</v>
      </c>
      <c r="R28">
        <f>_xlfn.XLOOKUP(Courier_Invoice[[#This Row],[Zone X]],Courier_Rate[Zone],Courier_Rate[RTO Fixed Charge])</f>
        <v>20.5</v>
      </c>
      <c r="S28">
        <f>_xlfn.XLOOKUP(Courier_Invoice[[#This Row],[Zone X]],Courier_Rate[Zone],Courier_Rate[RTO Additional Weight Slab Charge])</f>
        <v>28.3</v>
      </c>
      <c r="T28">
        <f>Courier_Invoice[[#This Row],[RTO Additional Weight Slab Charge]]*Courier_Invoice[[#This Row],[Additional Slabs]]</f>
        <v>0</v>
      </c>
      <c r="U28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28">
        <f>Courier_Invoice[[#This Row],[Billing Amount (Rs.)]]-Courier_Invoice[[#This Row],[Total Charge]]</f>
        <v>57.2</v>
      </c>
      <c r="W28" t="str" cm="1">
        <f t="array" ref="W28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29" spans="1:23" x14ac:dyDescent="0.3">
      <c r="A29" t="s">
        <v>397</v>
      </c>
      <c r="B29" t="s">
        <v>107</v>
      </c>
      <c r="C29" t="s">
        <v>274</v>
      </c>
      <c r="D29">
        <v>121003</v>
      </c>
      <c r="E29" t="s">
        <v>398</v>
      </c>
      <c r="F29" t="s">
        <v>155</v>
      </c>
      <c r="G29">
        <f>_xlfn.XLOOKUP(Courier_Invoice[[#This Row],[Zone]],Courier_Rate[Zone],Courier_Rate[Weight Slabs])</f>
        <v>1.5</v>
      </c>
      <c r="H29" t="s">
        <v>156</v>
      </c>
      <c r="I29" t="s">
        <v>161</v>
      </c>
      <c r="J29">
        <f>_xlfn.XLOOKUP(Courier_Invoice[[#This Row],[Order ID]],Order_Weight[OrderID],Order_Weight[Weight(g)])/1000</f>
        <v>0.5</v>
      </c>
      <c r="K29" t="str" cm="1">
        <f t="array" ref="K29">_xlfn.XLOOKUP(Courier_Invoice[[#This Row],[Warehouse Pincode]]&amp;Courier_Invoice[[#This Row],[Customer Pincode]],Pincode_Zones[Warehouse Pincode]&amp;Pincode_Zones[Customer Pincode],Pincode_Zones[Zone])</f>
        <v>b</v>
      </c>
      <c r="L29">
        <f>_xlfn.XLOOKUP(Courier_Invoice[[#This Row],[Zone X]],Courier_Rate[Zone],Courier_Rate[Weight Slabs])</f>
        <v>1</v>
      </c>
      <c r="M29">
        <f>ROUNDUP(Courier_Invoice[[#This Row],[Order weight]]/Courier_Invoice[[#This Row],[Weight Slabs]],0)</f>
        <v>1</v>
      </c>
      <c r="N29">
        <f>Courier_Invoice[[#This Row],[Total Slabs]]-1</f>
        <v>0</v>
      </c>
      <c r="O29">
        <f>_xlfn.XLOOKUP(Courier_Invoice[[#This Row],[Zone X]],Courier_Rate[Zone],Courier_Rate[Forward Fixed Charge])</f>
        <v>33</v>
      </c>
      <c r="P29">
        <f>_xlfn.XLOOKUP(Courier_Invoice[[#This Row],[Zone X]],Courier_Rate[Zone],Courier_Rate[Forward Additional Weight Slab Charge])</f>
        <v>28.3</v>
      </c>
      <c r="Q29">
        <f>Courier_Invoice[[#This Row],[Forward Additional Weight Slab Charge]]*Courier_Invoice[[#This Row],[Additional Slabs]]</f>
        <v>0</v>
      </c>
      <c r="R29">
        <f>_xlfn.XLOOKUP(Courier_Invoice[[#This Row],[Zone X]],Courier_Rate[Zone],Courier_Rate[RTO Fixed Charge])</f>
        <v>20.5</v>
      </c>
      <c r="S29">
        <f>_xlfn.XLOOKUP(Courier_Invoice[[#This Row],[Zone X]],Courier_Rate[Zone],Courier_Rate[RTO Additional Weight Slab Charge])</f>
        <v>28.3</v>
      </c>
      <c r="T29">
        <f>Courier_Invoice[[#This Row],[RTO Additional Weight Slab Charge]]*Courier_Invoice[[#This Row],[Additional Slabs]]</f>
        <v>0</v>
      </c>
      <c r="U29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29">
        <f>Courier_Invoice[[#This Row],[Billing Amount (Rs.)]]-Courier_Invoice[[#This Row],[Total Charge]]</f>
        <v>57.2</v>
      </c>
      <c r="W29" t="str" cm="1">
        <f t="array" ref="W29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30" spans="1:23" x14ac:dyDescent="0.3">
      <c r="A30" t="s">
        <v>176</v>
      </c>
      <c r="B30" t="s">
        <v>106</v>
      </c>
      <c r="C30" t="s">
        <v>159</v>
      </c>
      <c r="D30">
        <v>121003</v>
      </c>
      <c r="E30" t="s">
        <v>177</v>
      </c>
      <c r="F30" t="s">
        <v>168</v>
      </c>
      <c r="G30">
        <f>_xlfn.XLOOKUP(Courier_Invoice[[#This Row],[Zone]],Courier_Rate[Zone],Courier_Rate[Weight Slabs])</f>
        <v>1</v>
      </c>
      <c r="H30" t="s">
        <v>156</v>
      </c>
      <c r="I30" t="s">
        <v>169</v>
      </c>
      <c r="J30">
        <f>_xlfn.XLOOKUP(Courier_Invoice[[#This Row],[Order ID]],Order_Weight[OrderID],Order_Weight[Weight(g)])/1000</f>
        <v>0.84</v>
      </c>
      <c r="K30" t="str" cm="1">
        <f t="array" ref="K30">_xlfn.XLOOKUP(Courier_Invoice[[#This Row],[Warehouse Pincode]]&amp;Courier_Invoice[[#This Row],[Customer Pincode]],Pincode_Zones[Warehouse Pincode]&amp;Pincode_Zones[Customer Pincode],Pincode_Zones[Zone])</f>
        <v>b</v>
      </c>
      <c r="L30">
        <f>_xlfn.XLOOKUP(Courier_Invoice[[#This Row],[Zone X]],Courier_Rate[Zone],Courier_Rate[Weight Slabs])</f>
        <v>1</v>
      </c>
      <c r="M30">
        <f>ROUNDUP(Courier_Invoice[[#This Row],[Order weight]]/Courier_Invoice[[#This Row],[Weight Slabs]],0)</f>
        <v>1</v>
      </c>
      <c r="N30">
        <f>Courier_Invoice[[#This Row],[Total Slabs]]-1</f>
        <v>0</v>
      </c>
      <c r="O30">
        <f>_xlfn.XLOOKUP(Courier_Invoice[[#This Row],[Zone X]],Courier_Rate[Zone],Courier_Rate[Forward Fixed Charge])</f>
        <v>33</v>
      </c>
      <c r="P30">
        <f>_xlfn.XLOOKUP(Courier_Invoice[[#This Row],[Zone X]],Courier_Rate[Zone],Courier_Rate[Forward Additional Weight Slab Charge])</f>
        <v>28.3</v>
      </c>
      <c r="Q30">
        <f>Courier_Invoice[[#This Row],[Forward Additional Weight Slab Charge]]*Courier_Invoice[[#This Row],[Additional Slabs]]</f>
        <v>0</v>
      </c>
      <c r="R30">
        <f>_xlfn.XLOOKUP(Courier_Invoice[[#This Row],[Zone X]],Courier_Rate[Zone],Courier_Rate[RTO Fixed Charge])</f>
        <v>20.5</v>
      </c>
      <c r="S30">
        <f>_xlfn.XLOOKUP(Courier_Invoice[[#This Row],[Zone X]],Courier_Rate[Zone],Courier_Rate[RTO Additional Weight Slab Charge])</f>
        <v>28.3</v>
      </c>
      <c r="T30">
        <f>Courier_Invoice[[#This Row],[RTO Additional Weight Slab Charge]]*Courier_Invoice[[#This Row],[Additional Slabs]]</f>
        <v>0</v>
      </c>
      <c r="U30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30">
        <f>Courier_Invoice[[#This Row],[Billing Amount (Rs.)]]-Courier_Invoice[[#This Row],[Total Charge]]</f>
        <v>28.299999999999997</v>
      </c>
      <c r="W30" t="str" cm="1">
        <f t="array" ref="W30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31" spans="1:23" x14ac:dyDescent="0.3">
      <c r="A31" t="s">
        <v>399</v>
      </c>
      <c r="B31" t="s">
        <v>105</v>
      </c>
      <c r="C31" t="s">
        <v>260</v>
      </c>
      <c r="D31">
        <v>121003</v>
      </c>
      <c r="E31" t="s">
        <v>400</v>
      </c>
      <c r="F31" t="s">
        <v>155</v>
      </c>
      <c r="G31">
        <f>_xlfn.XLOOKUP(Courier_Invoice[[#This Row],[Zone]],Courier_Rate[Zone],Courier_Rate[Weight Slabs])</f>
        <v>1.5</v>
      </c>
      <c r="H31" t="s">
        <v>156</v>
      </c>
      <c r="I31" t="s">
        <v>161</v>
      </c>
      <c r="J31">
        <f>_xlfn.XLOOKUP(Courier_Invoice[[#This Row],[Order ID]],Order_Weight[OrderID],Order_Weight[Weight(g)])/1000</f>
        <v>0.5</v>
      </c>
      <c r="K31" t="str" cm="1">
        <f t="array" ref="K31">_xlfn.XLOOKUP(Courier_Invoice[[#This Row],[Warehouse Pincode]]&amp;Courier_Invoice[[#This Row],[Customer Pincode]],Pincode_Zones[Warehouse Pincode]&amp;Pincode_Zones[Customer Pincode],Pincode_Zones[Zone])</f>
        <v>b</v>
      </c>
      <c r="L31">
        <f>_xlfn.XLOOKUP(Courier_Invoice[[#This Row],[Zone X]],Courier_Rate[Zone],Courier_Rate[Weight Slabs])</f>
        <v>1</v>
      </c>
      <c r="M31">
        <f>ROUNDUP(Courier_Invoice[[#This Row],[Order weight]]/Courier_Invoice[[#This Row],[Weight Slabs]],0)</f>
        <v>1</v>
      </c>
      <c r="N31">
        <f>Courier_Invoice[[#This Row],[Total Slabs]]-1</f>
        <v>0</v>
      </c>
      <c r="O31">
        <f>_xlfn.XLOOKUP(Courier_Invoice[[#This Row],[Zone X]],Courier_Rate[Zone],Courier_Rate[Forward Fixed Charge])</f>
        <v>33</v>
      </c>
      <c r="P31">
        <f>_xlfn.XLOOKUP(Courier_Invoice[[#This Row],[Zone X]],Courier_Rate[Zone],Courier_Rate[Forward Additional Weight Slab Charge])</f>
        <v>28.3</v>
      </c>
      <c r="Q31">
        <f>Courier_Invoice[[#This Row],[Forward Additional Weight Slab Charge]]*Courier_Invoice[[#This Row],[Additional Slabs]]</f>
        <v>0</v>
      </c>
      <c r="R31">
        <f>_xlfn.XLOOKUP(Courier_Invoice[[#This Row],[Zone X]],Courier_Rate[Zone],Courier_Rate[RTO Fixed Charge])</f>
        <v>20.5</v>
      </c>
      <c r="S31">
        <f>_xlfn.XLOOKUP(Courier_Invoice[[#This Row],[Zone X]],Courier_Rate[Zone],Courier_Rate[RTO Additional Weight Slab Charge])</f>
        <v>28.3</v>
      </c>
      <c r="T31">
        <f>Courier_Invoice[[#This Row],[RTO Additional Weight Slab Charge]]*Courier_Invoice[[#This Row],[Additional Slabs]]</f>
        <v>0</v>
      </c>
      <c r="U31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31">
        <f>Courier_Invoice[[#This Row],[Billing Amount (Rs.)]]-Courier_Invoice[[#This Row],[Total Charge]]</f>
        <v>57.2</v>
      </c>
      <c r="W31" t="str" cm="1">
        <f t="array" ref="W31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32" spans="1:23" x14ac:dyDescent="0.3">
      <c r="A32" t="s">
        <v>300</v>
      </c>
      <c r="B32" t="s">
        <v>104</v>
      </c>
      <c r="C32" t="s">
        <v>260</v>
      </c>
      <c r="D32">
        <v>121003</v>
      </c>
      <c r="E32" t="s">
        <v>301</v>
      </c>
      <c r="F32" t="s">
        <v>155</v>
      </c>
      <c r="G32">
        <f>_xlfn.XLOOKUP(Courier_Invoice[[#This Row],[Zone]],Courier_Rate[Zone],Courier_Rate[Weight Slabs])</f>
        <v>1.5</v>
      </c>
      <c r="H32" t="s">
        <v>156</v>
      </c>
      <c r="I32" t="s">
        <v>161</v>
      </c>
      <c r="J32">
        <f>_xlfn.XLOOKUP(Courier_Invoice[[#This Row],[Order ID]],Order_Weight[OrderID],Order_Weight[Weight(g)])/1000</f>
        <v>0.5</v>
      </c>
      <c r="K32" t="str" cm="1">
        <f t="array" ref="K32">_xlfn.XLOOKUP(Courier_Invoice[[#This Row],[Warehouse Pincode]]&amp;Courier_Invoice[[#This Row],[Customer Pincode]],Pincode_Zones[Warehouse Pincode]&amp;Pincode_Zones[Customer Pincode],Pincode_Zones[Zone])</f>
        <v>d</v>
      </c>
      <c r="L32">
        <f>_xlfn.XLOOKUP(Courier_Invoice[[#This Row],[Zone X]],Courier_Rate[Zone],Courier_Rate[Weight Slabs])</f>
        <v>1.5</v>
      </c>
      <c r="M32">
        <f>ROUNDUP(Courier_Invoice[[#This Row],[Order weight]]/Courier_Invoice[[#This Row],[Weight Slabs]],0)</f>
        <v>1</v>
      </c>
      <c r="N32">
        <f>Courier_Invoice[[#This Row],[Total Slabs]]-1</f>
        <v>0</v>
      </c>
      <c r="O32">
        <f>_xlfn.XLOOKUP(Courier_Invoice[[#This Row],[Zone X]],Courier_Rate[Zone],Courier_Rate[Forward Fixed Charge])</f>
        <v>45.4</v>
      </c>
      <c r="P32">
        <f>_xlfn.XLOOKUP(Courier_Invoice[[#This Row],[Zone X]],Courier_Rate[Zone],Courier_Rate[Forward Additional Weight Slab Charge])</f>
        <v>44.8</v>
      </c>
      <c r="Q32">
        <f>Courier_Invoice[[#This Row],[Forward Additional Weight Slab Charge]]*Courier_Invoice[[#This Row],[Additional Slabs]]</f>
        <v>0</v>
      </c>
      <c r="R32">
        <f>_xlfn.XLOOKUP(Courier_Invoice[[#This Row],[Zone X]],Courier_Rate[Zone],Courier_Rate[RTO Fixed Charge])</f>
        <v>41.3</v>
      </c>
      <c r="S32">
        <f>_xlfn.XLOOKUP(Courier_Invoice[[#This Row],[Zone X]],Courier_Rate[Zone],Courier_Rate[RTO Additional Weight Slab Charge])</f>
        <v>44.8</v>
      </c>
      <c r="T32">
        <f>Courier_Invoice[[#This Row],[RTO Additional Weight Slab Charge]]*Courier_Invoice[[#This Row],[Additional Slabs]]</f>
        <v>0</v>
      </c>
      <c r="U32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32">
        <f>Courier_Invoice[[#This Row],[Billing Amount (Rs.)]]-Courier_Invoice[[#This Row],[Total Charge]]</f>
        <v>44.800000000000004</v>
      </c>
      <c r="W32" t="str" cm="1">
        <f t="array" ref="W32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33" spans="1:23" x14ac:dyDescent="0.3">
      <c r="A33" t="s">
        <v>170</v>
      </c>
      <c r="B33" t="s">
        <v>103</v>
      </c>
      <c r="C33" t="s">
        <v>171</v>
      </c>
      <c r="D33">
        <v>121003</v>
      </c>
      <c r="E33" t="s">
        <v>172</v>
      </c>
      <c r="F33" t="s">
        <v>155</v>
      </c>
      <c r="G33">
        <f>_xlfn.XLOOKUP(Courier_Invoice[[#This Row],[Zone]],Courier_Rate[Zone],Courier_Rate[Weight Slabs])</f>
        <v>1.5</v>
      </c>
      <c r="H33" t="s">
        <v>156</v>
      </c>
      <c r="I33" t="s">
        <v>173</v>
      </c>
      <c r="J33">
        <f>_xlfn.XLOOKUP(Courier_Invoice[[#This Row],[Order ID]],Order_Weight[OrderID],Order_Weight[Weight(g)])/1000</f>
        <v>0.24</v>
      </c>
      <c r="K33" t="str" cm="1">
        <f t="array" ref="K33">_xlfn.XLOOKUP(Courier_Invoice[[#This Row],[Warehouse Pincode]]&amp;Courier_Invoice[[#This Row],[Customer Pincode]],Pincode_Zones[Warehouse Pincode]&amp;Pincode_Zones[Customer Pincode],Pincode_Zones[Zone])</f>
        <v>d</v>
      </c>
      <c r="L33">
        <f>_xlfn.XLOOKUP(Courier_Invoice[[#This Row],[Zone X]],Courier_Rate[Zone],Courier_Rate[Weight Slabs])</f>
        <v>1.5</v>
      </c>
      <c r="M33">
        <f>ROUNDUP(Courier_Invoice[[#This Row],[Order weight]]/Courier_Invoice[[#This Row],[Weight Slabs]],0)</f>
        <v>1</v>
      </c>
      <c r="N33">
        <f>Courier_Invoice[[#This Row],[Total Slabs]]-1</f>
        <v>0</v>
      </c>
      <c r="O33">
        <f>_xlfn.XLOOKUP(Courier_Invoice[[#This Row],[Zone X]],Courier_Rate[Zone],Courier_Rate[Forward Fixed Charge])</f>
        <v>45.4</v>
      </c>
      <c r="P33">
        <f>_xlfn.XLOOKUP(Courier_Invoice[[#This Row],[Zone X]],Courier_Rate[Zone],Courier_Rate[Forward Additional Weight Slab Charge])</f>
        <v>44.8</v>
      </c>
      <c r="Q33">
        <f>Courier_Invoice[[#This Row],[Forward Additional Weight Slab Charge]]*Courier_Invoice[[#This Row],[Additional Slabs]]</f>
        <v>0</v>
      </c>
      <c r="R33">
        <f>_xlfn.XLOOKUP(Courier_Invoice[[#This Row],[Zone X]],Courier_Rate[Zone],Courier_Rate[RTO Fixed Charge])</f>
        <v>41.3</v>
      </c>
      <c r="S33">
        <f>_xlfn.XLOOKUP(Courier_Invoice[[#This Row],[Zone X]],Courier_Rate[Zone],Courier_Rate[RTO Additional Weight Slab Charge])</f>
        <v>44.8</v>
      </c>
      <c r="T33">
        <f>Courier_Invoice[[#This Row],[RTO Additional Weight Slab Charge]]*Courier_Invoice[[#This Row],[Additional Slabs]]</f>
        <v>0</v>
      </c>
      <c r="U33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33">
        <f>Courier_Invoice[[#This Row],[Billing Amount (Rs.)]]-Courier_Invoice[[#This Row],[Total Charge]]</f>
        <v>0</v>
      </c>
      <c r="W33" t="str" cm="1">
        <f t="array" ref="W33">_xlfn.IFS(Courier_Invoice[[#This Row],[Charge Diffrence]]&gt;0,"Over Charged",Courier_Invoice[[#This Row],[Charge Diffrence]]&lt;0,"Under Charged",Courier_Invoice[[#This Row],[Charge Diffrence]]=0,"Correctly Charged")</f>
        <v>Correctly Charged</v>
      </c>
    </row>
    <row r="34" spans="1:23" x14ac:dyDescent="0.3">
      <c r="A34" t="s">
        <v>302</v>
      </c>
      <c r="B34" t="s">
        <v>102</v>
      </c>
      <c r="C34" t="s">
        <v>303</v>
      </c>
      <c r="D34">
        <v>121003</v>
      </c>
      <c r="E34" t="s">
        <v>304</v>
      </c>
      <c r="F34" t="s">
        <v>155</v>
      </c>
      <c r="G34">
        <f>_xlfn.XLOOKUP(Courier_Invoice[[#This Row],[Zone]],Courier_Rate[Zone],Courier_Rate[Weight Slabs])</f>
        <v>1.5</v>
      </c>
      <c r="H34" t="s">
        <v>156</v>
      </c>
      <c r="I34" t="s">
        <v>305</v>
      </c>
      <c r="J34">
        <f>_xlfn.XLOOKUP(Courier_Invoice[[#This Row],[Order ID]],Order_Weight[OrderID],Order_Weight[Weight(g)])/1000</f>
        <v>1.4590000000000001</v>
      </c>
      <c r="K34" t="str" cm="1">
        <f t="array" ref="K34">_xlfn.XLOOKUP(Courier_Invoice[[#This Row],[Warehouse Pincode]]&amp;Courier_Invoice[[#This Row],[Customer Pincode]],Pincode_Zones[Warehouse Pincode]&amp;Pincode_Zones[Customer Pincode],Pincode_Zones[Zone])</f>
        <v>d</v>
      </c>
      <c r="L34">
        <f>_xlfn.XLOOKUP(Courier_Invoice[[#This Row],[Zone X]],Courier_Rate[Zone],Courier_Rate[Weight Slabs])</f>
        <v>1.5</v>
      </c>
      <c r="M34">
        <f>ROUNDUP(Courier_Invoice[[#This Row],[Order weight]]/Courier_Invoice[[#This Row],[Weight Slabs]],0)</f>
        <v>1</v>
      </c>
      <c r="N34">
        <f>Courier_Invoice[[#This Row],[Total Slabs]]-1</f>
        <v>0</v>
      </c>
      <c r="O34">
        <f>_xlfn.XLOOKUP(Courier_Invoice[[#This Row],[Zone X]],Courier_Rate[Zone],Courier_Rate[Forward Fixed Charge])</f>
        <v>45.4</v>
      </c>
      <c r="P34">
        <f>_xlfn.XLOOKUP(Courier_Invoice[[#This Row],[Zone X]],Courier_Rate[Zone],Courier_Rate[Forward Additional Weight Slab Charge])</f>
        <v>44.8</v>
      </c>
      <c r="Q34">
        <f>Courier_Invoice[[#This Row],[Forward Additional Weight Slab Charge]]*Courier_Invoice[[#This Row],[Additional Slabs]]</f>
        <v>0</v>
      </c>
      <c r="R34">
        <f>_xlfn.XLOOKUP(Courier_Invoice[[#This Row],[Zone X]],Courier_Rate[Zone],Courier_Rate[RTO Fixed Charge])</f>
        <v>41.3</v>
      </c>
      <c r="S34">
        <f>_xlfn.XLOOKUP(Courier_Invoice[[#This Row],[Zone X]],Courier_Rate[Zone],Courier_Rate[RTO Additional Weight Slab Charge])</f>
        <v>44.8</v>
      </c>
      <c r="T34">
        <f>Courier_Invoice[[#This Row],[RTO Additional Weight Slab Charge]]*Courier_Invoice[[#This Row],[Additional Slabs]]</f>
        <v>0</v>
      </c>
      <c r="U34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34">
        <f>Courier_Invoice[[#This Row],[Billing Amount (Rs.)]]-Courier_Invoice[[#This Row],[Total Charge]]</f>
        <v>134.4</v>
      </c>
      <c r="W34" t="str" cm="1">
        <f t="array" ref="W34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35" spans="1:23" x14ac:dyDescent="0.3">
      <c r="A35" t="s">
        <v>178</v>
      </c>
      <c r="B35" t="s">
        <v>101</v>
      </c>
      <c r="C35" t="s">
        <v>179</v>
      </c>
      <c r="D35">
        <v>121003</v>
      </c>
      <c r="E35" t="s">
        <v>180</v>
      </c>
      <c r="F35" t="s">
        <v>168</v>
      </c>
      <c r="G35">
        <f>_xlfn.XLOOKUP(Courier_Invoice[[#This Row],[Zone]],Courier_Rate[Zone],Courier_Rate[Weight Slabs])</f>
        <v>1</v>
      </c>
      <c r="H35" t="s">
        <v>156</v>
      </c>
      <c r="I35" t="s">
        <v>181</v>
      </c>
      <c r="J35">
        <f>_xlfn.XLOOKUP(Courier_Invoice[[#This Row],[Order ID]],Order_Weight[OrderID],Order_Weight[Weight(g)])/1000</f>
        <v>1.1679999999999999</v>
      </c>
      <c r="K35" t="str" cm="1">
        <f t="array" ref="K35">_xlfn.XLOOKUP(Courier_Invoice[[#This Row],[Warehouse Pincode]]&amp;Courier_Invoice[[#This Row],[Customer Pincode]],Pincode_Zones[Warehouse Pincode]&amp;Pincode_Zones[Customer Pincode],Pincode_Zones[Zone])</f>
        <v>b</v>
      </c>
      <c r="L35">
        <f>_xlfn.XLOOKUP(Courier_Invoice[[#This Row],[Zone X]],Courier_Rate[Zone],Courier_Rate[Weight Slabs])</f>
        <v>1</v>
      </c>
      <c r="M35">
        <f>ROUNDUP(Courier_Invoice[[#This Row],[Order weight]]/Courier_Invoice[[#This Row],[Weight Slabs]],0)</f>
        <v>2</v>
      </c>
      <c r="N35">
        <f>Courier_Invoice[[#This Row],[Total Slabs]]-1</f>
        <v>1</v>
      </c>
      <c r="O35">
        <f>_xlfn.XLOOKUP(Courier_Invoice[[#This Row],[Zone X]],Courier_Rate[Zone],Courier_Rate[Forward Fixed Charge])</f>
        <v>33</v>
      </c>
      <c r="P35">
        <f>_xlfn.XLOOKUP(Courier_Invoice[[#This Row],[Zone X]],Courier_Rate[Zone],Courier_Rate[Forward Additional Weight Slab Charge])</f>
        <v>28.3</v>
      </c>
      <c r="Q35">
        <f>Courier_Invoice[[#This Row],[Forward Additional Weight Slab Charge]]*Courier_Invoice[[#This Row],[Additional Slabs]]</f>
        <v>28.3</v>
      </c>
      <c r="R35">
        <f>_xlfn.XLOOKUP(Courier_Invoice[[#This Row],[Zone X]],Courier_Rate[Zone],Courier_Rate[RTO Fixed Charge])</f>
        <v>20.5</v>
      </c>
      <c r="S35">
        <f>_xlfn.XLOOKUP(Courier_Invoice[[#This Row],[Zone X]],Courier_Rate[Zone],Courier_Rate[RTO Additional Weight Slab Charge])</f>
        <v>28.3</v>
      </c>
      <c r="T35">
        <f>Courier_Invoice[[#This Row],[RTO Additional Weight Slab Charge]]*Courier_Invoice[[#This Row],[Additional Slabs]]</f>
        <v>28.3</v>
      </c>
      <c r="U35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61.3</v>
      </c>
      <c r="V35">
        <f>Courier_Invoice[[#This Row],[Billing Amount (Rs.)]]-Courier_Invoice[[#This Row],[Total Charge]]</f>
        <v>28.299999999999997</v>
      </c>
      <c r="W35" t="str" cm="1">
        <f t="array" ref="W35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36" spans="1:23" x14ac:dyDescent="0.3">
      <c r="A36" t="s">
        <v>306</v>
      </c>
      <c r="B36" t="s">
        <v>100</v>
      </c>
      <c r="C36" t="s">
        <v>307</v>
      </c>
      <c r="D36">
        <v>121003</v>
      </c>
      <c r="E36" t="s">
        <v>308</v>
      </c>
      <c r="F36" t="s">
        <v>155</v>
      </c>
      <c r="G36">
        <f>_xlfn.XLOOKUP(Courier_Invoice[[#This Row],[Zone]],Courier_Rate[Zone],Courier_Rate[Weight Slabs])</f>
        <v>1.5</v>
      </c>
      <c r="H36" t="s">
        <v>156</v>
      </c>
      <c r="I36" t="s">
        <v>161</v>
      </c>
      <c r="J36">
        <f>_xlfn.XLOOKUP(Courier_Invoice[[#This Row],[Order ID]],Order_Weight[OrderID],Order_Weight[Weight(g)])/1000</f>
        <v>0.5</v>
      </c>
      <c r="K36" t="str" cm="1">
        <f t="array" ref="K36">_xlfn.XLOOKUP(Courier_Invoice[[#This Row],[Warehouse Pincode]]&amp;Courier_Invoice[[#This Row],[Customer Pincode]],Pincode_Zones[Warehouse Pincode]&amp;Pincode_Zones[Customer Pincode],Pincode_Zones[Zone])</f>
        <v>d</v>
      </c>
      <c r="L36">
        <f>_xlfn.XLOOKUP(Courier_Invoice[[#This Row],[Zone X]],Courier_Rate[Zone],Courier_Rate[Weight Slabs])</f>
        <v>1.5</v>
      </c>
      <c r="M36">
        <f>ROUNDUP(Courier_Invoice[[#This Row],[Order weight]]/Courier_Invoice[[#This Row],[Weight Slabs]],0)</f>
        <v>1</v>
      </c>
      <c r="N36">
        <f>Courier_Invoice[[#This Row],[Total Slabs]]-1</f>
        <v>0</v>
      </c>
      <c r="O36">
        <f>_xlfn.XLOOKUP(Courier_Invoice[[#This Row],[Zone X]],Courier_Rate[Zone],Courier_Rate[Forward Fixed Charge])</f>
        <v>45.4</v>
      </c>
      <c r="P36">
        <f>_xlfn.XLOOKUP(Courier_Invoice[[#This Row],[Zone X]],Courier_Rate[Zone],Courier_Rate[Forward Additional Weight Slab Charge])</f>
        <v>44.8</v>
      </c>
      <c r="Q36">
        <f>Courier_Invoice[[#This Row],[Forward Additional Weight Slab Charge]]*Courier_Invoice[[#This Row],[Additional Slabs]]</f>
        <v>0</v>
      </c>
      <c r="R36">
        <f>_xlfn.XLOOKUP(Courier_Invoice[[#This Row],[Zone X]],Courier_Rate[Zone],Courier_Rate[RTO Fixed Charge])</f>
        <v>41.3</v>
      </c>
      <c r="S36">
        <f>_xlfn.XLOOKUP(Courier_Invoice[[#This Row],[Zone X]],Courier_Rate[Zone],Courier_Rate[RTO Additional Weight Slab Charge])</f>
        <v>44.8</v>
      </c>
      <c r="T36">
        <f>Courier_Invoice[[#This Row],[RTO Additional Weight Slab Charge]]*Courier_Invoice[[#This Row],[Additional Slabs]]</f>
        <v>0</v>
      </c>
      <c r="U36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36">
        <f>Courier_Invoice[[#This Row],[Billing Amount (Rs.)]]-Courier_Invoice[[#This Row],[Total Charge]]</f>
        <v>44.800000000000004</v>
      </c>
      <c r="W36" t="str" cm="1">
        <f t="array" ref="W36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37" spans="1:23" x14ac:dyDescent="0.3">
      <c r="A37" t="s">
        <v>182</v>
      </c>
      <c r="B37" t="s">
        <v>99</v>
      </c>
      <c r="C37" t="s">
        <v>183</v>
      </c>
      <c r="D37">
        <v>121003</v>
      </c>
      <c r="E37" t="s">
        <v>184</v>
      </c>
      <c r="F37" t="s">
        <v>155</v>
      </c>
      <c r="G37">
        <f>_xlfn.XLOOKUP(Courier_Invoice[[#This Row],[Zone]],Courier_Rate[Zone],Courier_Rate[Weight Slabs])</f>
        <v>1.5</v>
      </c>
      <c r="H37" t="s">
        <v>156</v>
      </c>
      <c r="I37" t="s">
        <v>173</v>
      </c>
      <c r="J37">
        <f>_xlfn.XLOOKUP(Courier_Invoice[[#This Row],[Order ID]],Order_Weight[OrderID],Order_Weight[Weight(g)])/1000</f>
        <v>0.5</v>
      </c>
      <c r="K37" t="str" cm="1">
        <f t="array" ref="K37">_xlfn.XLOOKUP(Courier_Invoice[[#This Row],[Warehouse Pincode]]&amp;Courier_Invoice[[#This Row],[Customer Pincode]],Pincode_Zones[Warehouse Pincode]&amp;Pincode_Zones[Customer Pincode],Pincode_Zones[Zone])</f>
        <v>d</v>
      </c>
      <c r="L37">
        <f>_xlfn.XLOOKUP(Courier_Invoice[[#This Row],[Zone X]],Courier_Rate[Zone],Courier_Rate[Weight Slabs])</f>
        <v>1.5</v>
      </c>
      <c r="M37">
        <f>ROUNDUP(Courier_Invoice[[#This Row],[Order weight]]/Courier_Invoice[[#This Row],[Weight Slabs]],0)</f>
        <v>1</v>
      </c>
      <c r="N37">
        <f>Courier_Invoice[[#This Row],[Total Slabs]]-1</f>
        <v>0</v>
      </c>
      <c r="O37">
        <f>_xlfn.XLOOKUP(Courier_Invoice[[#This Row],[Zone X]],Courier_Rate[Zone],Courier_Rate[Forward Fixed Charge])</f>
        <v>45.4</v>
      </c>
      <c r="P37">
        <f>_xlfn.XLOOKUP(Courier_Invoice[[#This Row],[Zone X]],Courier_Rate[Zone],Courier_Rate[Forward Additional Weight Slab Charge])</f>
        <v>44.8</v>
      </c>
      <c r="Q37">
        <f>Courier_Invoice[[#This Row],[Forward Additional Weight Slab Charge]]*Courier_Invoice[[#This Row],[Additional Slabs]]</f>
        <v>0</v>
      </c>
      <c r="R37">
        <f>_xlfn.XLOOKUP(Courier_Invoice[[#This Row],[Zone X]],Courier_Rate[Zone],Courier_Rate[RTO Fixed Charge])</f>
        <v>41.3</v>
      </c>
      <c r="S37">
        <f>_xlfn.XLOOKUP(Courier_Invoice[[#This Row],[Zone X]],Courier_Rate[Zone],Courier_Rate[RTO Additional Weight Slab Charge])</f>
        <v>44.8</v>
      </c>
      <c r="T37">
        <f>Courier_Invoice[[#This Row],[RTO Additional Weight Slab Charge]]*Courier_Invoice[[#This Row],[Additional Slabs]]</f>
        <v>0</v>
      </c>
      <c r="U37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37">
        <f>Courier_Invoice[[#This Row],[Billing Amount (Rs.)]]-Courier_Invoice[[#This Row],[Total Charge]]</f>
        <v>0</v>
      </c>
      <c r="W37" t="str" cm="1">
        <f t="array" ref="W37">_xlfn.IFS(Courier_Invoice[[#This Row],[Charge Diffrence]]&gt;0,"Over Charged",Courier_Invoice[[#This Row],[Charge Diffrence]]&lt;0,"Under Charged",Courier_Invoice[[#This Row],[Charge Diffrence]]=0,"Correctly Charged")</f>
        <v>Correctly Charged</v>
      </c>
    </row>
    <row r="38" spans="1:23" x14ac:dyDescent="0.3">
      <c r="A38" t="s">
        <v>326</v>
      </c>
      <c r="B38" t="s">
        <v>98</v>
      </c>
      <c r="C38" t="s">
        <v>188</v>
      </c>
      <c r="D38">
        <v>121003</v>
      </c>
      <c r="E38" t="s">
        <v>327</v>
      </c>
      <c r="F38" t="s">
        <v>155</v>
      </c>
      <c r="G38">
        <f>_xlfn.XLOOKUP(Courier_Invoice[[#This Row],[Zone]],Courier_Rate[Zone],Courier_Rate[Weight Slabs])</f>
        <v>1.5</v>
      </c>
      <c r="H38" t="s">
        <v>156</v>
      </c>
      <c r="I38" t="s">
        <v>161</v>
      </c>
      <c r="J38">
        <f>_xlfn.XLOOKUP(Courier_Invoice[[#This Row],[Order ID]],Order_Weight[OrderID],Order_Weight[Weight(g)])/1000</f>
        <v>0.60699999999999998</v>
      </c>
      <c r="K38" t="str" cm="1">
        <f t="array" ref="K38">_xlfn.XLOOKUP(Courier_Invoice[[#This Row],[Warehouse Pincode]]&amp;Courier_Invoice[[#This Row],[Customer Pincode]],Pincode_Zones[Warehouse Pincode]&amp;Pincode_Zones[Customer Pincode],Pincode_Zones[Zone])</f>
        <v>b</v>
      </c>
      <c r="L38">
        <f>_xlfn.XLOOKUP(Courier_Invoice[[#This Row],[Zone X]],Courier_Rate[Zone],Courier_Rate[Weight Slabs])</f>
        <v>1</v>
      </c>
      <c r="M38">
        <f>ROUNDUP(Courier_Invoice[[#This Row],[Order weight]]/Courier_Invoice[[#This Row],[Weight Slabs]],0)</f>
        <v>1</v>
      </c>
      <c r="N38">
        <f>Courier_Invoice[[#This Row],[Total Slabs]]-1</f>
        <v>0</v>
      </c>
      <c r="O38">
        <f>_xlfn.XLOOKUP(Courier_Invoice[[#This Row],[Zone X]],Courier_Rate[Zone],Courier_Rate[Forward Fixed Charge])</f>
        <v>33</v>
      </c>
      <c r="P38">
        <f>_xlfn.XLOOKUP(Courier_Invoice[[#This Row],[Zone X]],Courier_Rate[Zone],Courier_Rate[Forward Additional Weight Slab Charge])</f>
        <v>28.3</v>
      </c>
      <c r="Q38">
        <f>Courier_Invoice[[#This Row],[Forward Additional Weight Slab Charge]]*Courier_Invoice[[#This Row],[Additional Slabs]]</f>
        <v>0</v>
      </c>
      <c r="R38">
        <f>_xlfn.XLOOKUP(Courier_Invoice[[#This Row],[Zone X]],Courier_Rate[Zone],Courier_Rate[RTO Fixed Charge])</f>
        <v>20.5</v>
      </c>
      <c r="S38">
        <f>_xlfn.XLOOKUP(Courier_Invoice[[#This Row],[Zone X]],Courier_Rate[Zone],Courier_Rate[RTO Additional Weight Slab Charge])</f>
        <v>28.3</v>
      </c>
      <c r="T38">
        <f>Courier_Invoice[[#This Row],[RTO Additional Weight Slab Charge]]*Courier_Invoice[[#This Row],[Additional Slabs]]</f>
        <v>0</v>
      </c>
      <c r="U38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38">
        <f>Courier_Invoice[[#This Row],[Billing Amount (Rs.)]]-Courier_Invoice[[#This Row],[Total Charge]]</f>
        <v>57.2</v>
      </c>
      <c r="W38" t="str" cm="1">
        <f t="array" ref="W38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39" spans="1:23" x14ac:dyDescent="0.3">
      <c r="A39" t="s">
        <v>185</v>
      </c>
      <c r="B39" t="s">
        <v>97</v>
      </c>
      <c r="C39" t="s">
        <v>183</v>
      </c>
      <c r="D39">
        <v>121003</v>
      </c>
      <c r="E39" t="s">
        <v>186</v>
      </c>
      <c r="F39" t="s">
        <v>155</v>
      </c>
      <c r="G39">
        <f>_xlfn.XLOOKUP(Courier_Invoice[[#This Row],[Zone]],Courier_Rate[Zone],Courier_Rate[Weight Slabs])</f>
        <v>1.5</v>
      </c>
      <c r="H39" t="s">
        <v>156</v>
      </c>
      <c r="I39" t="s">
        <v>173</v>
      </c>
      <c r="J39">
        <f>_xlfn.XLOOKUP(Courier_Invoice[[#This Row],[Order ID]],Order_Weight[OrderID],Order_Weight[Weight(g)])/1000</f>
        <v>0.5</v>
      </c>
      <c r="K39" t="str" cm="1">
        <f t="array" ref="K39">_xlfn.XLOOKUP(Courier_Invoice[[#This Row],[Warehouse Pincode]]&amp;Courier_Invoice[[#This Row],[Customer Pincode]],Pincode_Zones[Warehouse Pincode]&amp;Pincode_Zones[Customer Pincode],Pincode_Zones[Zone])</f>
        <v>d</v>
      </c>
      <c r="L39">
        <f>_xlfn.XLOOKUP(Courier_Invoice[[#This Row],[Zone X]],Courier_Rate[Zone],Courier_Rate[Weight Slabs])</f>
        <v>1.5</v>
      </c>
      <c r="M39">
        <f>ROUNDUP(Courier_Invoice[[#This Row],[Order weight]]/Courier_Invoice[[#This Row],[Weight Slabs]],0)</f>
        <v>1</v>
      </c>
      <c r="N39">
        <f>Courier_Invoice[[#This Row],[Total Slabs]]-1</f>
        <v>0</v>
      </c>
      <c r="O39">
        <f>_xlfn.XLOOKUP(Courier_Invoice[[#This Row],[Zone X]],Courier_Rate[Zone],Courier_Rate[Forward Fixed Charge])</f>
        <v>45.4</v>
      </c>
      <c r="P39">
        <f>_xlfn.XLOOKUP(Courier_Invoice[[#This Row],[Zone X]],Courier_Rate[Zone],Courier_Rate[Forward Additional Weight Slab Charge])</f>
        <v>44.8</v>
      </c>
      <c r="Q39">
        <f>Courier_Invoice[[#This Row],[Forward Additional Weight Slab Charge]]*Courier_Invoice[[#This Row],[Additional Slabs]]</f>
        <v>0</v>
      </c>
      <c r="R39">
        <f>_xlfn.XLOOKUP(Courier_Invoice[[#This Row],[Zone X]],Courier_Rate[Zone],Courier_Rate[RTO Fixed Charge])</f>
        <v>41.3</v>
      </c>
      <c r="S39">
        <f>_xlfn.XLOOKUP(Courier_Invoice[[#This Row],[Zone X]],Courier_Rate[Zone],Courier_Rate[RTO Additional Weight Slab Charge])</f>
        <v>44.8</v>
      </c>
      <c r="T39">
        <f>Courier_Invoice[[#This Row],[RTO Additional Weight Slab Charge]]*Courier_Invoice[[#This Row],[Additional Slabs]]</f>
        <v>0</v>
      </c>
      <c r="U39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39">
        <f>Courier_Invoice[[#This Row],[Billing Amount (Rs.)]]-Courier_Invoice[[#This Row],[Total Charge]]</f>
        <v>0</v>
      </c>
      <c r="W39" t="str" cm="1">
        <f t="array" ref="W39">_xlfn.IFS(Courier_Invoice[[#This Row],[Charge Diffrence]]&gt;0,"Over Charged",Courier_Invoice[[#This Row],[Charge Diffrence]]&lt;0,"Under Charged",Courier_Invoice[[#This Row],[Charge Diffrence]]=0,"Correctly Charged")</f>
        <v>Correctly Charged</v>
      </c>
    </row>
    <row r="40" spans="1:23" x14ac:dyDescent="0.3">
      <c r="A40" t="s">
        <v>401</v>
      </c>
      <c r="B40" t="s">
        <v>96</v>
      </c>
      <c r="C40" t="s">
        <v>402</v>
      </c>
      <c r="D40">
        <v>121003</v>
      </c>
      <c r="E40" t="s">
        <v>403</v>
      </c>
      <c r="F40" t="s">
        <v>155</v>
      </c>
      <c r="G40">
        <f>_xlfn.XLOOKUP(Courier_Invoice[[#This Row],[Zone]],Courier_Rate[Zone],Courier_Rate[Weight Slabs])</f>
        <v>1.5</v>
      </c>
      <c r="H40" t="s">
        <v>156</v>
      </c>
      <c r="I40" t="s">
        <v>165</v>
      </c>
      <c r="J40">
        <f>_xlfn.XLOOKUP(Courier_Invoice[[#This Row],[Order ID]],Order_Weight[OrderID],Order_Weight[Weight(g)])/1000</f>
        <v>0.49</v>
      </c>
      <c r="K40" t="str" cm="1">
        <f t="array" ref="K40">_xlfn.XLOOKUP(Courier_Invoice[[#This Row],[Warehouse Pincode]]&amp;Courier_Invoice[[#This Row],[Customer Pincode]],Pincode_Zones[Warehouse Pincode]&amp;Pincode_Zones[Customer Pincode],Pincode_Zones[Zone])</f>
        <v>b</v>
      </c>
      <c r="L40">
        <f>_xlfn.XLOOKUP(Courier_Invoice[[#This Row],[Zone X]],Courier_Rate[Zone],Courier_Rate[Weight Slabs])</f>
        <v>1</v>
      </c>
      <c r="M40">
        <f>ROUNDUP(Courier_Invoice[[#This Row],[Order weight]]/Courier_Invoice[[#This Row],[Weight Slabs]],0)</f>
        <v>1</v>
      </c>
      <c r="N40">
        <f>Courier_Invoice[[#This Row],[Total Slabs]]-1</f>
        <v>0</v>
      </c>
      <c r="O40">
        <f>_xlfn.XLOOKUP(Courier_Invoice[[#This Row],[Zone X]],Courier_Rate[Zone],Courier_Rate[Forward Fixed Charge])</f>
        <v>33</v>
      </c>
      <c r="P40">
        <f>_xlfn.XLOOKUP(Courier_Invoice[[#This Row],[Zone X]],Courier_Rate[Zone],Courier_Rate[Forward Additional Weight Slab Charge])</f>
        <v>28.3</v>
      </c>
      <c r="Q40">
        <f>Courier_Invoice[[#This Row],[Forward Additional Weight Slab Charge]]*Courier_Invoice[[#This Row],[Additional Slabs]]</f>
        <v>0</v>
      </c>
      <c r="R40">
        <f>_xlfn.XLOOKUP(Courier_Invoice[[#This Row],[Zone X]],Courier_Rate[Zone],Courier_Rate[RTO Fixed Charge])</f>
        <v>20.5</v>
      </c>
      <c r="S40">
        <f>_xlfn.XLOOKUP(Courier_Invoice[[#This Row],[Zone X]],Courier_Rate[Zone],Courier_Rate[RTO Additional Weight Slab Charge])</f>
        <v>28.3</v>
      </c>
      <c r="T40">
        <f>Courier_Invoice[[#This Row],[RTO Additional Weight Slab Charge]]*Courier_Invoice[[#This Row],[Additional Slabs]]</f>
        <v>0</v>
      </c>
      <c r="U40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40">
        <f>Courier_Invoice[[#This Row],[Billing Amount (Rs.)]]-Courier_Invoice[[#This Row],[Total Charge]]</f>
        <v>191.6</v>
      </c>
      <c r="W40" t="str" cm="1">
        <f t="array" ref="W40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41" spans="1:23" x14ac:dyDescent="0.3">
      <c r="A41" t="s">
        <v>413</v>
      </c>
      <c r="B41" t="s">
        <v>95</v>
      </c>
      <c r="C41" t="s">
        <v>414</v>
      </c>
      <c r="D41">
        <v>121003</v>
      </c>
      <c r="E41" t="s">
        <v>415</v>
      </c>
      <c r="F41" t="s">
        <v>155</v>
      </c>
      <c r="G41">
        <f>_xlfn.XLOOKUP(Courier_Invoice[[#This Row],[Zone]],Courier_Rate[Zone],Courier_Rate[Weight Slabs])</f>
        <v>1.5</v>
      </c>
      <c r="H41" t="s">
        <v>156</v>
      </c>
      <c r="I41" t="s">
        <v>161</v>
      </c>
      <c r="J41">
        <f>_xlfn.XLOOKUP(Courier_Invoice[[#This Row],[Order ID]],Order_Weight[OrderID],Order_Weight[Weight(g)])/1000</f>
        <v>0.5</v>
      </c>
      <c r="K41" t="str" cm="1">
        <f t="array" ref="K41">_xlfn.XLOOKUP(Courier_Invoice[[#This Row],[Warehouse Pincode]]&amp;Courier_Invoice[[#This Row],[Customer Pincode]],Pincode_Zones[Warehouse Pincode]&amp;Pincode_Zones[Customer Pincode],Pincode_Zones[Zone])</f>
        <v>b</v>
      </c>
      <c r="L41">
        <f>_xlfn.XLOOKUP(Courier_Invoice[[#This Row],[Zone X]],Courier_Rate[Zone],Courier_Rate[Weight Slabs])</f>
        <v>1</v>
      </c>
      <c r="M41">
        <f>ROUNDUP(Courier_Invoice[[#This Row],[Order weight]]/Courier_Invoice[[#This Row],[Weight Slabs]],0)</f>
        <v>1</v>
      </c>
      <c r="N41">
        <f>Courier_Invoice[[#This Row],[Total Slabs]]-1</f>
        <v>0</v>
      </c>
      <c r="O41">
        <f>_xlfn.XLOOKUP(Courier_Invoice[[#This Row],[Zone X]],Courier_Rate[Zone],Courier_Rate[Forward Fixed Charge])</f>
        <v>33</v>
      </c>
      <c r="P41">
        <f>_xlfn.XLOOKUP(Courier_Invoice[[#This Row],[Zone X]],Courier_Rate[Zone],Courier_Rate[Forward Additional Weight Slab Charge])</f>
        <v>28.3</v>
      </c>
      <c r="Q41">
        <f>Courier_Invoice[[#This Row],[Forward Additional Weight Slab Charge]]*Courier_Invoice[[#This Row],[Additional Slabs]]</f>
        <v>0</v>
      </c>
      <c r="R41">
        <f>_xlfn.XLOOKUP(Courier_Invoice[[#This Row],[Zone X]],Courier_Rate[Zone],Courier_Rate[RTO Fixed Charge])</f>
        <v>20.5</v>
      </c>
      <c r="S41">
        <f>_xlfn.XLOOKUP(Courier_Invoice[[#This Row],[Zone X]],Courier_Rate[Zone],Courier_Rate[RTO Additional Weight Slab Charge])</f>
        <v>28.3</v>
      </c>
      <c r="T41">
        <f>Courier_Invoice[[#This Row],[RTO Additional Weight Slab Charge]]*Courier_Invoice[[#This Row],[Additional Slabs]]</f>
        <v>0</v>
      </c>
      <c r="U41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41">
        <f>Courier_Invoice[[#This Row],[Billing Amount (Rs.)]]-Courier_Invoice[[#This Row],[Total Charge]]</f>
        <v>57.2</v>
      </c>
      <c r="W41" t="str" cm="1">
        <f t="array" ref="W41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42" spans="1:23" x14ac:dyDescent="0.3">
      <c r="A42" t="s">
        <v>309</v>
      </c>
      <c r="B42" t="s">
        <v>93</v>
      </c>
      <c r="C42" t="s">
        <v>310</v>
      </c>
      <c r="D42">
        <v>121003</v>
      </c>
      <c r="E42" t="s">
        <v>311</v>
      </c>
      <c r="F42" t="s">
        <v>155</v>
      </c>
      <c r="G42">
        <f>_xlfn.XLOOKUP(Courier_Invoice[[#This Row],[Zone]],Courier_Rate[Zone],Courier_Rate[Weight Slabs])</f>
        <v>1.5</v>
      </c>
      <c r="H42" t="s">
        <v>156</v>
      </c>
      <c r="I42" t="s">
        <v>305</v>
      </c>
      <c r="J42">
        <f>_xlfn.XLOOKUP(Courier_Invoice[[#This Row],[Order ID]],Order_Weight[OrderID],Order_Weight[Weight(g)])/1000</f>
        <v>2.016</v>
      </c>
      <c r="K42" t="str" cm="1">
        <f t="array" ref="K42">_xlfn.XLOOKUP(Courier_Invoice[[#This Row],[Warehouse Pincode]]&amp;Courier_Invoice[[#This Row],[Customer Pincode]],Pincode_Zones[Warehouse Pincode]&amp;Pincode_Zones[Customer Pincode],Pincode_Zones[Zone])</f>
        <v>d</v>
      </c>
      <c r="L42">
        <f>_xlfn.XLOOKUP(Courier_Invoice[[#This Row],[Zone X]],Courier_Rate[Zone],Courier_Rate[Weight Slabs])</f>
        <v>1.5</v>
      </c>
      <c r="M42">
        <f>ROUNDUP(Courier_Invoice[[#This Row],[Order weight]]/Courier_Invoice[[#This Row],[Weight Slabs]],0)</f>
        <v>2</v>
      </c>
      <c r="N42">
        <f>Courier_Invoice[[#This Row],[Total Slabs]]-1</f>
        <v>1</v>
      </c>
      <c r="O42">
        <f>_xlfn.XLOOKUP(Courier_Invoice[[#This Row],[Zone X]],Courier_Rate[Zone],Courier_Rate[Forward Fixed Charge])</f>
        <v>45.4</v>
      </c>
      <c r="P42">
        <f>_xlfn.XLOOKUP(Courier_Invoice[[#This Row],[Zone X]],Courier_Rate[Zone],Courier_Rate[Forward Additional Weight Slab Charge])</f>
        <v>44.8</v>
      </c>
      <c r="Q42">
        <f>Courier_Invoice[[#This Row],[Forward Additional Weight Slab Charge]]*Courier_Invoice[[#This Row],[Additional Slabs]]</f>
        <v>44.8</v>
      </c>
      <c r="R42">
        <f>_xlfn.XLOOKUP(Courier_Invoice[[#This Row],[Zone X]],Courier_Rate[Zone],Courier_Rate[RTO Fixed Charge])</f>
        <v>41.3</v>
      </c>
      <c r="S42">
        <f>_xlfn.XLOOKUP(Courier_Invoice[[#This Row],[Zone X]],Courier_Rate[Zone],Courier_Rate[RTO Additional Weight Slab Charge])</f>
        <v>44.8</v>
      </c>
      <c r="T42">
        <f>Courier_Invoice[[#This Row],[RTO Additional Weight Slab Charge]]*Courier_Invoice[[#This Row],[Additional Slabs]]</f>
        <v>44.8</v>
      </c>
      <c r="U42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90.199999999999989</v>
      </c>
      <c r="V42">
        <f>Courier_Invoice[[#This Row],[Billing Amount (Rs.)]]-Courier_Invoice[[#This Row],[Total Charge]]</f>
        <v>89.600000000000023</v>
      </c>
      <c r="W42" t="str" cm="1">
        <f t="array" ref="W42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43" spans="1:23" x14ac:dyDescent="0.3">
      <c r="A43" t="s">
        <v>312</v>
      </c>
      <c r="B43" t="s">
        <v>92</v>
      </c>
      <c r="C43" t="s">
        <v>159</v>
      </c>
      <c r="D43">
        <v>121003</v>
      </c>
      <c r="E43" t="s">
        <v>313</v>
      </c>
      <c r="F43" t="s">
        <v>168</v>
      </c>
      <c r="G43">
        <f>_xlfn.XLOOKUP(Courier_Invoice[[#This Row],[Zone]],Courier_Rate[Zone],Courier_Rate[Weight Slabs])</f>
        <v>1</v>
      </c>
      <c r="H43" t="s">
        <v>156</v>
      </c>
      <c r="I43" t="s">
        <v>169</v>
      </c>
      <c r="J43">
        <f>_xlfn.XLOOKUP(Courier_Invoice[[#This Row],[Order ID]],Order_Weight[OrderID],Order_Weight[Weight(g)])/1000</f>
        <v>1.048</v>
      </c>
      <c r="K43" t="str" cm="1">
        <f t="array" ref="K43">_xlfn.XLOOKUP(Courier_Invoice[[#This Row],[Warehouse Pincode]]&amp;Courier_Invoice[[#This Row],[Customer Pincode]],Pincode_Zones[Warehouse Pincode]&amp;Pincode_Zones[Customer Pincode],Pincode_Zones[Zone])</f>
        <v>b</v>
      </c>
      <c r="L43">
        <f>_xlfn.XLOOKUP(Courier_Invoice[[#This Row],[Zone X]],Courier_Rate[Zone],Courier_Rate[Weight Slabs])</f>
        <v>1</v>
      </c>
      <c r="M43">
        <f>ROUNDUP(Courier_Invoice[[#This Row],[Order weight]]/Courier_Invoice[[#This Row],[Weight Slabs]],0)</f>
        <v>2</v>
      </c>
      <c r="N43">
        <f>Courier_Invoice[[#This Row],[Total Slabs]]-1</f>
        <v>1</v>
      </c>
      <c r="O43">
        <f>_xlfn.XLOOKUP(Courier_Invoice[[#This Row],[Zone X]],Courier_Rate[Zone],Courier_Rate[Forward Fixed Charge])</f>
        <v>33</v>
      </c>
      <c r="P43">
        <f>_xlfn.XLOOKUP(Courier_Invoice[[#This Row],[Zone X]],Courier_Rate[Zone],Courier_Rate[Forward Additional Weight Slab Charge])</f>
        <v>28.3</v>
      </c>
      <c r="Q43">
        <f>Courier_Invoice[[#This Row],[Forward Additional Weight Slab Charge]]*Courier_Invoice[[#This Row],[Additional Slabs]]</f>
        <v>28.3</v>
      </c>
      <c r="R43">
        <f>_xlfn.XLOOKUP(Courier_Invoice[[#This Row],[Zone X]],Courier_Rate[Zone],Courier_Rate[RTO Fixed Charge])</f>
        <v>20.5</v>
      </c>
      <c r="S43">
        <f>_xlfn.XLOOKUP(Courier_Invoice[[#This Row],[Zone X]],Courier_Rate[Zone],Courier_Rate[RTO Additional Weight Slab Charge])</f>
        <v>28.3</v>
      </c>
      <c r="T43">
        <f>Courier_Invoice[[#This Row],[RTO Additional Weight Slab Charge]]*Courier_Invoice[[#This Row],[Additional Slabs]]</f>
        <v>28.3</v>
      </c>
      <c r="U43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61.3</v>
      </c>
      <c r="V43">
        <f>Courier_Invoice[[#This Row],[Billing Amount (Rs.)]]-Courier_Invoice[[#This Row],[Total Charge]]</f>
        <v>0</v>
      </c>
      <c r="W43" t="str" cm="1">
        <f t="array" ref="W43">_xlfn.IFS(Courier_Invoice[[#This Row],[Charge Diffrence]]&gt;0,"Over Charged",Courier_Invoice[[#This Row],[Charge Diffrence]]&lt;0,"Under Charged",Courier_Invoice[[#This Row],[Charge Diffrence]]=0,"Correctly Charged")</f>
        <v>Correctly Charged</v>
      </c>
    </row>
    <row r="44" spans="1:23" x14ac:dyDescent="0.3">
      <c r="A44" t="s">
        <v>416</v>
      </c>
      <c r="B44" t="s">
        <v>91</v>
      </c>
      <c r="C44" t="s">
        <v>417</v>
      </c>
      <c r="D44">
        <v>121003</v>
      </c>
      <c r="E44" t="s">
        <v>418</v>
      </c>
      <c r="F44" t="s">
        <v>155</v>
      </c>
      <c r="G44">
        <f>_xlfn.XLOOKUP(Courier_Invoice[[#This Row],[Zone]],Courier_Rate[Zone],Courier_Rate[Weight Slabs])</f>
        <v>1.5</v>
      </c>
      <c r="H44" t="s">
        <v>156</v>
      </c>
      <c r="I44" t="s">
        <v>157</v>
      </c>
      <c r="J44">
        <f>_xlfn.XLOOKUP(Courier_Invoice[[#This Row],[Order ID]],Order_Weight[OrderID],Order_Weight[Weight(g)])/1000</f>
        <v>0.83</v>
      </c>
      <c r="K44" t="str" cm="1">
        <f t="array" ref="K44">_xlfn.XLOOKUP(Courier_Invoice[[#This Row],[Warehouse Pincode]]&amp;Courier_Invoice[[#This Row],[Customer Pincode]],Pincode_Zones[Warehouse Pincode]&amp;Pincode_Zones[Customer Pincode],Pincode_Zones[Zone])</f>
        <v>b</v>
      </c>
      <c r="L44">
        <f>_xlfn.XLOOKUP(Courier_Invoice[[#This Row],[Zone X]],Courier_Rate[Zone],Courier_Rate[Weight Slabs])</f>
        <v>1</v>
      </c>
      <c r="M44">
        <f>ROUNDUP(Courier_Invoice[[#This Row],[Order weight]]/Courier_Invoice[[#This Row],[Weight Slabs]],0)</f>
        <v>1</v>
      </c>
      <c r="N44">
        <f>Courier_Invoice[[#This Row],[Total Slabs]]-1</f>
        <v>0</v>
      </c>
      <c r="O44">
        <f>_xlfn.XLOOKUP(Courier_Invoice[[#This Row],[Zone X]],Courier_Rate[Zone],Courier_Rate[Forward Fixed Charge])</f>
        <v>33</v>
      </c>
      <c r="P44">
        <f>_xlfn.XLOOKUP(Courier_Invoice[[#This Row],[Zone X]],Courier_Rate[Zone],Courier_Rate[Forward Additional Weight Slab Charge])</f>
        <v>28.3</v>
      </c>
      <c r="Q44">
        <f>Courier_Invoice[[#This Row],[Forward Additional Weight Slab Charge]]*Courier_Invoice[[#This Row],[Additional Slabs]]</f>
        <v>0</v>
      </c>
      <c r="R44">
        <f>_xlfn.XLOOKUP(Courier_Invoice[[#This Row],[Zone X]],Courier_Rate[Zone],Courier_Rate[RTO Fixed Charge])</f>
        <v>20.5</v>
      </c>
      <c r="S44">
        <f>_xlfn.XLOOKUP(Courier_Invoice[[#This Row],[Zone X]],Courier_Rate[Zone],Courier_Rate[RTO Additional Weight Slab Charge])</f>
        <v>28.3</v>
      </c>
      <c r="T44">
        <f>Courier_Invoice[[#This Row],[RTO Additional Weight Slab Charge]]*Courier_Invoice[[#This Row],[Additional Slabs]]</f>
        <v>0</v>
      </c>
      <c r="U44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44">
        <f>Courier_Invoice[[#This Row],[Billing Amount (Rs.)]]-Courier_Invoice[[#This Row],[Total Charge]]</f>
        <v>102</v>
      </c>
      <c r="W44" t="str" cm="1">
        <f t="array" ref="W44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45" spans="1:23" x14ac:dyDescent="0.3">
      <c r="A45" t="s">
        <v>404</v>
      </c>
      <c r="B45" t="s">
        <v>90</v>
      </c>
      <c r="C45" t="s">
        <v>260</v>
      </c>
      <c r="D45">
        <v>121003</v>
      </c>
      <c r="E45" t="s">
        <v>405</v>
      </c>
      <c r="F45" t="s">
        <v>155</v>
      </c>
      <c r="G45">
        <f>_xlfn.XLOOKUP(Courier_Invoice[[#This Row],[Zone]],Courier_Rate[Zone],Courier_Rate[Weight Slabs])</f>
        <v>1.5</v>
      </c>
      <c r="H45" t="s">
        <v>156</v>
      </c>
      <c r="I45" t="s">
        <v>161</v>
      </c>
      <c r="J45">
        <f>_xlfn.XLOOKUP(Courier_Invoice[[#This Row],[Order ID]],Order_Weight[OrderID],Order_Weight[Weight(g)])/1000</f>
        <v>0.5</v>
      </c>
      <c r="K45" t="str" cm="1">
        <f t="array" ref="K45">_xlfn.XLOOKUP(Courier_Invoice[[#This Row],[Warehouse Pincode]]&amp;Courier_Invoice[[#This Row],[Customer Pincode]],Pincode_Zones[Warehouse Pincode]&amp;Pincode_Zones[Customer Pincode],Pincode_Zones[Zone])</f>
        <v>b</v>
      </c>
      <c r="L45">
        <f>_xlfn.XLOOKUP(Courier_Invoice[[#This Row],[Zone X]],Courier_Rate[Zone],Courier_Rate[Weight Slabs])</f>
        <v>1</v>
      </c>
      <c r="M45">
        <f>ROUNDUP(Courier_Invoice[[#This Row],[Order weight]]/Courier_Invoice[[#This Row],[Weight Slabs]],0)</f>
        <v>1</v>
      </c>
      <c r="N45">
        <f>Courier_Invoice[[#This Row],[Total Slabs]]-1</f>
        <v>0</v>
      </c>
      <c r="O45">
        <f>_xlfn.XLOOKUP(Courier_Invoice[[#This Row],[Zone X]],Courier_Rate[Zone],Courier_Rate[Forward Fixed Charge])</f>
        <v>33</v>
      </c>
      <c r="P45">
        <f>_xlfn.XLOOKUP(Courier_Invoice[[#This Row],[Zone X]],Courier_Rate[Zone],Courier_Rate[Forward Additional Weight Slab Charge])</f>
        <v>28.3</v>
      </c>
      <c r="Q45">
        <f>Courier_Invoice[[#This Row],[Forward Additional Weight Slab Charge]]*Courier_Invoice[[#This Row],[Additional Slabs]]</f>
        <v>0</v>
      </c>
      <c r="R45">
        <f>_xlfn.XLOOKUP(Courier_Invoice[[#This Row],[Zone X]],Courier_Rate[Zone],Courier_Rate[RTO Fixed Charge])</f>
        <v>20.5</v>
      </c>
      <c r="S45">
        <f>_xlfn.XLOOKUP(Courier_Invoice[[#This Row],[Zone X]],Courier_Rate[Zone],Courier_Rate[RTO Additional Weight Slab Charge])</f>
        <v>28.3</v>
      </c>
      <c r="T45">
        <f>Courier_Invoice[[#This Row],[RTO Additional Weight Slab Charge]]*Courier_Invoice[[#This Row],[Additional Slabs]]</f>
        <v>0</v>
      </c>
      <c r="U45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45">
        <f>Courier_Invoice[[#This Row],[Billing Amount (Rs.)]]-Courier_Invoice[[#This Row],[Total Charge]]</f>
        <v>57.2</v>
      </c>
      <c r="W45" t="str" cm="1">
        <f t="array" ref="W45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46" spans="1:23" x14ac:dyDescent="0.3">
      <c r="A46" t="s">
        <v>187</v>
      </c>
      <c r="B46" t="s">
        <v>89</v>
      </c>
      <c r="C46" t="s">
        <v>188</v>
      </c>
      <c r="D46">
        <v>121003</v>
      </c>
      <c r="E46" t="s">
        <v>189</v>
      </c>
      <c r="F46" t="s">
        <v>168</v>
      </c>
      <c r="G46">
        <f>_xlfn.XLOOKUP(Courier_Invoice[[#This Row],[Zone]],Courier_Rate[Zone],Courier_Rate[Weight Slabs])</f>
        <v>1</v>
      </c>
      <c r="H46" t="s">
        <v>156</v>
      </c>
      <c r="I46" t="s">
        <v>169</v>
      </c>
      <c r="J46">
        <f>_xlfn.XLOOKUP(Courier_Invoice[[#This Row],[Order ID]],Order_Weight[OrderID],Order_Weight[Weight(g)])/1000</f>
        <v>0.60699999999999998</v>
      </c>
      <c r="K46" t="str" cm="1">
        <f t="array" ref="K46">_xlfn.XLOOKUP(Courier_Invoice[[#This Row],[Warehouse Pincode]]&amp;Courier_Invoice[[#This Row],[Customer Pincode]],Pincode_Zones[Warehouse Pincode]&amp;Pincode_Zones[Customer Pincode],Pincode_Zones[Zone])</f>
        <v>b</v>
      </c>
      <c r="L46">
        <f>_xlfn.XLOOKUP(Courier_Invoice[[#This Row],[Zone X]],Courier_Rate[Zone],Courier_Rate[Weight Slabs])</f>
        <v>1</v>
      </c>
      <c r="M46">
        <f>ROUNDUP(Courier_Invoice[[#This Row],[Order weight]]/Courier_Invoice[[#This Row],[Weight Slabs]],0)</f>
        <v>1</v>
      </c>
      <c r="N46">
        <f>Courier_Invoice[[#This Row],[Total Slabs]]-1</f>
        <v>0</v>
      </c>
      <c r="O46">
        <f>_xlfn.XLOOKUP(Courier_Invoice[[#This Row],[Zone X]],Courier_Rate[Zone],Courier_Rate[Forward Fixed Charge])</f>
        <v>33</v>
      </c>
      <c r="P46">
        <f>_xlfn.XLOOKUP(Courier_Invoice[[#This Row],[Zone X]],Courier_Rate[Zone],Courier_Rate[Forward Additional Weight Slab Charge])</f>
        <v>28.3</v>
      </c>
      <c r="Q46">
        <f>Courier_Invoice[[#This Row],[Forward Additional Weight Slab Charge]]*Courier_Invoice[[#This Row],[Additional Slabs]]</f>
        <v>0</v>
      </c>
      <c r="R46">
        <f>_xlfn.XLOOKUP(Courier_Invoice[[#This Row],[Zone X]],Courier_Rate[Zone],Courier_Rate[RTO Fixed Charge])</f>
        <v>20.5</v>
      </c>
      <c r="S46">
        <f>_xlfn.XLOOKUP(Courier_Invoice[[#This Row],[Zone X]],Courier_Rate[Zone],Courier_Rate[RTO Additional Weight Slab Charge])</f>
        <v>28.3</v>
      </c>
      <c r="T46">
        <f>Courier_Invoice[[#This Row],[RTO Additional Weight Slab Charge]]*Courier_Invoice[[#This Row],[Additional Slabs]]</f>
        <v>0</v>
      </c>
      <c r="U46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46">
        <f>Courier_Invoice[[#This Row],[Billing Amount (Rs.)]]-Courier_Invoice[[#This Row],[Total Charge]]</f>
        <v>28.299999999999997</v>
      </c>
      <c r="W46" t="str" cm="1">
        <f t="array" ref="W46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47" spans="1:23" x14ac:dyDescent="0.3">
      <c r="A47" t="s">
        <v>406</v>
      </c>
      <c r="B47" t="s">
        <v>88</v>
      </c>
      <c r="C47" t="s">
        <v>407</v>
      </c>
      <c r="D47">
        <v>121003</v>
      </c>
      <c r="E47" t="s">
        <v>408</v>
      </c>
      <c r="F47" t="s">
        <v>155</v>
      </c>
      <c r="G47">
        <f>_xlfn.XLOOKUP(Courier_Invoice[[#This Row],[Zone]],Courier_Rate[Zone],Courier_Rate[Weight Slabs])</f>
        <v>1.5</v>
      </c>
      <c r="H47" t="s">
        <v>156</v>
      </c>
      <c r="I47" t="s">
        <v>161</v>
      </c>
      <c r="J47">
        <f>_xlfn.XLOOKUP(Courier_Invoice[[#This Row],[Order ID]],Order_Weight[OrderID],Order_Weight[Weight(g)])/1000</f>
        <v>0.5</v>
      </c>
      <c r="K47" t="str" cm="1">
        <f t="array" ref="K47">_xlfn.XLOOKUP(Courier_Invoice[[#This Row],[Warehouse Pincode]]&amp;Courier_Invoice[[#This Row],[Customer Pincode]],Pincode_Zones[Warehouse Pincode]&amp;Pincode_Zones[Customer Pincode],Pincode_Zones[Zone])</f>
        <v>b</v>
      </c>
      <c r="L47">
        <f>_xlfn.XLOOKUP(Courier_Invoice[[#This Row],[Zone X]],Courier_Rate[Zone],Courier_Rate[Weight Slabs])</f>
        <v>1</v>
      </c>
      <c r="M47">
        <f>ROUNDUP(Courier_Invoice[[#This Row],[Order weight]]/Courier_Invoice[[#This Row],[Weight Slabs]],0)</f>
        <v>1</v>
      </c>
      <c r="N47">
        <f>Courier_Invoice[[#This Row],[Total Slabs]]-1</f>
        <v>0</v>
      </c>
      <c r="O47">
        <f>_xlfn.XLOOKUP(Courier_Invoice[[#This Row],[Zone X]],Courier_Rate[Zone],Courier_Rate[Forward Fixed Charge])</f>
        <v>33</v>
      </c>
      <c r="P47">
        <f>_xlfn.XLOOKUP(Courier_Invoice[[#This Row],[Zone X]],Courier_Rate[Zone],Courier_Rate[Forward Additional Weight Slab Charge])</f>
        <v>28.3</v>
      </c>
      <c r="Q47">
        <f>Courier_Invoice[[#This Row],[Forward Additional Weight Slab Charge]]*Courier_Invoice[[#This Row],[Additional Slabs]]</f>
        <v>0</v>
      </c>
      <c r="R47">
        <f>_xlfn.XLOOKUP(Courier_Invoice[[#This Row],[Zone X]],Courier_Rate[Zone],Courier_Rate[RTO Fixed Charge])</f>
        <v>20.5</v>
      </c>
      <c r="S47">
        <f>_xlfn.XLOOKUP(Courier_Invoice[[#This Row],[Zone X]],Courier_Rate[Zone],Courier_Rate[RTO Additional Weight Slab Charge])</f>
        <v>28.3</v>
      </c>
      <c r="T47">
        <f>Courier_Invoice[[#This Row],[RTO Additional Weight Slab Charge]]*Courier_Invoice[[#This Row],[Additional Slabs]]</f>
        <v>0</v>
      </c>
      <c r="U47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47">
        <f>Courier_Invoice[[#This Row],[Billing Amount (Rs.)]]-Courier_Invoice[[#This Row],[Total Charge]]</f>
        <v>57.2</v>
      </c>
      <c r="W47" t="str" cm="1">
        <f t="array" ref="W47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48" spans="1:23" x14ac:dyDescent="0.3">
      <c r="A48" t="s">
        <v>198</v>
      </c>
      <c r="B48" t="s">
        <v>87</v>
      </c>
      <c r="C48" t="s">
        <v>171</v>
      </c>
      <c r="D48">
        <v>121003</v>
      </c>
      <c r="E48" t="s">
        <v>199</v>
      </c>
      <c r="F48" t="s">
        <v>155</v>
      </c>
      <c r="G48">
        <f>_xlfn.XLOOKUP(Courier_Invoice[[#This Row],[Zone]],Courier_Rate[Zone],Courier_Rate[Weight Slabs])</f>
        <v>1.5</v>
      </c>
      <c r="H48" t="s">
        <v>156</v>
      </c>
      <c r="I48" t="s">
        <v>173</v>
      </c>
      <c r="J48">
        <f>_xlfn.XLOOKUP(Courier_Invoice[[#This Row],[Order ID]],Order_Weight[OrderID],Order_Weight[Weight(g)])/1000</f>
        <v>0.24</v>
      </c>
      <c r="K48" t="str" cm="1">
        <f t="array" ref="K48">_xlfn.XLOOKUP(Courier_Invoice[[#This Row],[Warehouse Pincode]]&amp;Courier_Invoice[[#This Row],[Customer Pincode]],Pincode_Zones[Warehouse Pincode]&amp;Pincode_Zones[Customer Pincode],Pincode_Zones[Zone])</f>
        <v>d</v>
      </c>
      <c r="L48">
        <f>_xlfn.XLOOKUP(Courier_Invoice[[#This Row],[Zone X]],Courier_Rate[Zone],Courier_Rate[Weight Slabs])</f>
        <v>1.5</v>
      </c>
      <c r="M48">
        <f>ROUNDUP(Courier_Invoice[[#This Row],[Order weight]]/Courier_Invoice[[#This Row],[Weight Slabs]],0)</f>
        <v>1</v>
      </c>
      <c r="N48">
        <f>Courier_Invoice[[#This Row],[Total Slabs]]-1</f>
        <v>0</v>
      </c>
      <c r="O48">
        <f>_xlfn.XLOOKUP(Courier_Invoice[[#This Row],[Zone X]],Courier_Rate[Zone],Courier_Rate[Forward Fixed Charge])</f>
        <v>45.4</v>
      </c>
      <c r="P48">
        <f>_xlfn.XLOOKUP(Courier_Invoice[[#This Row],[Zone X]],Courier_Rate[Zone],Courier_Rate[Forward Additional Weight Slab Charge])</f>
        <v>44.8</v>
      </c>
      <c r="Q48">
        <f>Courier_Invoice[[#This Row],[Forward Additional Weight Slab Charge]]*Courier_Invoice[[#This Row],[Additional Slabs]]</f>
        <v>0</v>
      </c>
      <c r="R48">
        <f>_xlfn.XLOOKUP(Courier_Invoice[[#This Row],[Zone X]],Courier_Rate[Zone],Courier_Rate[RTO Fixed Charge])</f>
        <v>41.3</v>
      </c>
      <c r="S48">
        <f>_xlfn.XLOOKUP(Courier_Invoice[[#This Row],[Zone X]],Courier_Rate[Zone],Courier_Rate[RTO Additional Weight Slab Charge])</f>
        <v>44.8</v>
      </c>
      <c r="T48">
        <f>Courier_Invoice[[#This Row],[RTO Additional Weight Slab Charge]]*Courier_Invoice[[#This Row],[Additional Slabs]]</f>
        <v>0</v>
      </c>
      <c r="U48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48">
        <f>Courier_Invoice[[#This Row],[Billing Amount (Rs.)]]-Courier_Invoice[[#This Row],[Total Charge]]</f>
        <v>0</v>
      </c>
      <c r="W48" t="str" cm="1">
        <f t="array" ref="W48">_xlfn.IFS(Courier_Invoice[[#This Row],[Charge Diffrence]]&gt;0,"Over Charged",Courier_Invoice[[#This Row],[Charge Diffrence]]&lt;0,"Under Charged",Courier_Invoice[[#This Row],[Charge Diffrence]]=0,"Correctly Charged")</f>
        <v>Correctly Charged</v>
      </c>
    </row>
    <row r="49" spans="1:23" x14ac:dyDescent="0.3">
      <c r="A49" t="s">
        <v>190</v>
      </c>
      <c r="B49" t="s">
        <v>86</v>
      </c>
      <c r="C49" t="s">
        <v>191</v>
      </c>
      <c r="D49">
        <v>121003</v>
      </c>
      <c r="E49" t="s">
        <v>192</v>
      </c>
      <c r="F49" t="s">
        <v>155</v>
      </c>
      <c r="G49">
        <f>_xlfn.XLOOKUP(Courier_Invoice[[#This Row],[Zone]],Courier_Rate[Zone],Courier_Rate[Weight Slabs])</f>
        <v>1.5</v>
      </c>
      <c r="H49" t="s">
        <v>156</v>
      </c>
      <c r="I49" t="s">
        <v>161</v>
      </c>
      <c r="J49">
        <f>_xlfn.XLOOKUP(Courier_Invoice[[#This Row],[Order ID]],Order_Weight[OrderID],Order_Weight[Weight(g)])/1000</f>
        <v>0.60699999999999998</v>
      </c>
      <c r="K49" t="str" cm="1">
        <f t="array" ref="K49">_xlfn.XLOOKUP(Courier_Invoice[[#This Row],[Warehouse Pincode]]&amp;Courier_Invoice[[#This Row],[Customer Pincode]],Pincode_Zones[Warehouse Pincode]&amp;Pincode_Zones[Customer Pincode],Pincode_Zones[Zone])</f>
        <v>d</v>
      </c>
      <c r="L49">
        <f>_xlfn.XLOOKUP(Courier_Invoice[[#This Row],[Zone X]],Courier_Rate[Zone],Courier_Rate[Weight Slabs])</f>
        <v>1.5</v>
      </c>
      <c r="M49">
        <f>ROUNDUP(Courier_Invoice[[#This Row],[Order weight]]/Courier_Invoice[[#This Row],[Weight Slabs]],0)</f>
        <v>1</v>
      </c>
      <c r="N49">
        <f>Courier_Invoice[[#This Row],[Total Slabs]]-1</f>
        <v>0</v>
      </c>
      <c r="O49">
        <f>_xlfn.XLOOKUP(Courier_Invoice[[#This Row],[Zone X]],Courier_Rate[Zone],Courier_Rate[Forward Fixed Charge])</f>
        <v>45.4</v>
      </c>
      <c r="P49">
        <f>_xlfn.XLOOKUP(Courier_Invoice[[#This Row],[Zone X]],Courier_Rate[Zone],Courier_Rate[Forward Additional Weight Slab Charge])</f>
        <v>44.8</v>
      </c>
      <c r="Q49">
        <f>Courier_Invoice[[#This Row],[Forward Additional Weight Slab Charge]]*Courier_Invoice[[#This Row],[Additional Slabs]]</f>
        <v>0</v>
      </c>
      <c r="R49">
        <f>_xlfn.XLOOKUP(Courier_Invoice[[#This Row],[Zone X]],Courier_Rate[Zone],Courier_Rate[RTO Fixed Charge])</f>
        <v>41.3</v>
      </c>
      <c r="S49">
        <f>_xlfn.XLOOKUP(Courier_Invoice[[#This Row],[Zone X]],Courier_Rate[Zone],Courier_Rate[RTO Additional Weight Slab Charge])</f>
        <v>44.8</v>
      </c>
      <c r="T49">
        <f>Courier_Invoice[[#This Row],[RTO Additional Weight Slab Charge]]*Courier_Invoice[[#This Row],[Additional Slabs]]</f>
        <v>0</v>
      </c>
      <c r="U49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49">
        <f>Courier_Invoice[[#This Row],[Billing Amount (Rs.)]]-Courier_Invoice[[#This Row],[Total Charge]]</f>
        <v>44.800000000000004</v>
      </c>
      <c r="W49" t="str" cm="1">
        <f t="array" ref="W49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50" spans="1:23" x14ac:dyDescent="0.3">
      <c r="A50" t="s">
        <v>193</v>
      </c>
      <c r="B50" t="s">
        <v>85</v>
      </c>
      <c r="C50" t="s">
        <v>194</v>
      </c>
      <c r="D50">
        <v>121003</v>
      </c>
      <c r="E50" t="s">
        <v>195</v>
      </c>
      <c r="F50" t="s">
        <v>168</v>
      </c>
      <c r="G50">
        <f>_xlfn.XLOOKUP(Courier_Invoice[[#This Row],[Zone]],Courier_Rate[Zone],Courier_Rate[Weight Slabs])</f>
        <v>1</v>
      </c>
      <c r="H50" t="s">
        <v>156</v>
      </c>
      <c r="I50" t="s">
        <v>181</v>
      </c>
      <c r="J50">
        <f>_xlfn.XLOOKUP(Courier_Invoice[[#This Row],[Order ID]],Order_Weight[OrderID],Order_Weight[Weight(g)])/1000</f>
        <v>1.08</v>
      </c>
      <c r="K50" t="str" cm="1">
        <f t="array" ref="K50">_xlfn.XLOOKUP(Courier_Invoice[[#This Row],[Warehouse Pincode]]&amp;Courier_Invoice[[#This Row],[Customer Pincode]],Pincode_Zones[Warehouse Pincode]&amp;Pincode_Zones[Customer Pincode],Pincode_Zones[Zone])</f>
        <v>b</v>
      </c>
      <c r="L50">
        <f>_xlfn.XLOOKUP(Courier_Invoice[[#This Row],[Zone X]],Courier_Rate[Zone],Courier_Rate[Weight Slabs])</f>
        <v>1</v>
      </c>
      <c r="M50">
        <f>ROUNDUP(Courier_Invoice[[#This Row],[Order weight]]/Courier_Invoice[[#This Row],[Weight Slabs]],0)</f>
        <v>2</v>
      </c>
      <c r="N50">
        <f>Courier_Invoice[[#This Row],[Total Slabs]]-1</f>
        <v>1</v>
      </c>
      <c r="O50">
        <f>_xlfn.XLOOKUP(Courier_Invoice[[#This Row],[Zone X]],Courier_Rate[Zone],Courier_Rate[Forward Fixed Charge])</f>
        <v>33</v>
      </c>
      <c r="P50">
        <f>_xlfn.XLOOKUP(Courier_Invoice[[#This Row],[Zone X]],Courier_Rate[Zone],Courier_Rate[Forward Additional Weight Slab Charge])</f>
        <v>28.3</v>
      </c>
      <c r="Q50">
        <f>Courier_Invoice[[#This Row],[Forward Additional Weight Slab Charge]]*Courier_Invoice[[#This Row],[Additional Slabs]]</f>
        <v>28.3</v>
      </c>
      <c r="R50">
        <f>_xlfn.XLOOKUP(Courier_Invoice[[#This Row],[Zone X]],Courier_Rate[Zone],Courier_Rate[RTO Fixed Charge])</f>
        <v>20.5</v>
      </c>
      <c r="S50">
        <f>_xlfn.XLOOKUP(Courier_Invoice[[#This Row],[Zone X]],Courier_Rate[Zone],Courier_Rate[RTO Additional Weight Slab Charge])</f>
        <v>28.3</v>
      </c>
      <c r="T50">
        <f>Courier_Invoice[[#This Row],[RTO Additional Weight Slab Charge]]*Courier_Invoice[[#This Row],[Additional Slabs]]</f>
        <v>28.3</v>
      </c>
      <c r="U50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61.3</v>
      </c>
      <c r="V50">
        <f>Courier_Invoice[[#This Row],[Billing Amount (Rs.)]]-Courier_Invoice[[#This Row],[Total Charge]]</f>
        <v>28.299999999999997</v>
      </c>
      <c r="W50" t="str" cm="1">
        <f t="array" ref="W50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51" spans="1:23" x14ac:dyDescent="0.3">
      <c r="A51" t="s">
        <v>196</v>
      </c>
      <c r="B51" t="s">
        <v>84</v>
      </c>
      <c r="C51" t="s">
        <v>159</v>
      </c>
      <c r="D51">
        <v>121003</v>
      </c>
      <c r="E51" t="s">
        <v>197</v>
      </c>
      <c r="F51" t="s">
        <v>155</v>
      </c>
      <c r="G51">
        <f>_xlfn.XLOOKUP(Courier_Invoice[[#This Row],[Zone]],Courier_Rate[Zone],Courier_Rate[Weight Slabs])</f>
        <v>1.5</v>
      </c>
      <c r="H51" t="s">
        <v>156</v>
      </c>
      <c r="I51" t="s">
        <v>161</v>
      </c>
      <c r="J51">
        <f>_xlfn.XLOOKUP(Courier_Invoice[[#This Row],[Order ID]],Order_Weight[OrderID],Order_Weight[Weight(g)])/1000</f>
        <v>0.93</v>
      </c>
      <c r="K51" t="str" cm="1">
        <f t="array" ref="K51">_xlfn.XLOOKUP(Courier_Invoice[[#This Row],[Warehouse Pincode]]&amp;Courier_Invoice[[#This Row],[Customer Pincode]],Pincode_Zones[Warehouse Pincode]&amp;Pincode_Zones[Customer Pincode],Pincode_Zones[Zone])</f>
        <v>d</v>
      </c>
      <c r="L51">
        <f>_xlfn.XLOOKUP(Courier_Invoice[[#This Row],[Zone X]],Courier_Rate[Zone],Courier_Rate[Weight Slabs])</f>
        <v>1.5</v>
      </c>
      <c r="M51">
        <f>ROUNDUP(Courier_Invoice[[#This Row],[Order weight]]/Courier_Invoice[[#This Row],[Weight Slabs]],0)</f>
        <v>1</v>
      </c>
      <c r="N51">
        <f>Courier_Invoice[[#This Row],[Total Slabs]]-1</f>
        <v>0</v>
      </c>
      <c r="O51">
        <f>_xlfn.XLOOKUP(Courier_Invoice[[#This Row],[Zone X]],Courier_Rate[Zone],Courier_Rate[Forward Fixed Charge])</f>
        <v>45.4</v>
      </c>
      <c r="P51">
        <f>_xlfn.XLOOKUP(Courier_Invoice[[#This Row],[Zone X]],Courier_Rate[Zone],Courier_Rate[Forward Additional Weight Slab Charge])</f>
        <v>44.8</v>
      </c>
      <c r="Q51">
        <f>Courier_Invoice[[#This Row],[Forward Additional Weight Slab Charge]]*Courier_Invoice[[#This Row],[Additional Slabs]]</f>
        <v>0</v>
      </c>
      <c r="R51">
        <f>_xlfn.XLOOKUP(Courier_Invoice[[#This Row],[Zone X]],Courier_Rate[Zone],Courier_Rate[RTO Fixed Charge])</f>
        <v>41.3</v>
      </c>
      <c r="S51">
        <f>_xlfn.XLOOKUP(Courier_Invoice[[#This Row],[Zone X]],Courier_Rate[Zone],Courier_Rate[RTO Additional Weight Slab Charge])</f>
        <v>44.8</v>
      </c>
      <c r="T51">
        <f>Courier_Invoice[[#This Row],[RTO Additional Weight Slab Charge]]*Courier_Invoice[[#This Row],[Additional Slabs]]</f>
        <v>0</v>
      </c>
      <c r="U51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51">
        <f>Courier_Invoice[[#This Row],[Billing Amount (Rs.)]]-Courier_Invoice[[#This Row],[Total Charge]]</f>
        <v>44.800000000000004</v>
      </c>
      <c r="W51" t="str" cm="1">
        <f t="array" ref="W51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52" spans="1:23" x14ac:dyDescent="0.3">
      <c r="A52" t="s">
        <v>409</v>
      </c>
      <c r="B52" t="s">
        <v>83</v>
      </c>
      <c r="C52" t="s">
        <v>410</v>
      </c>
      <c r="D52">
        <v>121003</v>
      </c>
      <c r="E52" t="s">
        <v>411</v>
      </c>
      <c r="F52" t="s">
        <v>155</v>
      </c>
      <c r="G52">
        <f>_xlfn.XLOOKUP(Courier_Invoice[[#This Row],[Zone]],Courier_Rate[Zone],Courier_Rate[Weight Slabs])</f>
        <v>1.5</v>
      </c>
      <c r="H52" t="s">
        <v>156</v>
      </c>
      <c r="I52" t="s">
        <v>412</v>
      </c>
      <c r="J52">
        <f>_xlfn.XLOOKUP(Courier_Invoice[[#This Row],[Order ID]],Order_Weight[OrderID],Order_Weight[Weight(g)])/1000</f>
        <v>0.76500000000000001</v>
      </c>
      <c r="K52" t="str" cm="1">
        <f t="array" ref="K52">_xlfn.XLOOKUP(Courier_Invoice[[#This Row],[Warehouse Pincode]]&amp;Courier_Invoice[[#This Row],[Customer Pincode]],Pincode_Zones[Warehouse Pincode]&amp;Pincode_Zones[Customer Pincode],Pincode_Zones[Zone])</f>
        <v>b</v>
      </c>
      <c r="L52">
        <f>_xlfn.XLOOKUP(Courier_Invoice[[#This Row],[Zone X]],Courier_Rate[Zone],Courier_Rate[Weight Slabs])</f>
        <v>1</v>
      </c>
      <c r="M52">
        <f>ROUNDUP(Courier_Invoice[[#This Row],[Order weight]]/Courier_Invoice[[#This Row],[Weight Slabs]],0)</f>
        <v>1</v>
      </c>
      <c r="N52">
        <f>Courier_Invoice[[#This Row],[Total Slabs]]-1</f>
        <v>0</v>
      </c>
      <c r="O52">
        <f>_xlfn.XLOOKUP(Courier_Invoice[[#This Row],[Zone X]],Courier_Rate[Zone],Courier_Rate[Forward Fixed Charge])</f>
        <v>33</v>
      </c>
      <c r="P52">
        <f>_xlfn.XLOOKUP(Courier_Invoice[[#This Row],[Zone X]],Courier_Rate[Zone],Courier_Rate[Forward Additional Weight Slab Charge])</f>
        <v>28.3</v>
      </c>
      <c r="Q52">
        <f>Courier_Invoice[[#This Row],[Forward Additional Weight Slab Charge]]*Courier_Invoice[[#This Row],[Additional Slabs]]</f>
        <v>0</v>
      </c>
      <c r="R52">
        <f>_xlfn.XLOOKUP(Courier_Invoice[[#This Row],[Zone X]],Courier_Rate[Zone],Courier_Rate[RTO Fixed Charge])</f>
        <v>20.5</v>
      </c>
      <c r="S52">
        <f>_xlfn.XLOOKUP(Courier_Invoice[[#This Row],[Zone X]],Courier_Rate[Zone],Courier_Rate[RTO Additional Weight Slab Charge])</f>
        <v>28.3</v>
      </c>
      <c r="T52">
        <f>Courier_Invoice[[#This Row],[RTO Additional Weight Slab Charge]]*Courier_Invoice[[#This Row],[Additional Slabs]]</f>
        <v>0</v>
      </c>
      <c r="U52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52">
        <f>Courier_Invoice[[#This Row],[Billing Amount (Rs.)]]-Courier_Invoice[[#This Row],[Total Charge]]</f>
        <v>370.8</v>
      </c>
      <c r="W52" t="str" cm="1">
        <f t="array" ref="W52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53" spans="1:23" x14ac:dyDescent="0.3">
      <c r="A53" t="s">
        <v>221</v>
      </c>
      <c r="B53" t="s">
        <v>82</v>
      </c>
      <c r="C53" t="s">
        <v>222</v>
      </c>
      <c r="D53">
        <v>121003</v>
      </c>
      <c r="E53" t="s">
        <v>223</v>
      </c>
      <c r="F53" t="s">
        <v>155</v>
      </c>
      <c r="G53">
        <f>_xlfn.XLOOKUP(Courier_Invoice[[#This Row],[Zone]],Courier_Rate[Zone],Courier_Rate[Weight Slabs])</f>
        <v>1.5</v>
      </c>
      <c r="H53" t="s">
        <v>211</v>
      </c>
      <c r="I53" t="s">
        <v>224</v>
      </c>
      <c r="J53">
        <f>_xlfn.XLOOKUP(Courier_Invoice[[#This Row],[Order ID]],Order_Weight[OrderID],Order_Weight[Weight(g)])/1000</f>
        <v>0.72099999999999997</v>
      </c>
      <c r="K53" t="str" cm="1">
        <f t="array" ref="K53">_xlfn.XLOOKUP(Courier_Invoice[[#This Row],[Warehouse Pincode]]&amp;Courier_Invoice[[#This Row],[Customer Pincode]],Pincode_Zones[Warehouse Pincode]&amp;Pincode_Zones[Customer Pincode],Pincode_Zones[Zone])</f>
        <v>d</v>
      </c>
      <c r="L53">
        <f>_xlfn.XLOOKUP(Courier_Invoice[[#This Row],[Zone X]],Courier_Rate[Zone],Courier_Rate[Weight Slabs])</f>
        <v>1.5</v>
      </c>
      <c r="M53">
        <f>ROUNDUP(Courier_Invoice[[#This Row],[Order weight]]/Courier_Invoice[[#This Row],[Weight Slabs]],0)</f>
        <v>1</v>
      </c>
      <c r="N53">
        <f>Courier_Invoice[[#This Row],[Total Slabs]]-1</f>
        <v>0</v>
      </c>
      <c r="O53">
        <f>_xlfn.XLOOKUP(Courier_Invoice[[#This Row],[Zone X]],Courier_Rate[Zone],Courier_Rate[Forward Fixed Charge])</f>
        <v>45.4</v>
      </c>
      <c r="P53">
        <f>_xlfn.XLOOKUP(Courier_Invoice[[#This Row],[Zone X]],Courier_Rate[Zone],Courier_Rate[Forward Additional Weight Slab Charge])</f>
        <v>44.8</v>
      </c>
      <c r="Q53">
        <f>Courier_Invoice[[#This Row],[Forward Additional Weight Slab Charge]]*Courier_Invoice[[#This Row],[Additional Slabs]]</f>
        <v>0</v>
      </c>
      <c r="R53">
        <f>_xlfn.XLOOKUP(Courier_Invoice[[#This Row],[Zone X]],Courier_Rate[Zone],Courier_Rate[RTO Fixed Charge])</f>
        <v>41.3</v>
      </c>
      <c r="S53">
        <f>_xlfn.XLOOKUP(Courier_Invoice[[#This Row],[Zone X]],Courier_Rate[Zone],Courier_Rate[RTO Additional Weight Slab Charge])</f>
        <v>44.8</v>
      </c>
      <c r="T53">
        <f>Courier_Invoice[[#This Row],[RTO Additional Weight Slab Charge]]*Courier_Invoice[[#This Row],[Additional Slabs]]</f>
        <v>0</v>
      </c>
      <c r="U53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86.699999999999989</v>
      </c>
      <c r="V53">
        <f>Courier_Invoice[[#This Row],[Billing Amount (Rs.)]]-Courier_Invoice[[#This Row],[Total Charge]]</f>
        <v>86.100000000000023</v>
      </c>
      <c r="W53" t="str" cm="1">
        <f t="array" ref="W53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54" spans="1:23" x14ac:dyDescent="0.3">
      <c r="A54" t="s">
        <v>328</v>
      </c>
      <c r="B54" t="s">
        <v>81</v>
      </c>
      <c r="C54" t="s">
        <v>183</v>
      </c>
      <c r="D54">
        <v>121003</v>
      </c>
      <c r="E54" t="s">
        <v>329</v>
      </c>
      <c r="F54" t="s">
        <v>155</v>
      </c>
      <c r="G54">
        <f>_xlfn.XLOOKUP(Courier_Invoice[[#This Row],[Zone]],Courier_Rate[Zone],Courier_Rate[Weight Slabs])</f>
        <v>1.5</v>
      </c>
      <c r="H54" t="s">
        <v>156</v>
      </c>
      <c r="I54" t="s">
        <v>173</v>
      </c>
      <c r="J54">
        <f>_xlfn.XLOOKUP(Courier_Invoice[[#This Row],[Order ID]],Order_Weight[OrderID],Order_Weight[Weight(g)])/1000</f>
        <v>0.5</v>
      </c>
      <c r="K54" t="str" cm="1">
        <f t="array" ref="K54">_xlfn.XLOOKUP(Courier_Invoice[[#This Row],[Warehouse Pincode]]&amp;Courier_Invoice[[#This Row],[Customer Pincode]],Pincode_Zones[Warehouse Pincode]&amp;Pincode_Zones[Customer Pincode],Pincode_Zones[Zone])</f>
        <v>b</v>
      </c>
      <c r="L54">
        <f>_xlfn.XLOOKUP(Courier_Invoice[[#This Row],[Zone X]],Courier_Rate[Zone],Courier_Rate[Weight Slabs])</f>
        <v>1</v>
      </c>
      <c r="M54">
        <f>ROUNDUP(Courier_Invoice[[#This Row],[Order weight]]/Courier_Invoice[[#This Row],[Weight Slabs]],0)</f>
        <v>1</v>
      </c>
      <c r="N54">
        <f>Courier_Invoice[[#This Row],[Total Slabs]]-1</f>
        <v>0</v>
      </c>
      <c r="O54">
        <f>_xlfn.XLOOKUP(Courier_Invoice[[#This Row],[Zone X]],Courier_Rate[Zone],Courier_Rate[Forward Fixed Charge])</f>
        <v>33</v>
      </c>
      <c r="P54">
        <f>_xlfn.XLOOKUP(Courier_Invoice[[#This Row],[Zone X]],Courier_Rate[Zone],Courier_Rate[Forward Additional Weight Slab Charge])</f>
        <v>28.3</v>
      </c>
      <c r="Q54">
        <f>Courier_Invoice[[#This Row],[Forward Additional Weight Slab Charge]]*Courier_Invoice[[#This Row],[Additional Slabs]]</f>
        <v>0</v>
      </c>
      <c r="R54">
        <f>_xlfn.XLOOKUP(Courier_Invoice[[#This Row],[Zone X]],Courier_Rate[Zone],Courier_Rate[RTO Fixed Charge])</f>
        <v>20.5</v>
      </c>
      <c r="S54">
        <f>_xlfn.XLOOKUP(Courier_Invoice[[#This Row],[Zone X]],Courier_Rate[Zone],Courier_Rate[RTO Additional Weight Slab Charge])</f>
        <v>28.3</v>
      </c>
      <c r="T54">
        <f>Courier_Invoice[[#This Row],[RTO Additional Weight Slab Charge]]*Courier_Invoice[[#This Row],[Additional Slabs]]</f>
        <v>0</v>
      </c>
      <c r="U54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54">
        <f>Courier_Invoice[[#This Row],[Billing Amount (Rs.)]]-Courier_Invoice[[#This Row],[Total Charge]]</f>
        <v>12.399999999999999</v>
      </c>
      <c r="W54" t="str" cm="1">
        <f t="array" ref="W54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55" spans="1:23" x14ac:dyDescent="0.3">
      <c r="A55" t="s">
        <v>200</v>
      </c>
      <c r="B55" t="s">
        <v>80</v>
      </c>
      <c r="C55" t="s">
        <v>201</v>
      </c>
      <c r="D55">
        <v>121003</v>
      </c>
      <c r="E55" t="s">
        <v>202</v>
      </c>
      <c r="F55" t="s">
        <v>155</v>
      </c>
      <c r="G55">
        <f>_xlfn.XLOOKUP(Courier_Invoice[[#This Row],[Zone]],Courier_Rate[Zone],Courier_Rate[Weight Slabs])</f>
        <v>1.5</v>
      </c>
      <c r="H55" t="s">
        <v>156</v>
      </c>
      <c r="I55" t="s">
        <v>157</v>
      </c>
      <c r="J55">
        <f>_xlfn.XLOOKUP(Courier_Invoice[[#This Row],[Order ID]],Order_Weight[OrderID],Order_Weight[Weight(g)])/1000</f>
        <v>1.157</v>
      </c>
      <c r="K55" t="str" cm="1">
        <f t="array" ref="K55">_xlfn.XLOOKUP(Courier_Invoice[[#This Row],[Warehouse Pincode]]&amp;Courier_Invoice[[#This Row],[Customer Pincode]],Pincode_Zones[Warehouse Pincode]&amp;Pincode_Zones[Customer Pincode],Pincode_Zones[Zone])</f>
        <v>d</v>
      </c>
      <c r="L55">
        <f>_xlfn.XLOOKUP(Courier_Invoice[[#This Row],[Zone X]],Courier_Rate[Zone],Courier_Rate[Weight Slabs])</f>
        <v>1.5</v>
      </c>
      <c r="M55">
        <f>ROUNDUP(Courier_Invoice[[#This Row],[Order weight]]/Courier_Invoice[[#This Row],[Weight Slabs]],0)</f>
        <v>1</v>
      </c>
      <c r="N55">
        <f>Courier_Invoice[[#This Row],[Total Slabs]]-1</f>
        <v>0</v>
      </c>
      <c r="O55">
        <f>_xlfn.XLOOKUP(Courier_Invoice[[#This Row],[Zone X]],Courier_Rate[Zone],Courier_Rate[Forward Fixed Charge])</f>
        <v>45.4</v>
      </c>
      <c r="P55">
        <f>_xlfn.XLOOKUP(Courier_Invoice[[#This Row],[Zone X]],Courier_Rate[Zone],Courier_Rate[Forward Additional Weight Slab Charge])</f>
        <v>44.8</v>
      </c>
      <c r="Q55">
        <f>Courier_Invoice[[#This Row],[Forward Additional Weight Slab Charge]]*Courier_Invoice[[#This Row],[Additional Slabs]]</f>
        <v>0</v>
      </c>
      <c r="R55">
        <f>_xlfn.XLOOKUP(Courier_Invoice[[#This Row],[Zone X]],Courier_Rate[Zone],Courier_Rate[RTO Fixed Charge])</f>
        <v>41.3</v>
      </c>
      <c r="S55">
        <f>_xlfn.XLOOKUP(Courier_Invoice[[#This Row],[Zone X]],Courier_Rate[Zone],Courier_Rate[RTO Additional Weight Slab Charge])</f>
        <v>44.8</v>
      </c>
      <c r="T55">
        <f>Courier_Invoice[[#This Row],[RTO Additional Weight Slab Charge]]*Courier_Invoice[[#This Row],[Additional Slabs]]</f>
        <v>0</v>
      </c>
      <c r="U55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55">
        <f>Courier_Invoice[[#This Row],[Billing Amount (Rs.)]]-Courier_Invoice[[#This Row],[Total Charge]]</f>
        <v>89.6</v>
      </c>
      <c r="W55" t="str" cm="1">
        <f t="array" ref="W55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56" spans="1:23" x14ac:dyDescent="0.3">
      <c r="A56" t="s">
        <v>203</v>
      </c>
      <c r="B56" t="s">
        <v>79</v>
      </c>
      <c r="C56" t="s">
        <v>183</v>
      </c>
      <c r="D56">
        <v>121003</v>
      </c>
      <c r="E56" t="s">
        <v>180</v>
      </c>
      <c r="F56" t="s">
        <v>168</v>
      </c>
      <c r="G56">
        <f>_xlfn.XLOOKUP(Courier_Invoice[[#This Row],[Zone]],Courier_Rate[Zone],Courier_Rate[Weight Slabs])</f>
        <v>1</v>
      </c>
      <c r="H56" t="s">
        <v>156</v>
      </c>
      <c r="I56" t="s">
        <v>204</v>
      </c>
      <c r="J56">
        <f>_xlfn.XLOOKUP(Courier_Invoice[[#This Row],[Order ID]],Order_Weight[OrderID],Order_Weight[Weight(g)])/1000</f>
        <v>0.34300000000000003</v>
      </c>
      <c r="K56" t="str" cm="1">
        <f t="array" ref="K56">_xlfn.XLOOKUP(Courier_Invoice[[#This Row],[Warehouse Pincode]]&amp;Courier_Invoice[[#This Row],[Customer Pincode]],Pincode_Zones[Warehouse Pincode]&amp;Pincode_Zones[Customer Pincode],Pincode_Zones[Zone])</f>
        <v>b</v>
      </c>
      <c r="L56">
        <f>_xlfn.XLOOKUP(Courier_Invoice[[#This Row],[Zone X]],Courier_Rate[Zone],Courier_Rate[Weight Slabs])</f>
        <v>1</v>
      </c>
      <c r="M56">
        <f>ROUNDUP(Courier_Invoice[[#This Row],[Order weight]]/Courier_Invoice[[#This Row],[Weight Slabs]],0)</f>
        <v>1</v>
      </c>
      <c r="N56">
        <f>Courier_Invoice[[#This Row],[Total Slabs]]-1</f>
        <v>0</v>
      </c>
      <c r="O56">
        <f>_xlfn.XLOOKUP(Courier_Invoice[[#This Row],[Zone X]],Courier_Rate[Zone],Courier_Rate[Forward Fixed Charge])</f>
        <v>33</v>
      </c>
      <c r="P56">
        <f>_xlfn.XLOOKUP(Courier_Invoice[[#This Row],[Zone X]],Courier_Rate[Zone],Courier_Rate[Forward Additional Weight Slab Charge])</f>
        <v>28.3</v>
      </c>
      <c r="Q56">
        <f>Courier_Invoice[[#This Row],[Forward Additional Weight Slab Charge]]*Courier_Invoice[[#This Row],[Additional Slabs]]</f>
        <v>0</v>
      </c>
      <c r="R56">
        <f>_xlfn.XLOOKUP(Courier_Invoice[[#This Row],[Zone X]],Courier_Rate[Zone],Courier_Rate[RTO Fixed Charge])</f>
        <v>20.5</v>
      </c>
      <c r="S56">
        <f>_xlfn.XLOOKUP(Courier_Invoice[[#This Row],[Zone X]],Courier_Rate[Zone],Courier_Rate[RTO Additional Weight Slab Charge])</f>
        <v>28.3</v>
      </c>
      <c r="T56">
        <f>Courier_Invoice[[#This Row],[RTO Additional Weight Slab Charge]]*Courier_Invoice[[#This Row],[Additional Slabs]]</f>
        <v>0</v>
      </c>
      <c r="U56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56">
        <f>Courier_Invoice[[#This Row],[Billing Amount (Rs.)]]-Courier_Invoice[[#This Row],[Total Charge]]</f>
        <v>0</v>
      </c>
      <c r="W56" t="str" cm="1">
        <f t="array" ref="W56">_xlfn.IFS(Courier_Invoice[[#This Row],[Charge Diffrence]]&gt;0,"Over Charged",Courier_Invoice[[#This Row],[Charge Diffrence]]&lt;0,"Under Charged",Courier_Invoice[[#This Row],[Charge Diffrence]]=0,"Correctly Charged")</f>
        <v>Correctly Charged</v>
      </c>
    </row>
    <row r="57" spans="1:23" x14ac:dyDescent="0.3">
      <c r="A57" t="s">
        <v>205</v>
      </c>
      <c r="B57" t="s">
        <v>78</v>
      </c>
      <c r="C57" t="s">
        <v>188</v>
      </c>
      <c r="D57">
        <v>121003</v>
      </c>
      <c r="E57" t="s">
        <v>206</v>
      </c>
      <c r="F57" t="s">
        <v>155</v>
      </c>
      <c r="G57">
        <f>_xlfn.XLOOKUP(Courier_Invoice[[#This Row],[Zone]],Courier_Rate[Zone],Courier_Rate[Weight Slabs])</f>
        <v>1.5</v>
      </c>
      <c r="H57" t="s">
        <v>156</v>
      </c>
      <c r="I57" t="s">
        <v>161</v>
      </c>
      <c r="J57">
        <f>_xlfn.XLOOKUP(Courier_Invoice[[#This Row],[Order ID]],Order_Weight[OrderID],Order_Weight[Weight(g)])/1000</f>
        <v>0.60699999999999998</v>
      </c>
      <c r="K57" t="str" cm="1">
        <f t="array" ref="K57">_xlfn.XLOOKUP(Courier_Invoice[[#This Row],[Warehouse Pincode]]&amp;Courier_Invoice[[#This Row],[Customer Pincode]],Pincode_Zones[Warehouse Pincode]&amp;Pincode_Zones[Customer Pincode],Pincode_Zones[Zone])</f>
        <v>d</v>
      </c>
      <c r="L57">
        <f>_xlfn.XLOOKUP(Courier_Invoice[[#This Row],[Zone X]],Courier_Rate[Zone],Courier_Rate[Weight Slabs])</f>
        <v>1.5</v>
      </c>
      <c r="M57">
        <f>ROUNDUP(Courier_Invoice[[#This Row],[Order weight]]/Courier_Invoice[[#This Row],[Weight Slabs]],0)</f>
        <v>1</v>
      </c>
      <c r="N57">
        <f>Courier_Invoice[[#This Row],[Total Slabs]]-1</f>
        <v>0</v>
      </c>
      <c r="O57">
        <f>_xlfn.XLOOKUP(Courier_Invoice[[#This Row],[Zone X]],Courier_Rate[Zone],Courier_Rate[Forward Fixed Charge])</f>
        <v>45.4</v>
      </c>
      <c r="P57">
        <f>_xlfn.XLOOKUP(Courier_Invoice[[#This Row],[Zone X]],Courier_Rate[Zone],Courier_Rate[Forward Additional Weight Slab Charge])</f>
        <v>44.8</v>
      </c>
      <c r="Q57">
        <f>Courier_Invoice[[#This Row],[Forward Additional Weight Slab Charge]]*Courier_Invoice[[#This Row],[Additional Slabs]]</f>
        <v>0</v>
      </c>
      <c r="R57">
        <f>_xlfn.XLOOKUP(Courier_Invoice[[#This Row],[Zone X]],Courier_Rate[Zone],Courier_Rate[RTO Fixed Charge])</f>
        <v>41.3</v>
      </c>
      <c r="S57">
        <f>_xlfn.XLOOKUP(Courier_Invoice[[#This Row],[Zone X]],Courier_Rate[Zone],Courier_Rate[RTO Additional Weight Slab Charge])</f>
        <v>44.8</v>
      </c>
      <c r="T57">
        <f>Courier_Invoice[[#This Row],[RTO Additional Weight Slab Charge]]*Courier_Invoice[[#This Row],[Additional Slabs]]</f>
        <v>0</v>
      </c>
      <c r="U57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57">
        <f>Courier_Invoice[[#This Row],[Billing Amount (Rs.)]]-Courier_Invoice[[#This Row],[Total Charge]]</f>
        <v>44.800000000000004</v>
      </c>
      <c r="W57" t="str" cm="1">
        <f t="array" ref="W57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58" spans="1:23" x14ac:dyDescent="0.3">
      <c r="A58" t="s">
        <v>330</v>
      </c>
      <c r="B58" t="s">
        <v>77</v>
      </c>
      <c r="C58" t="s">
        <v>331</v>
      </c>
      <c r="D58">
        <v>121003</v>
      </c>
      <c r="E58" t="s">
        <v>332</v>
      </c>
      <c r="F58" t="s">
        <v>155</v>
      </c>
      <c r="G58">
        <f>_xlfn.XLOOKUP(Courier_Invoice[[#This Row],[Zone]],Courier_Rate[Zone],Courier_Rate[Weight Slabs])</f>
        <v>1.5</v>
      </c>
      <c r="H58" t="s">
        <v>156</v>
      </c>
      <c r="I58" t="s">
        <v>161</v>
      </c>
      <c r="J58">
        <f>_xlfn.XLOOKUP(Courier_Invoice[[#This Row],[Order ID]],Order_Weight[OrderID],Order_Weight[Weight(g)])/1000</f>
        <v>0.60099999999999998</v>
      </c>
      <c r="K58" t="str" cm="1">
        <f t="array" ref="K58">_xlfn.XLOOKUP(Courier_Invoice[[#This Row],[Warehouse Pincode]]&amp;Courier_Invoice[[#This Row],[Customer Pincode]],Pincode_Zones[Warehouse Pincode]&amp;Pincode_Zones[Customer Pincode],Pincode_Zones[Zone])</f>
        <v>b</v>
      </c>
      <c r="L58">
        <f>_xlfn.XLOOKUP(Courier_Invoice[[#This Row],[Zone X]],Courier_Rate[Zone],Courier_Rate[Weight Slabs])</f>
        <v>1</v>
      </c>
      <c r="M58">
        <f>ROUNDUP(Courier_Invoice[[#This Row],[Order weight]]/Courier_Invoice[[#This Row],[Weight Slabs]],0)</f>
        <v>1</v>
      </c>
      <c r="N58">
        <f>Courier_Invoice[[#This Row],[Total Slabs]]-1</f>
        <v>0</v>
      </c>
      <c r="O58">
        <f>_xlfn.XLOOKUP(Courier_Invoice[[#This Row],[Zone X]],Courier_Rate[Zone],Courier_Rate[Forward Fixed Charge])</f>
        <v>33</v>
      </c>
      <c r="P58">
        <f>_xlfn.XLOOKUP(Courier_Invoice[[#This Row],[Zone X]],Courier_Rate[Zone],Courier_Rate[Forward Additional Weight Slab Charge])</f>
        <v>28.3</v>
      </c>
      <c r="Q58">
        <f>Courier_Invoice[[#This Row],[Forward Additional Weight Slab Charge]]*Courier_Invoice[[#This Row],[Additional Slabs]]</f>
        <v>0</v>
      </c>
      <c r="R58">
        <f>_xlfn.XLOOKUP(Courier_Invoice[[#This Row],[Zone X]],Courier_Rate[Zone],Courier_Rate[RTO Fixed Charge])</f>
        <v>20.5</v>
      </c>
      <c r="S58">
        <f>_xlfn.XLOOKUP(Courier_Invoice[[#This Row],[Zone X]],Courier_Rate[Zone],Courier_Rate[RTO Additional Weight Slab Charge])</f>
        <v>28.3</v>
      </c>
      <c r="T58">
        <f>Courier_Invoice[[#This Row],[RTO Additional Weight Slab Charge]]*Courier_Invoice[[#This Row],[Additional Slabs]]</f>
        <v>0</v>
      </c>
      <c r="U58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58">
        <f>Courier_Invoice[[#This Row],[Billing Amount (Rs.)]]-Courier_Invoice[[#This Row],[Total Charge]]</f>
        <v>57.2</v>
      </c>
      <c r="W58" t="str" cm="1">
        <f t="array" ref="W58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59" spans="1:23" x14ac:dyDescent="0.3">
      <c r="A59" t="s">
        <v>207</v>
      </c>
      <c r="B59" t="s">
        <v>76</v>
      </c>
      <c r="C59" t="s">
        <v>208</v>
      </c>
      <c r="D59">
        <v>121003</v>
      </c>
      <c r="E59" t="s">
        <v>209</v>
      </c>
      <c r="F59" t="s">
        <v>210</v>
      </c>
      <c r="G59">
        <f>_xlfn.XLOOKUP(Courier_Invoice[[#This Row],[Zone]],Courier_Rate[Zone],Courier_Rate[Weight Slabs])</f>
        <v>2</v>
      </c>
      <c r="H59" t="s">
        <v>211</v>
      </c>
      <c r="I59" t="s">
        <v>212</v>
      </c>
      <c r="J59">
        <f>_xlfn.XLOOKUP(Courier_Invoice[[#This Row],[Order ID]],Order_Weight[OrderID],Order_Weight[Weight(g)])/1000</f>
        <v>0.245</v>
      </c>
      <c r="K59" t="str" cm="1">
        <f t="array" ref="K59">_xlfn.XLOOKUP(Courier_Invoice[[#This Row],[Warehouse Pincode]]&amp;Courier_Invoice[[#This Row],[Customer Pincode]],Pincode_Zones[Warehouse Pincode]&amp;Pincode_Zones[Customer Pincode],Pincode_Zones[Zone])</f>
        <v>e</v>
      </c>
      <c r="L59">
        <f>_xlfn.XLOOKUP(Courier_Invoice[[#This Row],[Zone X]],Courier_Rate[Zone],Courier_Rate[Weight Slabs])</f>
        <v>2</v>
      </c>
      <c r="M59">
        <f>ROUNDUP(Courier_Invoice[[#This Row],[Order weight]]/Courier_Invoice[[#This Row],[Weight Slabs]],0)</f>
        <v>1</v>
      </c>
      <c r="N59">
        <f>Courier_Invoice[[#This Row],[Total Slabs]]-1</f>
        <v>0</v>
      </c>
      <c r="O59">
        <f>_xlfn.XLOOKUP(Courier_Invoice[[#This Row],[Zone X]],Courier_Rate[Zone],Courier_Rate[Forward Fixed Charge])</f>
        <v>56.6</v>
      </c>
      <c r="P59">
        <f>_xlfn.XLOOKUP(Courier_Invoice[[#This Row],[Zone X]],Courier_Rate[Zone],Courier_Rate[Forward Additional Weight Slab Charge])</f>
        <v>55.5</v>
      </c>
      <c r="Q59">
        <f>Courier_Invoice[[#This Row],[Forward Additional Weight Slab Charge]]*Courier_Invoice[[#This Row],[Additional Slabs]]</f>
        <v>0</v>
      </c>
      <c r="R59">
        <f>_xlfn.XLOOKUP(Courier_Invoice[[#This Row],[Zone X]],Courier_Rate[Zone],Courier_Rate[RTO Fixed Charge])</f>
        <v>50.7</v>
      </c>
      <c r="S59">
        <f>_xlfn.XLOOKUP(Courier_Invoice[[#This Row],[Zone X]],Courier_Rate[Zone],Courier_Rate[RTO Additional Weight Slab Charge])</f>
        <v>55.5</v>
      </c>
      <c r="T59">
        <f>Courier_Invoice[[#This Row],[RTO Additional Weight Slab Charge]]*Courier_Invoice[[#This Row],[Additional Slabs]]</f>
        <v>0</v>
      </c>
      <c r="U59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107.30000000000001</v>
      </c>
      <c r="V59">
        <f>Courier_Invoice[[#This Row],[Billing Amount (Rs.)]]-Courier_Invoice[[#This Row],[Total Charge]]</f>
        <v>0</v>
      </c>
      <c r="W59" t="str" cm="1">
        <f t="array" ref="W59">_xlfn.IFS(Courier_Invoice[[#This Row],[Charge Diffrence]]&gt;0,"Over Charged",Courier_Invoice[[#This Row],[Charge Diffrence]]&lt;0,"Under Charged",Courier_Invoice[[#This Row],[Charge Diffrence]]=0,"Correctly Charged")</f>
        <v>Correctly Charged</v>
      </c>
    </row>
    <row r="60" spans="1:23" x14ac:dyDescent="0.3">
      <c r="A60" t="s">
        <v>419</v>
      </c>
      <c r="B60" t="s">
        <v>75</v>
      </c>
      <c r="C60" t="s">
        <v>222</v>
      </c>
      <c r="D60">
        <v>121003</v>
      </c>
      <c r="E60" t="s">
        <v>334</v>
      </c>
      <c r="F60" t="s">
        <v>155</v>
      </c>
      <c r="G60">
        <f>_xlfn.XLOOKUP(Courier_Invoice[[#This Row],[Zone]],Courier_Rate[Zone],Courier_Rate[Weight Slabs])</f>
        <v>1.5</v>
      </c>
      <c r="H60" t="s">
        <v>156</v>
      </c>
      <c r="I60" t="s">
        <v>161</v>
      </c>
      <c r="J60">
        <f>_xlfn.XLOOKUP(Courier_Invoice[[#This Row],[Order ID]],Order_Weight[OrderID],Order_Weight[Weight(g)])/1000</f>
        <v>0.5</v>
      </c>
      <c r="K60" t="str" cm="1">
        <f t="array" ref="K60">_xlfn.XLOOKUP(Courier_Invoice[[#This Row],[Warehouse Pincode]]&amp;Courier_Invoice[[#This Row],[Customer Pincode]],Pincode_Zones[Warehouse Pincode]&amp;Pincode_Zones[Customer Pincode],Pincode_Zones[Zone])</f>
        <v>b</v>
      </c>
      <c r="L60">
        <f>_xlfn.XLOOKUP(Courier_Invoice[[#This Row],[Zone X]],Courier_Rate[Zone],Courier_Rate[Weight Slabs])</f>
        <v>1</v>
      </c>
      <c r="M60">
        <f>ROUNDUP(Courier_Invoice[[#This Row],[Order weight]]/Courier_Invoice[[#This Row],[Weight Slabs]],0)</f>
        <v>1</v>
      </c>
      <c r="N60">
        <f>Courier_Invoice[[#This Row],[Total Slabs]]-1</f>
        <v>0</v>
      </c>
      <c r="O60">
        <f>_xlfn.XLOOKUP(Courier_Invoice[[#This Row],[Zone X]],Courier_Rate[Zone],Courier_Rate[Forward Fixed Charge])</f>
        <v>33</v>
      </c>
      <c r="P60">
        <f>_xlfn.XLOOKUP(Courier_Invoice[[#This Row],[Zone X]],Courier_Rate[Zone],Courier_Rate[Forward Additional Weight Slab Charge])</f>
        <v>28.3</v>
      </c>
      <c r="Q60">
        <f>Courier_Invoice[[#This Row],[Forward Additional Weight Slab Charge]]*Courier_Invoice[[#This Row],[Additional Slabs]]</f>
        <v>0</v>
      </c>
      <c r="R60">
        <f>_xlfn.XLOOKUP(Courier_Invoice[[#This Row],[Zone X]],Courier_Rate[Zone],Courier_Rate[RTO Fixed Charge])</f>
        <v>20.5</v>
      </c>
      <c r="S60">
        <f>_xlfn.XLOOKUP(Courier_Invoice[[#This Row],[Zone X]],Courier_Rate[Zone],Courier_Rate[RTO Additional Weight Slab Charge])</f>
        <v>28.3</v>
      </c>
      <c r="T60">
        <f>Courier_Invoice[[#This Row],[RTO Additional Weight Slab Charge]]*Courier_Invoice[[#This Row],[Additional Slabs]]</f>
        <v>0</v>
      </c>
      <c r="U60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60">
        <f>Courier_Invoice[[#This Row],[Billing Amount (Rs.)]]-Courier_Invoice[[#This Row],[Total Charge]]</f>
        <v>57.2</v>
      </c>
      <c r="W60" t="str" cm="1">
        <f t="array" ref="W60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61" spans="1:23" x14ac:dyDescent="0.3">
      <c r="A61" t="s">
        <v>213</v>
      </c>
      <c r="B61" t="s">
        <v>74</v>
      </c>
      <c r="C61" t="s">
        <v>188</v>
      </c>
      <c r="D61">
        <v>121003</v>
      </c>
      <c r="E61" t="s">
        <v>214</v>
      </c>
      <c r="F61" t="s">
        <v>168</v>
      </c>
      <c r="G61">
        <f>_xlfn.XLOOKUP(Courier_Invoice[[#This Row],[Zone]],Courier_Rate[Zone],Courier_Rate[Weight Slabs])</f>
        <v>1</v>
      </c>
      <c r="H61" t="s">
        <v>156</v>
      </c>
      <c r="I61" t="s">
        <v>169</v>
      </c>
      <c r="J61">
        <f>_xlfn.XLOOKUP(Courier_Invoice[[#This Row],[Order ID]],Order_Weight[OrderID],Order_Weight[Weight(g)])/1000</f>
        <v>0.60699999999999998</v>
      </c>
      <c r="K61" t="str" cm="1">
        <f t="array" ref="K61">_xlfn.XLOOKUP(Courier_Invoice[[#This Row],[Warehouse Pincode]]&amp;Courier_Invoice[[#This Row],[Customer Pincode]],Pincode_Zones[Warehouse Pincode]&amp;Pincode_Zones[Customer Pincode],Pincode_Zones[Zone])</f>
        <v>b</v>
      </c>
      <c r="L61">
        <f>_xlfn.XLOOKUP(Courier_Invoice[[#This Row],[Zone X]],Courier_Rate[Zone],Courier_Rate[Weight Slabs])</f>
        <v>1</v>
      </c>
      <c r="M61">
        <f>ROUNDUP(Courier_Invoice[[#This Row],[Order weight]]/Courier_Invoice[[#This Row],[Weight Slabs]],0)</f>
        <v>1</v>
      </c>
      <c r="N61">
        <f>Courier_Invoice[[#This Row],[Total Slabs]]-1</f>
        <v>0</v>
      </c>
      <c r="O61">
        <f>_xlfn.XLOOKUP(Courier_Invoice[[#This Row],[Zone X]],Courier_Rate[Zone],Courier_Rate[Forward Fixed Charge])</f>
        <v>33</v>
      </c>
      <c r="P61">
        <f>_xlfn.XLOOKUP(Courier_Invoice[[#This Row],[Zone X]],Courier_Rate[Zone],Courier_Rate[Forward Additional Weight Slab Charge])</f>
        <v>28.3</v>
      </c>
      <c r="Q61">
        <f>Courier_Invoice[[#This Row],[Forward Additional Weight Slab Charge]]*Courier_Invoice[[#This Row],[Additional Slabs]]</f>
        <v>0</v>
      </c>
      <c r="R61">
        <f>_xlfn.XLOOKUP(Courier_Invoice[[#This Row],[Zone X]],Courier_Rate[Zone],Courier_Rate[RTO Fixed Charge])</f>
        <v>20.5</v>
      </c>
      <c r="S61">
        <f>_xlfn.XLOOKUP(Courier_Invoice[[#This Row],[Zone X]],Courier_Rate[Zone],Courier_Rate[RTO Additional Weight Slab Charge])</f>
        <v>28.3</v>
      </c>
      <c r="T61">
        <f>Courier_Invoice[[#This Row],[RTO Additional Weight Slab Charge]]*Courier_Invoice[[#This Row],[Additional Slabs]]</f>
        <v>0</v>
      </c>
      <c r="U61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61">
        <f>Courier_Invoice[[#This Row],[Billing Amount (Rs.)]]-Courier_Invoice[[#This Row],[Total Charge]]</f>
        <v>28.299999999999997</v>
      </c>
      <c r="W61" t="str" cm="1">
        <f t="array" ref="W61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62" spans="1:23" x14ac:dyDescent="0.3">
      <c r="A62" t="s">
        <v>215</v>
      </c>
      <c r="B62" t="s">
        <v>73</v>
      </c>
      <c r="C62" t="s">
        <v>216</v>
      </c>
      <c r="D62">
        <v>121003</v>
      </c>
      <c r="E62" t="s">
        <v>217</v>
      </c>
      <c r="F62" t="s">
        <v>155</v>
      </c>
      <c r="G62">
        <f>_xlfn.XLOOKUP(Courier_Invoice[[#This Row],[Zone]],Courier_Rate[Zone],Courier_Rate[Weight Slabs])</f>
        <v>1.5</v>
      </c>
      <c r="H62" t="s">
        <v>156</v>
      </c>
      <c r="I62" t="s">
        <v>161</v>
      </c>
      <c r="J62">
        <f>_xlfn.XLOOKUP(Courier_Invoice[[#This Row],[Order ID]],Order_Weight[OrderID],Order_Weight[Weight(g)])/1000</f>
        <v>0.73399999999999999</v>
      </c>
      <c r="K62" t="str" cm="1">
        <f t="array" ref="K62">_xlfn.XLOOKUP(Courier_Invoice[[#This Row],[Warehouse Pincode]]&amp;Courier_Invoice[[#This Row],[Customer Pincode]],Pincode_Zones[Warehouse Pincode]&amp;Pincode_Zones[Customer Pincode],Pincode_Zones[Zone])</f>
        <v>d</v>
      </c>
      <c r="L62">
        <f>_xlfn.XLOOKUP(Courier_Invoice[[#This Row],[Zone X]],Courier_Rate[Zone],Courier_Rate[Weight Slabs])</f>
        <v>1.5</v>
      </c>
      <c r="M62">
        <f>ROUNDUP(Courier_Invoice[[#This Row],[Order weight]]/Courier_Invoice[[#This Row],[Weight Slabs]],0)</f>
        <v>1</v>
      </c>
      <c r="N62">
        <f>Courier_Invoice[[#This Row],[Total Slabs]]-1</f>
        <v>0</v>
      </c>
      <c r="O62">
        <f>_xlfn.XLOOKUP(Courier_Invoice[[#This Row],[Zone X]],Courier_Rate[Zone],Courier_Rate[Forward Fixed Charge])</f>
        <v>45.4</v>
      </c>
      <c r="P62">
        <f>_xlfn.XLOOKUP(Courier_Invoice[[#This Row],[Zone X]],Courier_Rate[Zone],Courier_Rate[Forward Additional Weight Slab Charge])</f>
        <v>44.8</v>
      </c>
      <c r="Q62">
        <f>Courier_Invoice[[#This Row],[Forward Additional Weight Slab Charge]]*Courier_Invoice[[#This Row],[Additional Slabs]]</f>
        <v>0</v>
      </c>
      <c r="R62">
        <f>_xlfn.XLOOKUP(Courier_Invoice[[#This Row],[Zone X]],Courier_Rate[Zone],Courier_Rate[RTO Fixed Charge])</f>
        <v>41.3</v>
      </c>
      <c r="S62">
        <f>_xlfn.XLOOKUP(Courier_Invoice[[#This Row],[Zone X]],Courier_Rate[Zone],Courier_Rate[RTO Additional Weight Slab Charge])</f>
        <v>44.8</v>
      </c>
      <c r="T62">
        <f>Courier_Invoice[[#This Row],[RTO Additional Weight Slab Charge]]*Courier_Invoice[[#This Row],[Additional Slabs]]</f>
        <v>0</v>
      </c>
      <c r="U62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45.4</v>
      </c>
      <c r="V62">
        <f>Courier_Invoice[[#This Row],[Billing Amount (Rs.)]]-Courier_Invoice[[#This Row],[Total Charge]]</f>
        <v>44.800000000000004</v>
      </c>
      <c r="W62" t="str" cm="1">
        <f t="array" ref="W62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63" spans="1:23" x14ac:dyDescent="0.3">
      <c r="A63" t="s">
        <v>420</v>
      </c>
      <c r="B63" t="s">
        <v>72</v>
      </c>
      <c r="C63" t="s">
        <v>191</v>
      </c>
      <c r="D63">
        <v>121003</v>
      </c>
      <c r="E63" t="s">
        <v>421</v>
      </c>
      <c r="F63" t="s">
        <v>168</v>
      </c>
      <c r="G63">
        <f>_xlfn.XLOOKUP(Courier_Invoice[[#This Row],[Zone]],Courier_Rate[Zone],Courier_Rate[Weight Slabs])</f>
        <v>1</v>
      </c>
      <c r="H63" t="s">
        <v>156</v>
      </c>
      <c r="I63" t="s">
        <v>169</v>
      </c>
      <c r="J63">
        <f>_xlfn.XLOOKUP(Courier_Invoice[[#This Row],[Order ID]],Order_Weight[OrderID],Order_Weight[Weight(g)])/1000</f>
        <v>0.5</v>
      </c>
      <c r="K63" t="str" cm="1">
        <f t="array" ref="K63">_xlfn.XLOOKUP(Courier_Invoice[[#This Row],[Warehouse Pincode]]&amp;Courier_Invoice[[#This Row],[Customer Pincode]],Pincode_Zones[Warehouse Pincode]&amp;Pincode_Zones[Customer Pincode],Pincode_Zones[Zone])</f>
        <v>e</v>
      </c>
      <c r="L63">
        <f>_xlfn.XLOOKUP(Courier_Invoice[[#This Row],[Zone X]],Courier_Rate[Zone],Courier_Rate[Weight Slabs])</f>
        <v>2</v>
      </c>
      <c r="M63">
        <f>ROUNDUP(Courier_Invoice[[#This Row],[Order weight]]/Courier_Invoice[[#This Row],[Weight Slabs]],0)</f>
        <v>1</v>
      </c>
      <c r="N63">
        <f>Courier_Invoice[[#This Row],[Total Slabs]]-1</f>
        <v>0</v>
      </c>
      <c r="O63">
        <f>_xlfn.XLOOKUP(Courier_Invoice[[#This Row],[Zone X]],Courier_Rate[Zone],Courier_Rate[Forward Fixed Charge])</f>
        <v>56.6</v>
      </c>
      <c r="P63">
        <f>_xlfn.XLOOKUP(Courier_Invoice[[#This Row],[Zone X]],Courier_Rate[Zone],Courier_Rate[Forward Additional Weight Slab Charge])</f>
        <v>55.5</v>
      </c>
      <c r="Q63">
        <f>Courier_Invoice[[#This Row],[Forward Additional Weight Slab Charge]]*Courier_Invoice[[#This Row],[Additional Slabs]]</f>
        <v>0</v>
      </c>
      <c r="R63">
        <f>_xlfn.XLOOKUP(Courier_Invoice[[#This Row],[Zone X]],Courier_Rate[Zone],Courier_Rate[RTO Fixed Charge])</f>
        <v>50.7</v>
      </c>
      <c r="S63">
        <f>_xlfn.XLOOKUP(Courier_Invoice[[#This Row],[Zone X]],Courier_Rate[Zone],Courier_Rate[RTO Additional Weight Slab Charge])</f>
        <v>55.5</v>
      </c>
      <c r="T63">
        <f>Courier_Invoice[[#This Row],[RTO Additional Weight Slab Charge]]*Courier_Invoice[[#This Row],[Additional Slabs]]</f>
        <v>0</v>
      </c>
      <c r="U63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56.6</v>
      </c>
      <c r="V63">
        <f>Courier_Invoice[[#This Row],[Billing Amount (Rs.)]]-Courier_Invoice[[#This Row],[Total Charge]]</f>
        <v>4.6999999999999957</v>
      </c>
      <c r="W63" t="str" cm="1">
        <f t="array" ref="W63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64" spans="1:23" x14ac:dyDescent="0.3">
      <c r="A64" t="s">
        <v>218</v>
      </c>
      <c r="B64" t="s">
        <v>70</v>
      </c>
      <c r="C64" t="s">
        <v>219</v>
      </c>
      <c r="D64">
        <v>121003</v>
      </c>
      <c r="E64" t="s">
        <v>220</v>
      </c>
      <c r="F64" t="s">
        <v>168</v>
      </c>
      <c r="G64">
        <f>_xlfn.XLOOKUP(Courier_Invoice[[#This Row],[Zone]],Courier_Rate[Zone],Courier_Rate[Weight Slabs])</f>
        <v>1</v>
      </c>
      <c r="H64" t="s">
        <v>156</v>
      </c>
      <c r="I64" t="s">
        <v>181</v>
      </c>
      <c r="J64">
        <f>_xlfn.XLOOKUP(Courier_Invoice[[#This Row],[Order ID]],Order_Weight[OrderID],Order_Weight[Weight(g)])/1000</f>
        <v>1.1830000000000001</v>
      </c>
      <c r="K64" t="str" cm="1">
        <f t="array" ref="K64">_xlfn.XLOOKUP(Courier_Invoice[[#This Row],[Warehouse Pincode]]&amp;Courier_Invoice[[#This Row],[Customer Pincode]],Pincode_Zones[Warehouse Pincode]&amp;Pincode_Zones[Customer Pincode],Pincode_Zones[Zone])</f>
        <v>b</v>
      </c>
      <c r="L64">
        <f>_xlfn.XLOOKUP(Courier_Invoice[[#This Row],[Zone X]],Courier_Rate[Zone],Courier_Rate[Weight Slabs])</f>
        <v>1</v>
      </c>
      <c r="M64">
        <f>ROUNDUP(Courier_Invoice[[#This Row],[Order weight]]/Courier_Invoice[[#This Row],[Weight Slabs]],0)</f>
        <v>2</v>
      </c>
      <c r="N64">
        <f>Courier_Invoice[[#This Row],[Total Slabs]]-1</f>
        <v>1</v>
      </c>
      <c r="O64">
        <f>_xlfn.XLOOKUP(Courier_Invoice[[#This Row],[Zone X]],Courier_Rate[Zone],Courier_Rate[Forward Fixed Charge])</f>
        <v>33</v>
      </c>
      <c r="P64">
        <f>_xlfn.XLOOKUP(Courier_Invoice[[#This Row],[Zone X]],Courier_Rate[Zone],Courier_Rate[Forward Additional Weight Slab Charge])</f>
        <v>28.3</v>
      </c>
      <c r="Q64">
        <f>Courier_Invoice[[#This Row],[Forward Additional Weight Slab Charge]]*Courier_Invoice[[#This Row],[Additional Slabs]]</f>
        <v>28.3</v>
      </c>
      <c r="R64">
        <f>_xlfn.XLOOKUP(Courier_Invoice[[#This Row],[Zone X]],Courier_Rate[Zone],Courier_Rate[RTO Fixed Charge])</f>
        <v>20.5</v>
      </c>
      <c r="S64">
        <f>_xlfn.XLOOKUP(Courier_Invoice[[#This Row],[Zone X]],Courier_Rate[Zone],Courier_Rate[RTO Additional Weight Slab Charge])</f>
        <v>28.3</v>
      </c>
      <c r="T64">
        <f>Courier_Invoice[[#This Row],[RTO Additional Weight Slab Charge]]*Courier_Invoice[[#This Row],[Additional Slabs]]</f>
        <v>28.3</v>
      </c>
      <c r="U64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61.3</v>
      </c>
      <c r="V64">
        <f>Courier_Invoice[[#This Row],[Billing Amount (Rs.)]]-Courier_Invoice[[#This Row],[Total Charge]]</f>
        <v>28.299999999999997</v>
      </c>
      <c r="W64" t="str" cm="1">
        <f t="array" ref="W64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65" spans="1:23" x14ac:dyDescent="0.3">
      <c r="A65" t="s">
        <v>422</v>
      </c>
      <c r="B65" t="s">
        <v>69</v>
      </c>
      <c r="C65" t="s">
        <v>191</v>
      </c>
      <c r="D65">
        <v>121003</v>
      </c>
      <c r="E65" t="s">
        <v>423</v>
      </c>
      <c r="F65" t="s">
        <v>155</v>
      </c>
      <c r="G65">
        <f>_xlfn.XLOOKUP(Courier_Invoice[[#This Row],[Zone]],Courier_Rate[Zone],Courier_Rate[Weight Slabs])</f>
        <v>1.5</v>
      </c>
      <c r="H65" t="s">
        <v>156</v>
      </c>
      <c r="I65" t="s">
        <v>161</v>
      </c>
      <c r="J65">
        <f>_xlfn.XLOOKUP(Courier_Invoice[[#This Row],[Order ID]],Order_Weight[OrderID],Order_Weight[Weight(g)])/1000</f>
        <v>0.5</v>
      </c>
      <c r="K65" t="str" cm="1">
        <f t="array" ref="K65">_xlfn.XLOOKUP(Courier_Invoice[[#This Row],[Warehouse Pincode]]&amp;Courier_Invoice[[#This Row],[Customer Pincode]],Pincode_Zones[Warehouse Pincode]&amp;Pincode_Zones[Customer Pincode],Pincode_Zones[Zone])</f>
        <v>b</v>
      </c>
      <c r="L65">
        <f>_xlfn.XLOOKUP(Courier_Invoice[[#This Row],[Zone X]],Courier_Rate[Zone],Courier_Rate[Weight Slabs])</f>
        <v>1</v>
      </c>
      <c r="M65">
        <f>ROUNDUP(Courier_Invoice[[#This Row],[Order weight]]/Courier_Invoice[[#This Row],[Weight Slabs]],0)</f>
        <v>1</v>
      </c>
      <c r="N65">
        <f>Courier_Invoice[[#This Row],[Total Slabs]]-1</f>
        <v>0</v>
      </c>
      <c r="O65">
        <f>_xlfn.XLOOKUP(Courier_Invoice[[#This Row],[Zone X]],Courier_Rate[Zone],Courier_Rate[Forward Fixed Charge])</f>
        <v>33</v>
      </c>
      <c r="P65">
        <f>_xlfn.XLOOKUP(Courier_Invoice[[#This Row],[Zone X]],Courier_Rate[Zone],Courier_Rate[Forward Additional Weight Slab Charge])</f>
        <v>28.3</v>
      </c>
      <c r="Q65">
        <f>Courier_Invoice[[#This Row],[Forward Additional Weight Slab Charge]]*Courier_Invoice[[#This Row],[Additional Slabs]]</f>
        <v>0</v>
      </c>
      <c r="R65">
        <f>_xlfn.XLOOKUP(Courier_Invoice[[#This Row],[Zone X]],Courier_Rate[Zone],Courier_Rate[RTO Fixed Charge])</f>
        <v>20.5</v>
      </c>
      <c r="S65">
        <f>_xlfn.XLOOKUP(Courier_Invoice[[#This Row],[Zone X]],Courier_Rate[Zone],Courier_Rate[RTO Additional Weight Slab Charge])</f>
        <v>28.3</v>
      </c>
      <c r="T65">
        <f>Courier_Invoice[[#This Row],[RTO Additional Weight Slab Charge]]*Courier_Invoice[[#This Row],[Additional Slabs]]</f>
        <v>0</v>
      </c>
      <c r="U65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65">
        <f>Courier_Invoice[[#This Row],[Billing Amount (Rs.)]]-Courier_Invoice[[#This Row],[Total Charge]]</f>
        <v>57.2</v>
      </c>
      <c r="W65" t="str" cm="1">
        <f t="array" ref="W65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66" spans="1:23" x14ac:dyDescent="0.3">
      <c r="A66" t="s">
        <v>424</v>
      </c>
      <c r="B66" t="s">
        <v>68</v>
      </c>
      <c r="C66" t="s">
        <v>425</v>
      </c>
      <c r="D66">
        <v>121003</v>
      </c>
      <c r="E66" t="s">
        <v>426</v>
      </c>
      <c r="F66" t="s">
        <v>155</v>
      </c>
      <c r="G66">
        <f>_xlfn.XLOOKUP(Courier_Invoice[[#This Row],[Zone]],Courier_Rate[Zone],Courier_Rate[Weight Slabs])</f>
        <v>1.5</v>
      </c>
      <c r="H66" t="s">
        <v>156</v>
      </c>
      <c r="I66" t="s">
        <v>305</v>
      </c>
      <c r="J66">
        <f>_xlfn.XLOOKUP(Courier_Invoice[[#This Row],[Order ID]],Order_Weight[OrderID],Order_Weight[Weight(g)])/1000</f>
        <v>0.22</v>
      </c>
      <c r="K66" t="str" cm="1">
        <f t="array" ref="K66">_xlfn.XLOOKUP(Courier_Invoice[[#This Row],[Warehouse Pincode]]&amp;Courier_Invoice[[#This Row],[Customer Pincode]],Pincode_Zones[Warehouse Pincode]&amp;Pincode_Zones[Customer Pincode],Pincode_Zones[Zone])</f>
        <v>b</v>
      </c>
      <c r="L66">
        <f>_xlfn.XLOOKUP(Courier_Invoice[[#This Row],[Zone X]],Courier_Rate[Zone],Courier_Rate[Weight Slabs])</f>
        <v>1</v>
      </c>
      <c r="M66">
        <f>ROUNDUP(Courier_Invoice[[#This Row],[Order weight]]/Courier_Invoice[[#This Row],[Weight Slabs]],0)</f>
        <v>1</v>
      </c>
      <c r="N66">
        <f>Courier_Invoice[[#This Row],[Total Slabs]]-1</f>
        <v>0</v>
      </c>
      <c r="O66">
        <f>_xlfn.XLOOKUP(Courier_Invoice[[#This Row],[Zone X]],Courier_Rate[Zone],Courier_Rate[Forward Fixed Charge])</f>
        <v>33</v>
      </c>
      <c r="P66">
        <f>_xlfn.XLOOKUP(Courier_Invoice[[#This Row],[Zone X]],Courier_Rate[Zone],Courier_Rate[Forward Additional Weight Slab Charge])</f>
        <v>28.3</v>
      </c>
      <c r="Q66">
        <f>Courier_Invoice[[#This Row],[Forward Additional Weight Slab Charge]]*Courier_Invoice[[#This Row],[Additional Slabs]]</f>
        <v>0</v>
      </c>
      <c r="R66">
        <f>_xlfn.XLOOKUP(Courier_Invoice[[#This Row],[Zone X]],Courier_Rate[Zone],Courier_Rate[RTO Fixed Charge])</f>
        <v>20.5</v>
      </c>
      <c r="S66">
        <f>_xlfn.XLOOKUP(Courier_Invoice[[#This Row],[Zone X]],Courier_Rate[Zone],Courier_Rate[RTO Additional Weight Slab Charge])</f>
        <v>28.3</v>
      </c>
      <c r="T66">
        <f>Courier_Invoice[[#This Row],[RTO Additional Weight Slab Charge]]*Courier_Invoice[[#This Row],[Additional Slabs]]</f>
        <v>0</v>
      </c>
      <c r="U66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66">
        <f>Courier_Invoice[[#This Row],[Billing Amount (Rs.)]]-Courier_Invoice[[#This Row],[Total Charge]]</f>
        <v>146.80000000000001</v>
      </c>
      <c r="W66" t="str" cm="1">
        <f t="array" ref="W66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67" spans="1:23" x14ac:dyDescent="0.3">
      <c r="A67" t="s">
        <v>333</v>
      </c>
      <c r="B67" t="s">
        <v>67</v>
      </c>
      <c r="C67" t="s">
        <v>235</v>
      </c>
      <c r="D67">
        <v>121003</v>
      </c>
      <c r="E67" t="s">
        <v>334</v>
      </c>
      <c r="F67" t="s">
        <v>155</v>
      </c>
      <c r="G67">
        <f>_xlfn.XLOOKUP(Courier_Invoice[[#This Row],[Zone]],Courier_Rate[Zone],Courier_Rate[Weight Slabs])</f>
        <v>1.5</v>
      </c>
      <c r="H67" t="s">
        <v>156</v>
      </c>
      <c r="I67" t="s">
        <v>161</v>
      </c>
      <c r="J67">
        <f>_xlfn.XLOOKUP(Courier_Invoice[[#This Row],[Order ID]],Order_Weight[OrderID],Order_Weight[Weight(g)])/1000</f>
        <v>0.73099999999999998</v>
      </c>
      <c r="K67" t="str" cm="1">
        <f t="array" ref="K67">_xlfn.XLOOKUP(Courier_Invoice[[#This Row],[Warehouse Pincode]]&amp;Courier_Invoice[[#This Row],[Customer Pincode]],Pincode_Zones[Warehouse Pincode]&amp;Pincode_Zones[Customer Pincode],Pincode_Zones[Zone])</f>
        <v>b</v>
      </c>
      <c r="L67">
        <f>_xlfn.XLOOKUP(Courier_Invoice[[#This Row],[Zone X]],Courier_Rate[Zone],Courier_Rate[Weight Slabs])</f>
        <v>1</v>
      </c>
      <c r="M67">
        <f>ROUNDUP(Courier_Invoice[[#This Row],[Order weight]]/Courier_Invoice[[#This Row],[Weight Slabs]],0)</f>
        <v>1</v>
      </c>
      <c r="N67">
        <f>Courier_Invoice[[#This Row],[Total Slabs]]-1</f>
        <v>0</v>
      </c>
      <c r="O67">
        <f>_xlfn.XLOOKUP(Courier_Invoice[[#This Row],[Zone X]],Courier_Rate[Zone],Courier_Rate[Forward Fixed Charge])</f>
        <v>33</v>
      </c>
      <c r="P67">
        <f>_xlfn.XLOOKUP(Courier_Invoice[[#This Row],[Zone X]],Courier_Rate[Zone],Courier_Rate[Forward Additional Weight Slab Charge])</f>
        <v>28.3</v>
      </c>
      <c r="Q67">
        <f>Courier_Invoice[[#This Row],[Forward Additional Weight Slab Charge]]*Courier_Invoice[[#This Row],[Additional Slabs]]</f>
        <v>0</v>
      </c>
      <c r="R67">
        <f>_xlfn.XLOOKUP(Courier_Invoice[[#This Row],[Zone X]],Courier_Rate[Zone],Courier_Rate[RTO Fixed Charge])</f>
        <v>20.5</v>
      </c>
      <c r="S67">
        <f>_xlfn.XLOOKUP(Courier_Invoice[[#This Row],[Zone X]],Courier_Rate[Zone],Courier_Rate[RTO Additional Weight Slab Charge])</f>
        <v>28.3</v>
      </c>
      <c r="T67">
        <f>Courier_Invoice[[#This Row],[RTO Additional Weight Slab Charge]]*Courier_Invoice[[#This Row],[Additional Slabs]]</f>
        <v>0</v>
      </c>
      <c r="U67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67">
        <f>Courier_Invoice[[#This Row],[Billing Amount (Rs.)]]-Courier_Invoice[[#This Row],[Total Charge]]</f>
        <v>57.2</v>
      </c>
      <c r="W67" t="str" cm="1">
        <f t="array" ref="W67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68" spans="1:23" x14ac:dyDescent="0.3">
      <c r="A68" t="s">
        <v>427</v>
      </c>
      <c r="B68" t="s">
        <v>66</v>
      </c>
      <c r="C68" t="s">
        <v>428</v>
      </c>
      <c r="D68">
        <v>121003</v>
      </c>
      <c r="E68" t="s">
        <v>429</v>
      </c>
      <c r="F68" t="s">
        <v>155</v>
      </c>
      <c r="G68">
        <f>_xlfn.XLOOKUP(Courier_Invoice[[#This Row],[Zone]],Courier_Rate[Zone],Courier_Rate[Weight Slabs])</f>
        <v>1.5</v>
      </c>
      <c r="H68" t="s">
        <v>156</v>
      </c>
      <c r="I68" t="s">
        <v>165</v>
      </c>
      <c r="J68">
        <f>_xlfn.XLOOKUP(Courier_Invoice[[#This Row],[Order ID]],Order_Weight[OrderID],Order_Weight[Weight(g)])/1000</f>
        <v>0.6</v>
      </c>
      <c r="K68" t="str" cm="1">
        <f t="array" ref="K68">_xlfn.XLOOKUP(Courier_Invoice[[#This Row],[Warehouse Pincode]]&amp;Courier_Invoice[[#This Row],[Customer Pincode]],Pincode_Zones[Warehouse Pincode]&amp;Pincode_Zones[Customer Pincode],Pincode_Zones[Zone])</f>
        <v>b</v>
      </c>
      <c r="L68">
        <f>_xlfn.XLOOKUP(Courier_Invoice[[#This Row],[Zone X]],Courier_Rate[Zone],Courier_Rate[Weight Slabs])</f>
        <v>1</v>
      </c>
      <c r="M68">
        <f>ROUNDUP(Courier_Invoice[[#This Row],[Order weight]]/Courier_Invoice[[#This Row],[Weight Slabs]],0)</f>
        <v>1</v>
      </c>
      <c r="N68">
        <f>Courier_Invoice[[#This Row],[Total Slabs]]-1</f>
        <v>0</v>
      </c>
      <c r="O68">
        <f>_xlfn.XLOOKUP(Courier_Invoice[[#This Row],[Zone X]],Courier_Rate[Zone],Courier_Rate[Forward Fixed Charge])</f>
        <v>33</v>
      </c>
      <c r="P68">
        <f>_xlfn.XLOOKUP(Courier_Invoice[[#This Row],[Zone X]],Courier_Rate[Zone],Courier_Rate[Forward Additional Weight Slab Charge])</f>
        <v>28.3</v>
      </c>
      <c r="Q68">
        <f>Courier_Invoice[[#This Row],[Forward Additional Weight Slab Charge]]*Courier_Invoice[[#This Row],[Additional Slabs]]</f>
        <v>0</v>
      </c>
      <c r="R68">
        <f>_xlfn.XLOOKUP(Courier_Invoice[[#This Row],[Zone X]],Courier_Rate[Zone],Courier_Rate[RTO Fixed Charge])</f>
        <v>20.5</v>
      </c>
      <c r="S68">
        <f>_xlfn.XLOOKUP(Courier_Invoice[[#This Row],[Zone X]],Courier_Rate[Zone],Courier_Rate[RTO Additional Weight Slab Charge])</f>
        <v>28.3</v>
      </c>
      <c r="T68">
        <f>Courier_Invoice[[#This Row],[RTO Additional Weight Slab Charge]]*Courier_Invoice[[#This Row],[Additional Slabs]]</f>
        <v>0</v>
      </c>
      <c r="U68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68">
        <f>Courier_Invoice[[#This Row],[Billing Amount (Rs.)]]-Courier_Invoice[[#This Row],[Total Charge]]</f>
        <v>191.6</v>
      </c>
      <c r="W68" t="str" cm="1">
        <f t="array" ref="W68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69" spans="1:23" x14ac:dyDescent="0.3">
      <c r="A69" t="s">
        <v>430</v>
      </c>
      <c r="B69" t="s">
        <v>65</v>
      </c>
      <c r="C69" t="s">
        <v>307</v>
      </c>
      <c r="D69">
        <v>121003</v>
      </c>
      <c r="E69" t="s">
        <v>332</v>
      </c>
      <c r="F69" t="s">
        <v>155</v>
      </c>
      <c r="G69">
        <f>_xlfn.XLOOKUP(Courier_Invoice[[#This Row],[Zone]],Courier_Rate[Zone],Courier_Rate[Weight Slabs])</f>
        <v>1.5</v>
      </c>
      <c r="H69" t="s">
        <v>156</v>
      </c>
      <c r="I69" t="s">
        <v>161</v>
      </c>
      <c r="J69">
        <f>_xlfn.XLOOKUP(Courier_Invoice[[#This Row],[Order ID]],Order_Weight[OrderID],Order_Weight[Weight(g)])/1000</f>
        <v>0.5</v>
      </c>
      <c r="K69" t="str" cm="1">
        <f t="array" ref="K69">_xlfn.XLOOKUP(Courier_Invoice[[#This Row],[Warehouse Pincode]]&amp;Courier_Invoice[[#This Row],[Customer Pincode]],Pincode_Zones[Warehouse Pincode]&amp;Pincode_Zones[Customer Pincode],Pincode_Zones[Zone])</f>
        <v>b</v>
      </c>
      <c r="L69">
        <f>_xlfn.XLOOKUP(Courier_Invoice[[#This Row],[Zone X]],Courier_Rate[Zone],Courier_Rate[Weight Slabs])</f>
        <v>1</v>
      </c>
      <c r="M69">
        <f>ROUNDUP(Courier_Invoice[[#This Row],[Order weight]]/Courier_Invoice[[#This Row],[Weight Slabs]],0)</f>
        <v>1</v>
      </c>
      <c r="N69">
        <f>Courier_Invoice[[#This Row],[Total Slabs]]-1</f>
        <v>0</v>
      </c>
      <c r="O69">
        <f>_xlfn.XLOOKUP(Courier_Invoice[[#This Row],[Zone X]],Courier_Rate[Zone],Courier_Rate[Forward Fixed Charge])</f>
        <v>33</v>
      </c>
      <c r="P69">
        <f>_xlfn.XLOOKUP(Courier_Invoice[[#This Row],[Zone X]],Courier_Rate[Zone],Courier_Rate[Forward Additional Weight Slab Charge])</f>
        <v>28.3</v>
      </c>
      <c r="Q69">
        <f>Courier_Invoice[[#This Row],[Forward Additional Weight Slab Charge]]*Courier_Invoice[[#This Row],[Additional Slabs]]</f>
        <v>0</v>
      </c>
      <c r="R69">
        <f>_xlfn.XLOOKUP(Courier_Invoice[[#This Row],[Zone X]],Courier_Rate[Zone],Courier_Rate[RTO Fixed Charge])</f>
        <v>20.5</v>
      </c>
      <c r="S69">
        <f>_xlfn.XLOOKUP(Courier_Invoice[[#This Row],[Zone X]],Courier_Rate[Zone],Courier_Rate[RTO Additional Weight Slab Charge])</f>
        <v>28.3</v>
      </c>
      <c r="T69">
        <f>Courier_Invoice[[#This Row],[RTO Additional Weight Slab Charge]]*Courier_Invoice[[#This Row],[Additional Slabs]]</f>
        <v>0</v>
      </c>
      <c r="U69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69">
        <f>Courier_Invoice[[#This Row],[Billing Amount (Rs.)]]-Courier_Invoice[[#This Row],[Total Charge]]</f>
        <v>57.2</v>
      </c>
      <c r="W69" t="str" cm="1">
        <f t="array" ref="W69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70" spans="1:23" x14ac:dyDescent="0.3">
      <c r="A70" t="s">
        <v>431</v>
      </c>
      <c r="B70" t="s">
        <v>64</v>
      </c>
      <c r="C70" t="s">
        <v>191</v>
      </c>
      <c r="D70">
        <v>121003</v>
      </c>
      <c r="E70" t="s">
        <v>432</v>
      </c>
      <c r="F70" t="s">
        <v>155</v>
      </c>
      <c r="G70">
        <f>_xlfn.XLOOKUP(Courier_Invoice[[#This Row],[Zone]],Courier_Rate[Zone],Courier_Rate[Weight Slabs])</f>
        <v>1.5</v>
      </c>
      <c r="H70" t="s">
        <v>156</v>
      </c>
      <c r="I70" t="s">
        <v>161</v>
      </c>
      <c r="J70">
        <f>_xlfn.XLOOKUP(Courier_Invoice[[#This Row],[Order ID]],Order_Weight[OrderID],Order_Weight[Weight(g)])/1000</f>
        <v>0.5</v>
      </c>
      <c r="K70" t="str" cm="1">
        <f t="array" ref="K70">_xlfn.XLOOKUP(Courier_Invoice[[#This Row],[Warehouse Pincode]]&amp;Courier_Invoice[[#This Row],[Customer Pincode]],Pincode_Zones[Warehouse Pincode]&amp;Pincode_Zones[Customer Pincode],Pincode_Zones[Zone])</f>
        <v>b</v>
      </c>
      <c r="L70">
        <f>_xlfn.XLOOKUP(Courier_Invoice[[#This Row],[Zone X]],Courier_Rate[Zone],Courier_Rate[Weight Slabs])</f>
        <v>1</v>
      </c>
      <c r="M70">
        <f>ROUNDUP(Courier_Invoice[[#This Row],[Order weight]]/Courier_Invoice[[#This Row],[Weight Slabs]],0)</f>
        <v>1</v>
      </c>
      <c r="N70">
        <f>Courier_Invoice[[#This Row],[Total Slabs]]-1</f>
        <v>0</v>
      </c>
      <c r="O70">
        <f>_xlfn.XLOOKUP(Courier_Invoice[[#This Row],[Zone X]],Courier_Rate[Zone],Courier_Rate[Forward Fixed Charge])</f>
        <v>33</v>
      </c>
      <c r="P70">
        <f>_xlfn.XLOOKUP(Courier_Invoice[[#This Row],[Zone X]],Courier_Rate[Zone],Courier_Rate[Forward Additional Weight Slab Charge])</f>
        <v>28.3</v>
      </c>
      <c r="Q70">
        <f>Courier_Invoice[[#This Row],[Forward Additional Weight Slab Charge]]*Courier_Invoice[[#This Row],[Additional Slabs]]</f>
        <v>0</v>
      </c>
      <c r="R70">
        <f>_xlfn.XLOOKUP(Courier_Invoice[[#This Row],[Zone X]],Courier_Rate[Zone],Courier_Rate[RTO Fixed Charge])</f>
        <v>20.5</v>
      </c>
      <c r="S70">
        <f>_xlfn.XLOOKUP(Courier_Invoice[[#This Row],[Zone X]],Courier_Rate[Zone],Courier_Rate[RTO Additional Weight Slab Charge])</f>
        <v>28.3</v>
      </c>
      <c r="T70">
        <f>Courier_Invoice[[#This Row],[RTO Additional Weight Slab Charge]]*Courier_Invoice[[#This Row],[Additional Slabs]]</f>
        <v>0</v>
      </c>
      <c r="U70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70">
        <f>Courier_Invoice[[#This Row],[Billing Amount (Rs.)]]-Courier_Invoice[[#This Row],[Total Charge]]</f>
        <v>57.2</v>
      </c>
      <c r="W70" t="str" cm="1">
        <f t="array" ref="W70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71" spans="1:23" x14ac:dyDescent="0.3">
      <c r="A71" t="s">
        <v>433</v>
      </c>
      <c r="B71" t="s">
        <v>63</v>
      </c>
      <c r="C71" t="s">
        <v>191</v>
      </c>
      <c r="D71">
        <v>121003</v>
      </c>
      <c r="E71" t="s">
        <v>434</v>
      </c>
      <c r="F71" t="s">
        <v>155</v>
      </c>
      <c r="G71">
        <f>_xlfn.XLOOKUP(Courier_Invoice[[#This Row],[Zone]],Courier_Rate[Zone],Courier_Rate[Weight Slabs])</f>
        <v>1.5</v>
      </c>
      <c r="H71" t="s">
        <v>156</v>
      </c>
      <c r="I71" t="s">
        <v>161</v>
      </c>
      <c r="J71">
        <f>_xlfn.XLOOKUP(Courier_Invoice[[#This Row],[Order ID]],Order_Weight[OrderID],Order_Weight[Weight(g)])/1000</f>
        <v>0.5</v>
      </c>
      <c r="K71" t="str" cm="1">
        <f t="array" ref="K71">_xlfn.XLOOKUP(Courier_Invoice[[#This Row],[Warehouse Pincode]]&amp;Courier_Invoice[[#This Row],[Customer Pincode]],Pincode_Zones[Warehouse Pincode]&amp;Pincode_Zones[Customer Pincode],Pincode_Zones[Zone])</f>
        <v>b</v>
      </c>
      <c r="L71">
        <f>_xlfn.XLOOKUP(Courier_Invoice[[#This Row],[Zone X]],Courier_Rate[Zone],Courier_Rate[Weight Slabs])</f>
        <v>1</v>
      </c>
      <c r="M71">
        <f>ROUNDUP(Courier_Invoice[[#This Row],[Order weight]]/Courier_Invoice[[#This Row],[Weight Slabs]],0)</f>
        <v>1</v>
      </c>
      <c r="N71">
        <f>Courier_Invoice[[#This Row],[Total Slabs]]-1</f>
        <v>0</v>
      </c>
      <c r="O71">
        <f>_xlfn.XLOOKUP(Courier_Invoice[[#This Row],[Zone X]],Courier_Rate[Zone],Courier_Rate[Forward Fixed Charge])</f>
        <v>33</v>
      </c>
      <c r="P71">
        <f>_xlfn.XLOOKUP(Courier_Invoice[[#This Row],[Zone X]],Courier_Rate[Zone],Courier_Rate[Forward Additional Weight Slab Charge])</f>
        <v>28.3</v>
      </c>
      <c r="Q71">
        <f>Courier_Invoice[[#This Row],[Forward Additional Weight Slab Charge]]*Courier_Invoice[[#This Row],[Additional Slabs]]</f>
        <v>0</v>
      </c>
      <c r="R71">
        <f>_xlfn.XLOOKUP(Courier_Invoice[[#This Row],[Zone X]],Courier_Rate[Zone],Courier_Rate[RTO Fixed Charge])</f>
        <v>20.5</v>
      </c>
      <c r="S71">
        <f>_xlfn.XLOOKUP(Courier_Invoice[[#This Row],[Zone X]],Courier_Rate[Zone],Courier_Rate[RTO Additional Weight Slab Charge])</f>
        <v>28.3</v>
      </c>
      <c r="T71">
        <f>Courier_Invoice[[#This Row],[RTO Additional Weight Slab Charge]]*Courier_Invoice[[#This Row],[Additional Slabs]]</f>
        <v>0</v>
      </c>
      <c r="U71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71">
        <f>Courier_Invoice[[#This Row],[Billing Amount (Rs.)]]-Courier_Invoice[[#This Row],[Total Charge]]</f>
        <v>57.2</v>
      </c>
      <c r="W71" t="str" cm="1">
        <f t="array" ref="W71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72" spans="1:23" x14ac:dyDescent="0.3">
      <c r="A72" t="s">
        <v>435</v>
      </c>
      <c r="B72" t="s">
        <v>62</v>
      </c>
      <c r="C72" t="s">
        <v>260</v>
      </c>
      <c r="D72">
        <v>121003</v>
      </c>
      <c r="E72" t="s">
        <v>436</v>
      </c>
      <c r="F72" t="s">
        <v>155</v>
      </c>
      <c r="G72">
        <f>_xlfn.XLOOKUP(Courier_Invoice[[#This Row],[Zone]],Courier_Rate[Zone],Courier_Rate[Weight Slabs])</f>
        <v>1.5</v>
      </c>
      <c r="H72" t="s">
        <v>156</v>
      </c>
      <c r="I72" t="s">
        <v>161</v>
      </c>
      <c r="J72">
        <f>_xlfn.XLOOKUP(Courier_Invoice[[#This Row],[Order ID]],Order_Weight[OrderID],Order_Weight[Weight(g)])/1000</f>
        <v>0.5</v>
      </c>
      <c r="K72" t="str" cm="1">
        <f t="array" ref="K72">_xlfn.XLOOKUP(Courier_Invoice[[#This Row],[Warehouse Pincode]]&amp;Courier_Invoice[[#This Row],[Customer Pincode]],Pincode_Zones[Warehouse Pincode]&amp;Pincode_Zones[Customer Pincode],Pincode_Zones[Zone])</f>
        <v>b</v>
      </c>
      <c r="L72">
        <f>_xlfn.XLOOKUP(Courier_Invoice[[#This Row],[Zone X]],Courier_Rate[Zone],Courier_Rate[Weight Slabs])</f>
        <v>1</v>
      </c>
      <c r="M72">
        <f>ROUNDUP(Courier_Invoice[[#This Row],[Order weight]]/Courier_Invoice[[#This Row],[Weight Slabs]],0)</f>
        <v>1</v>
      </c>
      <c r="N72">
        <f>Courier_Invoice[[#This Row],[Total Slabs]]-1</f>
        <v>0</v>
      </c>
      <c r="O72">
        <f>_xlfn.XLOOKUP(Courier_Invoice[[#This Row],[Zone X]],Courier_Rate[Zone],Courier_Rate[Forward Fixed Charge])</f>
        <v>33</v>
      </c>
      <c r="P72">
        <f>_xlfn.XLOOKUP(Courier_Invoice[[#This Row],[Zone X]],Courier_Rate[Zone],Courier_Rate[Forward Additional Weight Slab Charge])</f>
        <v>28.3</v>
      </c>
      <c r="Q72">
        <f>Courier_Invoice[[#This Row],[Forward Additional Weight Slab Charge]]*Courier_Invoice[[#This Row],[Additional Slabs]]</f>
        <v>0</v>
      </c>
      <c r="R72">
        <f>_xlfn.XLOOKUP(Courier_Invoice[[#This Row],[Zone X]],Courier_Rate[Zone],Courier_Rate[RTO Fixed Charge])</f>
        <v>20.5</v>
      </c>
      <c r="S72">
        <f>_xlfn.XLOOKUP(Courier_Invoice[[#This Row],[Zone X]],Courier_Rate[Zone],Courier_Rate[RTO Additional Weight Slab Charge])</f>
        <v>28.3</v>
      </c>
      <c r="T72">
        <f>Courier_Invoice[[#This Row],[RTO Additional Weight Slab Charge]]*Courier_Invoice[[#This Row],[Additional Slabs]]</f>
        <v>0</v>
      </c>
      <c r="U72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72">
        <f>Courier_Invoice[[#This Row],[Billing Amount (Rs.)]]-Courier_Invoice[[#This Row],[Total Charge]]</f>
        <v>57.2</v>
      </c>
      <c r="W72" t="str" cm="1">
        <f t="array" ref="W72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73" spans="1:23" x14ac:dyDescent="0.3">
      <c r="A73" t="s">
        <v>457</v>
      </c>
      <c r="B73" t="s">
        <v>61</v>
      </c>
      <c r="C73" t="s">
        <v>183</v>
      </c>
      <c r="D73">
        <v>121003</v>
      </c>
      <c r="E73" t="s">
        <v>458</v>
      </c>
      <c r="F73" t="s">
        <v>155</v>
      </c>
      <c r="G73">
        <f>_xlfn.XLOOKUP(Courier_Invoice[[#This Row],[Zone]],Courier_Rate[Zone],Courier_Rate[Weight Slabs])</f>
        <v>1.5</v>
      </c>
      <c r="H73" t="s">
        <v>211</v>
      </c>
      <c r="I73" t="s">
        <v>349</v>
      </c>
      <c r="J73">
        <f>_xlfn.XLOOKUP(Courier_Invoice[[#This Row],[Order ID]],Order_Weight[OrderID],Order_Weight[Weight(g)])/1000</f>
        <v>0.60699999999999998</v>
      </c>
      <c r="K73" t="str" cm="1">
        <f t="array" ref="K73">_xlfn.XLOOKUP(Courier_Invoice[[#This Row],[Warehouse Pincode]]&amp;Courier_Invoice[[#This Row],[Customer Pincode]],Pincode_Zones[Warehouse Pincode]&amp;Pincode_Zones[Customer Pincode],Pincode_Zones[Zone])</f>
        <v>b</v>
      </c>
      <c r="L73">
        <f>_xlfn.XLOOKUP(Courier_Invoice[[#This Row],[Zone X]],Courier_Rate[Zone],Courier_Rate[Weight Slabs])</f>
        <v>1</v>
      </c>
      <c r="M73">
        <f>ROUNDUP(Courier_Invoice[[#This Row],[Order weight]]/Courier_Invoice[[#This Row],[Weight Slabs]],0)</f>
        <v>1</v>
      </c>
      <c r="N73">
        <f>Courier_Invoice[[#This Row],[Total Slabs]]-1</f>
        <v>0</v>
      </c>
      <c r="O73">
        <f>_xlfn.XLOOKUP(Courier_Invoice[[#This Row],[Zone X]],Courier_Rate[Zone],Courier_Rate[Forward Fixed Charge])</f>
        <v>33</v>
      </c>
      <c r="P73">
        <f>_xlfn.XLOOKUP(Courier_Invoice[[#This Row],[Zone X]],Courier_Rate[Zone],Courier_Rate[Forward Additional Weight Slab Charge])</f>
        <v>28.3</v>
      </c>
      <c r="Q73">
        <f>Courier_Invoice[[#This Row],[Forward Additional Weight Slab Charge]]*Courier_Invoice[[#This Row],[Additional Slabs]]</f>
        <v>0</v>
      </c>
      <c r="R73">
        <f>_xlfn.XLOOKUP(Courier_Invoice[[#This Row],[Zone X]],Courier_Rate[Zone],Courier_Rate[RTO Fixed Charge])</f>
        <v>20.5</v>
      </c>
      <c r="S73">
        <f>_xlfn.XLOOKUP(Courier_Invoice[[#This Row],[Zone X]],Courier_Rate[Zone],Courier_Rate[RTO Additional Weight Slab Charge])</f>
        <v>28.3</v>
      </c>
      <c r="T73">
        <f>Courier_Invoice[[#This Row],[RTO Additional Weight Slab Charge]]*Courier_Invoice[[#This Row],[Additional Slabs]]</f>
        <v>0</v>
      </c>
      <c r="U73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53.5</v>
      </c>
      <c r="V73">
        <f>Courier_Invoice[[#This Row],[Billing Amount (Rs.)]]-Courier_Invoice[[#This Row],[Total Charge]]</f>
        <v>33.200000000000003</v>
      </c>
      <c r="W73" t="str" cm="1">
        <f t="array" ref="W73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74" spans="1:23" x14ac:dyDescent="0.3">
      <c r="A74" t="s">
        <v>314</v>
      </c>
      <c r="B74" t="s">
        <v>60</v>
      </c>
      <c r="C74" t="s">
        <v>315</v>
      </c>
      <c r="D74">
        <v>121003</v>
      </c>
      <c r="E74" t="s">
        <v>316</v>
      </c>
      <c r="F74" t="s">
        <v>168</v>
      </c>
      <c r="G74">
        <f>_xlfn.XLOOKUP(Courier_Invoice[[#This Row],[Zone]],Courier_Rate[Zone],Courier_Rate[Weight Slabs])</f>
        <v>1</v>
      </c>
      <c r="H74" t="s">
        <v>156</v>
      </c>
      <c r="I74" t="s">
        <v>181</v>
      </c>
      <c r="J74">
        <f>_xlfn.XLOOKUP(Courier_Invoice[[#This Row],[Order ID]],Order_Weight[OrderID],Order_Weight[Weight(g)])/1000</f>
        <v>1.5049999999999999</v>
      </c>
      <c r="K74" t="str" cm="1">
        <f t="array" ref="K74">_xlfn.XLOOKUP(Courier_Invoice[[#This Row],[Warehouse Pincode]]&amp;Courier_Invoice[[#This Row],[Customer Pincode]],Pincode_Zones[Warehouse Pincode]&amp;Pincode_Zones[Customer Pincode],Pincode_Zones[Zone])</f>
        <v>b</v>
      </c>
      <c r="L74">
        <f>_xlfn.XLOOKUP(Courier_Invoice[[#This Row],[Zone X]],Courier_Rate[Zone],Courier_Rate[Weight Slabs])</f>
        <v>1</v>
      </c>
      <c r="M74">
        <f>ROUNDUP(Courier_Invoice[[#This Row],[Order weight]]/Courier_Invoice[[#This Row],[Weight Slabs]],0)</f>
        <v>2</v>
      </c>
      <c r="N74">
        <f>Courier_Invoice[[#This Row],[Total Slabs]]-1</f>
        <v>1</v>
      </c>
      <c r="O74">
        <f>_xlfn.XLOOKUP(Courier_Invoice[[#This Row],[Zone X]],Courier_Rate[Zone],Courier_Rate[Forward Fixed Charge])</f>
        <v>33</v>
      </c>
      <c r="P74">
        <f>_xlfn.XLOOKUP(Courier_Invoice[[#This Row],[Zone X]],Courier_Rate[Zone],Courier_Rate[Forward Additional Weight Slab Charge])</f>
        <v>28.3</v>
      </c>
      <c r="Q74">
        <f>Courier_Invoice[[#This Row],[Forward Additional Weight Slab Charge]]*Courier_Invoice[[#This Row],[Additional Slabs]]</f>
        <v>28.3</v>
      </c>
      <c r="R74">
        <f>_xlfn.XLOOKUP(Courier_Invoice[[#This Row],[Zone X]],Courier_Rate[Zone],Courier_Rate[RTO Fixed Charge])</f>
        <v>20.5</v>
      </c>
      <c r="S74">
        <f>_xlfn.XLOOKUP(Courier_Invoice[[#This Row],[Zone X]],Courier_Rate[Zone],Courier_Rate[RTO Additional Weight Slab Charge])</f>
        <v>28.3</v>
      </c>
      <c r="T74">
        <f>Courier_Invoice[[#This Row],[RTO Additional Weight Slab Charge]]*Courier_Invoice[[#This Row],[Additional Slabs]]</f>
        <v>28.3</v>
      </c>
      <c r="U74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61.3</v>
      </c>
      <c r="V74">
        <f>Courier_Invoice[[#This Row],[Billing Amount (Rs.)]]-Courier_Invoice[[#This Row],[Total Charge]]</f>
        <v>28.299999999999997</v>
      </c>
      <c r="W74" t="str" cm="1">
        <f t="array" ref="W74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75" spans="1:23" x14ac:dyDescent="0.3">
      <c r="A75" t="s">
        <v>317</v>
      </c>
      <c r="B75" t="s">
        <v>58</v>
      </c>
      <c r="C75" t="s">
        <v>315</v>
      </c>
      <c r="D75">
        <v>121003</v>
      </c>
      <c r="E75" t="s">
        <v>318</v>
      </c>
      <c r="F75" t="s">
        <v>155</v>
      </c>
      <c r="G75">
        <f>_xlfn.XLOOKUP(Courier_Invoice[[#This Row],[Zone]],Courier_Rate[Zone],Courier_Rate[Weight Slabs])</f>
        <v>1.5</v>
      </c>
      <c r="H75" t="s">
        <v>156</v>
      </c>
      <c r="I75" t="s">
        <v>157</v>
      </c>
      <c r="J75">
        <f>_xlfn.XLOOKUP(Courier_Invoice[[#This Row],[Order ID]],Order_Weight[OrderID],Order_Weight[Weight(g)])/1000</f>
        <v>1.5169999999999999</v>
      </c>
      <c r="K75" t="str" cm="1">
        <f t="array" ref="K75">_xlfn.XLOOKUP(Courier_Invoice[[#This Row],[Warehouse Pincode]]&amp;Courier_Invoice[[#This Row],[Customer Pincode]],Pincode_Zones[Warehouse Pincode]&amp;Pincode_Zones[Customer Pincode],Pincode_Zones[Zone])</f>
        <v>d</v>
      </c>
      <c r="L75">
        <f>_xlfn.XLOOKUP(Courier_Invoice[[#This Row],[Zone X]],Courier_Rate[Zone],Courier_Rate[Weight Slabs])</f>
        <v>1.5</v>
      </c>
      <c r="M75">
        <f>ROUNDUP(Courier_Invoice[[#This Row],[Order weight]]/Courier_Invoice[[#This Row],[Weight Slabs]],0)</f>
        <v>2</v>
      </c>
      <c r="N75">
        <f>Courier_Invoice[[#This Row],[Total Slabs]]-1</f>
        <v>1</v>
      </c>
      <c r="O75">
        <f>_xlfn.XLOOKUP(Courier_Invoice[[#This Row],[Zone X]],Courier_Rate[Zone],Courier_Rate[Forward Fixed Charge])</f>
        <v>45.4</v>
      </c>
      <c r="P75">
        <f>_xlfn.XLOOKUP(Courier_Invoice[[#This Row],[Zone X]],Courier_Rate[Zone],Courier_Rate[Forward Additional Weight Slab Charge])</f>
        <v>44.8</v>
      </c>
      <c r="Q75">
        <f>Courier_Invoice[[#This Row],[Forward Additional Weight Slab Charge]]*Courier_Invoice[[#This Row],[Additional Slabs]]</f>
        <v>44.8</v>
      </c>
      <c r="R75">
        <f>_xlfn.XLOOKUP(Courier_Invoice[[#This Row],[Zone X]],Courier_Rate[Zone],Courier_Rate[RTO Fixed Charge])</f>
        <v>41.3</v>
      </c>
      <c r="S75">
        <f>_xlfn.XLOOKUP(Courier_Invoice[[#This Row],[Zone X]],Courier_Rate[Zone],Courier_Rate[RTO Additional Weight Slab Charge])</f>
        <v>44.8</v>
      </c>
      <c r="T75">
        <f>Courier_Invoice[[#This Row],[RTO Additional Weight Slab Charge]]*Courier_Invoice[[#This Row],[Additional Slabs]]</f>
        <v>44.8</v>
      </c>
      <c r="U75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90.199999999999989</v>
      </c>
      <c r="V75">
        <f>Courier_Invoice[[#This Row],[Billing Amount (Rs.)]]-Courier_Invoice[[#This Row],[Total Charge]]</f>
        <v>44.800000000000011</v>
      </c>
      <c r="W75" t="str" cm="1">
        <f t="array" ref="W75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76" spans="1:23" x14ac:dyDescent="0.3">
      <c r="A76" t="s">
        <v>319</v>
      </c>
      <c r="B76" t="s">
        <v>57</v>
      </c>
      <c r="C76" t="s">
        <v>320</v>
      </c>
      <c r="D76">
        <v>121003</v>
      </c>
      <c r="E76" t="s">
        <v>321</v>
      </c>
      <c r="F76" t="s">
        <v>155</v>
      </c>
      <c r="G76">
        <f>_xlfn.XLOOKUP(Courier_Invoice[[#This Row],[Zone]],Courier_Rate[Zone],Courier_Rate[Weight Slabs])</f>
        <v>1.5</v>
      </c>
      <c r="H76" t="s">
        <v>156</v>
      </c>
      <c r="I76" t="s">
        <v>322</v>
      </c>
      <c r="J76">
        <f>_xlfn.XLOOKUP(Courier_Invoice[[#This Row],[Order ID]],Order_Weight[OrderID],Order_Weight[Weight(g)])/1000</f>
        <v>3.08</v>
      </c>
      <c r="K76" t="str" cm="1">
        <f t="array" ref="K76">_xlfn.XLOOKUP(Courier_Invoice[[#This Row],[Warehouse Pincode]]&amp;Courier_Invoice[[#This Row],[Customer Pincode]],Pincode_Zones[Warehouse Pincode]&amp;Pincode_Zones[Customer Pincode],Pincode_Zones[Zone])</f>
        <v>d</v>
      </c>
      <c r="L76">
        <f>_xlfn.XLOOKUP(Courier_Invoice[[#This Row],[Zone X]],Courier_Rate[Zone],Courier_Rate[Weight Slabs])</f>
        <v>1.5</v>
      </c>
      <c r="M76">
        <f>ROUNDUP(Courier_Invoice[[#This Row],[Order weight]]/Courier_Invoice[[#This Row],[Weight Slabs]],0)</f>
        <v>3</v>
      </c>
      <c r="N76">
        <f>Courier_Invoice[[#This Row],[Total Slabs]]-1</f>
        <v>2</v>
      </c>
      <c r="O76">
        <f>_xlfn.XLOOKUP(Courier_Invoice[[#This Row],[Zone X]],Courier_Rate[Zone],Courier_Rate[Forward Fixed Charge])</f>
        <v>45.4</v>
      </c>
      <c r="P76">
        <f>_xlfn.XLOOKUP(Courier_Invoice[[#This Row],[Zone X]],Courier_Rate[Zone],Courier_Rate[Forward Additional Weight Slab Charge])</f>
        <v>44.8</v>
      </c>
      <c r="Q76">
        <f>Courier_Invoice[[#This Row],[Forward Additional Weight Slab Charge]]*Courier_Invoice[[#This Row],[Additional Slabs]]</f>
        <v>89.6</v>
      </c>
      <c r="R76">
        <f>_xlfn.XLOOKUP(Courier_Invoice[[#This Row],[Zone X]],Courier_Rate[Zone],Courier_Rate[RTO Fixed Charge])</f>
        <v>41.3</v>
      </c>
      <c r="S76">
        <f>_xlfn.XLOOKUP(Courier_Invoice[[#This Row],[Zone X]],Courier_Rate[Zone],Courier_Rate[RTO Additional Weight Slab Charge])</f>
        <v>44.8</v>
      </c>
      <c r="T76">
        <f>Courier_Invoice[[#This Row],[RTO Additional Weight Slab Charge]]*Courier_Invoice[[#This Row],[Additional Slabs]]</f>
        <v>89.6</v>
      </c>
      <c r="U76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135</v>
      </c>
      <c r="V76">
        <f>Courier_Invoice[[#This Row],[Billing Amount (Rs.)]]-Courier_Invoice[[#This Row],[Total Charge]]</f>
        <v>134.39999999999998</v>
      </c>
      <c r="W76" t="str" cm="1">
        <f t="array" ref="W76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77" spans="1:23" x14ac:dyDescent="0.3">
      <c r="A77" t="s">
        <v>253</v>
      </c>
      <c r="B77" t="s">
        <v>56</v>
      </c>
      <c r="C77" t="s">
        <v>226</v>
      </c>
      <c r="D77">
        <v>121003</v>
      </c>
      <c r="E77" t="s">
        <v>254</v>
      </c>
      <c r="F77" t="s">
        <v>155</v>
      </c>
      <c r="G77">
        <f>_xlfn.XLOOKUP(Courier_Invoice[[#This Row],[Zone]],Courier_Rate[Zone],Courier_Rate[Weight Slabs])</f>
        <v>1.5</v>
      </c>
      <c r="H77" t="s">
        <v>211</v>
      </c>
      <c r="I77" t="s">
        <v>224</v>
      </c>
      <c r="J77">
        <f>_xlfn.XLOOKUP(Courier_Invoice[[#This Row],[Order ID]],Order_Weight[OrderID],Order_Weight[Weight(g)])/1000</f>
        <v>0.63</v>
      </c>
      <c r="K77" t="str" cm="1">
        <f t="array" ref="K77">_xlfn.XLOOKUP(Courier_Invoice[[#This Row],[Warehouse Pincode]]&amp;Courier_Invoice[[#This Row],[Customer Pincode]],Pincode_Zones[Warehouse Pincode]&amp;Pincode_Zones[Customer Pincode],Pincode_Zones[Zone])</f>
        <v>d</v>
      </c>
      <c r="L77">
        <f>_xlfn.XLOOKUP(Courier_Invoice[[#This Row],[Zone X]],Courier_Rate[Zone],Courier_Rate[Weight Slabs])</f>
        <v>1.5</v>
      </c>
      <c r="M77">
        <f>ROUNDUP(Courier_Invoice[[#This Row],[Order weight]]/Courier_Invoice[[#This Row],[Weight Slabs]],0)</f>
        <v>1</v>
      </c>
      <c r="N77">
        <f>Courier_Invoice[[#This Row],[Total Slabs]]-1</f>
        <v>0</v>
      </c>
      <c r="O77">
        <f>_xlfn.XLOOKUP(Courier_Invoice[[#This Row],[Zone X]],Courier_Rate[Zone],Courier_Rate[Forward Fixed Charge])</f>
        <v>45.4</v>
      </c>
      <c r="P77">
        <f>_xlfn.XLOOKUP(Courier_Invoice[[#This Row],[Zone X]],Courier_Rate[Zone],Courier_Rate[Forward Additional Weight Slab Charge])</f>
        <v>44.8</v>
      </c>
      <c r="Q77">
        <f>Courier_Invoice[[#This Row],[Forward Additional Weight Slab Charge]]*Courier_Invoice[[#This Row],[Additional Slabs]]</f>
        <v>0</v>
      </c>
      <c r="R77">
        <f>_xlfn.XLOOKUP(Courier_Invoice[[#This Row],[Zone X]],Courier_Rate[Zone],Courier_Rate[RTO Fixed Charge])</f>
        <v>41.3</v>
      </c>
      <c r="S77">
        <f>_xlfn.XLOOKUP(Courier_Invoice[[#This Row],[Zone X]],Courier_Rate[Zone],Courier_Rate[RTO Additional Weight Slab Charge])</f>
        <v>44.8</v>
      </c>
      <c r="T77">
        <f>Courier_Invoice[[#This Row],[RTO Additional Weight Slab Charge]]*Courier_Invoice[[#This Row],[Additional Slabs]]</f>
        <v>0</v>
      </c>
      <c r="U77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86.699999999999989</v>
      </c>
      <c r="V77">
        <f>Courier_Invoice[[#This Row],[Billing Amount (Rs.)]]-Courier_Invoice[[#This Row],[Total Charge]]</f>
        <v>86.100000000000023</v>
      </c>
      <c r="W77" t="str" cm="1">
        <f t="array" ref="W77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78" spans="1:23" x14ac:dyDescent="0.3">
      <c r="A78" t="s">
        <v>437</v>
      </c>
      <c r="B78" t="s">
        <v>55</v>
      </c>
      <c r="C78" t="s">
        <v>438</v>
      </c>
      <c r="D78">
        <v>121003</v>
      </c>
      <c r="E78" t="s">
        <v>439</v>
      </c>
      <c r="F78" t="s">
        <v>155</v>
      </c>
      <c r="G78">
        <f>_xlfn.XLOOKUP(Courier_Invoice[[#This Row],[Zone]],Courier_Rate[Zone],Courier_Rate[Weight Slabs])</f>
        <v>1.5</v>
      </c>
      <c r="H78" t="s">
        <v>156</v>
      </c>
      <c r="I78" t="s">
        <v>161</v>
      </c>
      <c r="J78">
        <f>_xlfn.XLOOKUP(Courier_Invoice[[#This Row],[Order ID]],Order_Weight[OrderID],Order_Weight[Weight(g)])/1000</f>
        <v>0.36099999999999999</v>
      </c>
      <c r="K78" t="str" cm="1">
        <f t="array" ref="K78">_xlfn.XLOOKUP(Courier_Invoice[[#This Row],[Warehouse Pincode]]&amp;Courier_Invoice[[#This Row],[Customer Pincode]],Pincode_Zones[Warehouse Pincode]&amp;Pincode_Zones[Customer Pincode],Pincode_Zones[Zone])</f>
        <v>b</v>
      </c>
      <c r="L78">
        <f>_xlfn.XLOOKUP(Courier_Invoice[[#This Row],[Zone X]],Courier_Rate[Zone],Courier_Rate[Weight Slabs])</f>
        <v>1</v>
      </c>
      <c r="M78">
        <f>ROUNDUP(Courier_Invoice[[#This Row],[Order weight]]/Courier_Invoice[[#This Row],[Weight Slabs]],0)</f>
        <v>1</v>
      </c>
      <c r="N78">
        <f>Courier_Invoice[[#This Row],[Total Slabs]]-1</f>
        <v>0</v>
      </c>
      <c r="O78">
        <f>_xlfn.XLOOKUP(Courier_Invoice[[#This Row],[Zone X]],Courier_Rate[Zone],Courier_Rate[Forward Fixed Charge])</f>
        <v>33</v>
      </c>
      <c r="P78">
        <f>_xlfn.XLOOKUP(Courier_Invoice[[#This Row],[Zone X]],Courier_Rate[Zone],Courier_Rate[Forward Additional Weight Slab Charge])</f>
        <v>28.3</v>
      </c>
      <c r="Q78">
        <f>Courier_Invoice[[#This Row],[Forward Additional Weight Slab Charge]]*Courier_Invoice[[#This Row],[Additional Slabs]]</f>
        <v>0</v>
      </c>
      <c r="R78">
        <f>_xlfn.XLOOKUP(Courier_Invoice[[#This Row],[Zone X]],Courier_Rate[Zone],Courier_Rate[RTO Fixed Charge])</f>
        <v>20.5</v>
      </c>
      <c r="S78">
        <f>_xlfn.XLOOKUP(Courier_Invoice[[#This Row],[Zone X]],Courier_Rate[Zone],Courier_Rate[RTO Additional Weight Slab Charge])</f>
        <v>28.3</v>
      </c>
      <c r="T78">
        <f>Courier_Invoice[[#This Row],[RTO Additional Weight Slab Charge]]*Courier_Invoice[[#This Row],[Additional Slabs]]</f>
        <v>0</v>
      </c>
      <c r="U78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78">
        <f>Courier_Invoice[[#This Row],[Billing Amount (Rs.)]]-Courier_Invoice[[#This Row],[Total Charge]]</f>
        <v>57.2</v>
      </c>
      <c r="W78" t="str" cm="1">
        <f t="array" ref="W78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79" spans="1:23" x14ac:dyDescent="0.3">
      <c r="A79" t="s">
        <v>335</v>
      </c>
      <c r="B79" t="s">
        <v>54</v>
      </c>
      <c r="C79" t="s">
        <v>336</v>
      </c>
      <c r="D79">
        <v>121003</v>
      </c>
      <c r="E79" t="s">
        <v>337</v>
      </c>
      <c r="F79" t="s">
        <v>155</v>
      </c>
      <c r="G79">
        <f>_xlfn.XLOOKUP(Courier_Invoice[[#This Row],[Zone]],Courier_Rate[Zone],Courier_Rate[Weight Slabs])</f>
        <v>1.5</v>
      </c>
      <c r="H79" t="s">
        <v>156</v>
      </c>
      <c r="I79" t="s">
        <v>161</v>
      </c>
      <c r="J79">
        <f>_xlfn.XLOOKUP(Courier_Invoice[[#This Row],[Order ID]],Order_Weight[OrderID],Order_Weight[Weight(g)])/1000</f>
        <v>0.60099999999999998</v>
      </c>
      <c r="K79" t="str" cm="1">
        <f t="array" ref="K79">_xlfn.XLOOKUP(Courier_Invoice[[#This Row],[Warehouse Pincode]]&amp;Courier_Invoice[[#This Row],[Customer Pincode]],Pincode_Zones[Warehouse Pincode]&amp;Pincode_Zones[Customer Pincode],Pincode_Zones[Zone])</f>
        <v>b</v>
      </c>
      <c r="L79">
        <f>_xlfn.XLOOKUP(Courier_Invoice[[#This Row],[Zone X]],Courier_Rate[Zone],Courier_Rate[Weight Slabs])</f>
        <v>1</v>
      </c>
      <c r="M79">
        <f>ROUNDUP(Courier_Invoice[[#This Row],[Order weight]]/Courier_Invoice[[#This Row],[Weight Slabs]],0)</f>
        <v>1</v>
      </c>
      <c r="N79">
        <f>Courier_Invoice[[#This Row],[Total Slabs]]-1</f>
        <v>0</v>
      </c>
      <c r="O79">
        <f>_xlfn.XLOOKUP(Courier_Invoice[[#This Row],[Zone X]],Courier_Rate[Zone],Courier_Rate[Forward Fixed Charge])</f>
        <v>33</v>
      </c>
      <c r="P79">
        <f>_xlfn.XLOOKUP(Courier_Invoice[[#This Row],[Zone X]],Courier_Rate[Zone],Courier_Rate[Forward Additional Weight Slab Charge])</f>
        <v>28.3</v>
      </c>
      <c r="Q79">
        <f>Courier_Invoice[[#This Row],[Forward Additional Weight Slab Charge]]*Courier_Invoice[[#This Row],[Additional Slabs]]</f>
        <v>0</v>
      </c>
      <c r="R79">
        <f>_xlfn.XLOOKUP(Courier_Invoice[[#This Row],[Zone X]],Courier_Rate[Zone],Courier_Rate[RTO Fixed Charge])</f>
        <v>20.5</v>
      </c>
      <c r="S79">
        <f>_xlfn.XLOOKUP(Courier_Invoice[[#This Row],[Zone X]],Courier_Rate[Zone],Courier_Rate[RTO Additional Weight Slab Charge])</f>
        <v>28.3</v>
      </c>
      <c r="T79">
        <f>Courier_Invoice[[#This Row],[RTO Additional Weight Slab Charge]]*Courier_Invoice[[#This Row],[Additional Slabs]]</f>
        <v>0</v>
      </c>
      <c r="U79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79">
        <f>Courier_Invoice[[#This Row],[Billing Amount (Rs.)]]-Courier_Invoice[[#This Row],[Total Charge]]</f>
        <v>57.2</v>
      </c>
      <c r="W79" t="str" cm="1">
        <f t="array" ref="W79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80" spans="1:23" x14ac:dyDescent="0.3">
      <c r="A80" t="s">
        <v>440</v>
      </c>
      <c r="B80" t="s">
        <v>53</v>
      </c>
      <c r="C80" t="s">
        <v>441</v>
      </c>
      <c r="D80">
        <v>121003</v>
      </c>
      <c r="E80" t="s">
        <v>442</v>
      </c>
      <c r="F80" t="s">
        <v>155</v>
      </c>
      <c r="G80">
        <f>_xlfn.XLOOKUP(Courier_Invoice[[#This Row],[Zone]],Courier_Rate[Zone],Courier_Rate[Weight Slabs])</f>
        <v>1.5</v>
      </c>
      <c r="H80" t="s">
        <v>156</v>
      </c>
      <c r="I80" t="s">
        <v>161</v>
      </c>
      <c r="J80">
        <f>_xlfn.XLOOKUP(Courier_Invoice[[#This Row],[Order ID]],Order_Weight[OrderID],Order_Weight[Weight(g)])/1000</f>
        <v>0.5</v>
      </c>
      <c r="K80" t="str" cm="1">
        <f t="array" ref="K80">_xlfn.XLOOKUP(Courier_Invoice[[#This Row],[Warehouse Pincode]]&amp;Courier_Invoice[[#This Row],[Customer Pincode]],Pincode_Zones[Warehouse Pincode]&amp;Pincode_Zones[Customer Pincode],Pincode_Zones[Zone])</f>
        <v>b</v>
      </c>
      <c r="L80">
        <f>_xlfn.XLOOKUP(Courier_Invoice[[#This Row],[Zone X]],Courier_Rate[Zone],Courier_Rate[Weight Slabs])</f>
        <v>1</v>
      </c>
      <c r="M80">
        <f>ROUNDUP(Courier_Invoice[[#This Row],[Order weight]]/Courier_Invoice[[#This Row],[Weight Slabs]],0)</f>
        <v>1</v>
      </c>
      <c r="N80">
        <f>Courier_Invoice[[#This Row],[Total Slabs]]-1</f>
        <v>0</v>
      </c>
      <c r="O80">
        <f>_xlfn.XLOOKUP(Courier_Invoice[[#This Row],[Zone X]],Courier_Rate[Zone],Courier_Rate[Forward Fixed Charge])</f>
        <v>33</v>
      </c>
      <c r="P80">
        <f>_xlfn.XLOOKUP(Courier_Invoice[[#This Row],[Zone X]],Courier_Rate[Zone],Courier_Rate[Forward Additional Weight Slab Charge])</f>
        <v>28.3</v>
      </c>
      <c r="Q80">
        <f>Courier_Invoice[[#This Row],[Forward Additional Weight Slab Charge]]*Courier_Invoice[[#This Row],[Additional Slabs]]</f>
        <v>0</v>
      </c>
      <c r="R80">
        <f>_xlfn.XLOOKUP(Courier_Invoice[[#This Row],[Zone X]],Courier_Rate[Zone],Courier_Rate[RTO Fixed Charge])</f>
        <v>20.5</v>
      </c>
      <c r="S80">
        <f>_xlfn.XLOOKUP(Courier_Invoice[[#This Row],[Zone X]],Courier_Rate[Zone],Courier_Rate[RTO Additional Weight Slab Charge])</f>
        <v>28.3</v>
      </c>
      <c r="T80">
        <f>Courier_Invoice[[#This Row],[RTO Additional Weight Slab Charge]]*Courier_Invoice[[#This Row],[Additional Slabs]]</f>
        <v>0</v>
      </c>
      <c r="U80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80">
        <f>Courier_Invoice[[#This Row],[Billing Amount (Rs.)]]-Courier_Invoice[[#This Row],[Total Charge]]</f>
        <v>57.2</v>
      </c>
      <c r="W80" t="str" cm="1">
        <f t="array" ref="W80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81" spans="1:23" x14ac:dyDescent="0.3">
      <c r="A81" t="s">
        <v>443</v>
      </c>
      <c r="B81" t="s">
        <v>52</v>
      </c>
      <c r="C81" t="s">
        <v>260</v>
      </c>
      <c r="D81">
        <v>121003</v>
      </c>
      <c r="E81" t="s">
        <v>444</v>
      </c>
      <c r="F81" t="s">
        <v>155</v>
      </c>
      <c r="G81">
        <f>_xlfn.XLOOKUP(Courier_Invoice[[#This Row],[Zone]],Courier_Rate[Zone],Courier_Rate[Weight Slabs])</f>
        <v>1.5</v>
      </c>
      <c r="H81" t="s">
        <v>156</v>
      </c>
      <c r="I81" t="s">
        <v>161</v>
      </c>
      <c r="J81">
        <f>_xlfn.XLOOKUP(Courier_Invoice[[#This Row],[Order ID]],Order_Weight[OrderID],Order_Weight[Weight(g)])/1000</f>
        <v>0.5</v>
      </c>
      <c r="K81" t="str" cm="1">
        <f t="array" ref="K81">_xlfn.XLOOKUP(Courier_Invoice[[#This Row],[Warehouse Pincode]]&amp;Courier_Invoice[[#This Row],[Customer Pincode]],Pincode_Zones[Warehouse Pincode]&amp;Pincode_Zones[Customer Pincode],Pincode_Zones[Zone])</f>
        <v>b</v>
      </c>
      <c r="L81">
        <f>_xlfn.XLOOKUP(Courier_Invoice[[#This Row],[Zone X]],Courier_Rate[Zone],Courier_Rate[Weight Slabs])</f>
        <v>1</v>
      </c>
      <c r="M81">
        <f>ROUNDUP(Courier_Invoice[[#This Row],[Order weight]]/Courier_Invoice[[#This Row],[Weight Slabs]],0)</f>
        <v>1</v>
      </c>
      <c r="N81">
        <f>Courier_Invoice[[#This Row],[Total Slabs]]-1</f>
        <v>0</v>
      </c>
      <c r="O81">
        <f>_xlfn.XLOOKUP(Courier_Invoice[[#This Row],[Zone X]],Courier_Rate[Zone],Courier_Rate[Forward Fixed Charge])</f>
        <v>33</v>
      </c>
      <c r="P81">
        <f>_xlfn.XLOOKUP(Courier_Invoice[[#This Row],[Zone X]],Courier_Rate[Zone],Courier_Rate[Forward Additional Weight Slab Charge])</f>
        <v>28.3</v>
      </c>
      <c r="Q81">
        <f>Courier_Invoice[[#This Row],[Forward Additional Weight Slab Charge]]*Courier_Invoice[[#This Row],[Additional Slabs]]</f>
        <v>0</v>
      </c>
      <c r="R81">
        <f>_xlfn.XLOOKUP(Courier_Invoice[[#This Row],[Zone X]],Courier_Rate[Zone],Courier_Rate[RTO Fixed Charge])</f>
        <v>20.5</v>
      </c>
      <c r="S81">
        <f>_xlfn.XLOOKUP(Courier_Invoice[[#This Row],[Zone X]],Courier_Rate[Zone],Courier_Rate[RTO Additional Weight Slab Charge])</f>
        <v>28.3</v>
      </c>
      <c r="T81">
        <f>Courier_Invoice[[#This Row],[RTO Additional Weight Slab Charge]]*Courier_Invoice[[#This Row],[Additional Slabs]]</f>
        <v>0</v>
      </c>
      <c r="U81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81">
        <f>Courier_Invoice[[#This Row],[Billing Amount (Rs.)]]-Courier_Invoice[[#This Row],[Total Charge]]</f>
        <v>57.2</v>
      </c>
      <c r="W81" t="str" cm="1">
        <f t="array" ref="W81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82" spans="1:23" x14ac:dyDescent="0.3">
      <c r="A82" t="s">
        <v>445</v>
      </c>
      <c r="B82" t="s">
        <v>51</v>
      </c>
      <c r="C82" t="s">
        <v>446</v>
      </c>
      <c r="D82">
        <v>121003</v>
      </c>
      <c r="E82" t="s">
        <v>360</v>
      </c>
      <c r="F82" t="s">
        <v>155</v>
      </c>
      <c r="G82">
        <f>_xlfn.XLOOKUP(Courier_Invoice[[#This Row],[Zone]],Courier_Rate[Zone],Courier_Rate[Weight Slabs])</f>
        <v>1.5</v>
      </c>
      <c r="H82" t="s">
        <v>156</v>
      </c>
      <c r="I82" t="s">
        <v>305</v>
      </c>
      <c r="J82">
        <f>_xlfn.XLOOKUP(Courier_Invoice[[#This Row],[Order ID]],Order_Weight[OrderID],Order_Weight[Weight(g)])/1000</f>
        <v>0.98599999999999999</v>
      </c>
      <c r="K82" t="str" cm="1">
        <f t="array" ref="K82">_xlfn.XLOOKUP(Courier_Invoice[[#This Row],[Warehouse Pincode]]&amp;Courier_Invoice[[#This Row],[Customer Pincode]],Pincode_Zones[Warehouse Pincode]&amp;Pincode_Zones[Customer Pincode],Pincode_Zones[Zone])</f>
        <v>b</v>
      </c>
      <c r="L82">
        <f>_xlfn.XLOOKUP(Courier_Invoice[[#This Row],[Zone X]],Courier_Rate[Zone],Courier_Rate[Weight Slabs])</f>
        <v>1</v>
      </c>
      <c r="M82">
        <f>ROUNDUP(Courier_Invoice[[#This Row],[Order weight]]/Courier_Invoice[[#This Row],[Weight Slabs]],0)</f>
        <v>1</v>
      </c>
      <c r="N82">
        <f>Courier_Invoice[[#This Row],[Total Slabs]]-1</f>
        <v>0</v>
      </c>
      <c r="O82">
        <f>_xlfn.XLOOKUP(Courier_Invoice[[#This Row],[Zone X]],Courier_Rate[Zone],Courier_Rate[Forward Fixed Charge])</f>
        <v>33</v>
      </c>
      <c r="P82">
        <f>_xlfn.XLOOKUP(Courier_Invoice[[#This Row],[Zone X]],Courier_Rate[Zone],Courier_Rate[Forward Additional Weight Slab Charge])</f>
        <v>28.3</v>
      </c>
      <c r="Q82">
        <f>Courier_Invoice[[#This Row],[Forward Additional Weight Slab Charge]]*Courier_Invoice[[#This Row],[Additional Slabs]]</f>
        <v>0</v>
      </c>
      <c r="R82">
        <f>_xlfn.XLOOKUP(Courier_Invoice[[#This Row],[Zone X]],Courier_Rate[Zone],Courier_Rate[RTO Fixed Charge])</f>
        <v>20.5</v>
      </c>
      <c r="S82">
        <f>_xlfn.XLOOKUP(Courier_Invoice[[#This Row],[Zone X]],Courier_Rate[Zone],Courier_Rate[RTO Additional Weight Slab Charge])</f>
        <v>28.3</v>
      </c>
      <c r="T82">
        <f>Courier_Invoice[[#This Row],[RTO Additional Weight Slab Charge]]*Courier_Invoice[[#This Row],[Additional Slabs]]</f>
        <v>0</v>
      </c>
      <c r="U82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82">
        <f>Courier_Invoice[[#This Row],[Billing Amount (Rs.)]]-Courier_Invoice[[#This Row],[Total Charge]]</f>
        <v>146.80000000000001</v>
      </c>
      <c r="W82" t="str" cm="1">
        <f t="array" ref="W82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83" spans="1:23" x14ac:dyDescent="0.3">
      <c r="A83" t="s">
        <v>447</v>
      </c>
      <c r="B83" t="s">
        <v>50</v>
      </c>
      <c r="C83" t="s">
        <v>448</v>
      </c>
      <c r="D83">
        <v>121003</v>
      </c>
      <c r="E83" t="s">
        <v>449</v>
      </c>
      <c r="F83" t="s">
        <v>155</v>
      </c>
      <c r="G83">
        <f>_xlfn.XLOOKUP(Courier_Invoice[[#This Row],[Zone]],Courier_Rate[Zone],Courier_Rate[Weight Slabs])</f>
        <v>1.5</v>
      </c>
      <c r="H83" t="s">
        <v>156</v>
      </c>
      <c r="I83" t="s">
        <v>165</v>
      </c>
      <c r="J83">
        <f>_xlfn.XLOOKUP(Courier_Invoice[[#This Row],[Order ID]],Order_Weight[OrderID],Order_Weight[Weight(g)])/1000</f>
        <v>0.60699999999999998</v>
      </c>
      <c r="K83" t="str" cm="1">
        <f t="array" ref="K83">_xlfn.XLOOKUP(Courier_Invoice[[#This Row],[Warehouse Pincode]]&amp;Courier_Invoice[[#This Row],[Customer Pincode]],Pincode_Zones[Warehouse Pincode]&amp;Pincode_Zones[Customer Pincode],Pincode_Zones[Zone])</f>
        <v>b</v>
      </c>
      <c r="L83">
        <f>_xlfn.XLOOKUP(Courier_Invoice[[#This Row],[Zone X]],Courier_Rate[Zone],Courier_Rate[Weight Slabs])</f>
        <v>1</v>
      </c>
      <c r="M83">
        <f>ROUNDUP(Courier_Invoice[[#This Row],[Order weight]]/Courier_Invoice[[#This Row],[Weight Slabs]],0)</f>
        <v>1</v>
      </c>
      <c r="N83">
        <f>Courier_Invoice[[#This Row],[Total Slabs]]-1</f>
        <v>0</v>
      </c>
      <c r="O83">
        <f>_xlfn.XLOOKUP(Courier_Invoice[[#This Row],[Zone X]],Courier_Rate[Zone],Courier_Rate[Forward Fixed Charge])</f>
        <v>33</v>
      </c>
      <c r="P83">
        <f>_xlfn.XLOOKUP(Courier_Invoice[[#This Row],[Zone X]],Courier_Rate[Zone],Courier_Rate[Forward Additional Weight Slab Charge])</f>
        <v>28.3</v>
      </c>
      <c r="Q83">
        <f>Courier_Invoice[[#This Row],[Forward Additional Weight Slab Charge]]*Courier_Invoice[[#This Row],[Additional Slabs]]</f>
        <v>0</v>
      </c>
      <c r="R83">
        <f>_xlfn.XLOOKUP(Courier_Invoice[[#This Row],[Zone X]],Courier_Rate[Zone],Courier_Rate[RTO Fixed Charge])</f>
        <v>20.5</v>
      </c>
      <c r="S83">
        <f>_xlfn.XLOOKUP(Courier_Invoice[[#This Row],[Zone X]],Courier_Rate[Zone],Courier_Rate[RTO Additional Weight Slab Charge])</f>
        <v>28.3</v>
      </c>
      <c r="T83">
        <f>Courier_Invoice[[#This Row],[RTO Additional Weight Slab Charge]]*Courier_Invoice[[#This Row],[Additional Slabs]]</f>
        <v>0</v>
      </c>
      <c r="U83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83">
        <f>Courier_Invoice[[#This Row],[Billing Amount (Rs.)]]-Courier_Invoice[[#This Row],[Total Charge]]</f>
        <v>191.6</v>
      </c>
      <c r="W83" t="str" cm="1">
        <f t="array" ref="W83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84" spans="1:23" x14ac:dyDescent="0.3">
      <c r="A84" t="s">
        <v>450</v>
      </c>
      <c r="B84" t="s">
        <v>49</v>
      </c>
      <c r="C84" t="s">
        <v>260</v>
      </c>
      <c r="D84">
        <v>121003</v>
      </c>
      <c r="E84" t="s">
        <v>451</v>
      </c>
      <c r="F84" t="s">
        <v>155</v>
      </c>
      <c r="G84">
        <f>_xlfn.XLOOKUP(Courier_Invoice[[#This Row],[Zone]],Courier_Rate[Zone],Courier_Rate[Weight Slabs])</f>
        <v>1.5</v>
      </c>
      <c r="H84" t="s">
        <v>156</v>
      </c>
      <c r="I84" t="s">
        <v>161</v>
      </c>
      <c r="J84">
        <f>_xlfn.XLOOKUP(Courier_Invoice[[#This Row],[Order ID]],Order_Weight[OrderID],Order_Weight[Weight(g)])/1000</f>
        <v>0.48799999999999999</v>
      </c>
      <c r="K84" t="str" cm="1">
        <f t="array" ref="K84">_xlfn.XLOOKUP(Courier_Invoice[[#This Row],[Warehouse Pincode]]&amp;Courier_Invoice[[#This Row],[Customer Pincode]],Pincode_Zones[Warehouse Pincode]&amp;Pincode_Zones[Customer Pincode],Pincode_Zones[Zone])</f>
        <v>b</v>
      </c>
      <c r="L84">
        <f>_xlfn.XLOOKUP(Courier_Invoice[[#This Row],[Zone X]],Courier_Rate[Zone],Courier_Rate[Weight Slabs])</f>
        <v>1</v>
      </c>
      <c r="M84">
        <f>ROUNDUP(Courier_Invoice[[#This Row],[Order weight]]/Courier_Invoice[[#This Row],[Weight Slabs]],0)</f>
        <v>1</v>
      </c>
      <c r="N84">
        <f>Courier_Invoice[[#This Row],[Total Slabs]]-1</f>
        <v>0</v>
      </c>
      <c r="O84">
        <f>_xlfn.XLOOKUP(Courier_Invoice[[#This Row],[Zone X]],Courier_Rate[Zone],Courier_Rate[Forward Fixed Charge])</f>
        <v>33</v>
      </c>
      <c r="P84">
        <f>_xlfn.XLOOKUP(Courier_Invoice[[#This Row],[Zone X]],Courier_Rate[Zone],Courier_Rate[Forward Additional Weight Slab Charge])</f>
        <v>28.3</v>
      </c>
      <c r="Q84">
        <f>Courier_Invoice[[#This Row],[Forward Additional Weight Slab Charge]]*Courier_Invoice[[#This Row],[Additional Slabs]]</f>
        <v>0</v>
      </c>
      <c r="R84">
        <f>_xlfn.XLOOKUP(Courier_Invoice[[#This Row],[Zone X]],Courier_Rate[Zone],Courier_Rate[RTO Fixed Charge])</f>
        <v>20.5</v>
      </c>
      <c r="S84">
        <f>_xlfn.XLOOKUP(Courier_Invoice[[#This Row],[Zone X]],Courier_Rate[Zone],Courier_Rate[RTO Additional Weight Slab Charge])</f>
        <v>28.3</v>
      </c>
      <c r="T84">
        <f>Courier_Invoice[[#This Row],[RTO Additional Weight Slab Charge]]*Courier_Invoice[[#This Row],[Additional Slabs]]</f>
        <v>0</v>
      </c>
      <c r="U84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84">
        <f>Courier_Invoice[[#This Row],[Billing Amount (Rs.)]]-Courier_Invoice[[#This Row],[Total Charge]]</f>
        <v>57.2</v>
      </c>
      <c r="W84" t="str" cm="1">
        <f t="array" ref="W84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85" spans="1:23" x14ac:dyDescent="0.3">
      <c r="A85" t="s">
        <v>452</v>
      </c>
      <c r="B85" t="s">
        <v>48</v>
      </c>
      <c r="C85" t="s">
        <v>191</v>
      </c>
      <c r="D85">
        <v>121003</v>
      </c>
      <c r="E85" t="s">
        <v>444</v>
      </c>
      <c r="F85" t="s">
        <v>155</v>
      </c>
      <c r="G85">
        <f>_xlfn.XLOOKUP(Courier_Invoice[[#This Row],[Zone]],Courier_Rate[Zone],Courier_Rate[Weight Slabs])</f>
        <v>1.5</v>
      </c>
      <c r="H85" t="s">
        <v>156</v>
      </c>
      <c r="I85" t="s">
        <v>161</v>
      </c>
      <c r="J85">
        <f>_xlfn.XLOOKUP(Courier_Invoice[[#This Row],[Order ID]],Order_Weight[OrderID],Order_Weight[Weight(g)])/1000</f>
        <v>0.5</v>
      </c>
      <c r="K85" t="str" cm="1">
        <f t="array" ref="K85">_xlfn.XLOOKUP(Courier_Invoice[[#This Row],[Warehouse Pincode]]&amp;Courier_Invoice[[#This Row],[Customer Pincode]],Pincode_Zones[Warehouse Pincode]&amp;Pincode_Zones[Customer Pincode],Pincode_Zones[Zone])</f>
        <v>b</v>
      </c>
      <c r="L85">
        <f>_xlfn.XLOOKUP(Courier_Invoice[[#This Row],[Zone X]],Courier_Rate[Zone],Courier_Rate[Weight Slabs])</f>
        <v>1</v>
      </c>
      <c r="M85">
        <f>ROUNDUP(Courier_Invoice[[#This Row],[Order weight]]/Courier_Invoice[[#This Row],[Weight Slabs]],0)</f>
        <v>1</v>
      </c>
      <c r="N85">
        <f>Courier_Invoice[[#This Row],[Total Slabs]]-1</f>
        <v>0</v>
      </c>
      <c r="O85">
        <f>_xlfn.XLOOKUP(Courier_Invoice[[#This Row],[Zone X]],Courier_Rate[Zone],Courier_Rate[Forward Fixed Charge])</f>
        <v>33</v>
      </c>
      <c r="P85">
        <f>_xlfn.XLOOKUP(Courier_Invoice[[#This Row],[Zone X]],Courier_Rate[Zone],Courier_Rate[Forward Additional Weight Slab Charge])</f>
        <v>28.3</v>
      </c>
      <c r="Q85">
        <f>Courier_Invoice[[#This Row],[Forward Additional Weight Slab Charge]]*Courier_Invoice[[#This Row],[Additional Slabs]]</f>
        <v>0</v>
      </c>
      <c r="R85">
        <f>_xlfn.XLOOKUP(Courier_Invoice[[#This Row],[Zone X]],Courier_Rate[Zone],Courier_Rate[RTO Fixed Charge])</f>
        <v>20.5</v>
      </c>
      <c r="S85">
        <f>_xlfn.XLOOKUP(Courier_Invoice[[#This Row],[Zone X]],Courier_Rate[Zone],Courier_Rate[RTO Additional Weight Slab Charge])</f>
        <v>28.3</v>
      </c>
      <c r="T85">
        <f>Courier_Invoice[[#This Row],[RTO Additional Weight Slab Charge]]*Courier_Invoice[[#This Row],[Additional Slabs]]</f>
        <v>0</v>
      </c>
      <c r="U85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85">
        <f>Courier_Invoice[[#This Row],[Billing Amount (Rs.)]]-Courier_Invoice[[#This Row],[Total Charge]]</f>
        <v>57.2</v>
      </c>
      <c r="W85" t="str" cm="1">
        <f t="array" ref="W85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86" spans="1:23" x14ac:dyDescent="0.3">
      <c r="A86" t="s">
        <v>338</v>
      </c>
      <c r="B86" t="s">
        <v>47</v>
      </c>
      <c r="C86" t="s">
        <v>336</v>
      </c>
      <c r="D86">
        <v>121003</v>
      </c>
      <c r="E86" t="s">
        <v>339</v>
      </c>
      <c r="F86" t="s">
        <v>155</v>
      </c>
      <c r="G86">
        <f>_xlfn.XLOOKUP(Courier_Invoice[[#This Row],[Zone]],Courier_Rate[Zone],Courier_Rate[Weight Slabs])</f>
        <v>1.5</v>
      </c>
      <c r="H86" t="s">
        <v>156</v>
      </c>
      <c r="I86" t="s">
        <v>161</v>
      </c>
      <c r="J86">
        <f>_xlfn.XLOOKUP(Courier_Invoice[[#This Row],[Order ID]],Order_Weight[OrderID],Order_Weight[Weight(g)])/1000</f>
        <v>0.60699999999999998</v>
      </c>
      <c r="K86" t="str" cm="1">
        <f t="array" ref="K86">_xlfn.XLOOKUP(Courier_Invoice[[#This Row],[Warehouse Pincode]]&amp;Courier_Invoice[[#This Row],[Customer Pincode]],Pincode_Zones[Warehouse Pincode]&amp;Pincode_Zones[Customer Pincode],Pincode_Zones[Zone])</f>
        <v>b</v>
      </c>
      <c r="L86">
        <f>_xlfn.XLOOKUP(Courier_Invoice[[#This Row],[Zone X]],Courier_Rate[Zone],Courier_Rate[Weight Slabs])</f>
        <v>1</v>
      </c>
      <c r="M86">
        <f>ROUNDUP(Courier_Invoice[[#This Row],[Order weight]]/Courier_Invoice[[#This Row],[Weight Slabs]],0)</f>
        <v>1</v>
      </c>
      <c r="N86">
        <f>Courier_Invoice[[#This Row],[Total Slabs]]-1</f>
        <v>0</v>
      </c>
      <c r="O86">
        <f>_xlfn.XLOOKUP(Courier_Invoice[[#This Row],[Zone X]],Courier_Rate[Zone],Courier_Rate[Forward Fixed Charge])</f>
        <v>33</v>
      </c>
      <c r="P86">
        <f>_xlfn.XLOOKUP(Courier_Invoice[[#This Row],[Zone X]],Courier_Rate[Zone],Courier_Rate[Forward Additional Weight Slab Charge])</f>
        <v>28.3</v>
      </c>
      <c r="Q86">
        <f>Courier_Invoice[[#This Row],[Forward Additional Weight Slab Charge]]*Courier_Invoice[[#This Row],[Additional Slabs]]</f>
        <v>0</v>
      </c>
      <c r="R86">
        <f>_xlfn.XLOOKUP(Courier_Invoice[[#This Row],[Zone X]],Courier_Rate[Zone],Courier_Rate[RTO Fixed Charge])</f>
        <v>20.5</v>
      </c>
      <c r="S86">
        <f>_xlfn.XLOOKUP(Courier_Invoice[[#This Row],[Zone X]],Courier_Rate[Zone],Courier_Rate[RTO Additional Weight Slab Charge])</f>
        <v>28.3</v>
      </c>
      <c r="T86">
        <f>Courier_Invoice[[#This Row],[RTO Additional Weight Slab Charge]]*Courier_Invoice[[#This Row],[Additional Slabs]]</f>
        <v>0</v>
      </c>
      <c r="U86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86">
        <f>Courier_Invoice[[#This Row],[Billing Amount (Rs.)]]-Courier_Invoice[[#This Row],[Total Charge]]</f>
        <v>57.2</v>
      </c>
      <c r="W86" t="str" cm="1">
        <f t="array" ref="W86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87" spans="1:23" x14ac:dyDescent="0.3">
      <c r="A87" t="s">
        <v>250</v>
      </c>
      <c r="B87" t="s">
        <v>46</v>
      </c>
      <c r="C87" t="s">
        <v>251</v>
      </c>
      <c r="D87">
        <v>121003</v>
      </c>
      <c r="E87" t="s">
        <v>252</v>
      </c>
      <c r="F87" t="s">
        <v>155</v>
      </c>
      <c r="G87">
        <f>_xlfn.XLOOKUP(Courier_Invoice[[#This Row],[Zone]],Courier_Rate[Zone],Courier_Rate[Weight Slabs])</f>
        <v>1.5</v>
      </c>
      <c r="H87" t="s">
        <v>211</v>
      </c>
      <c r="I87" t="s">
        <v>240</v>
      </c>
      <c r="J87">
        <f>_xlfn.XLOOKUP(Courier_Invoice[[#This Row],[Order ID]],Order_Weight[OrderID],Order_Weight[Weight(g)])/1000</f>
        <v>1.032</v>
      </c>
      <c r="K87" t="str" cm="1">
        <f t="array" ref="K87">_xlfn.XLOOKUP(Courier_Invoice[[#This Row],[Warehouse Pincode]]&amp;Courier_Invoice[[#This Row],[Customer Pincode]],Pincode_Zones[Warehouse Pincode]&amp;Pincode_Zones[Customer Pincode],Pincode_Zones[Zone])</f>
        <v>d</v>
      </c>
      <c r="L87">
        <f>_xlfn.XLOOKUP(Courier_Invoice[[#This Row],[Zone X]],Courier_Rate[Zone],Courier_Rate[Weight Slabs])</f>
        <v>1.5</v>
      </c>
      <c r="M87">
        <f>ROUNDUP(Courier_Invoice[[#This Row],[Order weight]]/Courier_Invoice[[#This Row],[Weight Slabs]],0)</f>
        <v>1</v>
      </c>
      <c r="N87">
        <f>Courier_Invoice[[#This Row],[Total Slabs]]-1</f>
        <v>0</v>
      </c>
      <c r="O87">
        <f>_xlfn.XLOOKUP(Courier_Invoice[[#This Row],[Zone X]],Courier_Rate[Zone],Courier_Rate[Forward Fixed Charge])</f>
        <v>45.4</v>
      </c>
      <c r="P87">
        <f>_xlfn.XLOOKUP(Courier_Invoice[[#This Row],[Zone X]],Courier_Rate[Zone],Courier_Rate[Forward Additional Weight Slab Charge])</f>
        <v>44.8</v>
      </c>
      <c r="Q87">
        <f>Courier_Invoice[[#This Row],[Forward Additional Weight Slab Charge]]*Courier_Invoice[[#This Row],[Additional Slabs]]</f>
        <v>0</v>
      </c>
      <c r="R87">
        <f>_xlfn.XLOOKUP(Courier_Invoice[[#This Row],[Zone X]],Courier_Rate[Zone],Courier_Rate[RTO Fixed Charge])</f>
        <v>41.3</v>
      </c>
      <c r="S87">
        <f>_xlfn.XLOOKUP(Courier_Invoice[[#This Row],[Zone X]],Courier_Rate[Zone],Courier_Rate[RTO Additional Weight Slab Charge])</f>
        <v>44.8</v>
      </c>
      <c r="T87">
        <f>Courier_Invoice[[#This Row],[RTO Additional Weight Slab Charge]]*Courier_Invoice[[#This Row],[Additional Slabs]]</f>
        <v>0</v>
      </c>
      <c r="U87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86.699999999999989</v>
      </c>
      <c r="V87">
        <f>Courier_Invoice[[#This Row],[Billing Amount (Rs.)]]-Courier_Invoice[[#This Row],[Total Charge]]</f>
        <v>172.2</v>
      </c>
      <c r="W87" t="str" cm="1">
        <f t="array" ref="W87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88" spans="1:23" x14ac:dyDescent="0.3">
      <c r="A88" t="s">
        <v>340</v>
      </c>
      <c r="B88" t="s">
        <v>45</v>
      </c>
      <c r="C88" t="s">
        <v>226</v>
      </c>
      <c r="D88">
        <v>121003</v>
      </c>
      <c r="E88" t="s">
        <v>341</v>
      </c>
      <c r="F88" t="s">
        <v>155</v>
      </c>
      <c r="G88">
        <f>_xlfn.XLOOKUP(Courier_Invoice[[#This Row],[Zone]],Courier_Rate[Zone],Courier_Rate[Weight Slabs])</f>
        <v>1.5</v>
      </c>
      <c r="H88" t="s">
        <v>156</v>
      </c>
      <c r="I88" t="s">
        <v>161</v>
      </c>
      <c r="J88">
        <f>_xlfn.XLOOKUP(Courier_Invoice[[#This Row],[Order ID]],Order_Weight[OrderID],Order_Weight[Weight(g)])/1000</f>
        <v>0.505</v>
      </c>
      <c r="K88" t="str" cm="1">
        <f t="array" ref="K88">_xlfn.XLOOKUP(Courier_Invoice[[#This Row],[Warehouse Pincode]]&amp;Courier_Invoice[[#This Row],[Customer Pincode]],Pincode_Zones[Warehouse Pincode]&amp;Pincode_Zones[Customer Pincode],Pincode_Zones[Zone])</f>
        <v>b</v>
      </c>
      <c r="L88">
        <f>_xlfn.XLOOKUP(Courier_Invoice[[#This Row],[Zone X]],Courier_Rate[Zone],Courier_Rate[Weight Slabs])</f>
        <v>1</v>
      </c>
      <c r="M88">
        <f>ROUNDUP(Courier_Invoice[[#This Row],[Order weight]]/Courier_Invoice[[#This Row],[Weight Slabs]],0)</f>
        <v>1</v>
      </c>
      <c r="N88">
        <f>Courier_Invoice[[#This Row],[Total Slabs]]-1</f>
        <v>0</v>
      </c>
      <c r="O88">
        <f>_xlfn.XLOOKUP(Courier_Invoice[[#This Row],[Zone X]],Courier_Rate[Zone],Courier_Rate[Forward Fixed Charge])</f>
        <v>33</v>
      </c>
      <c r="P88">
        <f>_xlfn.XLOOKUP(Courier_Invoice[[#This Row],[Zone X]],Courier_Rate[Zone],Courier_Rate[Forward Additional Weight Slab Charge])</f>
        <v>28.3</v>
      </c>
      <c r="Q88">
        <f>Courier_Invoice[[#This Row],[Forward Additional Weight Slab Charge]]*Courier_Invoice[[#This Row],[Additional Slabs]]</f>
        <v>0</v>
      </c>
      <c r="R88">
        <f>_xlfn.XLOOKUP(Courier_Invoice[[#This Row],[Zone X]],Courier_Rate[Zone],Courier_Rate[RTO Fixed Charge])</f>
        <v>20.5</v>
      </c>
      <c r="S88">
        <f>_xlfn.XLOOKUP(Courier_Invoice[[#This Row],[Zone X]],Courier_Rate[Zone],Courier_Rate[RTO Additional Weight Slab Charge])</f>
        <v>28.3</v>
      </c>
      <c r="T88">
        <f>Courier_Invoice[[#This Row],[RTO Additional Weight Slab Charge]]*Courier_Invoice[[#This Row],[Additional Slabs]]</f>
        <v>0</v>
      </c>
      <c r="U88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88">
        <f>Courier_Invoice[[#This Row],[Billing Amount (Rs.)]]-Courier_Invoice[[#This Row],[Total Charge]]</f>
        <v>57.2</v>
      </c>
      <c r="W88" t="str" cm="1">
        <f t="array" ref="W88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89" spans="1:23" x14ac:dyDescent="0.3">
      <c r="A89" t="s">
        <v>462</v>
      </c>
      <c r="B89" t="s">
        <v>44</v>
      </c>
      <c r="C89" t="s">
        <v>183</v>
      </c>
      <c r="D89">
        <v>121003</v>
      </c>
      <c r="E89" t="s">
        <v>451</v>
      </c>
      <c r="F89" t="s">
        <v>155</v>
      </c>
      <c r="G89">
        <f>_xlfn.XLOOKUP(Courier_Invoice[[#This Row],[Zone]],Courier_Rate[Zone],Courier_Rate[Weight Slabs])</f>
        <v>1.5</v>
      </c>
      <c r="H89" t="s">
        <v>156</v>
      </c>
      <c r="I89" t="s">
        <v>173</v>
      </c>
      <c r="J89">
        <f>_xlfn.XLOOKUP(Courier_Invoice[[#This Row],[Order ID]],Order_Weight[OrderID],Order_Weight[Weight(g)])/1000</f>
        <v>0.75</v>
      </c>
      <c r="K89" t="str" cm="1">
        <f t="array" ref="K89">_xlfn.XLOOKUP(Courier_Invoice[[#This Row],[Warehouse Pincode]]&amp;Courier_Invoice[[#This Row],[Customer Pincode]],Pincode_Zones[Warehouse Pincode]&amp;Pincode_Zones[Customer Pincode],Pincode_Zones[Zone])</f>
        <v>b</v>
      </c>
      <c r="L89">
        <f>_xlfn.XLOOKUP(Courier_Invoice[[#This Row],[Zone X]],Courier_Rate[Zone],Courier_Rate[Weight Slabs])</f>
        <v>1</v>
      </c>
      <c r="M89">
        <f>ROUNDUP(Courier_Invoice[[#This Row],[Order weight]]/Courier_Invoice[[#This Row],[Weight Slabs]],0)</f>
        <v>1</v>
      </c>
      <c r="N89">
        <f>Courier_Invoice[[#This Row],[Total Slabs]]-1</f>
        <v>0</v>
      </c>
      <c r="O89">
        <f>_xlfn.XLOOKUP(Courier_Invoice[[#This Row],[Zone X]],Courier_Rate[Zone],Courier_Rate[Forward Fixed Charge])</f>
        <v>33</v>
      </c>
      <c r="P89">
        <f>_xlfn.XLOOKUP(Courier_Invoice[[#This Row],[Zone X]],Courier_Rate[Zone],Courier_Rate[Forward Additional Weight Slab Charge])</f>
        <v>28.3</v>
      </c>
      <c r="Q89">
        <f>Courier_Invoice[[#This Row],[Forward Additional Weight Slab Charge]]*Courier_Invoice[[#This Row],[Additional Slabs]]</f>
        <v>0</v>
      </c>
      <c r="R89">
        <f>_xlfn.XLOOKUP(Courier_Invoice[[#This Row],[Zone X]],Courier_Rate[Zone],Courier_Rate[RTO Fixed Charge])</f>
        <v>20.5</v>
      </c>
      <c r="S89">
        <f>_xlfn.XLOOKUP(Courier_Invoice[[#This Row],[Zone X]],Courier_Rate[Zone],Courier_Rate[RTO Additional Weight Slab Charge])</f>
        <v>28.3</v>
      </c>
      <c r="T89">
        <f>Courier_Invoice[[#This Row],[RTO Additional Weight Slab Charge]]*Courier_Invoice[[#This Row],[Additional Slabs]]</f>
        <v>0</v>
      </c>
      <c r="U89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89">
        <f>Courier_Invoice[[#This Row],[Billing Amount (Rs.)]]-Courier_Invoice[[#This Row],[Total Charge]]</f>
        <v>12.399999999999999</v>
      </c>
      <c r="W89" t="str" cm="1">
        <f t="array" ref="W89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90" spans="1:23" x14ac:dyDescent="0.3">
      <c r="A90" t="s">
        <v>453</v>
      </c>
      <c r="B90" t="s">
        <v>43</v>
      </c>
      <c r="C90" t="s">
        <v>379</v>
      </c>
      <c r="D90">
        <v>121003</v>
      </c>
      <c r="E90" t="s">
        <v>360</v>
      </c>
      <c r="F90" t="s">
        <v>155</v>
      </c>
      <c r="G90">
        <f>_xlfn.XLOOKUP(Courier_Invoice[[#This Row],[Zone]],Courier_Rate[Zone],Courier_Rate[Weight Slabs])</f>
        <v>1.5</v>
      </c>
      <c r="H90" t="s">
        <v>156</v>
      </c>
      <c r="I90" t="s">
        <v>157</v>
      </c>
      <c r="J90">
        <f>_xlfn.XLOOKUP(Courier_Invoice[[#This Row],[Order ID]],Order_Weight[OrderID],Order_Weight[Weight(g)])/1000</f>
        <v>0.94499999999999995</v>
      </c>
      <c r="K90" t="str" cm="1">
        <f t="array" ref="K90">_xlfn.XLOOKUP(Courier_Invoice[[#This Row],[Warehouse Pincode]]&amp;Courier_Invoice[[#This Row],[Customer Pincode]],Pincode_Zones[Warehouse Pincode]&amp;Pincode_Zones[Customer Pincode],Pincode_Zones[Zone])</f>
        <v>b</v>
      </c>
      <c r="L90">
        <f>_xlfn.XLOOKUP(Courier_Invoice[[#This Row],[Zone X]],Courier_Rate[Zone],Courier_Rate[Weight Slabs])</f>
        <v>1</v>
      </c>
      <c r="M90">
        <f>ROUNDUP(Courier_Invoice[[#This Row],[Order weight]]/Courier_Invoice[[#This Row],[Weight Slabs]],0)</f>
        <v>1</v>
      </c>
      <c r="N90">
        <f>Courier_Invoice[[#This Row],[Total Slabs]]-1</f>
        <v>0</v>
      </c>
      <c r="O90">
        <f>_xlfn.XLOOKUP(Courier_Invoice[[#This Row],[Zone X]],Courier_Rate[Zone],Courier_Rate[Forward Fixed Charge])</f>
        <v>33</v>
      </c>
      <c r="P90">
        <f>_xlfn.XLOOKUP(Courier_Invoice[[#This Row],[Zone X]],Courier_Rate[Zone],Courier_Rate[Forward Additional Weight Slab Charge])</f>
        <v>28.3</v>
      </c>
      <c r="Q90">
        <f>Courier_Invoice[[#This Row],[Forward Additional Weight Slab Charge]]*Courier_Invoice[[#This Row],[Additional Slabs]]</f>
        <v>0</v>
      </c>
      <c r="R90">
        <f>_xlfn.XLOOKUP(Courier_Invoice[[#This Row],[Zone X]],Courier_Rate[Zone],Courier_Rate[RTO Fixed Charge])</f>
        <v>20.5</v>
      </c>
      <c r="S90">
        <f>_xlfn.XLOOKUP(Courier_Invoice[[#This Row],[Zone X]],Courier_Rate[Zone],Courier_Rate[RTO Additional Weight Slab Charge])</f>
        <v>28.3</v>
      </c>
      <c r="T90">
        <f>Courier_Invoice[[#This Row],[RTO Additional Weight Slab Charge]]*Courier_Invoice[[#This Row],[Additional Slabs]]</f>
        <v>0</v>
      </c>
      <c r="U90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90">
        <f>Courier_Invoice[[#This Row],[Billing Amount (Rs.)]]-Courier_Invoice[[#This Row],[Total Charge]]</f>
        <v>102</v>
      </c>
      <c r="W90" t="str" cm="1">
        <f t="array" ref="W90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91" spans="1:23" x14ac:dyDescent="0.3">
      <c r="A91" t="s">
        <v>342</v>
      </c>
      <c r="B91" t="s">
        <v>42</v>
      </c>
      <c r="C91" t="s">
        <v>343</v>
      </c>
      <c r="D91">
        <v>121003</v>
      </c>
      <c r="E91" t="s">
        <v>344</v>
      </c>
      <c r="F91" t="s">
        <v>155</v>
      </c>
      <c r="G91">
        <f>_xlfn.XLOOKUP(Courier_Invoice[[#This Row],[Zone]],Courier_Rate[Zone],Courier_Rate[Weight Slabs])</f>
        <v>1.5</v>
      </c>
      <c r="H91" t="s">
        <v>156</v>
      </c>
      <c r="I91" t="s">
        <v>161</v>
      </c>
      <c r="J91">
        <f>_xlfn.XLOOKUP(Courier_Invoice[[#This Row],[Order ID]],Order_Weight[OrderID],Order_Weight[Weight(g)])/1000</f>
        <v>0.50800000000000001</v>
      </c>
      <c r="K91" t="str" cm="1">
        <f t="array" ref="K91">_xlfn.XLOOKUP(Courier_Invoice[[#This Row],[Warehouse Pincode]]&amp;Courier_Invoice[[#This Row],[Customer Pincode]],Pincode_Zones[Warehouse Pincode]&amp;Pincode_Zones[Customer Pincode],Pincode_Zones[Zone])</f>
        <v>b</v>
      </c>
      <c r="L91">
        <f>_xlfn.XLOOKUP(Courier_Invoice[[#This Row],[Zone X]],Courier_Rate[Zone],Courier_Rate[Weight Slabs])</f>
        <v>1</v>
      </c>
      <c r="M91">
        <f>ROUNDUP(Courier_Invoice[[#This Row],[Order weight]]/Courier_Invoice[[#This Row],[Weight Slabs]],0)</f>
        <v>1</v>
      </c>
      <c r="N91">
        <f>Courier_Invoice[[#This Row],[Total Slabs]]-1</f>
        <v>0</v>
      </c>
      <c r="O91">
        <f>_xlfn.XLOOKUP(Courier_Invoice[[#This Row],[Zone X]],Courier_Rate[Zone],Courier_Rate[Forward Fixed Charge])</f>
        <v>33</v>
      </c>
      <c r="P91">
        <f>_xlfn.XLOOKUP(Courier_Invoice[[#This Row],[Zone X]],Courier_Rate[Zone],Courier_Rate[Forward Additional Weight Slab Charge])</f>
        <v>28.3</v>
      </c>
      <c r="Q91">
        <f>Courier_Invoice[[#This Row],[Forward Additional Weight Slab Charge]]*Courier_Invoice[[#This Row],[Additional Slabs]]</f>
        <v>0</v>
      </c>
      <c r="R91">
        <f>_xlfn.XLOOKUP(Courier_Invoice[[#This Row],[Zone X]],Courier_Rate[Zone],Courier_Rate[RTO Fixed Charge])</f>
        <v>20.5</v>
      </c>
      <c r="S91">
        <f>_xlfn.XLOOKUP(Courier_Invoice[[#This Row],[Zone X]],Courier_Rate[Zone],Courier_Rate[RTO Additional Weight Slab Charge])</f>
        <v>28.3</v>
      </c>
      <c r="T91">
        <f>Courier_Invoice[[#This Row],[RTO Additional Weight Slab Charge]]*Courier_Invoice[[#This Row],[Additional Slabs]]</f>
        <v>0</v>
      </c>
      <c r="U91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91">
        <f>Courier_Invoice[[#This Row],[Billing Amount (Rs.)]]-Courier_Invoice[[#This Row],[Total Charge]]</f>
        <v>57.2</v>
      </c>
      <c r="W91" t="str" cm="1">
        <f t="array" ref="W91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92" spans="1:23" x14ac:dyDescent="0.3">
      <c r="A92" t="s">
        <v>345</v>
      </c>
      <c r="B92" t="s">
        <v>41</v>
      </c>
      <c r="C92" t="s">
        <v>235</v>
      </c>
      <c r="D92">
        <v>121003</v>
      </c>
      <c r="E92" t="s">
        <v>346</v>
      </c>
      <c r="F92" t="s">
        <v>155</v>
      </c>
      <c r="G92">
        <f>_xlfn.XLOOKUP(Courier_Invoice[[#This Row],[Zone]],Courier_Rate[Zone],Courier_Rate[Weight Slabs])</f>
        <v>1.5</v>
      </c>
      <c r="H92" t="s">
        <v>156</v>
      </c>
      <c r="I92" t="s">
        <v>161</v>
      </c>
      <c r="J92">
        <f>_xlfn.XLOOKUP(Courier_Invoice[[#This Row],[Order ID]],Order_Weight[OrderID],Order_Weight[Weight(g)])/1000</f>
        <v>0.60699999999999998</v>
      </c>
      <c r="K92" t="str" cm="1">
        <f t="array" ref="K92">_xlfn.XLOOKUP(Courier_Invoice[[#This Row],[Warehouse Pincode]]&amp;Courier_Invoice[[#This Row],[Customer Pincode]],Pincode_Zones[Warehouse Pincode]&amp;Pincode_Zones[Customer Pincode],Pincode_Zones[Zone])</f>
        <v>b</v>
      </c>
      <c r="L92">
        <f>_xlfn.XLOOKUP(Courier_Invoice[[#This Row],[Zone X]],Courier_Rate[Zone],Courier_Rate[Weight Slabs])</f>
        <v>1</v>
      </c>
      <c r="M92">
        <f>ROUNDUP(Courier_Invoice[[#This Row],[Order weight]]/Courier_Invoice[[#This Row],[Weight Slabs]],0)</f>
        <v>1</v>
      </c>
      <c r="N92">
        <f>Courier_Invoice[[#This Row],[Total Slabs]]-1</f>
        <v>0</v>
      </c>
      <c r="O92">
        <f>_xlfn.XLOOKUP(Courier_Invoice[[#This Row],[Zone X]],Courier_Rate[Zone],Courier_Rate[Forward Fixed Charge])</f>
        <v>33</v>
      </c>
      <c r="P92">
        <f>_xlfn.XLOOKUP(Courier_Invoice[[#This Row],[Zone X]],Courier_Rate[Zone],Courier_Rate[Forward Additional Weight Slab Charge])</f>
        <v>28.3</v>
      </c>
      <c r="Q92">
        <f>Courier_Invoice[[#This Row],[Forward Additional Weight Slab Charge]]*Courier_Invoice[[#This Row],[Additional Slabs]]</f>
        <v>0</v>
      </c>
      <c r="R92">
        <f>_xlfn.XLOOKUP(Courier_Invoice[[#This Row],[Zone X]],Courier_Rate[Zone],Courier_Rate[RTO Fixed Charge])</f>
        <v>20.5</v>
      </c>
      <c r="S92">
        <f>_xlfn.XLOOKUP(Courier_Invoice[[#This Row],[Zone X]],Courier_Rate[Zone],Courier_Rate[RTO Additional Weight Slab Charge])</f>
        <v>28.3</v>
      </c>
      <c r="T92">
        <f>Courier_Invoice[[#This Row],[RTO Additional Weight Slab Charge]]*Courier_Invoice[[#This Row],[Additional Slabs]]</f>
        <v>0</v>
      </c>
      <c r="U92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92">
        <f>Courier_Invoice[[#This Row],[Billing Amount (Rs.)]]-Courier_Invoice[[#This Row],[Total Charge]]</f>
        <v>57.2</v>
      </c>
      <c r="W92" t="str" cm="1">
        <f t="array" ref="W92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93" spans="1:23" x14ac:dyDescent="0.3">
      <c r="A93" t="s">
        <v>461</v>
      </c>
      <c r="B93" t="s">
        <v>40</v>
      </c>
      <c r="C93" t="s">
        <v>183</v>
      </c>
      <c r="D93">
        <v>121003</v>
      </c>
      <c r="E93" t="s">
        <v>384</v>
      </c>
      <c r="F93" t="s">
        <v>168</v>
      </c>
      <c r="G93">
        <f>_xlfn.XLOOKUP(Courier_Invoice[[#This Row],[Zone]],Courier_Rate[Zone],Courier_Rate[Weight Slabs])</f>
        <v>1</v>
      </c>
      <c r="H93" t="s">
        <v>156</v>
      </c>
      <c r="I93" t="s">
        <v>204</v>
      </c>
      <c r="J93">
        <f>_xlfn.XLOOKUP(Courier_Invoice[[#This Row],[Order ID]],Order_Weight[OrderID],Order_Weight[Weight(g)])/1000</f>
        <v>0.68899999999999995</v>
      </c>
      <c r="K93" t="str" cm="1">
        <f t="array" ref="K93">_xlfn.XLOOKUP(Courier_Invoice[[#This Row],[Warehouse Pincode]]&amp;Courier_Invoice[[#This Row],[Customer Pincode]],Pincode_Zones[Warehouse Pincode]&amp;Pincode_Zones[Customer Pincode],Pincode_Zones[Zone])</f>
        <v>e</v>
      </c>
      <c r="L93">
        <f>_xlfn.XLOOKUP(Courier_Invoice[[#This Row],[Zone X]],Courier_Rate[Zone],Courier_Rate[Weight Slabs])</f>
        <v>2</v>
      </c>
      <c r="M93">
        <f>ROUNDUP(Courier_Invoice[[#This Row],[Order weight]]/Courier_Invoice[[#This Row],[Weight Slabs]],0)</f>
        <v>1</v>
      </c>
      <c r="N93">
        <f>Courier_Invoice[[#This Row],[Total Slabs]]-1</f>
        <v>0</v>
      </c>
      <c r="O93">
        <f>_xlfn.XLOOKUP(Courier_Invoice[[#This Row],[Zone X]],Courier_Rate[Zone],Courier_Rate[Forward Fixed Charge])</f>
        <v>56.6</v>
      </c>
      <c r="P93">
        <f>_xlfn.XLOOKUP(Courier_Invoice[[#This Row],[Zone X]],Courier_Rate[Zone],Courier_Rate[Forward Additional Weight Slab Charge])</f>
        <v>55.5</v>
      </c>
      <c r="Q93">
        <f>Courier_Invoice[[#This Row],[Forward Additional Weight Slab Charge]]*Courier_Invoice[[#This Row],[Additional Slabs]]</f>
        <v>0</v>
      </c>
      <c r="R93">
        <f>_xlfn.XLOOKUP(Courier_Invoice[[#This Row],[Zone X]],Courier_Rate[Zone],Courier_Rate[RTO Fixed Charge])</f>
        <v>50.7</v>
      </c>
      <c r="S93">
        <f>_xlfn.XLOOKUP(Courier_Invoice[[#This Row],[Zone X]],Courier_Rate[Zone],Courier_Rate[RTO Additional Weight Slab Charge])</f>
        <v>55.5</v>
      </c>
      <c r="T93">
        <f>Courier_Invoice[[#This Row],[RTO Additional Weight Slab Charge]]*Courier_Invoice[[#This Row],[Additional Slabs]]</f>
        <v>0</v>
      </c>
      <c r="U93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56.6</v>
      </c>
      <c r="V93">
        <f>Courier_Invoice[[#This Row],[Billing Amount (Rs.)]]-Courier_Invoice[[#This Row],[Total Charge]]</f>
        <v>-23.6</v>
      </c>
      <c r="W93" t="str" cm="1">
        <f t="array" ref="W93">_xlfn.IFS(Courier_Invoice[[#This Row],[Charge Diffrence]]&gt;0,"Over Charged",Courier_Invoice[[#This Row],[Charge Diffrence]]&lt;0,"Under Charged",Courier_Invoice[[#This Row],[Charge Diffrence]]=0,"Correctly Charged")</f>
        <v>Under Charged</v>
      </c>
    </row>
    <row r="94" spans="1:23" x14ac:dyDescent="0.3">
      <c r="A94" t="s">
        <v>383</v>
      </c>
      <c r="B94" t="s">
        <v>39</v>
      </c>
      <c r="C94" t="s">
        <v>235</v>
      </c>
      <c r="D94">
        <v>121003</v>
      </c>
      <c r="E94" t="s">
        <v>384</v>
      </c>
      <c r="F94" t="s">
        <v>168</v>
      </c>
      <c r="G94">
        <f>_xlfn.XLOOKUP(Courier_Invoice[[#This Row],[Zone]],Courier_Rate[Zone],Courier_Rate[Weight Slabs])</f>
        <v>1</v>
      </c>
      <c r="H94" t="s">
        <v>156</v>
      </c>
      <c r="I94" t="s">
        <v>169</v>
      </c>
      <c r="J94">
        <f>_xlfn.XLOOKUP(Courier_Invoice[[#This Row],[Order ID]],Order_Weight[OrderID],Order_Weight[Weight(g)])/1000</f>
        <v>0.72099999999999997</v>
      </c>
      <c r="K94" t="str" cm="1">
        <f t="array" ref="K94">_xlfn.XLOOKUP(Courier_Invoice[[#This Row],[Warehouse Pincode]]&amp;Courier_Invoice[[#This Row],[Customer Pincode]],Pincode_Zones[Warehouse Pincode]&amp;Pincode_Zones[Customer Pincode],Pincode_Zones[Zone])</f>
        <v>e</v>
      </c>
      <c r="L94">
        <f>_xlfn.XLOOKUP(Courier_Invoice[[#This Row],[Zone X]],Courier_Rate[Zone],Courier_Rate[Weight Slabs])</f>
        <v>2</v>
      </c>
      <c r="M94">
        <f>ROUNDUP(Courier_Invoice[[#This Row],[Order weight]]/Courier_Invoice[[#This Row],[Weight Slabs]],0)</f>
        <v>1</v>
      </c>
      <c r="N94">
        <f>Courier_Invoice[[#This Row],[Total Slabs]]-1</f>
        <v>0</v>
      </c>
      <c r="O94">
        <f>_xlfn.XLOOKUP(Courier_Invoice[[#This Row],[Zone X]],Courier_Rate[Zone],Courier_Rate[Forward Fixed Charge])</f>
        <v>56.6</v>
      </c>
      <c r="P94">
        <f>_xlfn.XLOOKUP(Courier_Invoice[[#This Row],[Zone X]],Courier_Rate[Zone],Courier_Rate[Forward Additional Weight Slab Charge])</f>
        <v>55.5</v>
      </c>
      <c r="Q94">
        <f>Courier_Invoice[[#This Row],[Forward Additional Weight Slab Charge]]*Courier_Invoice[[#This Row],[Additional Slabs]]</f>
        <v>0</v>
      </c>
      <c r="R94">
        <f>_xlfn.XLOOKUP(Courier_Invoice[[#This Row],[Zone X]],Courier_Rate[Zone],Courier_Rate[RTO Fixed Charge])</f>
        <v>50.7</v>
      </c>
      <c r="S94">
        <f>_xlfn.XLOOKUP(Courier_Invoice[[#This Row],[Zone X]],Courier_Rate[Zone],Courier_Rate[RTO Additional Weight Slab Charge])</f>
        <v>55.5</v>
      </c>
      <c r="T94">
        <f>Courier_Invoice[[#This Row],[RTO Additional Weight Slab Charge]]*Courier_Invoice[[#This Row],[Additional Slabs]]</f>
        <v>0</v>
      </c>
      <c r="U94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56.6</v>
      </c>
      <c r="V94">
        <f>Courier_Invoice[[#This Row],[Billing Amount (Rs.)]]-Courier_Invoice[[#This Row],[Total Charge]]</f>
        <v>4.6999999999999957</v>
      </c>
      <c r="W94" t="str" cm="1">
        <f t="array" ref="W94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95" spans="1:23" x14ac:dyDescent="0.3">
      <c r="A95" t="s">
        <v>347</v>
      </c>
      <c r="B95" t="s">
        <v>38</v>
      </c>
      <c r="C95" t="s">
        <v>183</v>
      </c>
      <c r="D95">
        <v>121003</v>
      </c>
      <c r="E95" t="s">
        <v>348</v>
      </c>
      <c r="F95" t="s">
        <v>155</v>
      </c>
      <c r="G95">
        <f>_xlfn.XLOOKUP(Courier_Invoice[[#This Row],[Zone]],Courier_Rate[Zone],Courier_Rate[Weight Slabs])</f>
        <v>1.5</v>
      </c>
      <c r="H95" t="s">
        <v>211</v>
      </c>
      <c r="I95" t="s">
        <v>349</v>
      </c>
      <c r="J95">
        <f>_xlfn.XLOOKUP(Courier_Invoice[[#This Row],[Order ID]],Order_Weight[OrderID],Order_Weight[Weight(g)])/1000</f>
        <v>0.5</v>
      </c>
      <c r="K95" t="str" cm="1">
        <f t="array" ref="K95">_xlfn.XLOOKUP(Courier_Invoice[[#This Row],[Warehouse Pincode]]&amp;Courier_Invoice[[#This Row],[Customer Pincode]],Pincode_Zones[Warehouse Pincode]&amp;Pincode_Zones[Customer Pincode],Pincode_Zones[Zone])</f>
        <v>b</v>
      </c>
      <c r="L95">
        <f>_xlfn.XLOOKUP(Courier_Invoice[[#This Row],[Zone X]],Courier_Rate[Zone],Courier_Rate[Weight Slabs])</f>
        <v>1</v>
      </c>
      <c r="M95">
        <f>ROUNDUP(Courier_Invoice[[#This Row],[Order weight]]/Courier_Invoice[[#This Row],[Weight Slabs]],0)</f>
        <v>1</v>
      </c>
      <c r="N95">
        <f>Courier_Invoice[[#This Row],[Total Slabs]]-1</f>
        <v>0</v>
      </c>
      <c r="O95">
        <f>_xlfn.XLOOKUP(Courier_Invoice[[#This Row],[Zone X]],Courier_Rate[Zone],Courier_Rate[Forward Fixed Charge])</f>
        <v>33</v>
      </c>
      <c r="P95">
        <f>_xlfn.XLOOKUP(Courier_Invoice[[#This Row],[Zone X]],Courier_Rate[Zone],Courier_Rate[Forward Additional Weight Slab Charge])</f>
        <v>28.3</v>
      </c>
      <c r="Q95">
        <f>Courier_Invoice[[#This Row],[Forward Additional Weight Slab Charge]]*Courier_Invoice[[#This Row],[Additional Slabs]]</f>
        <v>0</v>
      </c>
      <c r="R95">
        <f>_xlfn.XLOOKUP(Courier_Invoice[[#This Row],[Zone X]],Courier_Rate[Zone],Courier_Rate[RTO Fixed Charge])</f>
        <v>20.5</v>
      </c>
      <c r="S95">
        <f>_xlfn.XLOOKUP(Courier_Invoice[[#This Row],[Zone X]],Courier_Rate[Zone],Courier_Rate[RTO Additional Weight Slab Charge])</f>
        <v>28.3</v>
      </c>
      <c r="T95">
        <f>Courier_Invoice[[#This Row],[RTO Additional Weight Slab Charge]]*Courier_Invoice[[#This Row],[Additional Slabs]]</f>
        <v>0</v>
      </c>
      <c r="U95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53.5</v>
      </c>
      <c r="V95">
        <f>Courier_Invoice[[#This Row],[Billing Amount (Rs.)]]-Courier_Invoice[[#This Row],[Total Charge]]</f>
        <v>33.200000000000003</v>
      </c>
      <c r="W95" t="str" cm="1">
        <f t="array" ref="W95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96" spans="1:23" x14ac:dyDescent="0.3">
      <c r="A96" t="s">
        <v>454</v>
      </c>
      <c r="B96" t="s">
        <v>37</v>
      </c>
      <c r="C96" t="s">
        <v>307</v>
      </c>
      <c r="D96">
        <v>121003</v>
      </c>
      <c r="E96" t="s">
        <v>432</v>
      </c>
      <c r="F96" t="s">
        <v>155</v>
      </c>
      <c r="G96">
        <f>_xlfn.XLOOKUP(Courier_Invoice[[#This Row],[Zone]],Courier_Rate[Zone],Courier_Rate[Weight Slabs])</f>
        <v>1.5</v>
      </c>
      <c r="H96" t="s">
        <v>156</v>
      </c>
      <c r="I96" t="s">
        <v>161</v>
      </c>
      <c r="J96">
        <f>_xlfn.XLOOKUP(Courier_Invoice[[#This Row],[Order ID]],Order_Weight[OrderID],Order_Weight[Weight(g)])/1000</f>
        <v>0.5</v>
      </c>
      <c r="K96" t="str" cm="1">
        <f t="array" ref="K96">_xlfn.XLOOKUP(Courier_Invoice[[#This Row],[Warehouse Pincode]]&amp;Courier_Invoice[[#This Row],[Customer Pincode]],Pincode_Zones[Warehouse Pincode]&amp;Pincode_Zones[Customer Pincode],Pincode_Zones[Zone])</f>
        <v>b</v>
      </c>
      <c r="L96">
        <f>_xlfn.XLOOKUP(Courier_Invoice[[#This Row],[Zone X]],Courier_Rate[Zone],Courier_Rate[Weight Slabs])</f>
        <v>1</v>
      </c>
      <c r="M96">
        <f>ROUNDUP(Courier_Invoice[[#This Row],[Order weight]]/Courier_Invoice[[#This Row],[Weight Slabs]],0)</f>
        <v>1</v>
      </c>
      <c r="N96">
        <f>Courier_Invoice[[#This Row],[Total Slabs]]-1</f>
        <v>0</v>
      </c>
      <c r="O96">
        <f>_xlfn.XLOOKUP(Courier_Invoice[[#This Row],[Zone X]],Courier_Rate[Zone],Courier_Rate[Forward Fixed Charge])</f>
        <v>33</v>
      </c>
      <c r="P96">
        <f>_xlfn.XLOOKUP(Courier_Invoice[[#This Row],[Zone X]],Courier_Rate[Zone],Courier_Rate[Forward Additional Weight Slab Charge])</f>
        <v>28.3</v>
      </c>
      <c r="Q96">
        <f>Courier_Invoice[[#This Row],[Forward Additional Weight Slab Charge]]*Courier_Invoice[[#This Row],[Additional Slabs]]</f>
        <v>0</v>
      </c>
      <c r="R96">
        <f>_xlfn.XLOOKUP(Courier_Invoice[[#This Row],[Zone X]],Courier_Rate[Zone],Courier_Rate[RTO Fixed Charge])</f>
        <v>20.5</v>
      </c>
      <c r="S96">
        <f>_xlfn.XLOOKUP(Courier_Invoice[[#This Row],[Zone X]],Courier_Rate[Zone],Courier_Rate[RTO Additional Weight Slab Charge])</f>
        <v>28.3</v>
      </c>
      <c r="T96">
        <f>Courier_Invoice[[#This Row],[RTO Additional Weight Slab Charge]]*Courier_Invoice[[#This Row],[Additional Slabs]]</f>
        <v>0</v>
      </c>
      <c r="U96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96">
        <f>Courier_Invoice[[#This Row],[Billing Amount (Rs.)]]-Courier_Invoice[[#This Row],[Total Charge]]</f>
        <v>57.2</v>
      </c>
      <c r="W96" t="str" cm="1">
        <f t="array" ref="W96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97" spans="1:23" x14ac:dyDescent="0.3">
      <c r="A97" t="s">
        <v>355</v>
      </c>
      <c r="B97" t="s">
        <v>36</v>
      </c>
      <c r="C97" t="s">
        <v>356</v>
      </c>
      <c r="D97">
        <v>121003</v>
      </c>
      <c r="E97" t="s">
        <v>346</v>
      </c>
      <c r="F97" t="s">
        <v>155</v>
      </c>
      <c r="G97">
        <f>_xlfn.XLOOKUP(Courier_Invoice[[#This Row],[Zone]],Courier_Rate[Zone],Courier_Rate[Weight Slabs])</f>
        <v>1.5</v>
      </c>
      <c r="H97" t="s">
        <v>156</v>
      </c>
      <c r="I97" t="s">
        <v>161</v>
      </c>
      <c r="J97">
        <f>_xlfn.XLOOKUP(Courier_Invoice[[#This Row],[Order ID]],Order_Weight[OrderID],Order_Weight[Weight(g)])/1000</f>
        <v>0.56299999999999994</v>
      </c>
      <c r="K97" t="str" cm="1">
        <f t="array" ref="K97">_xlfn.XLOOKUP(Courier_Invoice[[#This Row],[Warehouse Pincode]]&amp;Courier_Invoice[[#This Row],[Customer Pincode]],Pincode_Zones[Warehouse Pincode]&amp;Pincode_Zones[Customer Pincode],Pincode_Zones[Zone])</f>
        <v>b</v>
      </c>
      <c r="L97">
        <f>_xlfn.XLOOKUP(Courier_Invoice[[#This Row],[Zone X]],Courier_Rate[Zone],Courier_Rate[Weight Slabs])</f>
        <v>1</v>
      </c>
      <c r="M97">
        <f>ROUNDUP(Courier_Invoice[[#This Row],[Order weight]]/Courier_Invoice[[#This Row],[Weight Slabs]],0)</f>
        <v>1</v>
      </c>
      <c r="N97">
        <f>Courier_Invoice[[#This Row],[Total Slabs]]-1</f>
        <v>0</v>
      </c>
      <c r="O97">
        <f>_xlfn.XLOOKUP(Courier_Invoice[[#This Row],[Zone X]],Courier_Rate[Zone],Courier_Rate[Forward Fixed Charge])</f>
        <v>33</v>
      </c>
      <c r="P97">
        <f>_xlfn.XLOOKUP(Courier_Invoice[[#This Row],[Zone X]],Courier_Rate[Zone],Courier_Rate[Forward Additional Weight Slab Charge])</f>
        <v>28.3</v>
      </c>
      <c r="Q97">
        <f>Courier_Invoice[[#This Row],[Forward Additional Weight Slab Charge]]*Courier_Invoice[[#This Row],[Additional Slabs]]</f>
        <v>0</v>
      </c>
      <c r="R97">
        <f>_xlfn.XLOOKUP(Courier_Invoice[[#This Row],[Zone X]],Courier_Rate[Zone],Courier_Rate[RTO Fixed Charge])</f>
        <v>20.5</v>
      </c>
      <c r="S97">
        <f>_xlfn.XLOOKUP(Courier_Invoice[[#This Row],[Zone X]],Courier_Rate[Zone],Courier_Rate[RTO Additional Weight Slab Charge])</f>
        <v>28.3</v>
      </c>
      <c r="T97">
        <f>Courier_Invoice[[#This Row],[RTO Additional Weight Slab Charge]]*Courier_Invoice[[#This Row],[Additional Slabs]]</f>
        <v>0</v>
      </c>
      <c r="U97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97">
        <f>Courier_Invoice[[#This Row],[Billing Amount (Rs.)]]-Courier_Invoice[[#This Row],[Total Charge]]</f>
        <v>57.2</v>
      </c>
      <c r="W97" t="str" cm="1">
        <f t="array" ref="W97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98" spans="1:23" x14ac:dyDescent="0.3">
      <c r="A98" t="s">
        <v>225</v>
      </c>
      <c r="B98" t="s">
        <v>35</v>
      </c>
      <c r="C98" t="s">
        <v>226</v>
      </c>
      <c r="D98">
        <v>121003</v>
      </c>
      <c r="E98" t="s">
        <v>227</v>
      </c>
      <c r="F98" t="s">
        <v>168</v>
      </c>
      <c r="G98">
        <f>_xlfn.XLOOKUP(Courier_Invoice[[#This Row],[Zone]],Courier_Rate[Zone],Courier_Rate[Weight Slabs])</f>
        <v>1</v>
      </c>
      <c r="H98" t="s">
        <v>211</v>
      </c>
      <c r="I98" t="s">
        <v>228</v>
      </c>
      <c r="J98">
        <f>_xlfn.XLOOKUP(Courier_Invoice[[#This Row],[Order ID]],Order_Weight[OrderID],Order_Weight[Weight(g)])/1000</f>
        <v>0.55800000000000005</v>
      </c>
      <c r="K98" t="str" cm="1">
        <f t="array" ref="K98">_xlfn.XLOOKUP(Courier_Invoice[[#This Row],[Warehouse Pincode]]&amp;Courier_Invoice[[#This Row],[Customer Pincode]],Pincode_Zones[Warehouse Pincode]&amp;Pincode_Zones[Customer Pincode],Pincode_Zones[Zone])</f>
        <v>b</v>
      </c>
      <c r="L98">
        <f>_xlfn.XLOOKUP(Courier_Invoice[[#This Row],[Zone X]],Courier_Rate[Zone],Courier_Rate[Weight Slabs])</f>
        <v>1</v>
      </c>
      <c r="M98">
        <f>ROUNDUP(Courier_Invoice[[#This Row],[Order weight]]/Courier_Invoice[[#This Row],[Weight Slabs]],0)</f>
        <v>1</v>
      </c>
      <c r="N98">
        <f>Courier_Invoice[[#This Row],[Total Slabs]]-1</f>
        <v>0</v>
      </c>
      <c r="O98">
        <f>_xlfn.XLOOKUP(Courier_Invoice[[#This Row],[Zone X]],Courier_Rate[Zone],Courier_Rate[Forward Fixed Charge])</f>
        <v>33</v>
      </c>
      <c r="P98">
        <f>_xlfn.XLOOKUP(Courier_Invoice[[#This Row],[Zone X]],Courier_Rate[Zone],Courier_Rate[Forward Additional Weight Slab Charge])</f>
        <v>28.3</v>
      </c>
      <c r="Q98">
        <f>Courier_Invoice[[#This Row],[Forward Additional Weight Slab Charge]]*Courier_Invoice[[#This Row],[Additional Slabs]]</f>
        <v>0</v>
      </c>
      <c r="R98">
        <f>_xlfn.XLOOKUP(Courier_Invoice[[#This Row],[Zone X]],Courier_Rate[Zone],Courier_Rate[RTO Fixed Charge])</f>
        <v>20.5</v>
      </c>
      <c r="S98">
        <f>_xlfn.XLOOKUP(Courier_Invoice[[#This Row],[Zone X]],Courier_Rate[Zone],Courier_Rate[RTO Additional Weight Slab Charge])</f>
        <v>28.3</v>
      </c>
      <c r="T98">
        <f>Courier_Invoice[[#This Row],[RTO Additional Weight Slab Charge]]*Courier_Invoice[[#This Row],[Additional Slabs]]</f>
        <v>0</v>
      </c>
      <c r="U98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53.5</v>
      </c>
      <c r="V98">
        <f>Courier_Invoice[[#This Row],[Billing Amount (Rs.)]]-Courier_Invoice[[#This Row],[Total Charge]]</f>
        <v>48.8</v>
      </c>
      <c r="W98" t="str" cm="1">
        <f t="array" ref="W98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99" spans="1:23" x14ac:dyDescent="0.3">
      <c r="A99" t="s">
        <v>350</v>
      </c>
      <c r="B99" t="s">
        <v>33</v>
      </c>
      <c r="C99" t="s">
        <v>351</v>
      </c>
      <c r="D99">
        <v>121003</v>
      </c>
      <c r="E99" t="s">
        <v>352</v>
      </c>
      <c r="F99" t="s">
        <v>155</v>
      </c>
      <c r="G99">
        <f>_xlfn.XLOOKUP(Courier_Invoice[[#This Row],[Zone]],Courier_Rate[Zone],Courier_Rate[Weight Slabs])</f>
        <v>1.5</v>
      </c>
      <c r="H99" t="s">
        <v>156</v>
      </c>
      <c r="I99" t="s">
        <v>322</v>
      </c>
      <c r="J99">
        <f>_xlfn.XLOOKUP(Courier_Invoice[[#This Row],[Order ID]],Order_Weight[OrderID],Order_Weight[Weight(g)])/1000</f>
        <v>2.5720000000000001</v>
      </c>
      <c r="K99" t="str" cm="1">
        <f t="array" ref="K99">_xlfn.XLOOKUP(Courier_Invoice[[#This Row],[Warehouse Pincode]]&amp;Courier_Invoice[[#This Row],[Customer Pincode]],Pincode_Zones[Warehouse Pincode]&amp;Pincode_Zones[Customer Pincode],Pincode_Zones[Zone])</f>
        <v>b</v>
      </c>
      <c r="L99">
        <f>_xlfn.XLOOKUP(Courier_Invoice[[#This Row],[Zone X]],Courier_Rate[Zone],Courier_Rate[Weight Slabs])</f>
        <v>1</v>
      </c>
      <c r="M99">
        <f>ROUNDUP(Courier_Invoice[[#This Row],[Order weight]]/Courier_Invoice[[#This Row],[Weight Slabs]],0)</f>
        <v>3</v>
      </c>
      <c r="N99">
        <f>Courier_Invoice[[#This Row],[Total Slabs]]-1</f>
        <v>2</v>
      </c>
      <c r="O99">
        <f>_xlfn.XLOOKUP(Courier_Invoice[[#This Row],[Zone X]],Courier_Rate[Zone],Courier_Rate[Forward Fixed Charge])</f>
        <v>33</v>
      </c>
      <c r="P99">
        <f>_xlfn.XLOOKUP(Courier_Invoice[[#This Row],[Zone X]],Courier_Rate[Zone],Courier_Rate[Forward Additional Weight Slab Charge])</f>
        <v>28.3</v>
      </c>
      <c r="Q99">
        <f>Courier_Invoice[[#This Row],[Forward Additional Weight Slab Charge]]*Courier_Invoice[[#This Row],[Additional Slabs]]</f>
        <v>56.6</v>
      </c>
      <c r="R99">
        <f>_xlfn.XLOOKUP(Courier_Invoice[[#This Row],[Zone X]],Courier_Rate[Zone],Courier_Rate[RTO Fixed Charge])</f>
        <v>20.5</v>
      </c>
      <c r="S99">
        <f>_xlfn.XLOOKUP(Courier_Invoice[[#This Row],[Zone X]],Courier_Rate[Zone],Courier_Rate[RTO Additional Weight Slab Charge])</f>
        <v>28.3</v>
      </c>
      <c r="T99">
        <f>Courier_Invoice[[#This Row],[RTO Additional Weight Slab Charge]]*Courier_Invoice[[#This Row],[Additional Slabs]]</f>
        <v>56.6</v>
      </c>
      <c r="U99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89.6</v>
      </c>
      <c r="V99">
        <f>Courier_Invoice[[#This Row],[Billing Amount (Rs.)]]-Courier_Invoice[[#This Row],[Total Charge]]</f>
        <v>179.79999999999998</v>
      </c>
      <c r="W99" t="str" cm="1">
        <f t="array" ref="W99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00" spans="1:23" x14ac:dyDescent="0.3">
      <c r="A100" t="s">
        <v>455</v>
      </c>
      <c r="B100" t="s">
        <v>32</v>
      </c>
      <c r="C100" t="s">
        <v>414</v>
      </c>
      <c r="D100">
        <v>121003</v>
      </c>
      <c r="E100" t="s">
        <v>456</v>
      </c>
      <c r="F100" t="s">
        <v>155</v>
      </c>
      <c r="G100">
        <f>_xlfn.XLOOKUP(Courier_Invoice[[#This Row],[Zone]],Courier_Rate[Zone],Courier_Rate[Weight Slabs])</f>
        <v>1.5</v>
      </c>
      <c r="H100" t="s">
        <v>156</v>
      </c>
      <c r="I100" t="s">
        <v>161</v>
      </c>
      <c r="J100">
        <f>_xlfn.XLOOKUP(Courier_Invoice[[#This Row],[Order ID]],Order_Weight[OrderID],Order_Weight[Weight(g)])/1000</f>
        <v>0.5</v>
      </c>
      <c r="K100" t="str" cm="1">
        <f t="array" ref="K100">_xlfn.XLOOKUP(Courier_Invoice[[#This Row],[Warehouse Pincode]]&amp;Courier_Invoice[[#This Row],[Customer Pincode]],Pincode_Zones[Warehouse Pincode]&amp;Pincode_Zones[Customer Pincode],Pincode_Zones[Zone])</f>
        <v>b</v>
      </c>
      <c r="L100">
        <f>_xlfn.XLOOKUP(Courier_Invoice[[#This Row],[Zone X]],Courier_Rate[Zone],Courier_Rate[Weight Slabs])</f>
        <v>1</v>
      </c>
      <c r="M100">
        <f>ROUNDUP(Courier_Invoice[[#This Row],[Order weight]]/Courier_Invoice[[#This Row],[Weight Slabs]],0)</f>
        <v>1</v>
      </c>
      <c r="N100">
        <f>Courier_Invoice[[#This Row],[Total Slabs]]-1</f>
        <v>0</v>
      </c>
      <c r="O100">
        <f>_xlfn.XLOOKUP(Courier_Invoice[[#This Row],[Zone X]],Courier_Rate[Zone],Courier_Rate[Forward Fixed Charge])</f>
        <v>33</v>
      </c>
      <c r="P100">
        <f>_xlfn.XLOOKUP(Courier_Invoice[[#This Row],[Zone X]],Courier_Rate[Zone],Courier_Rate[Forward Additional Weight Slab Charge])</f>
        <v>28.3</v>
      </c>
      <c r="Q100">
        <f>Courier_Invoice[[#This Row],[Forward Additional Weight Slab Charge]]*Courier_Invoice[[#This Row],[Additional Slabs]]</f>
        <v>0</v>
      </c>
      <c r="R100">
        <f>_xlfn.XLOOKUP(Courier_Invoice[[#This Row],[Zone X]],Courier_Rate[Zone],Courier_Rate[RTO Fixed Charge])</f>
        <v>20.5</v>
      </c>
      <c r="S100">
        <f>_xlfn.XLOOKUP(Courier_Invoice[[#This Row],[Zone X]],Courier_Rate[Zone],Courier_Rate[RTO Additional Weight Slab Charge])</f>
        <v>28.3</v>
      </c>
      <c r="T100">
        <f>Courier_Invoice[[#This Row],[RTO Additional Weight Slab Charge]]*Courier_Invoice[[#This Row],[Additional Slabs]]</f>
        <v>0</v>
      </c>
      <c r="U100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00">
        <f>Courier_Invoice[[#This Row],[Billing Amount (Rs.)]]-Courier_Invoice[[#This Row],[Total Charge]]</f>
        <v>57.2</v>
      </c>
      <c r="W100" t="str" cm="1">
        <f t="array" ref="W100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01" spans="1:23" x14ac:dyDescent="0.3">
      <c r="A101" t="s">
        <v>353</v>
      </c>
      <c r="B101" t="s">
        <v>31</v>
      </c>
      <c r="C101" t="s">
        <v>159</v>
      </c>
      <c r="D101">
        <v>121003</v>
      </c>
      <c r="E101" t="s">
        <v>354</v>
      </c>
      <c r="F101" t="s">
        <v>155</v>
      </c>
      <c r="G101">
        <f>_xlfn.XLOOKUP(Courier_Invoice[[#This Row],[Zone]],Courier_Rate[Zone],Courier_Rate[Weight Slabs])</f>
        <v>1.5</v>
      </c>
      <c r="H101" t="s">
        <v>156</v>
      </c>
      <c r="I101" t="s">
        <v>161</v>
      </c>
      <c r="J101">
        <f>_xlfn.XLOOKUP(Courier_Invoice[[#This Row],[Order ID]],Order_Weight[OrderID],Order_Weight[Weight(g)])/1000</f>
        <v>0.72</v>
      </c>
      <c r="K101" t="str" cm="1">
        <f t="array" ref="K101">_xlfn.XLOOKUP(Courier_Invoice[[#This Row],[Warehouse Pincode]]&amp;Courier_Invoice[[#This Row],[Customer Pincode]],Pincode_Zones[Warehouse Pincode]&amp;Pincode_Zones[Customer Pincode],Pincode_Zones[Zone])</f>
        <v>b</v>
      </c>
      <c r="L101">
        <f>_xlfn.XLOOKUP(Courier_Invoice[[#This Row],[Zone X]],Courier_Rate[Zone],Courier_Rate[Weight Slabs])</f>
        <v>1</v>
      </c>
      <c r="M101">
        <f>ROUNDUP(Courier_Invoice[[#This Row],[Order weight]]/Courier_Invoice[[#This Row],[Weight Slabs]],0)</f>
        <v>1</v>
      </c>
      <c r="N101">
        <f>Courier_Invoice[[#This Row],[Total Slabs]]-1</f>
        <v>0</v>
      </c>
      <c r="O101">
        <f>_xlfn.XLOOKUP(Courier_Invoice[[#This Row],[Zone X]],Courier_Rate[Zone],Courier_Rate[Forward Fixed Charge])</f>
        <v>33</v>
      </c>
      <c r="P101">
        <f>_xlfn.XLOOKUP(Courier_Invoice[[#This Row],[Zone X]],Courier_Rate[Zone],Courier_Rate[Forward Additional Weight Slab Charge])</f>
        <v>28.3</v>
      </c>
      <c r="Q101">
        <f>Courier_Invoice[[#This Row],[Forward Additional Weight Slab Charge]]*Courier_Invoice[[#This Row],[Additional Slabs]]</f>
        <v>0</v>
      </c>
      <c r="R101">
        <f>_xlfn.XLOOKUP(Courier_Invoice[[#This Row],[Zone X]],Courier_Rate[Zone],Courier_Rate[RTO Fixed Charge])</f>
        <v>20.5</v>
      </c>
      <c r="S101">
        <f>_xlfn.XLOOKUP(Courier_Invoice[[#This Row],[Zone X]],Courier_Rate[Zone],Courier_Rate[RTO Additional Weight Slab Charge])</f>
        <v>28.3</v>
      </c>
      <c r="T101">
        <f>Courier_Invoice[[#This Row],[RTO Additional Weight Slab Charge]]*Courier_Invoice[[#This Row],[Additional Slabs]]</f>
        <v>0</v>
      </c>
      <c r="U101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01">
        <f>Courier_Invoice[[#This Row],[Billing Amount (Rs.)]]-Courier_Invoice[[#This Row],[Total Charge]]</f>
        <v>57.2</v>
      </c>
      <c r="W101" t="str" cm="1">
        <f t="array" ref="W101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02" spans="1:23" x14ac:dyDescent="0.3">
      <c r="A102" t="s">
        <v>357</v>
      </c>
      <c r="B102" t="s">
        <v>30</v>
      </c>
      <c r="C102" t="s">
        <v>171</v>
      </c>
      <c r="D102">
        <v>121003</v>
      </c>
      <c r="E102" t="s">
        <v>358</v>
      </c>
      <c r="F102" t="s">
        <v>155</v>
      </c>
      <c r="G102">
        <f>_xlfn.XLOOKUP(Courier_Invoice[[#This Row],[Zone]],Courier_Rate[Zone],Courier_Rate[Weight Slabs])</f>
        <v>1.5</v>
      </c>
      <c r="H102" t="s">
        <v>211</v>
      </c>
      <c r="I102" t="s">
        <v>349</v>
      </c>
      <c r="J102">
        <f>_xlfn.XLOOKUP(Courier_Invoice[[#This Row],[Order ID]],Order_Weight[OrderID],Order_Weight[Weight(g)])/1000</f>
        <v>0.127</v>
      </c>
      <c r="K102" t="str" cm="1">
        <f t="array" ref="K102">_xlfn.XLOOKUP(Courier_Invoice[[#This Row],[Warehouse Pincode]]&amp;Courier_Invoice[[#This Row],[Customer Pincode]],Pincode_Zones[Warehouse Pincode]&amp;Pincode_Zones[Customer Pincode],Pincode_Zones[Zone])</f>
        <v>b</v>
      </c>
      <c r="L102">
        <f>_xlfn.XLOOKUP(Courier_Invoice[[#This Row],[Zone X]],Courier_Rate[Zone],Courier_Rate[Weight Slabs])</f>
        <v>1</v>
      </c>
      <c r="M102">
        <f>ROUNDUP(Courier_Invoice[[#This Row],[Order weight]]/Courier_Invoice[[#This Row],[Weight Slabs]],0)</f>
        <v>1</v>
      </c>
      <c r="N102">
        <f>Courier_Invoice[[#This Row],[Total Slabs]]-1</f>
        <v>0</v>
      </c>
      <c r="O102">
        <f>_xlfn.XLOOKUP(Courier_Invoice[[#This Row],[Zone X]],Courier_Rate[Zone],Courier_Rate[Forward Fixed Charge])</f>
        <v>33</v>
      </c>
      <c r="P102">
        <f>_xlfn.XLOOKUP(Courier_Invoice[[#This Row],[Zone X]],Courier_Rate[Zone],Courier_Rate[Forward Additional Weight Slab Charge])</f>
        <v>28.3</v>
      </c>
      <c r="Q102">
        <f>Courier_Invoice[[#This Row],[Forward Additional Weight Slab Charge]]*Courier_Invoice[[#This Row],[Additional Slabs]]</f>
        <v>0</v>
      </c>
      <c r="R102">
        <f>_xlfn.XLOOKUP(Courier_Invoice[[#This Row],[Zone X]],Courier_Rate[Zone],Courier_Rate[RTO Fixed Charge])</f>
        <v>20.5</v>
      </c>
      <c r="S102">
        <f>_xlfn.XLOOKUP(Courier_Invoice[[#This Row],[Zone X]],Courier_Rate[Zone],Courier_Rate[RTO Additional Weight Slab Charge])</f>
        <v>28.3</v>
      </c>
      <c r="T102">
        <f>Courier_Invoice[[#This Row],[RTO Additional Weight Slab Charge]]*Courier_Invoice[[#This Row],[Additional Slabs]]</f>
        <v>0</v>
      </c>
      <c r="U102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53.5</v>
      </c>
      <c r="V102">
        <f>Courier_Invoice[[#This Row],[Billing Amount (Rs.)]]-Courier_Invoice[[#This Row],[Total Charge]]</f>
        <v>33.200000000000003</v>
      </c>
      <c r="W102" t="str" cm="1">
        <f t="array" ref="W102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03" spans="1:23" x14ac:dyDescent="0.3">
      <c r="A103" t="s">
        <v>359</v>
      </c>
      <c r="B103" t="s">
        <v>29</v>
      </c>
      <c r="C103" t="s">
        <v>208</v>
      </c>
      <c r="D103">
        <v>121003</v>
      </c>
      <c r="E103" t="s">
        <v>360</v>
      </c>
      <c r="F103" t="s">
        <v>155</v>
      </c>
      <c r="G103">
        <f>_xlfn.XLOOKUP(Courier_Invoice[[#This Row],[Zone]],Courier_Rate[Zone],Courier_Rate[Weight Slabs])</f>
        <v>1.5</v>
      </c>
      <c r="H103" t="s">
        <v>156</v>
      </c>
      <c r="I103" t="s">
        <v>173</v>
      </c>
      <c r="J103">
        <f>_xlfn.XLOOKUP(Courier_Invoice[[#This Row],[Order ID]],Order_Weight[OrderID],Order_Weight[Weight(g)])/1000</f>
        <v>0.22</v>
      </c>
      <c r="K103" t="str" cm="1">
        <f t="array" ref="K103">_xlfn.XLOOKUP(Courier_Invoice[[#This Row],[Warehouse Pincode]]&amp;Courier_Invoice[[#This Row],[Customer Pincode]],Pincode_Zones[Warehouse Pincode]&amp;Pincode_Zones[Customer Pincode],Pincode_Zones[Zone])</f>
        <v>b</v>
      </c>
      <c r="L103">
        <f>_xlfn.XLOOKUP(Courier_Invoice[[#This Row],[Zone X]],Courier_Rate[Zone],Courier_Rate[Weight Slabs])</f>
        <v>1</v>
      </c>
      <c r="M103">
        <f>ROUNDUP(Courier_Invoice[[#This Row],[Order weight]]/Courier_Invoice[[#This Row],[Weight Slabs]],0)</f>
        <v>1</v>
      </c>
      <c r="N103">
        <f>Courier_Invoice[[#This Row],[Total Slabs]]-1</f>
        <v>0</v>
      </c>
      <c r="O103">
        <f>_xlfn.XLOOKUP(Courier_Invoice[[#This Row],[Zone X]],Courier_Rate[Zone],Courier_Rate[Forward Fixed Charge])</f>
        <v>33</v>
      </c>
      <c r="P103">
        <f>_xlfn.XLOOKUP(Courier_Invoice[[#This Row],[Zone X]],Courier_Rate[Zone],Courier_Rate[Forward Additional Weight Slab Charge])</f>
        <v>28.3</v>
      </c>
      <c r="Q103">
        <f>Courier_Invoice[[#This Row],[Forward Additional Weight Slab Charge]]*Courier_Invoice[[#This Row],[Additional Slabs]]</f>
        <v>0</v>
      </c>
      <c r="R103">
        <f>_xlfn.XLOOKUP(Courier_Invoice[[#This Row],[Zone X]],Courier_Rate[Zone],Courier_Rate[RTO Fixed Charge])</f>
        <v>20.5</v>
      </c>
      <c r="S103">
        <f>_xlfn.XLOOKUP(Courier_Invoice[[#This Row],[Zone X]],Courier_Rate[Zone],Courier_Rate[RTO Additional Weight Slab Charge])</f>
        <v>28.3</v>
      </c>
      <c r="T103">
        <f>Courier_Invoice[[#This Row],[RTO Additional Weight Slab Charge]]*Courier_Invoice[[#This Row],[Additional Slabs]]</f>
        <v>0</v>
      </c>
      <c r="U103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03">
        <f>Courier_Invoice[[#This Row],[Billing Amount (Rs.)]]-Courier_Invoice[[#This Row],[Total Charge]]</f>
        <v>12.399999999999999</v>
      </c>
      <c r="W103" t="str" cm="1">
        <f t="array" ref="W103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04" spans="1:23" x14ac:dyDescent="0.3">
      <c r="A104" t="s">
        <v>361</v>
      </c>
      <c r="B104" t="s">
        <v>28</v>
      </c>
      <c r="C104" t="s">
        <v>222</v>
      </c>
      <c r="D104">
        <v>121003</v>
      </c>
      <c r="E104" t="s">
        <v>360</v>
      </c>
      <c r="F104" t="s">
        <v>155</v>
      </c>
      <c r="G104">
        <f>_xlfn.XLOOKUP(Courier_Invoice[[#This Row],[Zone]],Courier_Rate[Zone],Courier_Rate[Weight Slabs])</f>
        <v>1.5</v>
      </c>
      <c r="H104" t="s">
        <v>156</v>
      </c>
      <c r="I104" t="s">
        <v>161</v>
      </c>
      <c r="J104">
        <f>_xlfn.XLOOKUP(Courier_Invoice[[#This Row],[Order ID]],Order_Weight[OrderID],Order_Weight[Weight(g)])/1000</f>
        <v>0.55400000000000005</v>
      </c>
      <c r="K104" t="str" cm="1">
        <f t="array" ref="K104">_xlfn.XLOOKUP(Courier_Invoice[[#This Row],[Warehouse Pincode]]&amp;Courier_Invoice[[#This Row],[Customer Pincode]],Pincode_Zones[Warehouse Pincode]&amp;Pincode_Zones[Customer Pincode],Pincode_Zones[Zone])</f>
        <v>b</v>
      </c>
      <c r="L104">
        <f>_xlfn.XLOOKUP(Courier_Invoice[[#This Row],[Zone X]],Courier_Rate[Zone],Courier_Rate[Weight Slabs])</f>
        <v>1</v>
      </c>
      <c r="M104">
        <f>ROUNDUP(Courier_Invoice[[#This Row],[Order weight]]/Courier_Invoice[[#This Row],[Weight Slabs]],0)</f>
        <v>1</v>
      </c>
      <c r="N104">
        <f>Courier_Invoice[[#This Row],[Total Slabs]]-1</f>
        <v>0</v>
      </c>
      <c r="O104">
        <f>_xlfn.XLOOKUP(Courier_Invoice[[#This Row],[Zone X]],Courier_Rate[Zone],Courier_Rate[Forward Fixed Charge])</f>
        <v>33</v>
      </c>
      <c r="P104">
        <f>_xlfn.XLOOKUP(Courier_Invoice[[#This Row],[Zone X]],Courier_Rate[Zone],Courier_Rate[Forward Additional Weight Slab Charge])</f>
        <v>28.3</v>
      </c>
      <c r="Q104">
        <f>Courier_Invoice[[#This Row],[Forward Additional Weight Slab Charge]]*Courier_Invoice[[#This Row],[Additional Slabs]]</f>
        <v>0</v>
      </c>
      <c r="R104">
        <f>_xlfn.XLOOKUP(Courier_Invoice[[#This Row],[Zone X]],Courier_Rate[Zone],Courier_Rate[RTO Fixed Charge])</f>
        <v>20.5</v>
      </c>
      <c r="S104">
        <f>_xlfn.XLOOKUP(Courier_Invoice[[#This Row],[Zone X]],Courier_Rate[Zone],Courier_Rate[RTO Additional Weight Slab Charge])</f>
        <v>28.3</v>
      </c>
      <c r="T104">
        <f>Courier_Invoice[[#This Row],[RTO Additional Weight Slab Charge]]*Courier_Invoice[[#This Row],[Additional Slabs]]</f>
        <v>0</v>
      </c>
      <c r="U104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04">
        <f>Courier_Invoice[[#This Row],[Billing Amount (Rs.)]]-Courier_Invoice[[#This Row],[Total Charge]]</f>
        <v>57.2</v>
      </c>
      <c r="W104" t="str" cm="1">
        <f t="array" ref="W104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05" spans="1:23" x14ac:dyDescent="0.3">
      <c r="A105" t="s">
        <v>229</v>
      </c>
      <c r="B105" t="s">
        <v>27</v>
      </c>
      <c r="C105" t="s">
        <v>230</v>
      </c>
      <c r="D105">
        <v>121003</v>
      </c>
      <c r="E105" t="s">
        <v>231</v>
      </c>
      <c r="F105" t="s">
        <v>155</v>
      </c>
      <c r="G105">
        <f>_xlfn.XLOOKUP(Courier_Invoice[[#This Row],[Zone]],Courier_Rate[Zone],Courier_Rate[Weight Slabs])</f>
        <v>1.5</v>
      </c>
      <c r="H105" t="s">
        <v>211</v>
      </c>
      <c r="I105" t="s">
        <v>224</v>
      </c>
      <c r="J105">
        <f>_xlfn.XLOOKUP(Courier_Invoice[[#This Row],[Order ID]],Order_Weight[OrderID],Order_Weight[Weight(g)])/1000</f>
        <v>0.92</v>
      </c>
      <c r="K105" t="str" cm="1">
        <f t="array" ref="K105">_xlfn.XLOOKUP(Courier_Invoice[[#This Row],[Warehouse Pincode]]&amp;Courier_Invoice[[#This Row],[Customer Pincode]],Pincode_Zones[Warehouse Pincode]&amp;Pincode_Zones[Customer Pincode],Pincode_Zones[Zone])</f>
        <v>d</v>
      </c>
      <c r="L105">
        <f>_xlfn.XLOOKUP(Courier_Invoice[[#This Row],[Zone X]],Courier_Rate[Zone],Courier_Rate[Weight Slabs])</f>
        <v>1.5</v>
      </c>
      <c r="M105">
        <f>ROUNDUP(Courier_Invoice[[#This Row],[Order weight]]/Courier_Invoice[[#This Row],[Weight Slabs]],0)</f>
        <v>1</v>
      </c>
      <c r="N105">
        <f>Courier_Invoice[[#This Row],[Total Slabs]]-1</f>
        <v>0</v>
      </c>
      <c r="O105">
        <f>_xlfn.XLOOKUP(Courier_Invoice[[#This Row],[Zone X]],Courier_Rate[Zone],Courier_Rate[Forward Fixed Charge])</f>
        <v>45.4</v>
      </c>
      <c r="P105">
        <f>_xlfn.XLOOKUP(Courier_Invoice[[#This Row],[Zone X]],Courier_Rate[Zone],Courier_Rate[Forward Additional Weight Slab Charge])</f>
        <v>44.8</v>
      </c>
      <c r="Q105">
        <f>Courier_Invoice[[#This Row],[Forward Additional Weight Slab Charge]]*Courier_Invoice[[#This Row],[Additional Slabs]]</f>
        <v>0</v>
      </c>
      <c r="R105">
        <f>_xlfn.XLOOKUP(Courier_Invoice[[#This Row],[Zone X]],Courier_Rate[Zone],Courier_Rate[RTO Fixed Charge])</f>
        <v>41.3</v>
      </c>
      <c r="S105">
        <f>_xlfn.XLOOKUP(Courier_Invoice[[#This Row],[Zone X]],Courier_Rate[Zone],Courier_Rate[RTO Additional Weight Slab Charge])</f>
        <v>44.8</v>
      </c>
      <c r="T105">
        <f>Courier_Invoice[[#This Row],[RTO Additional Weight Slab Charge]]*Courier_Invoice[[#This Row],[Additional Slabs]]</f>
        <v>0</v>
      </c>
      <c r="U105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86.699999999999989</v>
      </c>
      <c r="V105">
        <f>Courier_Invoice[[#This Row],[Billing Amount (Rs.)]]-Courier_Invoice[[#This Row],[Total Charge]]</f>
        <v>86.100000000000023</v>
      </c>
      <c r="W105" t="str" cm="1">
        <f t="array" ref="W105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06" spans="1:23" x14ac:dyDescent="0.3">
      <c r="A106" t="s">
        <v>362</v>
      </c>
      <c r="B106" t="s">
        <v>26</v>
      </c>
      <c r="C106" t="s">
        <v>183</v>
      </c>
      <c r="D106">
        <v>121003</v>
      </c>
      <c r="E106" t="s">
        <v>363</v>
      </c>
      <c r="F106" t="s">
        <v>155</v>
      </c>
      <c r="G106">
        <f>_xlfn.XLOOKUP(Courier_Invoice[[#This Row],[Zone]],Courier_Rate[Zone],Courier_Rate[Weight Slabs])</f>
        <v>1.5</v>
      </c>
      <c r="H106" t="s">
        <v>156</v>
      </c>
      <c r="I106" t="s">
        <v>173</v>
      </c>
      <c r="J106">
        <f>_xlfn.XLOOKUP(Courier_Invoice[[#This Row],[Order ID]],Order_Weight[OrderID],Order_Weight[Weight(g)])/1000</f>
        <v>0.5</v>
      </c>
      <c r="K106" t="str" cm="1">
        <f t="array" ref="K106">_xlfn.XLOOKUP(Courier_Invoice[[#This Row],[Warehouse Pincode]]&amp;Courier_Invoice[[#This Row],[Customer Pincode]],Pincode_Zones[Warehouse Pincode]&amp;Pincode_Zones[Customer Pincode],Pincode_Zones[Zone])</f>
        <v>b</v>
      </c>
      <c r="L106">
        <f>_xlfn.XLOOKUP(Courier_Invoice[[#This Row],[Zone X]],Courier_Rate[Zone],Courier_Rate[Weight Slabs])</f>
        <v>1</v>
      </c>
      <c r="M106">
        <f>ROUNDUP(Courier_Invoice[[#This Row],[Order weight]]/Courier_Invoice[[#This Row],[Weight Slabs]],0)</f>
        <v>1</v>
      </c>
      <c r="N106">
        <f>Courier_Invoice[[#This Row],[Total Slabs]]-1</f>
        <v>0</v>
      </c>
      <c r="O106">
        <f>_xlfn.XLOOKUP(Courier_Invoice[[#This Row],[Zone X]],Courier_Rate[Zone],Courier_Rate[Forward Fixed Charge])</f>
        <v>33</v>
      </c>
      <c r="P106">
        <f>_xlfn.XLOOKUP(Courier_Invoice[[#This Row],[Zone X]],Courier_Rate[Zone],Courier_Rate[Forward Additional Weight Slab Charge])</f>
        <v>28.3</v>
      </c>
      <c r="Q106">
        <f>Courier_Invoice[[#This Row],[Forward Additional Weight Slab Charge]]*Courier_Invoice[[#This Row],[Additional Slabs]]</f>
        <v>0</v>
      </c>
      <c r="R106">
        <f>_xlfn.XLOOKUP(Courier_Invoice[[#This Row],[Zone X]],Courier_Rate[Zone],Courier_Rate[RTO Fixed Charge])</f>
        <v>20.5</v>
      </c>
      <c r="S106">
        <f>_xlfn.XLOOKUP(Courier_Invoice[[#This Row],[Zone X]],Courier_Rate[Zone],Courier_Rate[RTO Additional Weight Slab Charge])</f>
        <v>28.3</v>
      </c>
      <c r="T106">
        <f>Courier_Invoice[[#This Row],[RTO Additional Weight Slab Charge]]*Courier_Invoice[[#This Row],[Additional Slabs]]</f>
        <v>0</v>
      </c>
      <c r="U106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06">
        <f>Courier_Invoice[[#This Row],[Billing Amount (Rs.)]]-Courier_Invoice[[#This Row],[Total Charge]]</f>
        <v>12.399999999999999</v>
      </c>
      <c r="W106" t="str" cm="1">
        <f t="array" ref="W106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07" spans="1:23" x14ac:dyDescent="0.3">
      <c r="A107" t="s">
        <v>241</v>
      </c>
      <c r="B107" t="s">
        <v>25</v>
      </c>
      <c r="C107" t="s">
        <v>153</v>
      </c>
      <c r="D107">
        <v>121003</v>
      </c>
      <c r="E107" t="s">
        <v>242</v>
      </c>
      <c r="F107" t="s">
        <v>168</v>
      </c>
      <c r="G107">
        <f>_xlfn.XLOOKUP(Courier_Invoice[[#This Row],[Zone]],Courier_Rate[Zone],Courier_Rate[Weight Slabs])</f>
        <v>1</v>
      </c>
      <c r="H107" t="s">
        <v>211</v>
      </c>
      <c r="I107" t="s">
        <v>243</v>
      </c>
      <c r="J107">
        <f>_xlfn.XLOOKUP(Courier_Invoice[[#This Row],[Order ID]],Order_Weight[OrderID],Order_Weight[Weight(g)])/1000</f>
        <v>1.357</v>
      </c>
      <c r="K107" t="str" cm="1">
        <f t="array" ref="K107">_xlfn.XLOOKUP(Courier_Invoice[[#This Row],[Warehouse Pincode]]&amp;Courier_Invoice[[#This Row],[Customer Pincode]],Pincode_Zones[Warehouse Pincode]&amp;Pincode_Zones[Customer Pincode],Pincode_Zones[Zone])</f>
        <v>b</v>
      </c>
      <c r="L107">
        <f>_xlfn.XLOOKUP(Courier_Invoice[[#This Row],[Zone X]],Courier_Rate[Zone],Courier_Rate[Weight Slabs])</f>
        <v>1</v>
      </c>
      <c r="M107">
        <f>ROUNDUP(Courier_Invoice[[#This Row],[Order weight]]/Courier_Invoice[[#This Row],[Weight Slabs]],0)</f>
        <v>2</v>
      </c>
      <c r="N107">
        <f>Courier_Invoice[[#This Row],[Total Slabs]]-1</f>
        <v>1</v>
      </c>
      <c r="O107">
        <f>_xlfn.XLOOKUP(Courier_Invoice[[#This Row],[Zone X]],Courier_Rate[Zone],Courier_Rate[Forward Fixed Charge])</f>
        <v>33</v>
      </c>
      <c r="P107">
        <f>_xlfn.XLOOKUP(Courier_Invoice[[#This Row],[Zone X]],Courier_Rate[Zone],Courier_Rate[Forward Additional Weight Slab Charge])</f>
        <v>28.3</v>
      </c>
      <c r="Q107">
        <f>Courier_Invoice[[#This Row],[Forward Additional Weight Slab Charge]]*Courier_Invoice[[#This Row],[Additional Slabs]]</f>
        <v>28.3</v>
      </c>
      <c r="R107">
        <f>_xlfn.XLOOKUP(Courier_Invoice[[#This Row],[Zone X]],Courier_Rate[Zone],Courier_Rate[RTO Fixed Charge])</f>
        <v>20.5</v>
      </c>
      <c r="S107">
        <f>_xlfn.XLOOKUP(Courier_Invoice[[#This Row],[Zone X]],Courier_Rate[Zone],Courier_Rate[RTO Additional Weight Slab Charge])</f>
        <v>28.3</v>
      </c>
      <c r="T107">
        <f>Courier_Invoice[[#This Row],[RTO Additional Weight Slab Charge]]*Courier_Invoice[[#This Row],[Additional Slabs]]</f>
        <v>28.3</v>
      </c>
      <c r="U107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110.1</v>
      </c>
      <c r="V107">
        <f>Courier_Invoice[[#This Row],[Billing Amount (Rs.)]]-Courier_Invoice[[#This Row],[Total Charge]]</f>
        <v>41</v>
      </c>
      <c r="W107" t="str" cm="1">
        <f t="array" ref="W107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08" spans="1:23" x14ac:dyDescent="0.3">
      <c r="A108" t="s">
        <v>232</v>
      </c>
      <c r="B108" t="s">
        <v>24</v>
      </c>
      <c r="C108" t="s">
        <v>222</v>
      </c>
      <c r="D108">
        <v>121003</v>
      </c>
      <c r="E108" t="s">
        <v>233</v>
      </c>
      <c r="F108" t="s">
        <v>155</v>
      </c>
      <c r="G108">
        <f>_xlfn.XLOOKUP(Courier_Invoice[[#This Row],[Zone]],Courier_Rate[Zone],Courier_Rate[Weight Slabs])</f>
        <v>1.5</v>
      </c>
      <c r="H108" t="s">
        <v>211</v>
      </c>
      <c r="I108" t="s">
        <v>224</v>
      </c>
      <c r="J108">
        <f>_xlfn.XLOOKUP(Courier_Invoice[[#This Row],[Order ID]],Order_Weight[OrderID],Order_Weight[Weight(g)])/1000</f>
        <v>0.7</v>
      </c>
      <c r="K108" t="str" cm="1">
        <f t="array" ref="K108">_xlfn.XLOOKUP(Courier_Invoice[[#This Row],[Warehouse Pincode]]&amp;Courier_Invoice[[#This Row],[Customer Pincode]],Pincode_Zones[Warehouse Pincode]&amp;Pincode_Zones[Customer Pincode],Pincode_Zones[Zone])</f>
        <v>d</v>
      </c>
      <c r="L108">
        <f>_xlfn.XLOOKUP(Courier_Invoice[[#This Row],[Zone X]],Courier_Rate[Zone],Courier_Rate[Weight Slabs])</f>
        <v>1.5</v>
      </c>
      <c r="M108">
        <f>ROUNDUP(Courier_Invoice[[#This Row],[Order weight]]/Courier_Invoice[[#This Row],[Weight Slabs]],0)</f>
        <v>1</v>
      </c>
      <c r="N108">
        <f>Courier_Invoice[[#This Row],[Total Slabs]]-1</f>
        <v>0</v>
      </c>
      <c r="O108">
        <f>_xlfn.XLOOKUP(Courier_Invoice[[#This Row],[Zone X]],Courier_Rate[Zone],Courier_Rate[Forward Fixed Charge])</f>
        <v>45.4</v>
      </c>
      <c r="P108">
        <f>_xlfn.XLOOKUP(Courier_Invoice[[#This Row],[Zone X]],Courier_Rate[Zone],Courier_Rate[Forward Additional Weight Slab Charge])</f>
        <v>44.8</v>
      </c>
      <c r="Q108">
        <f>Courier_Invoice[[#This Row],[Forward Additional Weight Slab Charge]]*Courier_Invoice[[#This Row],[Additional Slabs]]</f>
        <v>0</v>
      </c>
      <c r="R108">
        <f>_xlfn.XLOOKUP(Courier_Invoice[[#This Row],[Zone X]],Courier_Rate[Zone],Courier_Rate[RTO Fixed Charge])</f>
        <v>41.3</v>
      </c>
      <c r="S108">
        <f>_xlfn.XLOOKUP(Courier_Invoice[[#This Row],[Zone X]],Courier_Rate[Zone],Courier_Rate[RTO Additional Weight Slab Charge])</f>
        <v>44.8</v>
      </c>
      <c r="T108">
        <f>Courier_Invoice[[#This Row],[RTO Additional Weight Slab Charge]]*Courier_Invoice[[#This Row],[Additional Slabs]]</f>
        <v>0</v>
      </c>
      <c r="U108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86.699999999999989</v>
      </c>
      <c r="V108">
        <f>Courier_Invoice[[#This Row],[Billing Amount (Rs.)]]-Courier_Invoice[[#This Row],[Total Charge]]</f>
        <v>86.100000000000023</v>
      </c>
      <c r="W108" t="str" cm="1">
        <f t="array" ref="W108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09" spans="1:23" x14ac:dyDescent="0.3">
      <c r="A109" t="s">
        <v>234</v>
      </c>
      <c r="B109" t="s">
        <v>23</v>
      </c>
      <c r="C109" t="s">
        <v>235</v>
      </c>
      <c r="D109">
        <v>121003</v>
      </c>
      <c r="E109" t="s">
        <v>236</v>
      </c>
      <c r="F109" t="s">
        <v>210</v>
      </c>
      <c r="G109">
        <f>_xlfn.XLOOKUP(Courier_Invoice[[#This Row],[Zone]],Courier_Rate[Zone],Courier_Rate[Weight Slabs])</f>
        <v>2</v>
      </c>
      <c r="H109" t="s">
        <v>211</v>
      </c>
      <c r="I109" t="s">
        <v>237</v>
      </c>
      <c r="J109">
        <f>_xlfn.XLOOKUP(Courier_Invoice[[#This Row],[Order ID]],Order_Weight[OrderID],Order_Weight[Weight(g)])/1000</f>
        <v>0.84099999999999997</v>
      </c>
      <c r="K109" t="str" cm="1">
        <f t="array" ref="K109">_xlfn.XLOOKUP(Courier_Invoice[[#This Row],[Warehouse Pincode]]&amp;Courier_Invoice[[#This Row],[Customer Pincode]],Pincode_Zones[Warehouse Pincode]&amp;Pincode_Zones[Customer Pincode],Pincode_Zones[Zone])</f>
        <v>e</v>
      </c>
      <c r="L109">
        <f>_xlfn.XLOOKUP(Courier_Invoice[[#This Row],[Zone X]],Courier_Rate[Zone],Courier_Rate[Weight Slabs])</f>
        <v>2</v>
      </c>
      <c r="M109">
        <f>ROUNDUP(Courier_Invoice[[#This Row],[Order weight]]/Courier_Invoice[[#This Row],[Weight Slabs]],0)</f>
        <v>1</v>
      </c>
      <c r="N109">
        <f>Courier_Invoice[[#This Row],[Total Slabs]]-1</f>
        <v>0</v>
      </c>
      <c r="O109">
        <f>_xlfn.XLOOKUP(Courier_Invoice[[#This Row],[Zone X]],Courier_Rate[Zone],Courier_Rate[Forward Fixed Charge])</f>
        <v>56.6</v>
      </c>
      <c r="P109">
        <f>_xlfn.XLOOKUP(Courier_Invoice[[#This Row],[Zone X]],Courier_Rate[Zone],Courier_Rate[Forward Additional Weight Slab Charge])</f>
        <v>55.5</v>
      </c>
      <c r="Q109">
        <f>Courier_Invoice[[#This Row],[Forward Additional Weight Slab Charge]]*Courier_Invoice[[#This Row],[Additional Slabs]]</f>
        <v>0</v>
      </c>
      <c r="R109">
        <f>_xlfn.XLOOKUP(Courier_Invoice[[#This Row],[Zone X]],Courier_Rate[Zone],Courier_Rate[RTO Fixed Charge])</f>
        <v>50.7</v>
      </c>
      <c r="S109">
        <f>_xlfn.XLOOKUP(Courier_Invoice[[#This Row],[Zone X]],Courier_Rate[Zone],Courier_Rate[RTO Additional Weight Slab Charge])</f>
        <v>55.5</v>
      </c>
      <c r="T109">
        <f>Courier_Invoice[[#This Row],[RTO Additional Weight Slab Charge]]*Courier_Invoice[[#This Row],[Additional Slabs]]</f>
        <v>0</v>
      </c>
      <c r="U109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107.30000000000001</v>
      </c>
      <c r="V109">
        <f>Courier_Invoice[[#This Row],[Billing Amount (Rs.)]]-Courier_Invoice[[#This Row],[Total Charge]]</f>
        <v>106.19999999999999</v>
      </c>
      <c r="W109" t="str" cm="1">
        <f t="array" ref="W109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10" spans="1:23" x14ac:dyDescent="0.3">
      <c r="A110" t="s">
        <v>385</v>
      </c>
      <c r="B110" t="s">
        <v>22</v>
      </c>
      <c r="C110" t="s">
        <v>386</v>
      </c>
      <c r="D110">
        <v>121003</v>
      </c>
      <c r="E110" t="s">
        <v>387</v>
      </c>
      <c r="F110" t="s">
        <v>168</v>
      </c>
      <c r="G110">
        <f>_xlfn.XLOOKUP(Courier_Invoice[[#This Row],[Zone]],Courier_Rate[Zone],Courier_Rate[Weight Slabs])</f>
        <v>1</v>
      </c>
      <c r="H110" t="s">
        <v>156</v>
      </c>
      <c r="I110" t="s">
        <v>204</v>
      </c>
      <c r="J110">
        <f>_xlfn.XLOOKUP(Courier_Invoice[[#This Row],[Order ID]],Order_Weight[OrderID],Order_Weight[Weight(g)])/1000</f>
        <v>0.27</v>
      </c>
      <c r="K110" t="str" cm="1">
        <f t="array" ref="K110">_xlfn.XLOOKUP(Courier_Invoice[[#This Row],[Warehouse Pincode]]&amp;Courier_Invoice[[#This Row],[Customer Pincode]],Pincode_Zones[Warehouse Pincode]&amp;Pincode_Zones[Customer Pincode],Pincode_Zones[Zone])</f>
        <v>e</v>
      </c>
      <c r="L110">
        <f>_xlfn.XLOOKUP(Courier_Invoice[[#This Row],[Zone X]],Courier_Rate[Zone],Courier_Rate[Weight Slabs])</f>
        <v>2</v>
      </c>
      <c r="M110">
        <f>ROUNDUP(Courier_Invoice[[#This Row],[Order weight]]/Courier_Invoice[[#This Row],[Weight Slabs]],0)</f>
        <v>1</v>
      </c>
      <c r="N110">
        <f>Courier_Invoice[[#This Row],[Total Slabs]]-1</f>
        <v>0</v>
      </c>
      <c r="O110">
        <f>_xlfn.XLOOKUP(Courier_Invoice[[#This Row],[Zone X]],Courier_Rate[Zone],Courier_Rate[Forward Fixed Charge])</f>
        <v>56.6</v>
      </c>
      <c r="P110">
        <f>_xlfn.XLOOKUP(Courier_Invoice[[#This Row],[Zone X]],Courier_Rate[Zone],Courier_Rate[Forward Additional Weight Slab Charge])</f>
        <v>55.5</v>
      </c>
      <c r="Q110">
        <f>Courier_Invoice[[#This Row],[Forward Additional Weight Slab Charge]]*Courier_Invoice[[#This Row],[Additional Slabs]]</f>
        <v>0</v>
      </c>
      <c r="R110">
        <f>_xlfn.XLOOKUP(Courier_Invoice[[#This Row],[Zone X]],Courier_Rate[Zone],Courier_Rate[RTO Fixed Charge])</f>
        <v>50.7</v>
      </c>
      <c r="S110">
        <f>_xlfn.XLOOKUP(Courier_Invoice[[#This Row],[Zone X]],Courier_Rate[Zone],Courier_Rate[RTO Additional Weight Slab Charge])</f>
        <v>55.5</v>
      </c>
      <c r="T110">
        <f>Courier_Invoice[[#This Row],[RTO Additional Weight Slab Charge]]*Courier_Invoice[[#This Row],[Additional Slabs]]</f>
        <v>0</v>
      </c>
      <c r="U110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56.6</v>
      </c>
      <c r="V110">
        <f>Courier_Invoice[[#This Row],[Billing Amount (Rs.)]]-Courier_Invoice[[#This Row],[Total Charge]]</f>
        <v>-23.6</v>
      </c>
      <c r="W110" t="str" cm="1">
        <f t="array" ref="W110">_xlfn.IFS(Courier_Invoice[[#This Row],[Charge Diffrence]]&gt;0,"Over Charged",Courier_Invoice[[#This Row],[Charge Diffrence]]&lt;0,"Under Charged",Courier_Invoice[[#This Row],[Charge Diffrence]]=0,"Correctly Charged")</f>
        <v>Under Charged</v>
      </c>
    </row>
    <row r="111" spans="1:23" x14ac:dyDescent="0.3">
      <c r="A111" t="s">
        <v>381</v>
      </c>
      <c r="B111" t="s">
        <v>21</v>
      </c>
      <c r="C111" t="s">
        <v>171</v>
      </c>
      <c r="D111">
        <v>121003</v>
      </c>
      <c r="E111" t="s">
        <v>382</v>
      </c>
      <c r="F111" t="s">
        <v>155</v>
      </c>
      <c r="G111">
        <f>_xlfn.XLOOKUP(Courier_Invoice[[#This Row],[Zone]],Courier_Rate[Zone],Courier_Rate[Weight Slabs])</f>
        <v>1.5</v>
      </c>
      <c r="H111" t="s">
        <v>156</v>
      </c>
      <c r="I111" t="s">
        <v>173</v>
      </c>
      <c r="J111">
        <f>_xlfn.XLOOKUP(Courier_Invoice[[#This Row],[Order ID]],Order_Weight[OrderID],Order_Weight[Weight(g)])/1000</f>
        <v>6.5000000000000002E-2</v>
      </c>
      <c r="K111" t="str" cm="1">
        <f t="array" ref="K111">_xlfn.XLOOKUP(Courier_Invoice[[#This Row],[Warehouse Pincode]]&amp;Courier_Invoice[[#This Row],[Customer Pincode]],Pincode_Zones[Warehouse Pincode]&amp;Pincode_Zones[Customer Pincode],Pincode_Zones[Zone])</f>
        <v>b</v>
      </c>
      <c r="L111">
        <f>_xlfn.XLOOKUP(Courier_Invoice[[#This Row],[Zone X]],Courier_Rate[Zone],Courier_Rate[Weight Slabs])</f>
        <v>1</v>
      </c>
      <c r="M111">
        <f>ROUNDUP(Courier_Invoice[[#This Row],[Order weight]]/Courier_Invoice[[#This Row],[Weight Slabs]],0)</f>
        <v>1</v>
      </c>
      <c r="N111">
        <f>Courier_Invoice[[#This Row],[Total Slabs]]-1</f>
        <v>0</v>
      </c>
      <c r="O111">
        <f>_xlfn.XLOOKUP(Courier_Invoice[[#This Row],[Zone X]],Courier_Rate[Zone],Courier_Rate[Forward Fixed Charge])</f>
        <v>33</v>
      </c>
      <c r="P111">
        <f>_xlfn.XLOOKUP(Courier_Invoice[[#This Row],[Zone X]],Courier_Rate[Zone],Courier_Rate[Forward Additional Weight Slab Charge])</f>
        <v>28.3</v>
      </c>
      <c r="Q111">
        <f>Courier_Invoice[[#This Row],[Forward Additional Weight Slab Charge]]*Courier_Invoice[[#This Row],[Additional Slabs]]</f>
        <v>0</v>
      </c>
      <c r="R111">
        <f>_xlfn.XLOOKUP(Courier_Invoice[[#This Row],[Zone X]],Courier_Rate[Zone],Courier_Rate[RTO Fixed Charge])</f>
        <v>20.5</v>
      </c>
      <c r="S111">
        <f>_xlfn.XLOOKUP(Courier_Invoice[[#This Row],[Zone X]],Courier_Rate[Zone],Courier_Rate[RTO Additional Weight Slab Charge])</f>
        <v>28.3</v>
      </c>
      <c r="T111">
        <f>Courier_Invoice[[#This Row],[RTO Additional Weight Slab Charge]]*Courier_Invoice[[#This Row],[Additional Slabs]]</f>
        <v>0</v>
      </c>
      <c r="U111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11">
        <f>Courier_Invoice[[#This Row],[Billing Amount (Rs.)]]-Courier_Invoice[[#This Row],[Total Charge]]</f>
        <v>12.399999999999999</v>
      </c>
      <c r="W111" t="str" cm="1">
        <f t="array" ref="W111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12" spans="1:23" x14ac:dyDescent="0.3">
      <c r="A112" t="s">
        <v>459</v>
      </c>
      <c r="B112" t="s">
        <v>20</v>
      </c>
      <c r="C112" t="s">
        <v>183</v>
      </c>
      <c r="D112">
        <v>121003</v>
      </c>
      <c r="E112" t="s">
        <v>460</v>
      </c>
      <c r="F112" t="s">
        <v>155</v>
      </c>
      <c r="G112">
        <f>_xlfn.XLOOKUP(Courier_Invoice[[#This Row],[Zone]],Courier_Rate[Zone],Courier_Rate[Weight Slabs])</f>
        <v>1.5</v>
      </c>
      <c r="H112" t="s">
        <v>156</v>
      </c>
      <c r="I112" t="s">
        <v>173</v>
      </c>
      <c r="J112">
        <f>_xlfn.XLOOKUP(Courier_Invoice[[#This Row],[Order ID]],Order_Weight[OrderID],Order_Weight[Weight(g)])/1000</f>
        <v>0.51500000000000001</v>
      </c>
      <c r="K112" t="str" cm="1">
        <f t="array" ref="K112">_xlfn.XLOOKUP(Courier_Invoice[[#This Row],[Warehouse Pincode]]&amp;Courier_Invoice[[#This Row],[Customer Pincode]],Pincode_Zones[Warehouse Pincode]&amp;Pincode_Zones[Customer Pincode],Pincode_Zones[Zone])</f>
        <v>b</v>
      </c>
      <c r="L112">
        <f>_xlfn.XLOOKUP(Courier_Invoice[[#This Row],[Zone X]],Courier_Rate[Zone],Courier_Rate[Weight Slabs])</f>
        <v>1</v>
      </c>
      <c r="M112">
        <f>ROUNDUP(Courier_Invoice[[#This Row],[Order weight]]/Courier_Invoice[[#This Row],[Weight Slabs]],0)</f>
        <v>1</v>
      </c>
      <c r="N112">
        <f>Courier_Invoice[[#This Row],[Total Slabs]]-1</f>
        <v>0</v>
      </c>
      <c r="O112">
        <f>_xlfn.XLOOKUP(Courier_Invoice[[#This Row],[Zone X]],Courier_Rate[Zone],Courier_Rate[Forward Fixed Charge])</f>
        <v>33</v>
      </c>
      <c r="P112">
        <f>_xlfn.XLOOKUP(Courier_Invoice[[#This Row],[Zone X]],Courier_Rate[Zone],Courier_Rate[Forward Additional Weight Slab Charge])</f>
        <v>28.3</v>
      </c>
      <c r="Q112">
        <f>Courier_Invoice[[#This Row],[Forward Additional Weight Slab Charge]]*Courier_Invoice[[#This Row],[Additional Slabs]]</f>
        <v>0</v>
      </c>
      <c r="R112">
        <f>_xlfn.XLOOKUP(Courier_Invoice[[#This Row],[Zone X]],Courier_Rate[Zone],Courier_Rate[RTO Fixed Charge])</f>
        <v>20.5</v>
      </c>
      <c r="S112">
        <f>_xlfn.XLOOKUP(Courier_Invoice[[#This Row],[Zone X]],Courier_Rate[Zone],Courier_Rate[RTO Additional Weight Slab Charge])</f>
        <v>28.3</v>
      </c>
      <c r="T112">
        <f>Courier_Invoice[[#This Row],[RTO Additional Weight Slab Charge]]*Courier_Invoice[[#This Row],[Additional Slabs]]</f>
        <v>0</v>
      </c>
      <c r="U112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12">
        <f>Courier_Invoice[[#This Row],[Billing Amount (Rs.)]]-Courier_Invoice[[#This Row],[Total Charge]]</f>
        <v>12.399999999999999</v>
      </c>
      <c r="W112" t="str" cm="1">
        <f t="array" ref="W112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13" spans="1:23" x14ac:dyDescent="0.3">
      <c r="A113" t="s">
        <v>364</v>
      </c>
      <c r="B113" t="s">
        <v>19</v>
      </c>
      <c r="C113" t="s">
        <v>365</v>
      </c>
      <c r="D113">
        <v>121003</v>
      </c>
      <c r="E113" t="s">
        <v>354</v>
      </c>
      <c r="F113" t="s">
        <v>155</v>
      </c>
      <c r="G113">
        <f>_xlfn.XLOOKUP(Courier_Invoice[[#This Row],[Zone]],Courier_Rate[Zone],Courier_Rate[Weight Slabs])</f>
        <v>1.5</v>
      </c>
      <c r="H113" t="s">
        <v>156</v>
      </c>
      <c r="I113" t="s">
        <v>165</v>
      </c>
      <c r="J113">
        <f>_xlfn.XLOOKUP(Courier_Invoice[[#This Row],[Order ID]],Order_Weight[OrderID],Order_Weight[Weight(g)])/1000</f>
        <v>2.0979999999999999</v>
      </c>
      <c r="K113" t="str" cm="1">
        <f t="array" ref="K113">_xlfn.XLOOKUP(Courier_Invoice[[#This Row],[Warehouse Pincode]]&amp;Courier_Invoice[[#This Row],[Customer Pincode]],Pincode_Zones[Warehouse Pincode]&amp;Pincode_Zones[Customer Pincode],Pincode_Zones[Zone])</f>
        <v>b</v>
      </c>
      <c r="L113">
        <f>_xlfn.XLOOKUP(Courier_Invoice[[#This Row],[Zone X]],Courier_Rate[Zone],Courier_Rate[Weight Slabs])</f>
        <v>1</v>
      </c>
      <c r="M113">
        <f>ROUNDUP(Courier_Invoice[[#This Row],[Order weight]]/Courier_Invoice[[#This Row],[Weight Slabs]],0)</f>
        <v>3</v>
      </c>
      <c r="N113">
        <f>Courier_Invoice[[#This Row],[Total Slabs]]-1</f>
        <v>2</v>
      </c>
      <c r="O113">
        <f>_xlfn.XLOOKUP(Courier_Invoice[[#This Row],[Zone X]],Courier_Rate[Zone],Courier_Rate[Forward Fixed Charge])</f>
        <v>33</v>
      </c>
      <c r="P113">
        <f>_xlfn.XLOOKUP(Courier_Invoice[[#This Row],[Zone X]],Courier_Rate[Zone],Courier_Rate[Forward Additional Weight Slab Charge])</f>
        <v>28.3</v>
      </c>
      <c r="Q113">
        <f>Courier_Invoice[[#This Row],[Forward Additional Weight Slab Charge]]*Courier_Invoice[[#This Row],[Additional Slabs]]</f>
        <v>56.6</v>
      </c>
      <c r="R113">
        <f>_xlfn.XLOOKUP(Courier_Invoice[[#This Row],[Zone X]],Courier_Rate[Zone],Courier_Rate[RTO Fixed Charge])</f>
        <v>20.5</v>
      </c>
      <c r="S113">
        <f>_xlfn.XLOOKUP(Courier_Invoice[[#This Row],[Zone X]],Courier_Rate[Zone],Courier_Rate[RTO Additional Weight Slab Charge])</f>
        <v>28.3</v>
      </c>
      <c r="T113">
        <f>Courier_Invoice[[#This Row],[RTO Additional Weight Slab Charge]]*Courier_Invoice[[#This Row],[Additional Slabs]]</f>
        <v>56.6</v>
      </c>
      <c r="U113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89.6</v>
      </c>
      <c r="V113">
        <f>Courier_Invoice[[#This Row],[Billing Amount (Rs.)]]-Courier_Invoice[[#This Row],[Total Charge]]</f>
        <v>135</v>
      </c>
      <c r="W113" t="str" cm="1">
        <f t="array" ref="W113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14" spans="1:23" x14ac:dyDescent="0.3">
      <c r="A114" t="s">
        <v>238</v>
      </c>
      <c r="B114" t="s">
        <v>18</v>
      </c>
      <c r="C114" t="s">
        <v>219</v>
      </c>
      <c r="D114">
        <v>121003</v>
      </c>
      <c r="E114" t="s">
        <v>239</v>
      </c>
      <c r="F114" t="s">
        <v>155</v>
      </c>
      <c r="G114">
        <f>_xlfn.XLOOKUP(Courier_Invoice[[#This Row],[Zone]],Courier_Rate[Zone],Courier_Rate[Weight Slabs])</f>
        <v>1.5</v>
      </c>
      <c r="H114" t="s">
        <v>211</v>
      </c>
      <c r="I114" t="s">
        <v>240</v>
      </c>
      <c r="J114">
        <f>_xlfn.XLOOKUP(Courier_Invoice[[#This Row],[Order ID]],Order_Weight[OrderID],Order_Weight[Weight(g)])/1000</f>
        <v>1.2</v>
      </c>
      <c r="K114" t="str" cm="1">
        <f t="array" ref="K114">_xlfn.XLOOKUP(Courier_Invoice[[#This Row],[Warehouse Pincode]]&amp;Courier_Invoice[[#This Row],[Customer Pincode]],Pincode_Zones[Warehouse Pincode]&amp;Pincode_Zones[Customer Pincode],Pincode_Zones[Zone])</f>
        <v>d</v>
      </c>
      <c r="L114">
        <f>_xlfn.XLOOKUP(Courier_Invoice[[#This Row],[Zone X]],Courier_Rate[Zone],Courier_Rate[Weight Slabs])</f>
        <v>1.5</v>
      </c>
      <c r="M114">
        <f>ROUNDUP(Courier_Invoice[[#This Row],[Order weight]]/Courier_Invoice[[#This Row],[Weight Slabs]],0)</f>
        <v>1</v>
      </c>
      <c r="N114">
        <f>Courier_Invoice[[#This Row],[Total Slabs]]-1</f>
        <v>0</v>
      </c>
      <c r="O114">
        <f>_xlfn.XLOOKUP(Courier_Invoice[[#This Row],[Zone X]],Courier_Rate[Zone],Courier_Rate[Forward Fixed Charge])</f>
        <v>45.4</v>
      </c>
      <c r="P114">
        <f>_xlfn.XLOOKUP(Courier_Invoice[[#This Row],[Zone X]],Courier_Rate[Zone],Courier_Rate[Forward Additional Weight Slab Charge])</f>
        <v>44.8</v>
      </c>
      <c r="Q114">
        <f>Courier_Invoice[[#This Row],[Forward Additional Weight Slab Charge]]*Courier_Invoice[[#This Row],[Additional Slabs]]</f>
        <v>0</v>
      </c>
      <c r="R114">
        <f>_xlfn.XLOOKUP(Courier_Invoice[[#This Row],[Zone X]],Courier_Rate[Zone],Courier_Rate[RTO Fixed Charge])</f>
        <v>41.3</v>
      </c>
      <c r="S114">
        <f>_xlfn.XLOOKUP(Courier_Invoice[[#This Row],[Zone X]],Courier_Rate[Zone],Courier_Rate[RTO Additional Weight Slab Charge])</f>
        <v>44.8</v>
      </c>
      <c r="T114">
        <f>Courier_Invoice[[#This Row],[RTO Additional Weight Slab Charge]]*Courier_Invoice[[#This Row],[Additional Slabs]]</f>
        <v>0</v>
      </c>
      <c r="U114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86.699999999999989</v>
      </c>
      <c r="V114">
        <f>Courier_Invoice[[#This Row],[Billing Amount (Rs.)]]-Courier_Invoice[[#This Row],[Total Charge]]</f>
        <v>172.2</v>
      </c>
      <c r="W114" t="str" cm="1">
        <f t="array" ref="W114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15" spans="1:23" x14ac:dyDescent="0.3">
      <c r="A115" t="s">
        <v>366</v>
      </c>
      <c r="B115" t="s">
        <v>17</v>
      </c>
      <c r="C115" t="s">
        <v>208</v>
      </c>
      <c r="D115">
        <v>121003</v>
      </c>
      <c r="E115" t="s">
        <v>354</v>
      </c>
      <c r="F115" t="s">
        <v>155</v>
      </c>
      <c r="G115">
        <f>_xlfn.XLOOKUP(Courier_Invoice[[#This Row],[Zone]],Courier_Rate[Zone],Courier_Rate[Weight Slabs])</f>
        <v>1.5</v>
      </c>
      <c r="H115" t="s">
        <v>156</v>
      </c>
      <c r="I115" t="s">
        <v>173</v>
      </c>
      <c r="J115">
        <f>_xlfn.XLOOKUP(Courier_Invoice[[#This Row],[Order ID]],Order_Weight[OrderID],Order_Weight[Weight(g)])/1000</f>
        <v>0.17699999999999999</v>
      </c>
      <c r="K115" t="str" cm="1">
        <f t="array" ref="K115">_xlfn.XLOOKUP(Courier_Invoice[[#This Row],[Warehouse Pincode]]&amp;Courier_Invoice[[#This Row],[Customer Pincode]],Pincode_Zones[Warehouse Pincode]&amp;Pincode_Zones[Customer Pincode],Pincode_Zones[Zone])</f>
        <v>b</v>
      </c>
      <c r="L115">
        <f>_xlfn.XLOOKUP(Courier_Invoice[[#This Row],[Zone X]],Courier_Rate[Zone],Courier_Rate[Weight Slabs])</f>
        <v>1</v>
      </c>
      <c r="M115">
        <f>ROUNDUP(Courier_Invoice[[#This Row],[Order weight]]/Courier_Invoice[[#This Row],[Weight Slabs]],0)</f>
        <v>1</v>
      </c>
      <c r="N115">
        <f>Courier_Invoice[[#This Row],[Total Slabs]]-1</f>
        <v>0</v>
      </c>
      <c r="O115">
        <f>_xlfn.XLOOKUP(Courier_Invoice[[#This Row],[Zone X]],Courier_Rate[Zone],Courier_Rate[Forward Fixed Charge])</f>
        <v>33</v>
      </c>
      <c r="P115">
        <f>_xlfn.XLOOKUP(Courier_Invoice[[#This Row],[Zone X]],Courier_Rate[Zone],Courier_Rate[Forward Additional Weight Slab Charge])</f>
        <v>28.3</v>
      </c>
      <c r="Q115">
        <f>Courier_Invoice[[#This Row],[Forward Additional Weight Slab Charge]]*Courier_Invoice[[#This Row],[Additional Slabs]]</f>
        <v>0</v>
      </c>
      <c r="R115">
        <f>_xlfn.XLOOKUP(Courier_Invoice[[#This Row],[Zone X]],Courier_Rate[Zone],Courier_Rate[RTO Fixed Charge])</f>
        <v>20.5</v>
      </c>
      <c r="S115">
        <f>_xlfn.XLOOKUP(Courier_Invoice[[#This Row],[Zone X]],Courier_Rate[Zone],Courier_Rate[RTO Additional Weight Slab Charge])</f>
        <v>28.3</v>
      </c>
      <c r="T115">
        <f>Courier_Invoice[[#This Row],[RTO Additional Weight Slab Charge]]*Courier_Invoice[[#This Row],[Additional Slabs]]</f>
        <v>0</v>
      </c>
      <c r="U115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15">
        <f>Courier_Invoice[[#This Row],[Billing Amount (Rs.)]]-Courier_Invoice[[#This Row],[Total Charge]]</f>
        <v>12.399999999999999</v>
      </c>
      <c r="W115" t="str" cm="1">
        <f t="array" ref="W115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16" spans="1:23" x14ac:dyDescent="0.3">
      <c r="A116" t="s">
        <v>376</v>
      </c>
      <c r="B116" t="s">
        <v>16</v>
      </c>
      <c r="C116" t="s">
        <v>226</v>
      </c>
      <c r="D116">
        <v>121003</v>
      </c>
      <c r="E116" t="s">
        <v>377</v>
      </c>
      <c r="F116" t="s">
        <v>155</v>
      </c>
      <c r="G116">
        <f>_xlfn.XLOOKUP(Courier_Invoice[[#This Row],[Zone]],Courier_Rate[Zone],Courier_Rate[Weight Slabs])</f>
        <v>1.5</v>
      </c>
      <c r="H116" t="s">
        <v>156</v>
      </c>
      <c r="I116" t="s">
        <v>161</v>
      </c>
      <c r="J116">
        <f>_xlfn.XLOOKUP(Courier_Invoice[[#This Row],[Order ID]],Order_Weight[OrderID],Order_Weight[Weight(g)])/1000</f>
        <v>0.55800000000000005</v>
      </c>
      <c r="K116" t="str" cm="1">
        <f t="array" ref="K116">_xlfn.XLOOKUP(Courier_Invoice[[#This Row],[Warehouse Pincode]]&amp;Courier_Invoice[[#This Row],[Customer Pincode]],Pincode_Zones[Warehouse Pincode]&amp;Pincode_Zones[Customer Pincode],Pincode_Zones[Zone])</f>
        <v>b</v>
      </c>
      <c r="L116">
        <f>_xlfn.XLOOKUP(Courier_Invoice[[#This Row],[Zone X]],Courier_Rate[Zone],Courier_Rate[Weight Slabs])</f>
        <v>1</v>
      </c>
      <c r="M116">
        <f>ROUNDUP(Courier_Invoice[[#This Row],[Order weight]]/Courier_Invoice[[#This Row],[Weight Slabs]],0)</f>
        <v>1</v>
      </c>
      <c r="N116">
        <f>Courier_Invoice[[#This Row],[Total Slabs]]-1</f>
        <v>0</v>
      </c>
      <c r="O116">
        <f>_xlfn.XLOOKUP(Courier_Invoice[[#This Row],[Zone X]],Courier_Rate[Zone],Courier_Rate[Forward Fixed Charge])</f>
        <v>33</v>
      </c>
      <c r="P116">
        <f>_xlfn.XLOOKUP(Courier_Invoice[[#This Row],[Zone X]],Courier_Rate[Zone],Courier_Rate[Forward Additional Weight Slab Charge])</f>
        <v>28.3</v>
      </c>
      <c r="Q116">
        <f>Courier_Invoice[[#This Row],[Forward Additional Weight Slab Charge]]*Courier_Invoice[[#This Row],[Additional Slabs]]</f>
        <v>0</v>
      </c>
      <c r="R116">
        <f>_xlfn.XLOOKUP(Courier_Invoice[[#This Row],[Zone X]],Courier_Rate[Zone],Courier_Rate[RTO Fixed Charge])</f>
        <v>20.5</v>
      </c>
      <c r="S116">
        <f>_xlfn.XLOOKUP(Courier_Invoice[[#This Row],[Zone X]],Courier_Rate[Zone],Courier_Rate[RTO Additional Weight Slab Charge])</f>
        <v>28.3</v>
      </c>
      <c r="T116">
        <f>Courier_Invoice[[#This Row],[RTO Additional Weight Slab Charge]]*Courier_Invoice[[#This Row],[Additional Slabs]]</f>
        <v>0</v>
      </c>
      <c r="U116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16">
        <f>Courier_Invoice[[#This Row],[Billing Amount (Rs.)]]-Courier_Invoice[[#This Row],[Total Charge]]</f>
        <v>57.2</v>
      </c>
      <c r="W116" t="str" cm="1">
        <f t="array" ref="W116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17" spans="1:23" x14ac:dyDescent="0.3">
      <c r="A117" t="s">
        <v>367</v>
      </c>
      <c r="B117" t="s">
        <v>15</v>
      </c>
      <c r="C117" t="s">
        <v>208</v>
      </c>
      <c r="D117">
        <v>121003</v>
      </c>
      <c r="E117" t="s">
        <v>368</v>
      </c>
      <c r="F117" t="s">
        <v>155</v>
      </c>
      <c r="G117">
        <f>_xlfn.XLOOKUP(Courier_Invoice[[#This Row],[Zone]],Courier_Rate[Zone],Courier_Rate[Weight Slabs])</f>
        <v>1.5</v>
      </c>
      <c r="H117" t="s">
        <v>156</v>
      </c>
      <c r="I117" t="s">
        <v>173</v>
      </c>
      <c r="J117">
        <f>_xlfn.XLOOKUP(Courier_Invoice[[#This Row],[Order ID]],Order_Weight[OrderID],Order_Weight[Weight(g)])/1000</f>
        <v>0.16500000000000001</v>
      </c>
      <c r="K117" t="str" cm="1">
        <f t="array" ref="K117">_xlfn.XLOOKUP(Courier_Invoice[[#This Row],[Warehouse Pincode]]&amp;Courier_Invoice[[#This Row],[Customer Pincode]],Pincode_Zones[Warehouse Pincode]&amp;Pincode_Zones[Customer Pincode],Pincode_Zones[Zone])</f>
        <v>b</v>
      </c>
      <c r="L117">
        <f>_xlfn.XLOOKUP(Courier_Invoice[[#This Row],[Zone X]],Courier_Rate[Zone],Courier_Rate[Weight Slabs])</f>
        <v>1</v>
      </c>
      <c r="M117">
        <f>ROUNDUP(Courier_Invoice[[#This Row],[Order weight]]/Courier_Invoice[[#This Row],[Weight Slabs]],0)</f>
        <v>1</v>
      </c>
      <c r="N117">
        <f>Courier_Invoice[[#This Row],[Total Slabs]]-1</f>
        <v>0</v>
      </c>
      <c r="O117">
        <f>_xlfn.XLOOKUP(Courier_Invoice[[#This Row],[Zone X]],Courier_Rate[Zone],Courier_Rate[Forward Fixed Charge])</f>
        <v>33</v>
      </c>
      <c r="P117">
        <f>_xlfn.XLOOKUP(Courier_Invoice[[#This Row],[Zone X]],Courier_Rate[Zone],Courier_Rate[Forward Additional Weight Slab Charge])</f>
        <v>28.3</v>
      </c>
      <c r="Q117">
        <f>Courier_Invoice[[#This Row],[Forward Additional Weight Slab Charge]]*Courier_Invoice[[#This Row],[Additional Slabs]]</f>
        <v>0</v>
      </c>
      <c r="R117">
        <f>_xlfn.XLOOKUP(Courier_Invoice[[#This Row],[Zone X]],Courier_Rate[Zone],Courier_Rate[RTO Fixed Charge])</f>
        <v>20.5</v>
      </c>
      <c r="S117">
        <f>_xlfn.XLOOKUP(Courier_Invoice[[#This Row],[Zone X]],Courier_Rate[Zone],Courier_Rate[RTO Additional Weight Slab Charge])</f>
        <v>28.3</v>
      </c>
      <c r="T117">
        <f>Courier_Invoice[[#This Row],[RTO Additional Weight Slab Charge]]*Courier_Invoice[[#This Row],[Additional Slabs]]</f>
        <v>0</v>
      </c>
      <c r="U117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17">
        <f>Courier_Invoice[[#This Row],[Billing Amount (Rs.)]]-Courier_Invoice[[#This Row],[Total Charge]]</f>
        <v>12.399999999999999</v>
      </c>
      <c r="W117" t="str" cm="1">
        <f t="array" ref="W117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18" spans="1:23" x14ac:dyDescent="0.3">
      <c r="A118" t="s">
        <v>369</v>
      </c>
      <c r="B118" t="s">
        <v>14</v>
      </c>
      <c r="C118" t="s">
        <v>171</v>
      </c>
      <c r="D118">
        <v>121003</v>
      </c>
      <c r="E118" t="s">
        <v>370</v>
      </c>
      <c r="F118" t="s">
        <v>155</v>
      </c>
      <c r="G118">
        <f>_xlfn.XLOOKUP(Courier_Invoice[[#This Row],[Zone]],Courier_Rate[Zone],Courier_Rate[Weight Slabs])</f>
        <v>1.5</v>
      </c>
      <c r="H118" t="s">
        <v>156</v>
      </c>
      <c r="I118" t="s">
        <v>173</v>
      </c>
      <c r="J118">
        <f>_xlfn.XLOOKUP(Courier_Invoice[[#This Row],[Order ID]],Order_Weight[OrderID],Order_Weight[Weight(g)])/1000</f>
        <v>0.24</v>
      </c>
      <c r="K118" t="str" cm="1">
        <f t="array" ref="K118">_xlfn.XLOOKUP(Courier_Invoice[[#This Row],[Warehouse Pincode]]&amp;Courier_Invoice[[#This Row],[Customer Pincode]],Pincode_Zones[Warehouse Pincode]&amp;Pincode_Zones[Customer Pincode],Pincode_Zones[Zone])</f>
        <v>b</v>
      </c>
      <c r="L118">
        <f>_xlfn.XLOOKUP(Courier_Invoice[[#This Row],[Zone X]],Courier_Rate[Zone],Courier_Rate[Weight Slabs])</f>
        <v>1</v>
      </c>
      <c r="M118">
        <f>ROUNDUP(Courier_Invoice[[#This Row],[Order weight]]/Courier_Invoice[[#This Row],[Weight Slabs]],0)</f>
        <v>1</v>
      </c>
      <c r="N118">
        <f>Courier_Invoice[[#This Row],[Total Slabs]]-1</f>
        <v>0</v>
      </c>
      <c r="O118">
        <f>_xlfn.XLOOKUP(Courier_Invoice[[#This Row],[Zone X]],Courier_Rate[Zone],Courier_Rate[Forward Fixed Charge])</f>
        <v>33</v>
      </c>
      <c r="P118">
        <f>_xlfn.XLOOKUP(Courier_Invoice[[#This Row],[Zone X]],Courier_Rate[Zone],Courier_Rate[Forward Additional Weight Slab Charge])</f>
        <v>28.3</v>
      </c>
      <c r="Q118">
        <f>Courier_Invoice[[#This Row],[Forward Additional Weight Slab Charge]]*Courier_Invoice[[#This Row],[Additional Slabs]]</f>
        <v>0</v>
      </c>
      <c r="R118">
        <f>_xlfn.XLOOKUP(Courier_Invoice[[#This Row],[Zone X]],Courier_Rate[Zone],Courier_Rate[RTO Fixed Charge])</f>
        <v>20.5</v>
      </c>
      <c r="S118">
        <f>_xlfn.XLOOKUP(Courier_Invoice[[#This Row],[Zone X]],Courier_Rate[Zone],Courier_Rate[RTO Additional Weight Slab Charge])</f>
        <v>28.3</v>
      </c>
      <c r="T118">
        <f>Courier_Invoice[[#This Row],[RTO Additional Weight Slab Charge]]*Courier_Invoice[[#This Row],[Additional Slabs]]</f>
        <v>0</v>
      </c>
      <c r="U118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18">
        <f>Courier_Invoice[[#This Row],[Billing Amount (Rs.)]]-Courier_Invoice[[#This Row],[Total Charge]]</f>
        <v>12.399999999999999</v>
      </c>
      <c r="W118" t="str" cm="1">
        <f t="array" ref="W118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19" spans="1:23" x14ac:dyDescent="0.3">
      <c r="A119" t="s">
        <v>371</v>
      </c>
      <c r="B119" t="s">
        <v>13</v>
      </c>
      <c r="C119" t="s">
        <v>235</v>
      </c>
      <c r="D119">
        <v>121003</v>
      </c>
      <c r="E119" t="s">
        <v>372</v>
      </c>
      <c r="F119" t="s">
        <v>155</v>
      </c>
      <c r="G119">
        <f>_xlfn.XLOOKUP(Courier_Invoice[[#This Row],[Zone]],Courier_Rate[Zone],Courier_Rate[Weight Slabs])</f>
        <v>1.5</v>
      </c>
      <c r="H119" t="s">
        <v>156</v>
      </c>
      <c r="I119" t="s">
        <v>161</v>
      </c>
      <c r="J119">
        <f>_xlfn.XLOOKUP(Courier_Invoice[[#This Row],[Order ID]],Order_Weight[OrderID],Order_Weight[Weight(g)])/1000</f>
        <v>0.755</v>
      </c>
      <c r="K119" t="str" cm="1">
        <f t="array" ref="K119">_xlfn.XLOOKUP(Courier_Invoice[[#This Row],[Warehouse Pincode]]&amp;Courier_Invoice[[#This Row],[Customer Pincode]],Pincode_Zones[Warehouse Pincode]&amp;Pincode_Zones[Customer Pincode],Pincode_Zones[Zone])</f>
        <v>b</v>
      </c>
      <c r="L119">
        <f>_xlfn.XLOOKUP(Courier_Invoice[[#This Row],[Zone X]],Courier_Rate[Zone],Courier_Rate[Weight Slabs])</f>
        <v>1</v>
      </c>
      <c r="M119">
        <f>ROUNDUP(Courier_Invoice[[#This Row],[Order weight]]/Courier_Invoice[[#This Row],[Weight Slabs]],0)</f>
        <v>1</v>
      </c>
      <c r="N119">
        <f>Courier_Invoice[[#This Row],[Total Slabs]]-1</f>
        <v>0</v>
      </c>
      <c r="O119">
        <f>_xlfn.XLOOKUP(Courier_Invoice[[#This Row],[Zone X]],Courier_Rate[Zone],Courier_Rate[Forward Fixed Charge])</f>
        <v>33</v>
      </c>
      <c r="P119">
        <f>_xlfn.XLOOKUP(Courier_Invoice[[#This Row],[Zone X]],Courier_Rate[Zone],Courier_Rate[Forward Additional Weight Slab Charge])</f>
        <v>28.3</v>
      </c>
      <c r="Q119">
        <f>Courier_Invoice[[#This Row],[Forward Additional Weight Slab Charge]]*Courier_Invoice[[#This Row],[Additional Slabs]]</f>
        <v>0</v>
      </c>
      <c r="R119">
        <f>_xlfn.XLOOKUP(Courier_Invoice[[#This Row],[Zone X]],Courier_Rate[Zone],Courier_Rate[RTO Fixed Charge])</f>
        <v>20.5</v>
      </c>
      <c r="S119">
        <f>_xlfn.XLOOKUP(Courier_Invoice[[#This Row],[Zone X]],Courier_Rate[Zone],Courier_Rate[RTO Additional Weight Slab Charge])</f>
        <v>28.3</v>
      </c>
      <c r="T119">
        <f>Courier_Invoice[[#This Row],[RTO Additional Weight Slab Charge]]*Courier_Invoice[[#This Row],[Additional Slabs]]</f>
        <v>0</v>
      </c>
      <c r="U119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19">
        <f>Courier_Invoice[[#This Row],[Billing Amount (Rs.)]]-Courier_Invoice[[#This Row],[Total Charge]]</f>
        <v>57.2</v>
      </c>
      <c r="W119" t="str" cm="1">
        <f t="array" ref="W119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20" spans="1:23" x14ac:dyDescent="0.3">
      <c r="A120" t="s">
        <v>373</v>
      </c>
      <c r="B120" t="s">
        <v>12</v>
      </c>
      <c r="C120" t="s">
        <v>208</v>
      </c>
      <c r="D120">
        <v>121003</v>
      </c>
      <c r="E120" t="s">
        <v>354</v>
      </c>
      <c r="F120" t="s">
        <v>155</v>
      </c>
      <c r="G120">
        <f>_xlfn.XLOOKUP(Courier_Invoice[[#This Row],[Zone]],Courier_Rate[Zone],Courier_Rate[Weight Slabs])</f>
        <v>1.5</v>
      </c>
      <c r="H120" t="s">
        <v>156</v>
      </c>
      <c r="I120" t="s">
        <v>173</v>
      </c>
      <c r="J120">
        <f>_xlfn.XLOOKUP(Courier_Invoice[[#This Row],[Order ID]],Order_Weight[OrderID],Order_Weight[Weight(g)])/1000</f>
        <v>0.24</v>
      </c>
      <c r="K120" t="str" cm="1">
        <f t="array" ref="K120">_xlfn.XLOOKUP(Courier_Invoice[[#This Row],[Warehouse Pincode]]&amp;Courier_Invoice[[#This Row],[Customer Pincode]],Pincode_Zones[Warehouse Pincode]&amp;Pincode_Zones[Customer Pincode],Pincode_Zones[Zone])</f>
        <v>b</v>
      </c>
      <c r="L120">
        <f>_xlfn.XLOOKUP(Courier_Invoice[[#This Row],[Zone X]],Courier_Rate[Zone],Courier_Rate[Weight Slabs])</f>
        <v>1</v>
      </c>
      <c r="M120">
        <f>ROUNDUP(Courier_Invoice[[#This Row],[Order weight]]/Courier_Invoice[[#This Row],[Weight Slabs]],0)</f>
        <v>1</v>
      </c>
      <c r="N120">
        <f>Courier_Invoice[[#This Row],[Total Slabs]]-1</f>
        <v>0</v>
      </c>
      <c r="O120">
        <f>_xlfn.XLOOKUP(Courier_Invoice[[#This Row],[Zone X]],Courier_Rate[Zone],Courier_Rate[Forward Fixed Charge])</f>
        <v>33</v>
      </c>
      <c r="P120">
        <f>_xlfn.XLOOKUP(Courier_Invoice[[#This Row],[Zone X]],Courier_Rate[Zone],Courier_Rate[Forward Additional Weight Slab Charge])</f>
        <v>28.3</v>
      </c>
      <c r="Q120">
        <f>Courier_Invoice[[#This Row],[Forward Additional Weight Slab Charge]]*Courier_Invoice[[#This Row],[Additional Slabs]]</f>
        <v>0</v>
      </c>
      <c r="R120">
        <f>_xlfn.XLOOKUP(Courier_Invoice[[#This Row],[Zone X]],Courier_Rate[Zone],Courier_Rate[RTO Fixed Charge])</f>
        <v>20.5</v>
      </c>
      <c r="S120">
        <f>_xlfn.XLOOKUP(Courier_Invoice[[#This Row],[Zone X]],Courier_Rate[Zone],Courier_Rate[RTO Additional Weight Slab Charge])</f>
        <v>28.3</v>
      </c>
      <c r="T120">
        <f>Courier_Invoice[[#This Row],[RTO Additional Weight Slab Charge]]*Courier_Invoice[[#This Row],[Additional Slabs]]</f>
        <v>0</v>
      </c>
      <c r="U120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20">
        <f>Courier_Invoice[[#This Row],[Billing Amount (Rs.)]]-Courier_Invoice[[#This Row],[Total Charge]]</f>
        <v>12.399999999999999</v>
      </c>
      <c r="W120" t="str" cm="1">
        <f t="array" ref="W120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21" spans="1:23" x14ac:dyDescent="0.3">
      <c r="A121" t="s">
        <v>374</v>
      </c>
      <c r="B121" t="s">
        <v>11</v>
      </c>
      <c r="C121" t="s">
        <v>183</v>
      </c>
      <c r="D121">
        <v>121003</v>
      </c>
      <c r="E121" t="s">
        <v>375</v>
      </c>
      <c r="F121" t="s">
        <v>155</v>
      </c>
      <c r="G121">
        <f>_xlfn.XLOOKUP(Courier_Invoice[[#This Row],[Zone]],Courier_Rate[Zone],Courier_Rate[Weight Slabs])</f>
        <v>1.5</v>
      </c>
      <c r="H121" t="s">
        <v>156</v>
      </c>
      <c r="I121" t="s">
        <v>173</v>
      </c>
      <c r="J121">
        <f>_xlfn.XLOOKUP(Courier_Invoice[[#This Row],[Order ID]],Order_Weight[OrderID],Order_Weight[Weight(g)])/1000</f>
        <v>0.47699999999999998</v>
      </c>
      <c r="K121" t="str" cm="1">
        <f t="array" ref="K121">_xlfn.XLOOKUP(Courier_Invoice[[#This Row],[Warehouse Pincode]]&amp;Courier_Invoice[[#This Row],[Customer Pincode]],Pincode_Zones[Warehouse Pincode]&amp;Pincode_Zones[Customer Pincode],Pincode_Zones[Zone])</f>
        <v>b</v>
      </c>
      <c r="L121">
        <f>_xlfn.XLOOKUP(Courier_Invoice[[#This Row],[Zone X]],Courier_Rate[Zone],Courier_Rate[Weight Slabs])</f>
        <v>1</v>
      </c>
      <c r="M121">
        <f>ROUNDUP(Courier_Invoice[[#This Row],[Order weight]]/Courier_Invoice[[#This Row],[Weight Slabs]],0)</f>
        <v>1</v>
      </c>
      <c r="N121">
        <f>Courier_Invoice[[#This Row],[Total Slabs]]-1</f>
        <v>0</v>
      </c>
      <c r="O121">
        <f>_xlfn.XLOOKUP(Courier_Invoice[[#This Row],[Zone X]],Courier_Rate[Zone],Courier_Rate[Forward Fixed Charge])</f>
        <v>33</v>
      </c>
      <c r="P121">
        <f>_xlfn.XLOOKUP(Courier_Invoice[[#This Row],[Zone X]],Courier_Rate[Zone],Courier_Rate[Forward Additional Weight Slab Charge])</f>
        <v>28.3</v>
      </c>
      <c r="Q121">
        <f>Courier_Invoice[[#This Row],[Forward Additional Weight Slab Charge]]*Courier_Invoice[[#This Row],[Additional Slabs]]</f>
        <v>0</v>
      </c>
      <c r="R121">
        <f>_xlfn.XLOOKUP(Courier_Invoice[[#This Row],[Zone X]],Courier_Rate[Zone],Courier_Rate[RTO Fixed Charge])</f>
        <v>20.5</v>
      </c>
      <c r="S121">
        <f>_xlfn.XLOOKUP(Courier_Invoice[[#This Row],[Zone X]],Courier_Rate[Zone],Courier_Rate[RTO Additional Weight Slab Charge])</f>
        <v>28.3</v>
      </c>
      <c r="T121">
        <f>Courier_Invoice[[#This Row],[RTO Additional Weight Slab Charge]]*Courier_Invoice[[#This Row],[Additional Slabs]]</f>
        <v>0</v>
      </c>
      <c r="U121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33</v>
      </c>
      <c r="V121">
        <f>Courier_Invoice[[#This Row],[Billing Amount (Rs.)]]-Courier_Invoice[[#This Row],[Total Charge]]</f>
        <v>12.399999999999999</v>
      </c>
      <c r="W121" t="str" cm="1">
        <f t="array" ref="W121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22" spans="1:23" x14ac:dyDescent="0.3">
      <c r="A122" t="s">
        <v>378</v>
      </c>
      <c r="B122" t="s">
        <v>9</v>
      </c>
      <c r="C122" t="s">
        <v>379</v>
      </c>
      <c r="D122">
        <v>121003</v>
      </c>
      <c r="E122" t="s">
        <v>380</v>
      </c>
      <c r="F122" t="s">
        <v>155</v>
      </c>
      <c r="G122">
        <f>_xlfn.XLOOKUP(Courier_Invoice[[#This Row],[Zone]],Courier_Rate[Zone],Courier_Rate[Weight Slabs])</f>
        <v>1.5</v>
      </c>
      <c r="H122" t="s">
        <v>156</v>
      </c>
      <c r="I122" t="s">
        <v>157</v>
      </c>
      <c r="J122">
        <f>_xlfn.XLOOKUP(Courier_Invoice[[#This Row],[Order ID]],Order_Weight[OrderID],Order_Weight[Weight(g)])/1000</f>
        <v>1.3759999999999999</v>
      </c>
      <c r="K122" t="str" cm="1">
        <f t="array" ref="K122">_xlfn.XLOOKUP(Courier_Invoice[[#This Row],[Warehouse Pincode]]&amp;Courier_Invoice[[#This Row],[Customer Pincode]],Pincode_Zones[Warehouse Pincode]&amp;Pincode_Zones[Customer Pincode],Pincode_Zones[Zone])</f>
        <v>b</v>
      </c>
      <c r="L122">
        <f>_xlfn.XLOOKUP(Courier_Invoice[[#This Row],[Zone X]],Courier_Rate[Zone],Courier_Rate[Weight Slabs])</f>
        <v>1</v>
      </c>
      <c r="M122">
        <f>ROUNDUP(Courier_Invoice[[#This Row],[Order weight]]/Courier_Invoice[[#This Row],[Weight Slabs]],0)</f>
        <v>2</v>
      </c>
      <c r="N122">
        <f>Courier_Invoice[[#This Row],[Total Slabs]]-1</f>
        <v>1</v>
      </c>
      <c r="O122">
        <f>_xlfn.XLOOKUP(Courier_Invoice[[#This Row],[Zone X]],Courier_Rate[Zone],Courier_Rate[Forward Fixed Charge])</f>
        <v>33</v>
      </c>
      <c r="P122">
        <f>_xlfn.XLOOKUP(Courier_Invoice[[#This Row],[Zone X]],Courier_Rate[Zone],Courier_Rate[Forward Additional Weight Slab Charge])</f>
        <v>28.3</v>
      </c>
      <c r="Q122">
        <f>Courier_Invoice[[#This Row],[Forward Additional Weight Slab Charge]]*Courier_Invoice[[#This Row],[Additional Slabs]]</f>
        <v>28.3</v>
      </c>
      <c r="R122">
        <f>_xlfn.XLOOKUP(Courier_Invoice[[#This Row],[Zone X]],Courier_Rate[Zone],Courier_Rate[RTO Fixed Charge])</f>
        <v>20.5</v>
      </c>
      <c r="S122">
        <f>_xlfn.XLOOKUP(Courier_Invoice[[#This Row],[Zone X]],Courier_Rate[Zone],Courier_Rate[RTO Additional Weight Slab Charge])</f>
        <v>28.3</v>
      </c>
      <c r="T122">
        <f>Courier_Invoice[[#This Row],[RTO Additional Weight Slab Charge]]*Courier_Invoice[[#This Row],[Additional Slabs]]</f>
        <v>28.3</v>
      </c>
      <c r="U122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61.3</v>
      </c>
      <c r="V122">
        <f>Courier_Invoice[[#This Row],[Billing Amount (Rs.)]]-Courier_Invoice[[#This Row],[Total Charge]]</f>
        <v>73.7</v>
      </c>
      <c r="W122" t="str" cm="1">
        <f t="array" ref="W122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23" spans="1:23" x14ac:dyDescent="0.3">
      <c r="A123" t="s">
        <v>244</v>
      </c>
      <c r="B123" t="s">
        <v>8</v>
      </c>
      <c r="C123" t="s">
        <v>222</v>
      </c>
      <c r="D123">
        <v>121003</v>
      </c>
      <c r="E123" t="s">
        <v>245</v>
      </c>
      <c r="F123" t="s">
        <v>155</v>
      </c>
      <c r="G123">
        <f>_xlfn.XLOOKUP(Courier_Invoice[[#This Row],[Zone]],Courier_Rate[Zone],Courier_Rate[Weight Slabs])</f>
        <v>1.5</v>
      </c>
      <c r="H123" t="s">
        <v>211</v>
      </c>
      <c r="I123" t="s">
        <v>224</v>
      </c>
      <c r="J123">
        <f>_xlfn.XLOOKUP(Courier_Invoice[[#This Row],[Order ID]],Order_Weight[OrderID],Order_Weight[Weight(g)])/1000</f>
        <v>0.67200000000000004</v>
      </c>
      <c r="K123" t="str" cm="1">
        <f t="array" ref="K123">_xlfn.XLOOKUP(Courier_Invoice[[#This Row],[Warehouse Pincode]]&amp;Courier_Invoice[[#This Row],[Customer Pincode]],Pincode_Zones[Warehouse Pincode]&amp;Pincode_Zones[Customer Pincode],Pincode_Zones[Zone])</f>
        <v>d</v>
      </c>
      <c r="L123">
        <f>_xlfn.XLOOKUP(Courier_Invoice[[#This Row],[Zone X]],Courier_Rate[Zone],Courier_Rate[Weight Slabs])</f>
        <v>1.5</v>
      </c>
      <c r="M123">
        <f>ROUNDUP(Courier_Invoice[[#This Row],[Order weight]]/Courier_Invoice[[#This Row],[Weight Slabs]],0)</f>
        <v>1</v>
      </c>
      <c r="N123">
        <f>Courier_Invoice[[#This Row],[Total Slabs]]-1</f>
        <v>0</v>
      </c>
      <c r="O123">
        <f>_xlfn.XLOOKUP(Courier_Invoice[[#This Row],[Zone X]],Courier_Rate[Zone],Courier_Rate[Forward Fixed Charge])</f>
        <v>45.4</v>
      </c>
      <c r="P123">
        <f>_xlfn.XLOOKUP(Courier_Invoice[[#This Row],[Zone X]],Courier_Rate[Zone],Courier_Rate[Forward Additional Weight Slab Charge])</f>
        <v>44.8</v>
      </c>
      <c r="Q123">
        <f>Courier_Invoice[[#This Row],[Forward Additional Weight Slab Charge]]*Courier_Invoice[[#This Row],[Additional Slabs]]</f>
        <v>0</v>
      </c>
      <c r="R123">
        <f>_xlfn.XLOOKUP(Courier_Invoice[[#This Row],[Zone X]],Courier_Rate[Zone],Courier_Rate[RTO Fixed Charge])</f>
        <v>41.3</v>
      </c>
      <c r="S123">
        <f>_xlfn.XLOOKUP(Courier_Invoice[[#This Row],[Zone X]],Courier_Rate[Zone],Courier_Rate[RTO Additional Weight Slab Charge])</f>
        <v>44.8</v>
      </c>
      <c r="T123">
        <f>Courier_Invoice[[#This Row],[RTO Additional Weight Slab Charge]]*Courier_Invoice[[#This Row],[Additional Slabs]]</f>
        <v>0</v>
      </c>
      <c r="U123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86.699999999999989</v>
      </c>
      <c r="V123">
        <f>Courier_Invoice[[#This Row],[Billing Amount (Rs.)]]-Courier_Invoice[[#This Row],[Total Charge]]</f>
        <v>86.100000000000023</v>
      </c>
      <c r="W123" t="str" cm="1">
        <f t="array" ref="W123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24" spans="1:23" x14ac:dyDescent="0.3">
      <c r="A124" t="s">
        <v>246</v>
      </c>
      <c r="B124" t="s">
        <v>5</v>
      </c>
      <c r="C124" t="s">
        <v>247</v>
      </c>
      <c r="D124">
        <v>121003</v>
      </c>
      <c r="E124" t="s">
        <v>248</v>
      </c>
      <c r="F124" t="s">
        <v>155</v>
      </c>
      <c r="G124">
        <f>_xlfn.XLOOKUP(Courier_Invoice[[#This Row],[Zone]],Courier_Rate[Zone],Courier_Rate[Weight Slabs])</f>
        <v>1.5</v>
      </c>
      <c r="H124" t="s">
        <v>211</v>
      </c>
      <c r="I124" t="s">
        <v>249</v>
      </c>
      <c r="J124">
        <f>_xlfn.XLOOKUP(Courier_Invoice[[#This Row],[Order ID]],Order_Weight[OrderID],Order_Weight[Weight(g)])/1000</f>
        <v>1.5569999999999999</v>
      </c>
      <c r="K124" t="str" cm="1">
        <f t="array" ref="K124">_xlfn.XLOOKUP(Courier_Invoice[[#This Row],[Warehouse Pincode]]&amp;Courier_Invoice[[#This Row],[Customer Pincode]],Pincode_Zones[Warehouse Pincode]&amp;Pincode_Zones[Customer Pincode],Pincode_Zones[Zone])</f>
        <v>d</v>
      </c>
      <c r="L124">
        <f>_xlfn.XLOOKUP(Courier_Invoice[[#This Row],[Zone X]],Courier_Rate[Zone],Courier_Rate[Weight Slabs])</f>
        <v>1.5</v>
      </c>
      <c r="M124">
        <f>ROUNDUP(Courier_Invoice[[#This Row],[Order weight]]/Courier_Invoice[[#This Row],[Weight Slabs]],0)</f>
        <v>2</v>
      </c>
      <c r="N124">
        <f>Courier_Invoice[[#This Row],[Total Slabs]]-1</f>
        <v>1</v>
      </c>
      <c r="O124">
        <f>_xlfn.XLOOKUP(Courier_Invoice[[#This Row],[Zone X]],Courier_Rate[Zone],Courier_Rate[Forward Fixed Charge])</f>
        <v>45.4</v>
      </c>
      <c r="P124">
        <f>_xlfn.XLOOKUP(Courier_Invoice[[#This Row],[Zone X]],Courier_Rate[Zone],Courier_Rate[Forward Additional Weight Slab Charge])</f>
        <v>44.8</v>
      </c>
      <c r="Q124">
        <f>Courier_Invoice[[#This Row],[Forward Additional Weight Slab Charge]]*Courier_Invoice[[#This Row],[Additional Slabs]]</f>
        <v>44.8</v>
      </c>
      <c r="R124">
        <f>_xlfn.XLOOKUP(Courier_Invoice[[#This Row],[Zone X]],Courier_Rate[Zone],Courier_Rate[RTO Fixed Charge])</f>
        <v>41.3</v>
      </c>
      <c r="S124">
        <f>_xlfn.XLOOKUP(Courier_Invoice[[#This Row],[Zone X]],Courier_Rate[Zone],Courier_Rate[RTO Additional Weight Slab Charge])</f>
        <v>44.8</v>
      </c>
      <c r="T124">
        <f>Courier_Invoice[[#This Row],[RTO Additional Weight Slab Charge]]*Courier_Invoice[[#This Row],[Additional Slabs]]</f>
        <v>44.8</v>
      </c>
      <c r="U124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176.3</v>
      </c>
      <c r="V124">
        <f>Courier_Invoice[[#This Row],[Billing Amount (Rs.)]]-Courier_Invoice[[#This Row],[Total Charge]]</f>
        <v>168.7</v>
      </c>
      <c r="W124" t="str" cm="1">
        <f t="array" ref="W124">_xlfn.IFS(Courier_Invoice[[#This Row],[Charge Diffrence]]&gt;0,"Over Charged",Courier_Invoice[[#This Row],[Charge Diffrence]]&lt;0,"Under Charged",Courier_Invoice[[#This Row],[Charge Diffrence]]=0,"Correctly Charged")</f>
        <v>Over Charged</v>
      </c>
    </row>
    <row r="125" spans="1:23" x14ac:dyDescent="0.3">
      <c r="A125" t="s">
        <v>388</v>
      </c>
      <c r="B125" t="s">
        <v>0</v>
      </c>
      <c r="C125" t="s">
        <v>247</v>
      </c>
      <c r="D125">
        <v>121003</v>
      </c>
      <c r="E125" t="s">
        <v>389</v>
      </c>
      <c r="F125" t="s">
        <v>168</v>
      </c>
      <c r="G125">
        <f>_xlfn.XLOOKUP(Courier_Invoice[[#This Row],[Zone]],Courier_Rate[Zone],Courier_Rate[Weight Slabs])</f>
        <v>1</v>
      </c>
      <c r="H125" t="s">
        <v>156</v>
      </c>
      <c r="I125" t="s">
        <v>390</v>
      </c>
      <c r="J125">
        <f>_xlfn.XLOOKUP(Courier_Invoice[[#This Row],[Order ID]],Order_Weight[OrderID],Order_Weight[Weight(g)])/1000</f>
        <v>1.6759999999999999</v>
      </c>
      <c r="K125" t="str" cm="1">
        <f t="array" ref="K125">_xlfn.XLOOKUP(Courier_Invoice[[#This Row],[Warehouse Pincode]]&amp;Courier_Invoice[[#This Row],[Customer Pincode]],Pincode_Zones[Warehouse Pincode]&amp;Pincode_Zones[Customer Pincode],Pincode_Zones[Zone])</f>
        <v>e</v>
      </c>
      <c r="L125">
        <f>_xlfn.XLOOKUP(Courier_Invoice[[#This Row],[Zone X]],Courier_Rate[Zone],Courier_Rate[Weight Slabs])</f>
        <v>2</v>
      </c>
      <c r="M125">
        <f>ROUNDUP(Courier_Invoice[[#This Row],[Order weight]]/Courier_Invoice[[#This Row],[Weight Slabs]],0)</f>
        <v>1</v>
      </c>
      <c r="N125">
        <f>Courier_Invoice[[#This Row],[Total Slabs]]-1</f>
        <v>0</v>
      </c>
      <c r="O125">
        <f>_xlfn.XLOOKUP(Courier_Invoice[[#This Row],[Zone X]],Courier_Rate[Zone],Courier_Rate[Forward Fixed Charge])</f>
        <v>56.6</v>
      </c>
      <c r="P125">
        <f>_xlfn.XLOOKUP(Courier_Invoice[[#This Row],[Zone X]],Courier_Rate[Zone],Courier_Rate[Forward Additional Weight Slab Charge])</f>
        <v>55.5</v>
      </c>
      <c r="Q125">
        <f>Courier_Invoice[[#This Row],[Forward Additional Weight Slab Charge]]*Courier_Invoice[[#This Row],[Additional Slabs]]</f>
        <v>0</v>
      </c>
      <c r="R125">
        <f>_xlfn.XLOOKUP(Courier_Invoice[[#This Row],[Zone X]],Courier_Rate[Zone],Courier_Rate[RTO Fixed Charge])</f>
        <v>50.7</v>
      </c>
      <c r="S125">
        <f>_xlfn.XLOOKUP(Courier_Invoice[[#This Row],[Zone X]],Courier_Rate[Zone],Courier_Rate[RTO Additional Weight Slab Charge])</f>
        <v>55.5</v>
      </c>
      <c r="T125">
        <f>Courier_Invoice[[#This Row],[RTO Additional Weight Slab Charge]]*Courier_Invoice[[#This Row],[Additional Slabs]]</f>
        <v>0</v>
      </c>
      <c r="U125">
        <f>IF(Courier_Invoice[[#This Row],[Type of Shipment]]="Forward charges",Courier_Invoice[[#This Row],[Forward Fixed Charge]]+Courier_Invoice[[#This Row],[Forward Additional Charge]],Courier_Invoice[[#This Row],[Forward Fixed Charge]]+Courier_Invoice[[#This Row],[Forward Additional Charge]]+Courier_Invoice[[#This Row],[RTO Fixed Charge]]+Courier_Invoice[[#This Row],[RTO Additional Charge]])</f>
        <v>56.6</v>
      </c>
      <c r="V125">
        <f>Courier_Invoice[[#This Row],[Billing Amount (Rs.)]]-Courier_Invoice[[#This Row],[Total Charge]]</f>
        <v>61.300000000000004</v>
      </c>
      <c r="W125" t="str" cm="1">
        <f t="array" ref="W125">_xlfn.IFS(Courier_Invoice[[#This Row],[Charge Diffrence]]&gt;0,"Over Charged",Courier_Invoice[[#This Row],[Charge Diffrence]]&lt;0,"Under Charged",Courier_Invoice[[#This Row],[Charge Diffrence]]=0,"Correctly Charged")</f>
        <v>Over Charged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Output Data 1</vt:lpstr>
      <vt:lpstr>Output Data 2</vt:lpstr>
      <vt:lpstr>Order Report</vt:lpstr>
      <vt:lpstr>Order weight</vt:lpstr>
      <vt:lpstr>SKU Master</vt:lpstr>
      <vt:lpstr>Pincode Zones</vt:lpstr>
      <vt:lpstr>Courier Rate</vt:lpstr>
      <vt:lpstr>Courier Invoice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Nishchay Arora</cp:lastModifiedBy>
  <dcterms:created xsi:type="dcterms:W3CDTF">2021-10-05T17:49:47Z</dcterms:created>
  <dcterms:modified xsi:type="dcterms:W3CDTF">2024-02-13T21:35:21Z</dcterms:modified>
</cp:coreProperties>
</file>