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C:\Users\nishi\Downloads\"/>
    </mc:Choice>
  </mc:AlternateContent>
  <xr:revisionPtr revIDLastSave="0" documentId="13_ncr:1_{76D094BB-FF7E-4B99-9342-73DD4951FF9F}" xr6:coauthVersionLast="47" xr6:coauthVersionMax="47" xr10:uidLastSave="{00000000-0000-0000-0000-000000000000}"/>
  <bookViews>
    <workbookView xWindow="-108" yWindow="-108" windowWidth="23256" windowHeight="12456" activeTab="1" xr2:uid="{153E507C-92A1-427D-B552-9669CF42F294}"/>
  </bookViews>
  <sheets>
    <sheet name="Sheet2" sheetId="2" r:id="rId1"/>
    <sheet name="Sheet1" sheetId="1" r:id="rId2"/>
  </sheets>
  <definedNames>
    <definedName name="Slicer_Item">#N/A</definedName>
    <definedName name="Slicer_Manager">#N/A</definedName>
    <definedName name="Slicer_OrderDate">#N/A</definedName>
    <definedName name="Slicer_Quarters">#N/A</definedName>
    <definedName name="Slicer_Region">#N/A</definedName>
    <definedName name="Slicer_Sale_amt">#N/A</definedName>
    <definedName name="Slicer_SalesMan">#N/A</definedName>
    <definedName name="Slicer_Unit_price">#N/A</definedName>
    <definedName name="Slicer_Units">#N/A</definedName>
    <definedName name="Slicer_Years">#N/A</definedName>
  </definedNames>
  <calcPr calcId="191029"/>
  <pivotCaches>
    <pivotCache cacheId="12" r:id="rId3"/>
  </pivotCaches>
  <extLst>
    <ext xmlns:x14="http://schemas.microsoft.com/office/spreadsheetml/2009/9/main" uri="{BBE1A952-AA13-448e-AADC-164F8A28A991}">
      <x14:slicerCaches>
        <x14:slicerCache r:id="rId4"/>
        <x14:slicerCache r:id="rId5"/>
        <x14:slicerCache r:id="rId6"/>
        <x14:slicerCache r:id="rId7"/>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64" i="1" l="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2" i="1"/>
  <c r="D63" i="1"/>
  <c r="G47" i="1"/>
  <c r="H47" i="1"/>
  <c r="F47" i="1"/>
  <c r="G46" i="1"/>
  <c r="H46" i="1"/>
  <c r="F46" i="1"/>
  <c r="C62" i="1"/>
  <c r="J39" i="1"/>
  <c r="J40" i="1"/>
  <c r="J41" i="1"/>
  <c r="J42" i="1"/>
  <c r="J43" i="1"/>
  <c r="J44" i="1"/>
  <c r="J31" i="1"/>
  <c r="J32" i="1"/>
  <c r="J33" i="1"/>
  <c r="J34" i="1"/>
  <c r="J35" i="1"/>
  <c r="J36" i="1"/>
  <c r="J37" i="1"/>
  <c r="J38" i="1"/>
  <c r="J22" i="1"/>
  <c r="J23" i="1"/>
  <c r="J24" i="1"/>
  <c r="J25" i="1"/>
  <c r="J26" i="1"/>
  <c r="J27" i="1"/>
  <c r="J28" i="1"/>
  <c r="J29" i="1"/>
  <c r="J30" i="1"/>
  <c r="J14" i="1"/>
  <c r="J15" i="1"/>
  <c r="J16" i="1"/>
  <c r="J17" i="1"/>
  <c r="J18" i="1"/>
  <c r="J19" i="1"/>
  <c r="J20" i="1"/>
  <c r="J21" i="1"/>
  <c r="J9" i="1"/>
  <c r="J10" i="1"/>
  <c r="J11" i="1"/>
  <c r="J12" i="1"/>
  <c r="J13" i="1"/>
  <c r="J7" i="1"/>
  <c r="J8" i="1"/>
  <c r="J2" i="1"/>
  <c r="C61" i="1"/>
  <c r="C60" i="1"/>
  <c r="C59" i="1"/>
  <c r="C58" i="1"/>
  <c r="C57" i="1"/>
  <c r="C56" i="1"/>
  <c r="C55" i="1"/>
  <c r="B54" i="1"/>
  <c r="B53" i="1"/>
  <c r="B52" i="1"/>
  <c r="B51" i="1"/>
  <c r="B50" i="1"/>
  <c r="B49" i="1"/>
  <c r="B48" i="1"/>
  <c r="B47" i="1"/>
  <c r="I43" i="1"/>
  <c r="I44" i="1"/>
  <c r="I29" i="1"/>
  <c r="I30" i="1"/>
  <c r="I31" i="1"/>
  <c r="I32" i="1"/>
  <c r="I33" i="1"/>
  <c r="I34" i="1"/>
  <c r="I35" i="1"/>
  <c r="I36" i="1"/>
  <c r="I37" i="1"/>
  <c r="I38" i="1"/>
  <c r="I39" i="1"/>
  <c r="I40" i="1"/>
  <c r="I41" i="1"/>
  <c r="I42" i="1"/>
  <c r="I16" i="1"/>
  <c r="I17" i="1"/>
  <c r="I18" i="1"/>
  <c r="I19" i="1"/>
  <c r="I20" i="1"/>
  <c r="I21" i="1"/>
  <c r="I22" i="1"/>
  <c r="I23" i="1"/>
  <c r="I24" i="1"/>
  <c r="I25" i="1"/>
  <c r="I26" i="1"/>
  <c r="I27" i="1"/>
  <c r="I28" i="1"/>
  <c r="I3" i="1"/>
  <c r="I4" i="1"/>
  <c r="I5" i="1"/>
  <c r="I6" i="1"/>
  <c r="I7" i="1"/>
  <c r="I8" i="1"/>
  <c r="I9" i="1"/>
  <c r="I10" i="1"/>
  <c r="I11" i="1"/>
  <c r="I12" i="1"/>
  <c r="I13" i="1"/>
  <c r="I14" i="1"/>
  <c r="I15" i="1"/>
  <c r="I2" i="1"/>
  <c r="H45" i="1"/>
  <c r="G45" i="1"/>
  <c r="J4" i="1"/>
  <c r="J5" i="1"/>
  <c r="J6" i="1"/>
  <c r="J3" i="1"/>
  <c r="H2" i="1"/>
</calcChain>
</file>

<file path=xl/sharedStrings.xml><?xml version="1.0" encoding="utf-8"?>
<sst xmlns="http://schemas.openxmlformats.org/spreadsheetml/2006/main" count="221" uniqueCount="61">
  <si>
    <t>OrderDate</t>
  </si>
  <si>
    <t>Region</t>
  </si>
  <si>
    <t>Manager</t>
  </si>
  <si>
    <t>SalesMan</t>
  </si>
  <si>
    <t>Item</t>
  </si>
  <si>
    <t>Units</t>
  </si>
  <si>
    <t>Unit_price</t>
  </si>
  <si>
    <t>Sale_amt</t>
  </si>
  <si>
    <t>East</t>
  </si>
  <si>
    <t>Martha</t>
  </si>
  <si>
    <t>Alexander</t>
  </si>
  <si>
    <t>Television</t>
  </si>
  <si>
    <t>Central</t>
  </si>
  <si>
    <t>Hermann</t>
  </si>
  <si>
    <t>Shelli</t>
  </si>
  <si>
    <t>Home Theater</t>
  </si>
  <si>
    <t>Luis</t>
  </si>
  <si>
    <t>Timothy</t>
  </si>
  <si>
    <t>David</t>
  </si>
  <si>
    <t>Cell Phone</t>
  </si>
  <si>
    <t>West</t>
  </si>
  <si>
    <t>Stephen</t>
  </si>
  <si>
    <t>Steven</t>
  </si>
  <si>
    <t>Douglas</t>
  </si>
  <si>
    <t>Michael</t>
  </si>
  <si>
    <t>Sigal</t>
  </si>
  <si>
    <t>Diana</t>
  </si>
  <si>
    <t>Karen</t>
  </si>
  <si>
    <t>John</t>
  </si>
  <si>
    <t>Desk</t>
  </si>
  <si>
    <t>Video Games</t>
  </si>
  <si>
    <t>VLOOKUP</t>
  </si>
  <si>
    <t>Row Labels</t>
  </si>
  <si>
    <t>Grand Total</t>
  </si>
  <si>
    <t>2018</t>
  </si>
  <si>
    <t>2019</t>
  </si>
  <si>
    <t>Sum of Units</t>
  </si>
  <si>
    <t>Sum of Unit_price</t>
  </si>
  <si>
    <t>Sum of Sale_amt</t>
  </si>
  <si>
    <t>TOTAL</t>
  </si>
  <si>
    <t>Average</t>
  </si>
  <si>
    <t>COUNT</t>
  </si>
  <si>
    <t>COUNTA</t>
  </si>
  <si>
    <t>COUNTBLANK</t>
  </si>
  <si>
    <t>MINIMUM</t>
  </si>
  <si>
    <t>MAXIMUM</t>
  </si>
  <si>
    <t>MEAN</t>
  </si>
  <si>
    <t>MEDIAN</t>
  </si>
  <si>
    <t>MODE</t>
  </si>
  <si>
    <t>OR</t>
  </si>
  <si>
    <t>SUMIF</t>
  </si>
  <si>
    <t>AVERAGEIF</t>
  </si>
  <si>
    <t>AND</t>
  </si>
  <si>
    <t>IFERROR</t>
  </si>
  <si>
    <t>STDEV.P</t>
  </si>
  <si>
    <t>STDEV.S</t>
  </si>
  <si>
    <t>COUNTIFS</t>
  </si>
  <si>
    <t>AVERAGEIFS</t>
  </si>
  <si>
    <t>XOR</t>
  </si>
  <si>
    <t>DATE</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</si>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</sst>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m/d/yy;@"/>
  </numFmts>
  <fonts count="9" x14ac:knownFonts="1">
    <font>
      <sz val="11"/>
      <color theme="1"/>
      <name val="Calibri"/>
      <family val="2"/>
      <scheme val="minor"/>
    </font>
    <font>
      <sz val="11"/>
      <color theme="1"/>
      <name val="Calibri"/>
      <family val="2"/>
      <scheme val="minor"/>
    </font>
    <font>
      <sz val="11"/>
      <name val="Calibri"/>
      <family val="2"/>
    </font>
    <font>
      <sz val="12"/>
      <name val="Arial Narrow"/>
      <family val="2"/>
    </font>
    <font>
      <u/>
      <sz val="11"/>
      <color indexed="12"/>
      <name val="Calibri"/>
      <family val="2"/>
      <scheme val="minor"/>
    </font>
    <font>
      <sz val="14"/>
      <color theme="0"/>
      <name val="Curlz MT"/>
      <family val="5"/>
    </font>
    <font>
      <sz val="11"/>
      <color theme="1"/>
      <name val="Dubai Medium"/>
      <family val="2"/>
    </font>
    <font>
      <sz val="11"/>
      <name val="Dubai Medium"/>
      <family val="2"/>
    </font>
    <font>
      <sz val="14"/>
      <color theme="1" tint="4.9989318521683403E-2"/>
      <name val="Calibri"/>
      <family val="2"/>
      <scheme val="minor"/>
    </font>
  </fonts>
  <fills count="7">
    <fill>
      <patternFill patternType="none"/>
    </fill>
    <fill>
      <patternFill patternType="gray125"/>
    </fill>
    <fill>
      <patternFill patternType="solid">
        <fgColor theme="3"/>
        <bgColor indexed="64"/>
      </patternFill>
    </fill>
    <fill>
      <patternFill patternType="solid">
        <fgColor theme="6"/>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5" tint="0.79998168889431442"/>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xf numFmtId="43" fontId="3" fillId="0" borderId="0" applyFont="0" applyFill="0" applyBorder="0" applyAlignment="0" applyProtection="0"/>
    <xf numFmtId="0" fontId="4" fillId="0" borderId="0" applyNumberFormat="0" applyFill="0" applyBorder="0" applyAlignment="0" applyProtection="0">
      <alignment horizontal="left" indent="1"/>
    </xf>
    <xf numFmtId="0" fontId="1" fillId="0" borderId="0"/>
    <xf numFmtId="0" fontId="4" fillId="0" borderId="0" applyNumberFormat="0" applyFill="0" applyBorder="0" applyAlignment="0" applyProtection="0">
      <alignment vertical="top"/>
      <protection locked="0"/>
    </xf>
  </cellStyleXfs>
  <cellXfs count="39">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0" fontId="5" fillId="2" borderId="0" xfId="1" applyFont="1" applyFill="1" applyAlignment="1">
      <alignment horizontal="center"/>
    </xf>
    <xf numFmtId="43" fontId="5" fillId="2" borderId="0" xfId="2" applyNumberFormat="1" applyFont="1" applyFill="1" applyBorder="1" applyAlignment="1">
      <alignment horizontal="center" vertical="center"/>
    </xf>
    <xf numFmtId="0" fontId="5" fillId="2" borderId="0" xfId="1" applyFont="1" applyFill="1" applyAlignment="1">
      <alignment horizontal="center" vertical="center"/>
    </xf>
    <xf numFmtId="0" fontId="5" fillId="2" borderId="0" xfId="0" applyFont="1" applyFill="1" applyAlignment="1">
      <alignment horizontal="center"/>
    </xf>
    <xf numFmtId="164" fontId="6" fillId="3" borderId="0" xfId="1" applyNumberFormat="1" applyFont="1" applyFill="1" applyBorder="1" applyAlignment="1">
      <alignment horizontal="center" vertical="center"/>
    </xf>
    <xf numFmtId="0" fontId="6" fillId="3" borderId="0" xfId="1" applyFont="1" applyFill="1" applyBorder="1" applyAlignment="1">
      <alignment horizontal="center" vertical="center"/>
    </xf>
    <xf numFmtId="0" fontId="7" fillId="3" borderId="0" xfId="1" applyFont="1" applyFill="1" applyAlignment="1">
      <alignment horizontal="center"/>
    </xf>
    <xf numFmtId="0" fontId="6" fillId="3" borderId="1" xfId="1" applyFont="1" applyFill="1" applyBorder="1" applyAlignment="1">
      <alignment horizontal="center" vertical="top" wrapText="1"/>
    </xf>
    <xf numFmtId="43" fontId="6" fillId="3" borderId="0" xfId="2" applyNumberFormat="1" applyFont="1" applyFill="1" applyBorder="1" applyAlignment="1">
      <alignment horizontal="center" vertical="center"/>
    </xf>
    <xf numFmtId="43" fontId="7" fillId="3" borderId="0" xfId="1" applyNumberFormat="1" applyFont="1" applyFill="1" applyAlignment="1">
      <alignment horizontal="center"/>
    </xf>
    <xf numFmtId="43" fontId="6" fillId="3" borderId="0" xfId="0" applyNumberFormat="1" applyFont="1" applyFill="1" applyAlignment="1">
      <alignment horizontal="center"/>
    </xf>
    <xf numFmtId="0" fontId="7" fillId="3" borderId="0" xfId="1" applyFont="1" applyFill="1" applyBorder="1" applyAlignment="1">
      <alignment horizontal="center" vertical="top" wrapText="1"/>
    </xf>
    <xf numFmtId="0" fontId="6" fillId="3" borderId="0" xfId="1" applyFont="1" applyFill="1" applyBorder="1" applyAlignment="1">
      <alignment horizontal="center" vertical="top" wrapText="1"/>
    </xf>
    <xf numFmtId="0" fontId="7" fillId="3" borderId="1" xfId="1" applyFont="1" applyFill="1" applyBorder="1" applyAlignment="1">
      <alignment horizontal="center"/>
    </xf>
    <xf numFmtId="0" fontId="7" fillId="3" borderId="1" xfId="1" applyFont="1" applyFill="1" applyBorder="1" applyAlignment="1">
      <alignment horizontal="center" vertical="top" wrapText="1"/>
    </xf>
    <xf numFmtId="164" fontId="6" fillId="4" borderId="0" xfId="1" applyNumberFormat="1" applyFont="1" applyFill="1" applyBorder="1" applyAlignment="1">
      <alignment horizontal="center" vertical="center"/>
    </xf>
    <xf numFmtId="0" fontId="6" fillId="4" borderId="0" xfId="1" applyFont="1" applyFill="1" applyBorder="1" applyAlignment="1">
      <alignment horizontal="center" vertical="center"/>
    </xf>
    <xf numFmtId="0" fontId="7" fillId="4" borderId="0" xfId="1" applyFont="1" applyFill="1" applyAlignment="1">
      <alignment horizontal="center"/>
    </xf>
    <xf numFmtId="0" fontId="6" fillId="4" borderId="1" xfId="1" applyFont="1" applyFill="1" applyBorder="1" applyAlignment="1">
      <alignment horizontal="center" vertical="top" wrapText="1"/>
    </xf>
    <xf numFmtId="43" fontId="6" fillId="4" borderId="0" xfId="2" applyNumberFormat="1" applyFont="1" applyFill="1" applyBorder="1" applyAlignment="1">
      <alignment horizontal="center" vertical="center"/>
    </xf>
    <xf numFmtId="43" fontId="7" fillId="4" borderId="0" xfId="1" applyNumberFormat="1" applyFont="1" applyFill="1" applyAlignment="1">
      <alignment horizontal="center"/>
    </xf>
    <xf numFmtId="43" fontId="6" fillId="4" borderId="0" xfId="0" applyNumberFormat="1" applyFont="1" applyFill="1" applyAlignment="1">
      <alignment horizontal="center"/>
    </xf>
    <xf numFmtId="0" fontId="6" fillId="4" borderId="0" xfId="1" applyFont="1" applyFill="1" applyBorder="1" applyAlignment="1">
      <alignment horizontal="center" vertical="top" wrapText="1"/>
    </xf>
    <xf numFmtId="0" fontId="7" fillId="4" borderId="0" xfId="1" applyFont="1" applyFill="1" applyBorder="1" applyAlignment="1">
      <alignment horizontal="center" vertical="top" wrapText="1"/>
    </xf>
    <xf numFmtId="0" fontId="7" fillId="4" borderId="1" xfId="1" applyFont="1" applyFill="1" applyBorder="1" applyAlignment="1">
      <alignment horizontal="center"/>
    </xf>
    <xf numFmtId="0" fontId="7" fillId="4" borderId="1" xfId="1" applyFont="1" applyFill="1" applyBorder="1" applyAlignment="1">
      <alignment horizontal="center" vertical="top" wrapText="1"/>
    </xf>
    <xf numFmtId="43" fontId="0" fillId="3" borderId="0" xfId="0" applyNumberFormat="1" applyFill="1" applyAlignment="1">
      <alignment horizontal="center"/>
    </xf>
    <xf numFmtId="0" fontId="0" fillId="3" borderId="0" xfId="0" applyFill="1" applyAlignment="1">
      <alignment horizontal="center"/>
    </xf>
    <xf numFmtId="0" fontId="0" fillId="3" borderId="0" xfId="0" applyFill="1"/>
    <xf numFmtId="0" fontId="8" fillId="6" borderId="2" xfId="1" applyFont="1" applyFill="1" applyBorder="1" applyAlignment="1">
      <alignment horizontal="center"/>
    </xf>
    <xf numFmtId="0" fontId="0" fillId="6" borderId="0" xfId="0" applyFill="1" applyAlignment="1">
      <alignment horizontal="center"/>
    </xf>
    <xf numFmtId="0" fontId="0" fillId="5" borderId="0" xfId="0" applyFill="1"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6">
    <cellStyle name="Comma 2" xfId="2" xr:uid="{61C95F99-2D90-4A53-942E-AE8BDE604CDA}"/>
    <cellStyle name="Ctx_Hyperlink" xfId="3" xr:uid="{B2B4DEC0-FE9A-4CBF-9AB5-F1525509BA61}"/>
    <cellStyle name="Hyperlink 2" xfId="5" xr:uid="{446122AA-4BF6-4F16-AC10-71EE0E3F0E70}"/>
    <cellStyle name="Normal" xfId="0" builtinId="0"/>
    <cellStyle name="Normal 2" xfId="1" xr:uid="{941CC6BB-CCB0-4CCE-AF6C-2399CD419F4A}"/>
    <cellStyle name="Normal 4" xfId="4" xr:uid="{8464616A-8AC5-4544-9E16-340AAAB8785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5.xml"/><Relationship Id="rId13" Type="http://schemas.microsoft.com/office/2007/relationships/slicerCache" Target="slicerCaches/slicerCache10.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12" Type="http://schemas.microsoft.com/office/2007/relationships/slicerCache" Target="slicerCaches/slicerCache9.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microsoft.com/office/2007/relationships/slicerCache" Target="slicerCaches/slicerCache3.xml"/><Relationship Id="rId11" Type="http://schemas.microsoft.com/office/2007/relationships/slicerCache" Target="slicerCaches/slicerCache8.xml"/><Relationship Id="rId5" Type="http://schemas.microsoft.com/office/2007/relationships/slicerCache" Target="slicerCaches/slicerCache2.xml"/><Relationship Id="rId15" Type="http://schemas.openxmlformats.org/officeDocument/2006/relationships/styles" Target="styles.xml"/><Relationship Id="rId10" Type="http://schemas.microsoft.com/office/2007/relationships/slicerCache" Target="slicerCaches/slicerCache7.xml"/><Relationship Id="rId4" Type="http://schemas.microsoft.com/office/2007/relationships/slicerCache" Target="slicerCaches/slicerCache1.xml"/><Relationship Id="rId9" Type="http://schemas.microsoft.com/office/2007/relationships/slicerCache" Target="slicerCaches/slicerCache6.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[sales-1.xlsx]Sheet2!PivotTable1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Sum of Units</c:v>
                </c:pt>
              </c:strCache>
            </c:strRef>
          </c:tx>
          <c:spPr>
            <a:solidFill>
              <a:schemeClr val="accent1"/>
            </a:solidFill>
            <a:ln>
              <a:noFill/>
            </a:ln>
            <a:effectLst/>
          </c:spPr>
          <c:invertIfNegative val="0"/>
          <c:cat>
            <c:strRef>
              <c:f>Sheet2!$A$4:$A$6</c:f>
              <c:strCache>
                <c:ptCount val="2"/>
                <c:pt idx="0">
                  <c:v>2018</c:v>
                </c:pt>
                <c:pt idx="1">
                  <c:v>2019</c:v>
                </c:pt>
              </c:strCache>
            </c:strRef>
          </c:cat>
          <c:val>
            <c:numRef>
              <c:f>Sheet2!$B$4:$B$6</c:f>
              <c:numCache>
                <c:formatCode>General</c:formatCode>
                <c:ptCount val="2"/>
                <c:pt idx="0">
                  <c:v>1178</c:v>
                </c:pt>
                <c:pt idx="1">
                  <c:v>943</c:v>
                </c:pt>
              </c:numCache>
            </c:numRef>
          </c:val>
          <c:extLst>
            <c:ext xmlns:c16="http://schemas.microsoft.com/office/drawing/2014/chart" uri="{C3380CC4-5D6E-409C-BE32-E72D297353CC}">
              <c16:uniqueId val="{00000000-6CCD-42C1-A0ED-7BFFEE302642}"/>
            </c:ext>
          </c:extLst>
        </c:ser>
        <c:ser>
          <c:idx val="1"/>
          <c:order val="1"/>
          <c:tx>
            <c:strRef>
              <c:f>Sheet2!$C$3</c:f>
              <c:strCache>
                <c:ptCount val="1"/>
                <c:pt idx="0">
                  <c:v>Sum of Unit_price</c:v>
                </c:pt>
              </c:strCache>
            </c:strRef>
          </c:tx>
          <c:spPr>
            <a:solidFill>
              <a:schemeClr val="accent2"/>
            </a:solidFill>
            <a:ln>
              <a:noFill/>
            </a:ln>
            <a:effectLst/>
          </c:spPr>
          <c:invertIfNegative val="0"/>
          <c:cat>
            <c:strRef>
              <c:f>Sheet2!$A$4:$A$6</c:f>
              <c:strCache>
                <c:ptCount val="2"/>
                <c:pt idx="0">
                  <c:v>2018</c:v>
                </c:pt>
                <c:pt idx="1">
                  <c:v>2019</c:v>
                </c:pt>
              </c:strCache>
            </c:strRef>
          </c:cat>
          <c:val>
            <c:numRef>
              <c:f>Sheet2!$C$4:$C$6</c:f>
              <c:numCache>
                <c:formatCode>General</c:formatCode>
                <c:ptCount val="2"/>
                <c:pt idx="0">
                  <c:v>14757.5</c:v>
                </c:pt>
                <c:pt idx="1">
                  <c:v>10226</c:v>
                </c:pt>
              </c:numCache>
            </c:numRef>
          </c:val>
          <c:extLst>
            <c:ext xmlns:c16="http://schemas.microsoft.com/office/drawing/2014/chart" uri="{C3380CC4-5D6E-409C-BE32-E72D297353CC}">
              <c16:uniqueId val="{00000002-6CCD-42C1-A0ED-7BFFEE302642}"/>
            </c:ext>
          </c:extLst>
        </c:ser>
        <c:ser>
          <c:idx val="2"/>
          <c:order val="2"/>
          <c:tx>
            <c:strRef>
              <c:f>Sheet2!$D$3</c:f>
              <c:strCache>
                <c:ptCount val="1"/>
                <c:pt idx="0">
                  <c:v>Sum of Sale_amt</c:v>
                </c:pt>
              </c:strCache>
            </c:strRef>
          </c:tx>
          <c:spPr>
            <a:solidFill>
              <a:schemeClr val="accent3"/>
            </a:solidFill>
            <a:ln>
              <a:noFill/>
            </a:ln>
            <a:effectLst/>
          </c:spPr>
          <c:invertIfNegative val="0"/>
          <c:cat>
            <c:strRef>
              <c:f>Sheet2!$A$4:$A$6</c:f>
              <c:strCache>
                <c:ptCount val="2"/>
                <c:pt idx="0">
                  <c:v>2018</c:v>
                </c:pt>
                <c:pt idx="1">
                  <c:v>2019</c:v>
                </c:pt>
              </c:strCache>
            </c:strRef>
          </c:cat>
          <c:val>
            <c:numRef>
              <c:f>Sheet2!$D$4:$D$6</c:f>
              <c:numCache>
                <c:formatCode>General</c:formatCode>
                <c:ptCount val="2"/>
                <c:pt idx="0">
                  <c:v>879029</c:v>
                </c:pt>
                <c:pt idx="1">
                  <c:v>426646.5</c:v>
                </c:pt>
              </c:numCache>
            </c:numRef>
          </c:val>
          <c:extLst>
            <c:ext xmlns:c16="http://schemas.microsoft.com/office/drawing/2014/chart" uri="{C3380CC4-5D6E-409C-BE32-E72D297353CC}">
              <c16:uniqueId val="{00000003-6CCD-42C1-A0ED-7BFFEE302642}"/>
            </c:ext>
          </c:extLst>
        </c:ser>
        <c:dLbls>
          <c:showLegendKey val="0"/>
          <c:showVal val="0"/>
          <c:showCatName val="0"/>
          <c:showSerName val="0"/>
          <c:showPercent val="0"/>
          <c:showBubbleSize val="0"/>
        </c:dLbls>
        <c:gapWidth val="219"/>
        <c:overlap val="-27"/>
        <c:axId val="1612040800"/>
        <c:axId val="1612034144"/>
      </c:barChart>
      <c:catAx>
        <c:axId val="1612040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2034144"/>
        <c:crosses val="autoZero"/>
        <c:auto val="1"/>
        <c:lblAlgn val="ctr"/>
        <c:lblOffset val="100"/>
        <c:noMultiLvlLbl val="0"/>
      </c:catAx>
      <c:valAx>
        <c:axId val="1612034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2040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15240</xdr:colOff>
      <xdr:row>6</xdr:row>
      <xdr:rowOff>22860</xdr:rowOff>
    </xdr:from>
    <xdr:to>
      <xdr:col>5</xdr:col>
      <xdr:colOff>601980</xdr:colOff>
      <xdr:row>21</xdr:row>
      <xdr:rowOff>60960</xdr:rowOff>
    </xdr:to>
    <xdr:graphicFrame macro="">
      <xdr:nvGraphicFramePr>
        <xdr:cNvPr id="2" name="Chart 1">
          <a:extLst>
            <a:ext uri="{FF2B5EF4-FFF2-40B4-BE49-F238E27FC236}">
              <a16:creationId xmlns:a16="http://schemas.microsoft.com/office/drawing/2014/main" id="{DF148902-314D-77AD-8A09-396443F735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7620</xdr:colOff>
      <xdr:row>0</xdr:row>
      <xdr:rowOff>68580</xdr:rowOff>
    </xdr:from>
    <xdr:to>
      <xdr:col>9</xdr:col>
      <xdr:colOff>7620</xdr:colOff>
      <xdr:row>13</xdr:row>
      <xdr:rowOff>158115</xdr:rowOff>
    </xdr:to>
    <mc:AlternateContent xmlns:mc="http://schemas.openxmlformats.org/markup-compatibility/2006" xmlns:a14="http://schemas.microsoft.com/office/drawing/2010/main">
      <mc:Choice Requires="a14">
        <xdr:graphicFrame macro="">
          <xdr:nvGraphicFramePr>
            <xdr:cNvPr id="3" name="OrderDate">
              <a:extLst>
                <a:ext uri="{FF2B5EF4-FFF2-40B4-BE49-F238E27FC236}">
                  <a16:creationId xmlns:a16="http://schemas.microsoft.com/office/drawing/2014/main" id="{804A5102-3ACF-4E8D-C71C-60AEE1B41305}"/>
                </a:ext>
              </a:extLst>
            </xdr:cNvPr>
            <xdr:cNvGraphicFramePr/>
          </xdr:nvGraphicFramePr>
          <xdr:xfrm>
            <a:off x="0" y="0"/>
            <a:ext cx="0" cy="0"/>
          </xdr:xfrm>
          <a:graphic>
            <a:graphicData uri="http://schemas.microsoft.com/office/drawing/2010/slicer">
              <sle:slicer xmlns:sle="http://schemas.microsoft.com/office/drawing/2010/slicer" name="OrderDate"/>
            </a:graphicData>
          </a:graphic>
        </xdr:graphicFrame>
      </mc:Choice>
      <mc:Fallback xmlns="">
        <xdr:sp macro="" textlink="">
          <xdr:nvSpPr>
            <xdr:cNvPr id="0" name=""/>
            <xdr:cNvSpPr>
              <a:spLocks noTextEdit="1"/>
            </xdr:cNvSpPr>
          </xdr:nvSpPr>
          <xdr:spPr>
            <a:xfrm>
              <a:off x="5059680" y="68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30480</xdr:colOff>
      <xdr:row>0</xdr:row>
      <xdr:rowOff>76200</xdr:rowOff>
    </xdr:from>
    <xdr:to>
      <xdr:col>12</xdr:col>
      <xdr:colOff>30480</xdr:colOff>
      <xdr:row>13</xdr:row>
      <xdr:rowOff>165735</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F8591B29-6DFD-2C16-47DF-61C998ADD3C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911340" y="762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106680</xdr:colOff>
      <xdr:row>0</xdr:row>
      <xdr:rowOff>68580</xdr:rowOff>
    </xdr:from>
    <xdr:to>
      <xdr:col>15</xdr:col>
      <xdr:colOff>106680</xdr:colOff>
      <xdr:row>13</xdr:row>
      <xdr:rowOff>158115</xdr:rowOff>
    </xdr:to>
    <mc:AlternateContent xmlns:mc="http://schemas.openxmlformats.org/markup-compatibility/2006" xmlns:a14="http://schemas.microsoft.com/office/drawing/2010/main">
      <mc:Choice Requires="a14">
        <xdr:graphicFrame macro="">
          <xdr:nvGraphicFramePr>
            <xdr:cNvPr id="5" name="Manager">
              <a:extLst>
                <a:ext uri="{FF2B5EF4-FFF2-40B4-BE49-F238E27FC236}">
                  <a16:creationId xmlns:a16="http://schemas.microsoft.com/office/drawing/2014/main" id="{4AEC7243-DEE8-44DF-1F5D-69AEFD215354}"/>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8816340" y="68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152400</xdr:colOff>
      <xdr:row>0</xdr:row>
      <xdr:rowOff>68580</xdr:rowOff>
    </xdr:from>
    <xdr:to>
      <xdr:col>18</xdr:col>
      <xdr:colOff>152400</xdr:colOff>
      <xdr:row>13</xdr:row>
      <xdr:rowOff>158115</xdr:rowOff>
    </xdr:to>
    <mc:AlternateContent xmlns:mc="http://schemas.openxmlformats.org/markup-compatibility/2006" xmlns:a14="http://schemas.microsoft.com/office/drawing/2010/main">
      <mc:Choice Requires="a14">
        <xdr:graphicFrame macro="">
          <xdr:nvGraphicFramePr>
            <xdr:cNvPr id="6" name="SalesMan">
              <a:extLst>
                <a:ext uri="{FF2B5EF4-FFF2-40B4-BE49-F238E27FC236}">
                  <a16:creationId xmlns:a16="http://schemas.microsoft.com/office/drawing/2014/main" id="{3E8D4A22-F076-DFA0-FBD3-92B7142DA885}"/>
                </a:ext>
              </a:extLst>
            </xdr:cNvPr>
            <xdr:cNvGraphicFramePr/>
          </xdr:nvGraphicFramePr>
          <xdr:xfrm>
            <a:off x="0" y="0"/>
            <a:ext cx="0" cy="0"/>
          </xdr:xfrm>
          <a:graphic>
            <a:graphicData uri="http://schemas.microsoft.com/office/drawing/2010/slicer">
              <sle:slicer xmlns:sle="http://schemas.microsoft.com/office/drawing/2010/slicer" name="SalesMan"/>
            </a:graphicData>
          </a:graphic>
        </xdr:graphicFrame>
      </mc:Choice>
      <mc:Fallback xmlns="">
        <xdr:sp macro="" textlink="">
          <xdr:nvSpPr>
            <xdr:cNvPr id="0" name=""/>
            <xdr:cNvSpPr>
              <a:spLocks noTextEdit="1"/>
            </xdr:cNvSpPr>
          </xdr:nvSpPr>
          <xdr:spPr>
            <a:xfrm>
              <a:off x="10690860" y="68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182880</xdr:colOff>
      <xdr:row>0</xdr:row>
      <xdr:rowOff>68580</xdr:rowOff>
    </xdr:from>
    <xdr:to>
      <xdr:col>21</xdr:col>
      <xdr:colOff>182880</xdr:colOff>
      <xdr:row>13</xdr:row>
      <xdr:rowOff>158115</xdr:rowOff>
    </xdr:to>
    <mc:AlternateContent xmlns:mc="http://schemas.openxmlformats.org/markup-compatibility/2006" xmlns:a14="http://schemas.microsoft.com/office/drawing/2010/main">
      <mc:Choice Requires="a14">
        <xdr:graphicFrame macro="">
          <xdr:nvGraphicFramePr>
            <xdr:cNvPr id="7" name="Item">
              <a:extLst>
                <a:ext uri="{FF2B5EF4-FFF2-40B4-BE49-F238E27FC236}">
                  <a16:creationId xmlns:a16="http://schemas.microsoft.com/office/drawing/2014/main" id="{00E19478-33DA-46D4-0E50-EA46D0FE9C69}"/>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12550140" y="68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15240</xdr:colOff>
      <xdr:row>14</xdr:row>
      <xdr:rowOff>30480</xdr:rowOff>
    </xdr:from>
    <xdr:to>
      <xdr:col>9</xdr:col>
      <xdr:colOff>15240</xdr:colOff>
      <xdr:row>27</xdr:row>
      <xdr:rowOff>120015</xdr:rowOff>
    </xdr:to>
    <mc:AlternateContent xmlns:mc="http://schemas.openxmlformats.org/markup-compatibility/2006" xmlns:a14="http://schemas.microsoft.com/office/drawing/2010/main">
      <mc:Choice Requires="a14">
        <xdr:graphicFrame macro="">
          <xdr:nvGraphicFramePr>
            <xdr:cNvPr id="8" name="Units">
              <a:extLst>
                <a:ext uri="{FF2B5EF4-FFF2-40B4-BE49-F238E27FC236}">
                  <a16:creationId xmlns:a16="http://schemas.microsoft.com/office/drawing/2014/main" id="{B12BB478-1D4F-EDC7-4BEE-33DA1C7ABFA9}"/>
                </a:ext>
              </a:extLst>
            </xdr:cNvPr>
            <xdr:cNvGraphicFramePr/>
          </xdr:nvGraphicFramePr>
          <xdr:xfrm>
            <a:off x="0" y="0"/>
            <a:ext cx="0" cy="0"/>
          </xdr:xfrm>
          <a:graphic>
            <a:graphicData uri="http://schemas.microsoft.com/office/drawing/2010/slicer">
              <sle:slicer xmlns:sle="http://schemas.microsoft.com/office/drawing/2010/slicer" name="Units"/>
            </a:graphicData>
          </a:graphic>
        </xdr:graphicFrame>
      </mc:Choice>
      <mc:Fallback xmlns="">
        <xdr:sp macro="" textlink="">
          <xdr:nvSpPr>
            <xdr:cNvPr id="0" name=""/>
            <xdr:cNvSpPr>
              <a:spLocks noTextEdit="1"/>
            </xdr:cNvSpPr>
          </xdr:nvSpPr>
          <xdr:spPr>
            <a:xfrm>
              <a:off x="5067300" y="25908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45720</xdr:colOff>
      <xdr:row>14</xdr:row>
      <xdr:rowOff>15240</xdr:rowOff>
    </xdr:from>
    <xdr:to>
      <xdr:col>12</xdr:col>
      <xdr:colOff>45720</xdr:colOff>
      <xdr:row>27</xdr:row>
      <xdr:rowOff>104775</xdr:rowOff>
    </xdr:to>
    <mc:AlternateContent xmlns:mc="http://schemas.openxmlformats.org/markup-compatibility/2006" xmlns:a14="http://schemas.microsoft.com/office/drawing/2010/main">
      <mc:Choice Requires="a14">
        <xdr:graphicFrame macro="">
          <xdr:nvGraphicFramePr>
            <xdr:cNvPr id="9" name="Unit_price">
              <a:extLst>
                <a:ext uri="{FF2B5EF4-FFF2-40B4-BE49-F238E27FC236}">
                  <a16:creationId xmlns:a16="http://schemas.microsoft.com/office/drawing/2014/main" id="{C8D8A295-EBC2-C395-2275-952D7974E8E3}"/>
                </a:ext>
              </a:extLst>
            </xdr:cNvPr>
            <xdr:cNvGraphicFramePr/>
          </xdr:nvGraphicFramePr>
          <xdr:xfrm>
            <a:off x="0" y="0"/>
            <a:ext cx="0" cy="0"/>
          </xdr:xfrm>
          <a:graphic>
            <a:graphicData uri="http://schemas.microsoft.com/office/drawing/2010/slicer">
              <sle:slicer xmlns:sle="http://schemas.microsoft.com/office/drawing/2010/slicer" name="Unit_price"/>
            </a:graphicData>
          </a:graphic>
        </xdr:graphicFrame>
      </mc:Choice>
      <mc:Fallback xmlns="">
        <xdr:sp macro="" textlink="">
          <xdr:nvSpPr>
            <xdr:cNvPr id="0" name=""/>
            <xdr:cNvSpPr>
              <a:spLocks noTextEdit="1"/>
            </xdr:cNvSpPr>
          </xdr:nvSpPr>
          <xdr:spPr>
            <a:xfrm>
              <a:off x="6926580" y="2575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83820</xdr:colOff>
      <xdr:row>14</xdr:row>
      <xdr:rowOff>15240</xdr:rowOff>
    </xdr:from>
    <xdr:to>
      <xdr:col>15</xdr:col>
      <xdr:colOff>83820</xdr:colOff>
      <xdr:row>27</xdr:row>
      <xdr:rowOff>104775</xdr:rowOff>
    </xdr:to>
    <mc:AlternateContent xmlns:mc="http://schemas.openxmlformats.org/markup-compatibility/2006" xmlns:a14="http://schemas.microsoft.com/office/drawing/2010/main">
      <mc:Choice Requires="a14">
        <xdr:graphicFrame macro="">
          <xdr:nvGraphicFramePr>
            <xdr:cNvPr id="10" name="Sale_amt">
              <a:extLst>
                <a:ext uri="{FF2B5EF4-FFF2-40B4-BE49-F238E27FC236}">
                  <a16:creationId xmlns:a16="http://schemas.microsoft.com/office/drawing/2014/main" id="{E9451D18-4451-22E5-7F8D-61D3D75469A9}"/>
                </a:ext>
              </a:extLst>
            </xdr:cNvPr>
            <xdr:cNvGraphicFramePr/>
          </xdr:nvGraphicFramePr>
          <xdr:xfrm>
            <a:off x="0" y="0"/>
            <a:ext cx="0" cy="0"/>
          </xdr:xfrm>
          <a:graphic>
            <a:graphicData uri="http://schemas.microsoft.com/office/drawing/2010/slicer">
              <sle:slicer xmlns:sle="http://schemas.microsoft.com/office/drawing/2010/slicer" name="Sale_amt"/>
            </a:graphicData>
          </a:graphic>
        </xdr:graphicFrame>
      </mc:Choice>
      <mc:Fallback xmlns="">
        <xdr:sp macro="" textlink="">
          <xdr:nvSpPr>
            <xdr:cNvPr id="0" name=""/>
            <xdr:cNvSpPr>
              <a:spLocks noTextEdit="1"/>
            </xdr:cNvSpPr>
          </xdr:nvSpPr>
          <xdr:spPr>
            <a:xfrm>
              <a:off x="8793480" y="2575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129540</xdr:colOff>
      <xdr:row>14</xdr:row>
      <xdr:rowOff>22860</xdr:rowOff>
    </xdr:from>
    <xdr:to>
      <xdr:col>18</xdr:col>
      <xdr:colOff>129540</xdr:colOff>
      <xdr:row>27</xdr:row>
      <xdr:rowOff>112395</xdr:rowOff>
    </xdr:to>
    <mc:AlternateContent xmlns:mc="http://schemas.openxmlformats.org/markup-compatibility/2006" xmlns:a14="http://schemas.microsoft.com/office/drawing/2010/main">
      <mc:Choice Requires="a14">
        <xdr:graphicFrame macro="">
          <xdr:nvGraphicFramePr>
            <xdr:cNvPr id="11" name="Quarters">
              <a:extLst>
                <a:ext uri="{FF2B5EF4-FFF2-40B4-BE49-F238E27FC236}">
                  <a16:creationId xmlns:a16="http://schemas.microsoft.com/office/drawing/2014/main" id="{2860B3A4-AA87-E5C4-3659-6E06289345BD}"/>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10668000" y="2583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144780</xdr:colOff>
      <xdr:row>14</xdr:row>
      <xdr:rowOff>30480</xdr:rowOff>
    </xdr:from>
    <xdr:to>
      <xdr:col>21</xdr:col>
      <xdr:colOff>144780</xdr:colOff>
      <xdr:row>27</xdr:row>
      <xdr:rowOff>120015</xdr:rowOff>
    </xdr:to>
    <mc:AlternateContent xmlns:mc="http://schemas.openxmlformats.org/markup-compatibility/2006" xmlns:a14="http://schemas.microsoft.com/office/drawing/2010/main">
      <mc:Choice Requires="a14">
        <xdr:graphicFrame macro="">
          <xdr:nvGraphicFramePr>
            <xdr:cNvPr id="12" name="Years">
              <a:extLst>
                <a:ext uri="{FF2B5EF4-FFF2-40B4-BE49-F238E27FC236}">
                  <a16:creationId xmlns:a16="http://schemas.microsoft.com/office/drawing/2014/main" id="{72607432-0FC5-E169-C288-0BEAA271D50C}"/>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2512040" y="25908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shi Amin" refreshedDate="44756.740592592592" createdVersion="8" refreshedVersion="8" minRefreshableVersion="3" recordCount="43" xr:uid="{6390EA08-0E03-4A75-B6FD-5C5E9E8CAAA1}">
  <cacheSource type="worksheet">
    <worksheetSource ref="A1:H44" sheet="Sheet1"/>
  </cacheSource>
  <cacheFields count="10">
    <cacheField name="OrderDate" numFmtId="164">
      <sharedItems containsSemiMixedTypes="0" containsNonDate="0" containsDate="1" containsString="0" minDate="2018-01-06T00:00:00" maxDate="2019-12-22T00:00:00" count="43">
        <d v="2018-01-06T00:00:00"/>
        <d v="2018-01-23T00:00:00"/>
        <d v="2018-02-09T00:00:00"/>
        <d v="2018-02-26T00:00:00"/>
        <d v="2018-03-15T00:00:00"/>
        <d v="2018-04-01T00:00:00"/>
        <d v="2018-04-18T00:00:00"/>
        <d v="2018-05-05T00:00:00"/>
        <d v="2018-05-22T00:00:00"/>
        <d v="2018-06-08T00:00:00"/>
        <d v="2018-06-25T00:00:00"/>
        <d v="2018-07-12T00:00:00"/>
        <d v="2018-07-29T00:00:00"/>
        <d v="2018-08-15T00:00:00"/>
        <d v="2018-09-01T00:00:00"/>
        <d v="2018-09-18T00:00:00"/>
        <d v="2018-10-05T00:00:00"/>
        <d v="2018-10-22T00:00:00"/>
        <d v="2018-11-08T00:00:00"/>
        <d v="2018-11-25T00:00:00"/>
        <d v="2018-12-12T00:00:00"/>
        <d v="2018-12-29T00:00:00"/>
        <d v="2019-01-15T00:00:00"/>
        <d v="2019-02-01T00:00:00"/>
        <d v="2019-02-18T00:00:00"/>
        <d v="2019-03-07T00:00:00"/>
        <d v="2019-03-24T00:00:00"/>
        <d v="2019-04-10T00:00:00"/>
        <d v="2019-04-27T00:00:00"/>
        <d v="2019-05-14T00:00:00"/>
        <d v="2019-05-31T00:00:00"/>
        <d v="2019-06-17T00:00:00"/>
        <d v="2019-07-04T00:00:00"/>
        <d v="2019-07-21T00:00:00"/>
        <d v="2019-08-07T00:00:00"/>
        <d v="2019-08-24T00:00:00"/>
        <d v="2019-09-10T00:00:00"/>
        <d v="2019-09-27T00:00:00"/>
        <d v="2019-10-14T00:00:00"/>
        <d v="2019-10-31T00:00:00"/>
        <d v="2019-11-17T00:00:00"/>
        <d v="2019-12-04T00:00:00"/>
        <d v="2019-12-21T00:00:00"/>
      </sharedItems>
      <fieldGroup par="9" base="0">
        <rangePr groupBy="months" startDate="2018-01-06T00:00:00" endDate="2019-12-22T00:00:00"/>
        <groupItems count="14">
          <s v="&lt;06-01-2018"/>
          <s v="Jan"/>
          <s v="Feb"/>
          <s v="Mar"/>
          <s v="Apr"/>
          <s v="May"/>
          <s v="Jun"/>
          <s v="Jul"/>
          <s v="Aug"/>
          <s v="Sep"/>
          <s v="Oct"/>
          <s v="Nov"/>
          <s v="Dec"/>
          <s v="&gt;22-12-2019"/>
        </groupItems>
      </fieldGroup>
    </cacheField>
    <cacheField name="Region" numFmtId="0">
      <sharedItems count="3">
        <s v="East"/>
        <s v="Central"/>
        <s v="West"/>
      </sharedItems>
    </cacheField>
    <cacheField name="Manager" numFmtId="0">
      <sharedItems count="4">
        <s v="Martha"/>
        <s v="Hermann"/>
        <s v="Timothy"/>
        <s v="Douglas"/>
      </sharedItems>
    </cacheField>
    <cacheField name="SalesMan" numFmtId="0">
      <sharedItems count="11">
        <s v="Alexander"/>
        <s v="Shelli"/>
        <s v="Luis"/>
        <s v="David"/>
        <s v="Stephen"/>
        <s v="Steven"/>
        <s v="Michael"/>
        <s v="Sigal"/>
        <s v="Diana"/>
        <s v="Karen"/>
        <s v="John"/>
      </sharedItems>
    </cacheField>
    <cacheField name="Item" numFmtId="0">
      <sharedItems count="5">
        <s v="Television"/>
        <s v="Home Theater"/>
        <s v="Cell Phone"/>
        <s v="Desk"/>
        <s v="Video Games"/>
      </sharedItems>
    </cacheField>
    <cacheField name="Units" numFmtId="0">
      <sharedItems containsSemiMixedTypes="0" containsString="0" containsNumber="1" containsInteger="1" minValue="2" maxValue="96" count="37">
        <n v="95"/>
        <n v="50"/>
        <n v="36"/>
        <n v="27"/>
        <n v="56"/>
        <n v="60"/>
        <n v="75"/>
        <n v="90"/>
        <n v="32"/>
        <n v="29"/>
        <n v="81"/>
        <n v="35"/>
        <n v="2"/>
        <n v="16"/>
        <n v="28"/>
        <n v="64"/>
        <n v="15"/>
        <n v="96"/>
        <n v="67"/>
        <n v="74"/>
        <n v="46"/>
        <n v="87"/>
        <n v="4"/>
        <n v="7"/>
        <n v="66"/>
        <n v="53"/>
        <n v="80"/>
        <n v="5"/>
        <n v="62"/>
        <n v="55"/>
        <n v="42"/>
        <n v="3"/>
        <n v="76"/>
        <n v="57"/>
        <n v="14"/>
        <n v="11"/>
        <n v="94"/>
      </sharedItems>
    </cacheField>
    <cacheField name="Unit_price" numFmtId="43">
      <sharedItems containsSemiMixedTypes="0" containsString="0" containsNumber="1" minValue="58.5" maxValue="1198" count="5">
        <n v="1198"/>
        <n v="500"/>
        <n v="225"/>
        <n v="125"/>
        <n v="58.5"/>
      </sharedItems>
    </cacheField>
    <cacheField name="Sale_amt" numFmtId="43">
      <sharedItems containsSemiMixedTypes="0" containsString="0" containsNumber="1" minValue="250" maxValue="113810" count="40">
        <n v="113810"/>
        <n v="25000"/>
        <n v="43128"/>
        <n v="6075"/>
        <n v="67088"/>
        <n v="30000"/>
        <n v="89850"/>
        <n v="107820"/>
        <n v="38336"/>
        <n v="14500"/>
        <n v="40500"/>
        <n v="41930"/>
        <n v="250"/>
        <n v="936"/>
        <n v="14000"/>
        <n v="14400"/>
        <n v="3375"/>
        <n v="5616"/>
        <n v="80266"/>
        <n v="4329"/>
        <n v="23000"/>
        <n v="43500"/>
        <n v="2000"/>
        <n v="3500"/>
        <n v="2925"/>
        <n v="79068"/>
        <n v="21600"/>
        <n v="63494"/>
        <n v="40000"/>
        <n v="625"/>
        <n v="3627"/>
        <n v="3217.5"/>
        <n v="2457"/>
        <n v="375"/>
        <n v="8386"/>
        <n v="17100"/>
        <n v="28500"/>
        <n v="16772"/>
        <n v="5500"/>
        <n v="47000"/>
      </sharedItems>
    </cacheField>
    <cacheField name="Quarters" numFmtId="0" databaseField="0">
      <fieldGroup base="0">
        <rangePr groupBy="quarters" startDate="2018-01-06T00:00:00" endDate="2019-12-22T00:00:00"/>
        <groupItems count="6">
          <s v="&lt;06-01-2018"/>
          <s v="Qtr1"/>
          <s v="Qtr2"/>
          <s v="Qtr3"/>
          <s v="Qtr4"/>
          <s v="&gt;22-12-2019"/>
        </groupItems>
      </fieldGroup>
    </cacheField>
    <cacheField name="Years" numFmtId="0" databaseField="0">
      <fieldGroup base="0">
        <rangePr groupBy="years" startDate="2018-01-06T00:00:00" endDate="2019-12-22T00:00:00"/>
        <groupItems count="4">
          <s v="&lt;06-01-2018"/>
          <s v="2018"/>
          <s v="2019"/>
          <s v="&gt;22-12-2019"/>
        </groupItems>
      </fieldGroup>
    </cacheField>
  </cacheFields>
  <extLst>
    <ext xmlns:x14="http://schemas.microsoft.com/office/spreadsheetml/2009/9/main" uri="{725AE2AE-9491-48be-B2B4-4EB974FC3084}">
      <x14:pivotCacheDefinition pivotCacheId="20243476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x v="0"/>
    <x v="0"/>
    <x v="0"/>
    <x v="0"/>
    <x v="0"/>
    <x v="0"/>
  </r>
  <r>
    <x v="1"/>
    <x v="1"/>
    <x v="1"/>
    <x v="1"/>
    <x v="1"/>
    <x v="1"/>
    <x v="1"/>
    <x v="1"/>
  </r>
  <r>
    <x v="2"/>
    <x v="1"/>
    <x v="1"/>
    <x v="2"/>
    <x v="0"/>
    <x v="2"/>
    <x v="0"/>
    <x v="2"/>
  </r>
  <r>
    <x v="3"/>
    <x v="1"/>
    <x v="2"/>
    <x v="3"/>
    <x v="2"/>
    <x v="3"/>
    <x v="2"/>
    <x v="3"/>
  </r>
  <r>
    <x v="4"/>
    <x v="2"/>
    <x v="2"/>
    <x v="4"/>
    <x v="0"/>
    <x v="4"/>
    <x v="0"/>
    <x v="4"/>
  </r>
  <r>
    <x v="5"/>
    <x v="0"/>
    <x v="0"/>
    <x v="0"/>
    <x v="1"/>
    <x v="5"/>
    <x v="1"/>
    <x v="5"/>
  </r>
  <r>
    <x v="6"/>
    <x v="1"/>
    <x v="0"/>
    <x v="5"/>
    <x v="0"/>
    <x v="6"/>
    <x v="0"/>
    <x v="6"/>
  </r>
  <r>
    <x v="7"/>
    <x v="1"/>
    <x v="1"/>
    <x v="2"/>
    <x v="0"/>
    <x v="7"/>
    <x v="0"/>
    <x v="7"/>
  </r>
  <r>
    <x v="8"/>
    <x v="2"/>
    <x v="3"/>
    <x v="6"/>
    <x v="0"/>
    <x v="8"/>
    <x v="0"/>
    <x v="8"/>
  </r>
  <r>
    <x v="9"/>
    <x v="0"/>
    <x v="0"/>
    <x v="0"/>
    <x v="1"/>
    <x v="5"/>
    <x v="1"/>
    <x v="5"/>
  </r>
  <r>
    <x v="10"/>
    <x v="1"/>
    <x v="1"/>
    <x v="7"/>
    <x v="0"/>
    <x v="7"/>
    <x v="0"/>
    <x v="7"/>
  </r>
  <r>
    <x v="11"/>
    <x v="0"/>
    <x v="0"/>
    <x v="8"/>
    <x v="1"/>
    <x v="9"/>
    <x v="1"/>
    <x v="9"/>
  </r>
  <r>
    <x v="12"/>
    <x v="0"/>
    <x v="3"/>
    <x v="9"/>
    <x v="1"/>
    <x v="10"/>
    <x v="1"/>
    <x v="10"/>
  </r>
  <r>
    <x v="13"/>
    <x v="0"/>
    <x v="0"/>
    <x v="0"/>
    <x v="0"/>
    <x v="11"/>
    <x v="0"/>
    <x v="11"/>
  </r>
  <r>
    <x v="14"/>
    <x v="1"/>
    <x v="3"/>
    <x v="10"/>
    <x v="3"/>
    <x v="12"/>
    <x v="3"/>
    <x v="12"/>
  </r>
  <r>
    <x v="15"/>
    <x v="0"/>
    <x v="0"/>
    <x v="0"/>
    <x v="4"/>
    <x v="13"/>
    <x v="4"/>
    <x v="13"/>
  </r>
  <r>
    <x v="16"/>
    <x v="1"/>
    <x v="1"/>
    <x v="7"/>
    <x v="1"/>
    <x v="14"/>
    <x v="1"/>
    <x v="14"/>
  </r>
  <r>
    <x v="17"/>
    <x v="0"/>
    <x v="0"/>
    <x v="0"/>
    <x v="2"/>
    <x v="15"/>
    <x v="2"/>
    <x v="15"/>
  </r>
  <r>
    <x v="18"/>
    <x v="0"/>
    <x v="3"/>
    <x v="9"/>
    <x v="2"/>
    <x v="16"/>
    <x v="2"/>
    <x v="16"/>
  </r>
  <r>
    <x v="19"/>
    <x v="1"/>
    <x v="1"/>
    <x v="1"/>
    <x v="4"/>
    <x v="17"/>
    <x v="4"/>
    <x v="17"/>
  </r>
  <r>
    <x v="20"/>
    <x v="1"/>
    <x v="3"/>
    <x v="10"/>
    <x v="0"/>
    <x v="18"/>
    <x v="0"/>
    <x v="18"/>
  </r>
  <r>
    <x v="21"/>
    <x v="0"/>
    <x v="3"/>
    <x v="9"/>
    <x v="4"/>
    <x v="19"/>
    <x v="4"/>
    <x v="19"/>
  </r>
  <r>
    <x v="22"/>
    <x v="1"/>
    <x v="2"/>
    <x v="3"/>
    <x v="1"/>
    <x v="20"/>
    <x v="1"/>
    <x v="20"/>
  </r>
  <r>
    <x v="23"/>
    <x v="1"/>
    <x v="3"/>
    <x v="10"/>
    <x v="1"/>
    <x v="21"/>
    <x v="1"/>
    <x v="21"/>
  </r>
  <r>
    <x v="24"/>
    <x v="0"/>
    <x v="0"/>
    <x v="0"/>
    <x v="1"/>
    <x v="22"/>
    <x v="1"/>
    <x v="22"/>
  </r>
  <r>
    <x v="25"/>
    <x v="2"/>
    <x v="2"/>
    <x v="4"/>
    <x v="1"/>
    <x v="23"/>
    <x v="1"/>
    <x v="23"/>
  </r>
  <r>
    <x v="26"/>
    <x v="1"/>
    <x v="1"/>
    <x v="2"/>
    <x v="4"/>
    <x v="1"/>
    <x v="4"/>
    <x v="24"/>
  </r>
  <r>
    <x v="27"/>
    <x v="1"/>
    <x v="0"/>
    <x v="5"/>
    <x v="0"/>
    <x v="24"/>
    <x v="0"/>
    <x v="25"/>
  </r>
  <r>
    <x v="28"/>
    <x v="0"/>
    <x v="0"/>
    <x v="8"/>
    <x v="2"/>
    <x v="17"/>
    <x v="2"/>
    <x v="26"/>
  </r>
  <r>
    <x v="29"/>
    <x v="1"/>
    <x v="2"/>
    <x v="3"/>
    <x v="0"/>
    <x v="25"/>
    <x v="0"/>
    <x v="27"/>
  </r>
  <r>
    <x v="30"/>
    <x v="1"/>
    <x v="2"/>
    <x v="3"/>
    <x v="1"/>
    <x v="26"/>
    <x v="1"/>
    <x v="28"/>
  </r>
  <r>
    <x v="31"/>
    <x v="1"/>
    <x v="1"/>
    <x v="1"/>
    <x v="3"/>
    <x v="27"/>
    <x v="3"/>
    <x v="29"/>
  </r>
  <r>
    <x v="32"/>
    <x v="0"/>
    <x v="0"/>
    <x v="0"/>
    <x v="4"/>
    <x v="28"/>
    <x v="4"/>
    <x v="30"/>
  </r>
  <r>
    <x v="33"/>
    <x v="1"/>
    <x v="1"/>
    <x v="7"/>
    <x v="4"/>
    <x v="29"/>
    <x v="4"/>
    <x v="31"/>
  </r>
  <r>
    <x v="34"/>
    <x v="1"/>
    <x v="1"/>
    <x v="1"/>
    <x v="4"/>
    <x v="30"/>
    <x v="4"/>
    <x v="32"/>
  </r>
  <r>
    <x v="35"/>
    <x v="2"/>
    <x v="2"/>
    <x v="4"/>
    <x v="3"/>
    <x v="31"/>
    <x v="3"/>
    <x v="33"/>
  </r>
  <r>
    <x v="36"/>
    <x v="1"/>
    <x v="2"/>
    <x v="3"/>
    <x v="0"/>
    <x v="23"/>
    <x v="0"/>
    <x v="34"/>
  </r>
  <r>
    <x v="37"/>
    <x v="2"/>
    <x v="2"/>
    <x v="4"/>
    <x v="2"/>
    <x v="32"/>
    <x v="2"/>
    <x v="35"/>
  </r>
  <r>
    <x v="38"/>
    <x v="2"/>
    <x v="3"/>
    <x v="6"/>
    <x v="1"/>
    <x v="33"/>
    <x v="1"/>
    <x v="36"/>
  </r>
  <r>
    <x v="39"/>
    <x v="1"/>
    <x v="0"/>
    <x v="5"/>
    <x v="0"/>
    <x v="34"/>
    <x v="0"/>
    <x v="37"/>
  </r>
  <r>
    <x v="40"/>
    <x v="1"/>
    <x v="1"/>
    <x v="2"/>
    <x v="1"/>
    <x v="35"/>
    <x v="1"/>
    <x v="38"/>
  </r>
  <r>
    <x v="41"/>
    <x v="1"/>
    <x v="1"/>
    <x v="2"/>
    <x v="1"/>
    <x v="36"/>
    <x v="1"/>
    <x v="39"/>
  </r>
  <r>
    <x v="42"/>
    <x v="1"/>
    <x v="0"/>
    <x v="5"/>
    <x v="1"/>
    <x v="14"/>
    <x v="1"/>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F90641-0787-4544-9BC7-9447B9C8641C}"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6" firstHeaderRow="0" firstDataRow="1" firstDataCol="1"/>
  <pivotFields count="10">
    <pivotField axis="axisRow" numFmtId="164" showAll="0">
      <items count="15">
        <item x="0"/>
        <item x="1"/>
        <item x="2"/>
        <item x="3"/>
        <item x="4"/>
        <item x="5"/>
        <item x="6"/>
        <item x="7"/>
        <item x="8"/>
        <item x="9"/>
        <item x="10"/>
        <item x="11"/>
        <item x="12"/>
        <item x="13"/>
        <item t="default"/>
      </items>
    </pivotField>
    <pivotField axis="axisRow" showAll="0">
      <items count="4">
        <item x="1"/>
        <item x="0"/>
        <item x="2"/>
        <item t="default"/>
      </items>
    </pivotField>
    <pivotField axis="axisRow" showAll="0">
      <items count="5">
        <item x="3"/>
        <item x="1"/>
        <item x="0"/>
        <item x="2"/>
        <item t="default"/>
      </items>
    </pivotField>
    <pivotField axis="axisRow" showAll="0">
      <items count="12">
        <item x="0"/>
        <item x="3"/>
        <item x="8"/>
        <item x="10"/>
        <item x="9"/>
        <item x="2"/>
        <item x="6"/>
        <item x="1"/>
        <item x="7"/>
        <item x="4"/>
        <item x="5"/>
        <item t="default"/>
      </items>
    </pivotField>
    <pivotField axis="axisRow" showAll="0">
      <items count="6">
        <item x="2"/>
        <item x="3"/>
        <item x="1"/>
        <item x="0"/>
        <item x="4"/>
        <item t="default"/>
      </items>
    </pivotField>
    <pivotField dataField="1" showAll="0">
      <items count="38">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t="default"/>
      </items>
    </pivotField>
    <pivotField dataField="1" numFmtId="43" showAll="0">
      <items count="6">
        <item x="4"/>
        <item x="3"/>
        <item x="2"/>
        <item x="1"/>
        <item x="0"/>
        <item t="default"/>
      </items>
    </pivotField>
    <pivotField dataField="1" numFmtId="43" showAll="0">
      <items count="41">
        <item x="12"/>
        <item x="33"/>
        <item x="29"/>
        <item x="13"/>
        <item x="22"/>
        <item x="32"/>
        <item x="24"/>
        <item x="31"/>
        <item x="16"/>
        <item x="23"/>
        <item x="30"/>
        <item x="19"/>
        <item x="38"/>
        <item x="17"/>
        <item x="3"/>
        <item x="34"/>
        <item x="14"/>
        <item x="15"/>
        <item x="9"/>
        <item x="37"/>
        <item x="35"/>
        <item x="26"/>
        <item x="20"/>
        <item x="1"/>
        <item x="36"/>
        <item x="5"/>
        <item x="8"/>
        <item x="28"/>
        <item x="10"/>
        <item x="11"/>
        <item x="2"/>
        <item x="21"/>
        <item x="39"/>
        <item x="27"/>
        <item x="4"/>
        <item x="25"/>
        <item x="18"/>
        <item x="6"/>
        <item x="7"/>
        <item x="0"/>
        <item t="default"/>
      </items>
    </pivotField>
    <pivotField axis="axisRow" showAll="0">
      <items count="7">
        <item sd="0" x="0"/>
        <item sd="0" x="1"/>
        <item sd="0" x="2"/>
        <item sd="0" x="3"/>
        <item sd="0" x="4"/>
        <item sd="0" x="5"/>
        <item t="default"/>
      </items>
    </pivotField>
    <pivotField axis="axisRow" showAll="0">
      <items count="5">
        <item sd="0" x="0"/>
        <item sd="0" x="1"/>
        <item sd="0" x="2"/>
        <item sd="0" x="3"/>
        <item t="default"/>
      </items>
    </pivotField>
  </pivotFields>
  <rowFields count="7">
    <field x="9"/>
    <field x="8"/>
    <field x="0"/>
    <field x="1"/>
    <field x="2"/>
    <field x="3"/>
    <field x="4"/>
  </rowFields>
  <rowItems count="3">
    <i>
      <x v="1"/>
    </i>
    <i>
      <x v="2"/>
    </i>
    <i t="grand">
      <x/>
    </i>
  </rowItems>
  <colFields count="1">
    <field x="-2"/>
  </colFields>
  <colItems count="3">
    <i>
      <x/>
    </i>
    <i i="1">
      <x v="1"/>
    </i>
    <i i="2">
      <x v="2"/>
    </i>
  </colItems>
  <dataFields count="3">
    <dataField name="Sum of Units" fld="5" baseField="0" baseItem="0"/>
    <dataField name="Sum of Unit_price" fld="6" baseField="0" baseItem="0"/>
    <dataField name="Sum of Sale_amt" fld="7"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Date" xr10:uid="{277FE470-2849-4F32-89D3-B0BFDF9064D3}" sourceName="OrderDate">
  <pivotTables>
    <pivotTable tabId="2" name="PivotTable1"/>
  </pivotTables>
  <data>
    <tabular pivotCacheId="2024347679">
      <items count="14">
        <i x="1" s="1"/>
        <i x="2" s="1"/>
        <i x="3" s="1"/>
        <i x="4" s="1"/>
        <i x="5" s="1"/>
        <i x="6" s="1"/>
        <i x="7" s="1"/>
        <i x="8" s="1"/>
        <i x="9" s="1"/>
        <i x="10" s="1"/>
        <i x="11" s="1"/>
        <i x="12" s="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E6F21B5-19A2-4365-9B6A-540030886E11}" sourceName="Region">
  <pivotTables>
    <pivotTable tabId="2" name="PivotTable1"/>
  </pivotTables>
  <data>
    <tabular pivotCacheId="2024347679">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5B37514E-169B-40BB-B768-8F67FCFD0388}" sourceName="Manager">
  <pivotTables>
    <pivotTable tabId="2" name="PivotTable1"/>
  </pivotTables>
  <data>
    <tabular pivotCacheId="2024347679">
      <items count="4">
        <i x="3" s="1"/>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 xr10:uid="{FAA5DE46-187F-4CCD-A6FB-4533FF01FC7C}" sourceName="SalesMan">
  <pivotTables>
    <pivotTable tabId="2" name="PivotTable1"/>
  </pivotTables>
  <data>
    <tabular pivotCacheId="2024347679">
      <items count="11">
        <i x="0" s="1"/>
        <i x="3" s="1"/>
        <i x="8" s="1"/>
        <i x="10" s="1"/>
        <i x="9" s="1"/>
        <i x="2" s="1"/>
        <i x="6" s="1"/>
        <i x="1" s="1"/>
        <i x="7" s="1"/>
        <i x="4" s="1"/>
        <i x="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4026BCC3-7008-4377-A9B4-2417E6A2AB9A}" sourceName="Item">
  <pivotTables>
    <pivotTable tabId="2" name="PivotTable1"/>
  </pivotTables>
  <data>
    <tabular pivotCacheId="2024347679">
      <items count="5">
        <i x="2" s="1"/>
        <i x="3" s="1"/>
        <i x="1" s="1"/>
        <i x="0" s="1"/>
        <i x="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s" xr10:uid="{604D4381-371D-44E1-97B6-60930D33C086}" sourceName="Units">
  <pivotTables>
    <pivotTable tabId="2" name="PivotTable1"/>
  </pivotTables>
  <data>
    <tabular pivotCacheId="2024347679">
      <items count="37">
        <i x="12" s="1"/>
        <i x="31" s="1"/>
        <i x="22" s="1"/>
        <i x="27" s="1"/>
        <i x="23" s="1"/>
        <i x="35" s="1"/>
        <i x="34" s="1"/>
        <i x="16" s="1"/>
        <i x="13" s="1"/>
        <i x="3" s="1"/>
        <i x="14" s="1"/>
        <i x="9" s="1"/>
        <i x="8" s="1"/>
        <i x="11" s="1"/>
        <i x="2" s="1"/>
        <i x="30" s="1"/>
        <i x="20" s="1"/>
        <i x="1" s="1"/>
        <i x="25" s="1"/>
        <i x="29" s="1"/>
        <i x="4" s="1"/>
        <i x="33" s="1"/>
        <i x="5" s="1"/>
        <i x="28" s="1"/>
        <i x="15" s="1"/>
        <i x="24" s="1"/>
        <i x="18" s="1"/>
        <i x="19" s="1"/>
        <i x="6" s="1"/>
        <i x="32" s="1"/>
        <i x="26" s="1"/>
        <i x="10" s="1"/>
        <i x="21" s="1"/>
        <i x="7" s="1"/>
        <i x="36" s="1"/>
        <i x="0" s="1"/>
        <i x="17"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_price" xr10:uid="{40F5C853-133B-477B-B480-C8EAFAB68849}" sourceName="Unit_price">
  <pivotTables>
    <pivotTable tabId="2" name="PivotTable1"/>
  </pivotTables>
  <data>
    <tabular pivotCacheId="2024347679">
      <items count="5">
        <i x="4" s="1"/>
        <i x="3" s="1"/>
        <i x="2" s="1"/>
        <i x="1"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amt" xr10:uid="{DE61E382-F14A-4F4C-9343-22C79A63F23A}" sourceName="Sale_amt">
  <pivotTables>
    <pivotTable tabId="2" name="PivotTable1"/>
  </pivotTables>
  <data>
    <tabular pivotCacheId="2024347679">
      <items count="40">
        <i x="12" s="1"/>
        <i x="33" s="1"/>
        <i x="29" s="1"/>
        <i x="13" s="1"/>
        <i x="22" s="1"/>
        <i x="32" s="1"/>
        <i x="24" s="1"/>
        <i x="31" s="1"/>
        <i x="16" s="1"/>
        <i x="23" s="1"/>
        <i x="30" s="1"/>
        <i x="19" s="1"/>
        <i x="38" s="1"/>
        <i x="17" s="1"/>
        <i x="3" s="1"/>
        <i x="34" s="1"/>
        <i x="14" s="1"/>
        <i x="15" s="1"/>
        <i x="9" s="1"/>
        <i x="37" s="1"/>
        <i x="35" s="1"/>
        <i x="26" s="1"/>
        <i x="20" s="1"/>
        <i x="1" s="1"/>
        <i x="36" s="1"/>
        <i x="5" s="1"/>
        <i x="8" s="1"/>
        <i x="28" s="1"/>
        <i x="10" s="1"/>
        <i x="11" s="1"/>
        <i x="2" s="1"/>
        <i x="21" s="1"/>
        <i x="39" s="1"/>
        <i x="27" s="1"/>
        <i x="4" s="1"/>
        <i x="25" s="1"/>
        <i x="18" s="1"/>
        <i x="6" s="1"/>
        <i x="7" s="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 xr10:uid="{0129D31A-9A27-4747-ADA9-04C3B79B12EC}" sourceName="Quarters">
  <pivotTables>
    <pivotTable tabId="2" name="PivotTable1"/>
  </pivotTables>
  <data>
    <tabular pivotCacheId="2024347679">
      <items count="6">
        <i x="1" s="1"/>
        <i x="2" s="1"/>
        <i x="3" s="1"/>
        <i x="4" s="1"/>
        <i x="0" s="1" nd="1"/>
        <i x="5"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6294B416-CA34-49A3-90A8-0D386BC64096}" sourceName="Years">
  <pivotTables>
    <pivotTable tabId="2" name="PivotTable1"/>
  </pivotTables>
  <data>
    <tabular pivotCacheId="2024347679">
      <items count="4">
        <i x="1" s="1"/>
        <i x="2" s="1"/>
        <i x="0"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Date" xr10:uid="{B4824807-464D-46BF-88AB-C0414A736D32}" cache="Slicer_OrderDate" caption="OrderDate" startItem="3" rowHeight="234950"/>
  <slicer name="Region" xr10:uid="{65752057-5ECC-474B-97CE-3F4DD621FF7E}" cache="Slicer_Region" caption="Region" rowHeight="234950"/>
  <slicer name="Manager" xr10:uid="{44DCAE3F-8D4F-43D5-99B1-D6914033FD21}" cache="Slicer_Manager" caption="Manager" rowHeight="234950"/>
  <slicer name="SalesMan" xr10:uid="{7FF32B02-B681-40AE-BB7E-B05132B659E8}" cache="Slicer_SalesMan" caption="SalesMan" rowHeight="234950"/>
  <slicer name="Item" xr10:uid="{28973ECE-1B99-4286-AAF1-B518826E08D3}" cache="Slicer_Item" caption="Item" rowHeight="234950"/>
  <slicer name="Units" xr10:uid="{7602D48A-2A8E-42D3-BFEF-A34946108026}" cache="Slicer_Units" caption="Units" rowHeight="234950"/>
  <slicer name="Unit_price" xr10:uid="{C24ED3AF-3BCB-4DAF-BA51-FD825858C689}" cache="Slicer_Unit_price" caption="Unit_price" rowHeight="234950"/>
  <slicer name="Sale_amt" xr10:uid="{ABE4B7EE-94A2-4CDB-9410-A066C5FCA909}" cache="Slicer_Sale_amt" caption="Sale_amt" rowHeight="234950"/>
  <slicer name="Quarters" xr10:uid="{637915DC-99A7-4969-9115-7EE7F62C9120}" cache="Slicer_Quarters" caption="Quarters" rowHeight="234950"/>
  <slicer name="Years" xr10:uid="{D135A1EA-276F-422A-8818-9D6BC2CBE73E}" cache="Slicer_Years" caption="Year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1594F-0AC6-4252-8E96-098ADDF5A513}">
  <dimension ref="A3:D6"/>
  <sheetViews>
    <sheetView workbookViewId="0">
      <selection activeCell="C5" sqref="C5"/>
    </sheetView>
  </sheetViews>
  <sheetFormatPr defaultRowHeight="14.4" x14ac:dyDescent="0.3"/>
  <cols>
    <col min="1" max="1" width="12.5546875" bestFit="1" customWidth="1"/>
    <col min="2" max="2" width="11.77734375" bestFit="1" customWidth="1"/>
    <col min="3" max="3" width="16.21875" bestFit="1" customWidth="1"/>
    <col min="4" max="4" width="15.33203125" bestFit="1" customWidth="1"/>
  </cols>
  <sheetData>
    <row r="3" spans="1:4" x14ac:dyDescent="0.3">
      <c r="A3" s="1" t="s">
        <v>32</v>
      </c>
      <c r="B3" t="s">
        <v>36</v>
      </c>
      <c r="C3" t="s">
        <v>37</v>
      </c>
      <c r="D3" t="s">
        <v>38</v>
      </c>
    </row>
    <row r="4" spans="1:4" x14ac:dyDescent="0.3">
      <c r="A4" s="2" t="s">
        <v>34</v>
      </c>
      <c r="B4" s="3">
        <v>1178</v>
      </c>
      <c r="C4" s="3">
        <v>14757.5</v>
      </c>
      <c r="D4" s="3">
        <v>879029</v>
      </c>
    </row>
    <row r="5" spans="1:4" x14ac:dyDescent="0.3">
      <c r="A5" s="2" t="s">
        <v>35</v>
      </c>
      <c r="B5" s="3">
        <v>943</v>
      </c>
      <c r="C5" s="3">
        <v>10226</v>
      </c>
      <c r="D5" s="3">
        <v>426646.5</v>
      </c>
    </row>
    <row r="6" spans="1:4" x14ac:dyDescent="0.3">
      <c r="A6" s="2" t="s">
        <v>33</v>
      </c>
      <c r="B6" s="3">
        <v>2121</v>
      </c>
      <c r="C6" s="3">
        <v>24983.5</v>
      </c>
      <c r="D6" s="3">
        <v>1305675.5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1CF4B-876F-41FE-B554-BB2FD17CDA41}">
  <dimension ref="A1:L66"/>
  <sheetViews>
    <sheetView tabSelected="1" topLeftCell="A52" zoomScale="145" zoomScaleNormal="145" workbookViewId="0">
      <selection activeCell="B66" sqref="B66"/>
    </sheetView>
  </sheetViews>
  <sheetFormatPr defaultRowHeight="14.4" x14ac:dyDescent="0.3"/>
  <cols>
    <col min="1" max="1" width="14.33203125" customWidth="1"/>
    <col min="2" max="2" width="12.44140625" customWidth="1"/>
    <col min="3" max="3" width="11.6640625" customWidth="1"/>
    <col min="4" max="4" width="13.5546875" customWidth="1"/>
    <col min="5" max="5" width="14.33203125" customWidth="1"/>
    <col min="6" max="6" width="10.88671875" customWidth="1"/>
    <col min="7" max="7" width="12.21875" customWidth="1"/>
    <col min="8" max="8" width="18.5546875" customWidth="1"/>
    <col min="9" max="9" width="15.5546875" customWidth="1"/>
    <col min="10" max="10" width="24.21875" customWidth="1"/>
    <col min="11" max="11" width="19.6640625" customWidth="1"/>
  </cols>
  <sheetData>
    <row r="1" spans="1:12" ht="20.399999999999999" thickBot="1" x14ac:dyDescent="0.5">
      <c r="A1" s="5" t="s">
        <v>0</v>
      </c>
      <c r="B1" s="5" t="s">
        <v>1</v>
      </c>
      <c r="C1" s="5" t="s">
        <v>2</v>
      </c>
      <c r="D1" s="5" t="s">
        <v>3</v>
      </c>
      <c r="E1" s="5" t="s">
        <v>4</v>
      </c>
      <c r="F1" s="5" t="s">
        <v>5</v>
      </c>
      <c r="G1" s="6" t="s">
        <v>6</v>
      </c>
      <c r="H1" s="5" t="s">
        <v>7</v>
      </c>
      <c r="I1" s="7" t="s">
        <v>40</v>
      </c>
      <c r="J1" s="34" t="s">
        <v>31</v>
      </c>
      <c r="K1" s="36" t="s">
        <v>53</v>
      </c>
      <c r="L1" s="35" t="s">
        <v>58</v>
      </c>
    </row>
    <row r="2" spans="1:12" ht="20.399999999999999" thickBot="1" x14ac:dyDescent="0.7">
      <c r="A2" s="9">
        <v>43106</v>
      </c>
      <c r="B2" s="10" t="s">
        <v>8</v>
      </c>
      <c r="C2" s="11" t="s">
        <v>9</v>
      </c>
      <c r="D2" s="12" t="s">
        <v>10</v>
      </c>
      <c r="E2" s="10" t="s">
        <v>11</v>
      </c>
      <c r="F2" s="10">
        <v>95</v>
      </c>
      <c r="G2" s="13">
        <v>1198</v>
      </c>
      <c r="H2" s="14">
        <f>F2*G2</f>
        <v>113810</v>
      </c>
      <c r="I2" s="15">
        <f>AVERAGE(G2:H2)</f>
        <v>57504</v>
      </c>
      <c r="J2" s="4" t="str">
        <f>VLOOKUP(D3,A1:H20,6,TRUE)</f>
        <v>Units</v>
      </c>
      <c r="K2" s="4">
        <f>IFERROR(H2/F2,0)</f>
        <v>1198</v>
      </c>
      <c r="L2" t="b">
        <f>_xlfn.XOR(B2="Central",F2&gt;20)</f>
        <v>1</v>
      </c>
    </row>
    <row r="3" spans="1:12" ht="20.399999999999999" thickBot="1" x14ac:dyDescent="0.7">
      <c r="A3" s="9">
        <v>43123</v>
      </c>
      <c r="B3" s="10" t="s">
        <v>12</v>
      </c>
      <c r="C3" s="11" t="s">
        <v>13</v>
      </c>
      <c r="D3" s="12" t="s">
        <v>14</v>
      </c>
      <c r="E3" s="10" t="s">
        <v>15</v>
      </c>
      <c r="F3" s="10">
        <v>50</v>
      </c>
      <c r="G3" s="13">
        <v>500</v>
      </c>
      <c r="H3" s="14">
        <v>25000</v>
      </c>
      <c r="I3" s="15">
        <f t="shared" ref="I3:I44" si="0">AVERAGE(G3:H3)</f>
        <v>12750</v>
      </c>
      <c r="J3" s="4">
        <f>VLOOKUP(A3,A1:H20,6,FALSE)</f>
        <v>50</v>
      </c>
      <c r="K3" s="4">
        <f t="shared" ref="K3:K44" si="1">IFERROR(H3/F3,0)</f>
        <v>500</v>
      </c>
      <c r="L3" t="b">
        <f t="shared" ref="L3:L44" si="2">_xlfn.XOR(B3="Central",F3&gt;20)</f>
        <v>0</v>
      </c>
    </row>
    <row r="4" spans="1:12" ht="20.399999999999999" thickBot="1" x14ac:dyDescent="0.7">
      <c r="A4" s="9">
        <v>43140</v>
      </c>
      <c r="B4" s="10" t="s">
        <v>12</v>
      </c>
      <c r="C4" s="11" t="s">
        <v>13</v>
      </c>
      <c r="D4" s="12" t="s">
        <v>16</v>
      </c>
      <c r="E4" s="10" t="s">
        <v>11</v>
      </c>
      <c r="F4" s="10">
        <v>36</v>
      </c>
      <c r="G4" s="13">
        <v>1198</v>
      </c>
      <c r="H4" s="14">
        <v>43128</v>
      </c>
      <c r="I4" s="15">
        <f t="shared" si="0"/>
        <v>22163</v>
      </c>
      <c r="J4" s="4">
        <f>VLOOKUP(A4,A2:H21,6,FALSE)</f>
        <v>36</v>
      </c>
      <c r="K4" s="4">
        <f t="shared" si="1"/>
        <v>1198</v>
      </c>
      <c r="L4" t="b">
        <f t="shared" si="2"/>
        <v>0</v>
      </c>
    </row>
    <row r="5" spans="1:12" ht="20.399999999999999" thickBot="1" x14ac:dyDescent="0.7">
      <c r="A5" s="9">
        <v>43157</v>
      </c>
      <c r="B5" s="10" t="s">
        <v>12</v>
      </c>
      <c r="C5" s="11" t="s">
        <v>17</v>
      </c>
      <c r="D5" s="12" t="s">
        <v>18</v>
      </c>
      <c r="E5" s="10" t="s">
        <v>19</v>
      </c>
      <c r="F5" s="10">
        <v>27</v>
      </c>
      <c r="G5" s="13">
        <v>225</v>
      </c>
      <c r="H5" s="14">
        <v>6075</v>
      </c>
      <c r="I5" s="15">
        <f t="shared" si="0"/>
        <v>3150</v>
      </c>
      <c r="J5" s="4">
        <f>VLOOKUP(A5,A3:H22,6,FALSE)</f>
        <v>27</v>
      </c>
      <c r="K5" s="4">
        <f t="shared" si="1"/>
        <v>225</v>
      </c>
      <c r="L5" t="b">
        <f t="shared" si="2"/>
        <v>0</v>
      </c>
    </row>
    <row r="6" spans="1:12" ht="20.399999999999999" thickBot="1" x14ac:dyDescent="0.7">
      <c r="A6" s="20">
        <v>43174</v>
      </c>
      <c r="B6" s="21" t="s">
        <v>20</v>
      </c>
      <c r="C6" s="22" t="s">
        <v>17</v>
      </c>
      <c r="D6" s="23" t="s">
        <v>21</v>
      </c>
      <c r="E6" s="21" t="s">
        <v>11</v>
      </c>
      <c r="F6" s="21">
        <v>56</v>
      </c>
      <c r="G6" s="24">
        <v>1198</v>
      </c>
      <c r="H6" s="25">
        <v>67088</v>
      </c>
      <c r="I6" s="26">
        <f t="shared" si="0"/>
        <v>34143</v>
      </c>
      <c r="J6" s="4">
        <f>VLOOKUP(A6,A4:H23,6,FALSE)</f>
        <v>56</v>
      </c>
      <c r="K6" s="4">
        <f t="shared" si="1"/>
        <v>1198</v>
      </c>
      <c r="L6" t="b">
        <f t="shared" si="2"/>
        <v>1</v>
      </c>
    </row>
    <row r="7" spans="1:12" ht="20.399999999999999" thickBot="1" x14ac:dyDescent="0.7">
      <c r="A7" s="20">
        <v>43191</v>
      </c>
      <c r="B7" s="21" t="s">
        <v>8</v>
      </c>
      <c r="C7" s="22" t="s">
        <v>9</v>
      </c>
      <c r="D7" s="23" t="s">
        <v>10</v>
      </c>
      <c r="E7" s="21" t="s">
        <v>15</v>
      </c>
      <c r="F7" s="21">
        <v>60</v>
      </c>
      <c r="G7" s="24">
        <v>500</v>
      </c>
      <c r="H7" s="25">
        <v>30000</v>
      </c>
      <c r="I7" s="26">
        <f t="shared" si="0"/>
        <v>15250</v>
      </c>
      <c r="J7" s="4">
        <f t="shared" ref="J7:J29" si="3">VLOOKUP(A7,A5:H24,6,FALSE)</f>
        <v>60</v>
      </c>
      <c r="K7" s="4">
        <f t="shared" si="1"/>
        <v>500</v>
      </c>
      <c r="L7" t="b">
        <f t="shared" si="2"/>
        <v>1</v>
      </c>
    </row>
    <row r="8" spans="1:12" ht="20.399999999999999" thickBot="1" x14ac:dyDescent="0.7">
      <c r="A8" s="20">
        <v>43208</v>
      </c>
      <c r="B8" s="21" t="s">
        <v>12</v>
      </c>
      <c r="C8" s="27" t="s">
        <v>9</v>
      </c>
      <c r="D8" s="23" t="s">
        <v>22</v>
      </c>
      <c r="E8" s="21" t="s">
        <v>11</v>
      </c>
      <c r="F8" s="21">
        <v>75</v>
      </c>
      <c r="G8" s="24">
        <v>1198</v>
      </c>
      <c r="H8" s="25">
        <v>89850</v>
      </c>
      <c r="I8" s="26">
        <f t="shared" si="0"/>
        <v>45524</v>
      </c>
      <c r="J8" s="4">
        <f t="shared" si="3"/>
        <v>75</v>
      </c>
      <c r="K8" s="4">
        <f t="shared" si="1"/>
        <v>1198</v>
      </c>
      <c r="L8" t="b">
        <f t="shared" si="2"/>
        <v>0</v>
      </c>
    </row>
    <row r="9" spans="1:12" ht="20.399999999999999" thickBot="1" x14ac:dyDescent="0.7">
      <c r="A9" s="20">
        <v>43225</v>
      </c>
      <c r="B9" s="21" t="s">
        <v>12</v>
      </c>
      <c r="C9" s="22" t="s">
        <v>13</v>
      </c>
      <c r="D9" s="23" t="s">
        <v>16</v>
      </c>
      <c r="E9" s="21" t="s">
        <v>11</v>
      </c>
      <c r="F9" s="21">
        <v>90</v>
      </c>
      <c r="G9" s="24">
        <v>1198</v>
      </c>
      <c r="H9" s="25">
        <v>107820</v>
      </c>
      <c r="I9" s="26">
        <f t="shared" si="0"/>
        <v>54509</v>
      </c>
      <c r="J9" s="4">
        <f t="shared" si="3"/>
        <v>90</v>
      </c>
      <c r="K9" s="4">
        <f t="shared" si="1"/>
        <v>1198</v>
      </c>
      <c r="L9" t="b">
        <f t="shared" si="2"/>
        <v>0</v>
      </c>
    </row>
    <row r="10" spans="1:12" ht="20.399999999999999" thickBot="1" x14ac:dyDescent="0.7">
      <c r="A10" s="9">
        <v>43242</v>
      </c>
      <c r="B10" s="10" t="s">
        <v>20</v>
      </c>
      <c r="C10" s="16" t="s">
        <v>23</v>
      </c>
      <c r="D10" s="12" t="s">
        <v>24</v>
      </c>
      <c r="E10" s="10" t="s">
        <v>11</v>
      </c>
      <c r="F10" s="10">
        <v>32</v>
      </c>
      <c r="G10" s="13">
        <v>1198</v>
      </c>
      <c r="H10" s="14">
        <v>38336</v>
      </c>
      <c r="I10" s="15">
        <f t="shared" si="0"/>
        <v>19767</v>
      </c>
      <c r="J10" s="4">
        <f t="shared" si="3"/>
        <v>32</v>
      </c>
      <c r="K10" s="4">
        <f t="shared" si="1"/>
        <v>1198</v>
      </c>
      <c r="L10" t="b">
        <f t="shared" si="2"/>
        <v>1</v>
      </c>
    </row>
    <row r="11" spans="1:12" ht="20.399999999999999" thickBot="1" x14ac:dyDescent="0.7">
      <c r="A11" s="9">
        <v>43259</v>
      </c>
      <c r="B11" s="10" t="s">
        <v>8</v>
      </c>
      <c r="C11" s="11" t="s">
        <v>9</v>
      </c>
      <c r="D11" s="12" t="s">
        <v>10</v>
      </c>
      <c r="E11" s="10" t="s">
        <v>15</v>
      </c>
      <c r="F11" s="10">
        <v>60</v>
      </c>
      <c r="G11" s="13">
        <v>500</v>
      </c>
      <c r="H11" s="14">
        <v>30000</v>
      </c>
      <c r="I11" s="15">
        <f t="shared" si="0"/>
        <v>15250</v>
      </c>
      <c r="J11" s="4">
        <f t="shared" si="3"/>
        <v>60</v>
      </c>
      <c r="K11" s="4">
        <f t="shared" si="1"/>
        <v>500</v>
      </c>
      <c r="L11" t="b">
        <f t="shared" si="2"/>
        <v>1</v>
      </c>
    </row>
    <row r="12" spans="1:12" ht="20.399999999999999" thickBot="1" x14ac:dyDescent="0.7">
      <c r="A12" s="9">
        <v>43276</v>
      </c>
      <c r="B12" s="10" t="s">
        <v>12</v>
      </c>
      <c r="C12" s="11" t="s">
        <v>13</v>
      </c>
      <c r="D12" s="12" t="s">
        <v>25</v>
      </c>
      <c r="E12" s="10" t="s">
        <v>11</v>
      </c>
      <c r="F12" s="10">
        <v>90</v>
      </c>
      <c r="G12" s="13">
        <v>1198</v>
      </c>
      <c r="H12" s="14">
        <v>107820</v>
      </c>
      <c r="I12" s="15">
        <f t="shared" si="0"/>
        <v>54509</v>
      </c>
      <c r="J12" s="4">
        <f t="shared" si="3"/>
        <v>90</v>
      </c>
      <c r="K12" s="4">
        <f t="shared" si="1"/>
        <v>1198</v>
      </c>
      <c r="L12" t="b">
        <f t="shared" si="2"/>
        <v>0</v>
      </c>
    </row>
    <row r="13" spans="1:12" ht="20.399999999999999" thickBot="1" x14ac:dyDescent="0.7">
      <c r="A13" s="9">
        <v>43293</v>
      </c>
      <c r="B13" s="10" t="s">
        <v>8</v>
      </c>
      <c r="C13" s="17" t="s">
        <v>9</v>
      </c>
      <c r="D13" s="12" t="s">
        <v>26</v>
      </c>
      <c r="E13" s="10" t="s">
        <v>15</v>
      </c>
      <c r="F13" s="10">
        <v>29</v>
      </c>
      <c r="G13" s="13">
        <v>500</v>
      </c>
      <c r="H13" s="14">
        <v>14500</v>
      </c>
      <c r="I13" s="15">
        <f t="shared" si="0"/>
        <v>7500</v>
      </c>
      <c r="J13" s="4">
        <f t="shared" si="3"/>
        <v>29</v>
      </c>
      <c r="K13" s="4">
        <f t="shared" si="1"/>
        <v>500</v>
      </c>
      <c r="L13" t="b">
        <f t="shared" si="2"/>
        <v>1</v>
      </c>
    </row>
    <row r="14" spans="1:12" ht="20.399999999999999" thickBot="1" x14ac:dyDescent="0.7">
      <c r="A14" s="20">
        <v>43310</v>
      </c>
      <c r="B14" s="21" t="s">
        <v>8</v>
      </c>
      <c r="C14" s="28" t="s">
        <v>23</v>
      </c>
      <c r="D14" s="23" t="s">
        <v>27</v>
      </c>
      <c r="E14" s="21" t="s">
        <v>15</v>
      </c>
      <c r="F14" s="21">
        <v>81</v>
      </c>
      <c r="G14" s="24">
        <v>500</v>
      </c>
      <c r="H14" s="25">
        <v>40500</v>
      </c>
      <c r="I14" s="26">
        <f t="shared" si="0"/>
        <v>20500</v>
      </c>
      <c r="J14" s="4">
        <f>VLOOKUP(A14,A12:H31,6,FALSE)</f>
        <v>81</v>
      </c>
      <c r="K14" s="4">
        <f t="shared" si="1"/>
        <v>500</v>
      </c>
      <c r="L14" t="b">
        <f t="shared" si="2"/>
        <v>1</v>
      </c>
    </row>
    <row r="15" spans="1:12" ht="20.399999999999999" thickBot="1" x14ac:dyDescent="0.7">
      <c r="A15" s="20">
        <v>43327</v>
      </c>
      <c r="B15" s="21" t="s">
        <v>8</v>
      </c>
      <c r="C15" s="22" t="s">
        <v>9</v>
      </c>
      <c r="D15" s="23" t="s">
        <v>10</v>
      </c>
      <c r="E15" s="21" t="s">
        <v>11</v>
      </c>
      <c r="F15" s="21">
        <v>35</v>
      </c>
      <c r="G15" s="24">
        <v>1198</v>
      </c>
      <c r="H15" s="25">
        <v>41930</v>
      </c>
      <c r="I15" s="26">
        <f t="shared" si="0"/>
        <v>21564</v>
      </c>
      <c r="J15" s="4">
        <f t="shared" si="3"/>
        <v>35</v>
      </c>
      <c r="K15" s="4">
        <f t="shared" si="1"/>
        <v>1198</v>
      </c>
      <c r="L15" t="b">
        <f t="shared" si="2"/>
        <v>1</v>
      </c>
    </row>
    <row r="16" spans="1:12" ht="20.399999999999999" thickBot="1" x14ac:dyDescent="0.7">
      <c r="A16" s="20">
        <v>43344</v>
      </c>
      <c r="B16" s="21" t="s">
        <v>12</v>
      </c>
      <c r="C16" s="28" t="s">
        <v>23</v>
      </c>
      <c r="D16" s="23" t="s">
        <v>28</v>
      </c>
      <c r="E16" s="21" t="s">
        <v>29</v>
      </c>
      <c r="F16" s="21">
        <v>2</v>
      </c>
      <c r="G16" s="24">
        <v>125</v>
      </c>
      <c r="H16" s="25">
        <v>250</v>
      </c>
      <c r="I16" s="26">
        <f>AVERAGE(G16:H16)</f>
        <v>187.5</v>
      </c>
      <c r="J16" s="4">
        <f t="shared" si="3"/>
        <v>2</v>
      </c>
      <c r="K16" s="4">
        <f t="shared" si="1"/>
        <v>125</v>
      </c>
      <c r="L16" t="b">
        <f t="shared" si="2"/>
        <v>1</v>
      </c>
    </row>
    <row r="17" spans="1:12" ht="20.399999999999999" thickBot="1" x14ac:dyDescent="0.7">
      <c r="A17" s="20">
        <v>43361</v>
      </c>
      <c r="B17" s="21" t="s">
        <v>8</v>
      </c>
      <c r="C17" s="29" t="s">
        <v>9</v>
      </c>
      <c r="D17" s="23" t="s">
        <v>10</v>
      </c>
      <c r="E17" s="21" t="s">
        <v>30</v>
      </c>
      <c r="F17" s="21">
        <v>16</v>
      </c>
      <c r="G17" s="24">
        <v>58.5</v>
      </c>
      <c r="H17" s="25">
        <v>936</v>
      </c>
      <c r="I17" s="26">
        <f t="shared" si="0"/>
        <v>497.25</v>
      </c>
      <c r="J17" s="4">
        <f t="shared" si="3"/>
        <v>16</v>
      </c>
      <c r="K17" s="4">
        <f t="shared" si="1"/>
        <v>58.5</v>
      </c>
      <c r="L17" t="b">
        <f t="shared" si="2"/>
        <v>0</v>
      </c>
    </row>
    <row r="18" spans="1:12" ht="20.399999999999999" thickBot="1" x14ac:dyDescent="0.7">
      <c r="A18" s="9">
        <v>43378</v>
      </c>
      <c r="B18" s="10" t="s">
        <v>12</v>
      </c>
      <c r="C18" s="18" t="s">
        <v>13</v>
      </c>
      <c r="D18" s="12" t="s">
        <v>25</v>
      </c>
      <c r="E18" s="10" t="s">
        <v>15</v>
      </c>
      <c r="F18" s="10">
        <v>28</v>
      </c>
      <c r="G18" s="13">
        <v>500</v>
      </c>
      <c r="H18" s="14">
        <v>14000</v>
      </c>
      <c r="I18" s="15">
        <f t="shared" si="0"/>
        <v>7250</v>
      </c>
      <c r="J18" s="4">
        <f t="shared" si="3"/>
        <v>28</v>
      </c>
      <c r="K18" s="4">
        <f t="shared" si="1"/>
        <v>500</v>
      </c>
      <c r="L18" t="b">
        <f t="shared" si="2"/>
        <v>0</v>
      </c>
    </row>
    <row r="19" spans="1:12" ht="20.399999999999999" thickBot="1" x14ac:dyDescent="0.7">
      <c r="A19" s="9">
        <v>43395</v>
      </c>
      <c r="B19" s="10" t="s">
        <v>8</v>
      </c>
      <c r="C19" s="18" t="s">
        <v>9</v>
      </c>
      <c r="D19" s="12" t="s">
        <v>10</v>
      </c>
      <c r="E19" s="10" t="s">
        <v>19</v>
      </c>
      <c r="F19" s="10">
        <v>64</v>
      </c>
      <c r="G19" s="13">
        <v>225</v>
      </c>
      <c r="H19" s="14">
        <v>14400</v>
      </c>
      <c r="I19" s="15">
        <f t="shared" si="0"/>
        <v>7312.5</v>
      </c>
      <c r="J19" s="4">
        <f t="shared" si="3"/>
        <v>64</v>
      </c>
      <c r="K19" s="4">
        <f t="shared" si="1"/>
        <v>225</v>
      </c>
      <c r="L19" t="b">
        <f t="shared" si="2"/>
        <v>1</v>
      </c>
    </row>
    <row r="20" spans="1:12" ht="20.399999999999999" thickBot="1" x14ac:dyDescent="0.7">
      <c r="A20" s="9">
        <v>43412</v>
      </c>
      <c r="B20" s="10" t="s">
        <v>8</v>
      </c>
      <c r="C20" s="19" t="s">
        <v>23</v>
      </c>
      <c r="D20" s="12" t="s">
        <v>27</v>
      </c>
      <c r="E20" s="10" t="s">
        <v>19</v>
      </c>
      <c r="F20" s="10">
        <v>15</v>
      </c>
      <c r="G20" s="13">
        <v>225</v>
      </c>
      <c r="H20" s="14">
        <v>3375</v>
      </c>
      <c r="I20" s="15">
        <f t="shared" si="0"/>
        <v>1800</v>
      </c>
      <c r="J20" s="4">
        <f t="shared" si="3"/>
        <v>15</v>
      </c>
      <c r="K20" s="4">
        <f t="shared" si="1"/>
        <v>225</v>
      </c>
      <c r="L20" t="b">
        <f t="shared" si="2"/>
        <v>0</v>
      </c>
    </row>
    <row r="21" spans="1:12" ht="20.399999999999999" thickBot="1" x14ac:dyDescent="0.7">
      <c r="A21" s="9">
        <v>43429</v>
      </c>
      <c r="B21" s="10" t="s">
        <v>12</v>
      </c>
      <c r="C21" s="18" t="s">
        <v>13</v>
      </c>
      <c r="D21" s="12" t="s">
        <v>14</v>
      </c>
      <c r="E21" s="10" t="s">
        <v>30</v>
      </c>
      <c r="F21" s="10">
        <v>96</v>
      </c>
      <c r="G21" s="13">
        <v>58.5</v>
      </c>
      <c r="H21" s="14">
        <v>5616</v>
      </c>
      <c r="I21" s="15">
        <f t="shared" si="0"/>
        <v>2837.25</v>
      </c>
      <c r="J21" s="4">
        <f t="shared" si="3"/>
        <v>96</v>
      </c>
      <c r="K21" s="4">
        <f t="shared" si="1"/>
        <v>58.5</v>
      </c>
      <c r="L21" t="b">
        <f t="shared" si="2"/>
        <v>0</v>
      </c>
    </row>
    <row r="22" spans="1:12" ht="20.399999999999999" thickBot="1" x14ac:dyDescent="0.7">
      <c r="A22" s="20">
        <v>43446</v>
      </c>
      <c r="B22" s="21" t="s">
        <v>12</v>
      </c>
      <c r="C22" s="30" t="s">
        <v>23</v>
      </c>
      <c r="D22" s="23" t="s">
        <v>28</v>
      </c>
      <c r="E22" s="21" t="s">
        <v>11</v>
      </c>
      <c r="F22" s="21">
        <v>67</v>
      </c>
      <c r="G22" s="24">
        <v>1198</v>
      </c>
      <c r="H22" s="25">
        <v>80266</v>
      </c>
      <c r="I22" s="26">
        <f t="shared" si="0"/>
        <v>40732</v>
      </c>
      <c r="J22" s="4">
        <f>VLOOKUP(A22,A20:H39,6,FALSE)</f>
        <v>67</v>
      </c>
      <c r="K22" s="4">
        <f t="shared" si="1"/>
        <v>1198</v>
      </c>
      <c r="L22" t="b">
        <f t="shared" si="2"/>
        <v>0</v>
      </c>
    </row>
    <row r="23" spans="1:12" ht="20.399999999999999" thickBot="1" x14ac:dyDescent="0.7">
      <c r="A23" s="20">
        <v>43463</v>
      </c>
      <c r="B23" s="21" t="s">
        <v>8</v>
      </c>
      <c r="C23" s="28" t="s">
        <v>23</v>
      </c>
      <c r="D23" s="23" t="s">
        <v>27</v>
      </c>
      <c r="E23" s="21" t="s">
        <v>30</v>
      </c>
      <c r="F23" s="21">
        <v>74</v>
      </c>
      <c r="G23" s="24">
        <v>58.5</v>
      </c>
      <c r="H23" s="25">
        <v>4329</v>
      </c>
      <c r="I23" s="26">
        <f t="shared" si="0"/>
        <v>2193.75</v>
      </c>
      <c r="J23" s="4">
        <f t="shared" si="3"/>
        <v>74</v>
      </c>
      <c r="K23" s="4">
        <f t="shared" si="1"/>
        <v>58.5</v>
      </c>
      <c r="L23" t="b">
        <f t="shared" si="2"/>
        <v>1</v>
      </c>
    </row>
    <row r="24" spans="1:12" ht="20.399999999999999" thickBot="1" x14ac:dyDescent="0.7">
      <c r="A24" s="20">
        <v>43480</v>
      </c>
      <c r="B24" s="21" t="s">
        <v>12</v>
      </c>
      <c r="C24" s="22" t="s">
        <v>17</v>
      </c>
      <c r="D24" s="23" t="s">
        <v>18</v>
      </c>
      <c r="E24" s="21" t="s">
        <v>15</v>
      </c>
      <c r="F24" s="21">
        <v>46</v>
      </c>
      <c r="G24" s="24">
        <v>500</v>
      </c>
      <c r="H24" s="25">
        <v>23000</v>
      </c>
      <c r="I24" s="26">
        <f t="shared" si="0"/>
        <v>11750</v>
      </c>
      <c r="J24" s="4">
        <f t="shared" si="3"/>
        <v>46</v>
      </c>
      <c r="K24" s="4">
        <f t="shared" si="1"/>
        <v>500</v>
      </c>
      <c r="L24" t="b">
        <f t="shared" si="2"/>
        <v>0</v>
      </c>
    </row>
    <row r="25" spans="1:12" ht="20.399999999999999" thickBot="1" x14ac:dyDescent="0.7">
      <c r="A25" s="20">
        <v>43497</v>
      </c>
      <c r="B25" s="21" t="s">
        <v>12</v>
      </c>
      <c r="C25" s="28" t="s">
        <v>23</v>
      </c>
      <c r="D25" s="23" t="s">
        <v>28</v>
      </c>
      <c r="E25" s="21" t="s">
        <v>15</v>
      </c>
      <c r="F25" s="21">
        <v>87</v>
      </c>
      <c r="G25" s="24">
        <v>500</v>
      </c>
      <c r="H25" s="25">
        <v>43500</v>
      </c>
      <c r="I25" s="26">
        <f t="shared" si="0"/>
        <v>22000</v>
      </c>
      <c r="J25" s="4">
        <f t="shared" si="3"/>
        <v>87</v>
      </c>
      <c r="K25" s="4">
        <f t="shared" si="1"/>
        <v>500</v>
      </c>
      <c r="L25" t="b">
        <f t="shared" si="2"/>
        <v>0</v>
      </c>
    </row>
    <row r="26" spans="1:12" ht="20.399999999999999" thickBot="1" x14ac:dyDescent="0.7">
      <c r="A26" s="9">
        <v>43514</v>
      </c>
      <c r="B26" s="10" t="s">
        <v>8</v>
      </c>
      <c r="C26" s="17" t="s">
        <v>9</v>
      </c>
      <c r="D26" s="12" t="s">
        <v>10</v>
      </c>
      <c r="E26" s="10" t="s">
        <v>15</v>
      </c>
      <c r="F26" s="10">
        <v>4</v>
      </c>
      <c r="G26" s="13">
        <v>500</v>
      </c>
      <c r="H26" s="14">
        <v>2000</v>
      </c>
      <c r="I26" s="15">
        <f t="shared" si="0"/>
        <v>1250</v>
      </c>
      <c r="J26" s="4">
        <f t="shared" si="3"/>
        <v>4</v>
      </c>
      <c r="K26" s="4">
        <f t="shared" si="1"/>
        <v>500</v>
      </c>
      <c r="L26" t="b">
        <f t="shared" si="2"/>
        <v>0</v>
      </c>
    </row>
    <row r="27" spans="1:12" ht="20.399999999999999" thickBot="1" x14ac:dyDescent="0.7">
      <c r="A27" s="9">
        <v>43531</v>
      </c>
      <c r="B27" s="10" t="s">
        <v>20</v>
      </c>
      <c r="C27" s="11" t="s">
        <v>17</v>
      </c>
      <c r="D27" s="12" t="s">
        <v>21</v>
      </c>
      <c r="E27" s="10" t="s">
        <v>15</v>
      </c>
      <c r="F27" s="10">
        <v>7</v>
      </c>
      <c r="G27" s="13">
        <v>500</v>
      </c>
      <c r="H27" s="14">
        <v>3500</v>
      </c>
      <c r="I27" s="15">
        <f t="shared" si="0"/>
        <v>2000</v>
      </c>
      <c r="J27" s="4">
        <f t="shared" si="3"/>
        <v>7</v>
      </c>
      <c r="K27" s="4">
        <f t="shared" si="1"/>
        <v>500</v>
      </c>
      <c r="L27" t="b">
        <f t="shared" si="2"/>
        <v>0</v>
      </c>
    </row>
    <row r="28" spans="1:12" ht="20.399999999999999" thickBot="1" x14ac:dyDescent="0.7">
      <c r="A28" s="9">
        <v>43548</v>
      </c>
      <c r="B28" s="10" t="s">
        <v>12</v>
      </c>
      <c r="C28" s="18" t="s">
        <v>13</v>
      </c>
      <c r="D28" s="12" t="s">
        <v>16</v>
      </c>
      <c r="E28" s="10" t="s">
        <v>30</v>
      </c>
      <c r="F28" s="10">
        <v>50</v>
      </c>
      <c r="G28" s="13">
        <v>58.5</v>
      </c>
      <c r="H28" s="14">
        <v>2925</v>
      </c>
      <c r="I28" s="15">
        <f t="shared" si="0"/>
        <v>1491.75</v>
      </c>
      <c r="J28" s="4">
        <f t="shared" si="3"/>
        <v>50</v>
      </c>
      <c r="K28" s="4">
        <f t="shared" si="1"/>
        <v>58.5</v>
      </c>
      <c r="L28" t="b">
        <f t="shared" si="2"/>
        <v>0</v>
      </c>
    </row>
    <row r="29" spans="1:12" ht="20.399999999999999" thickBot="1" x14ac:dyDescent="0.7">
      <c r="A29" s="9">
        <v>43565</v>
      </c>
      <c r="B29" s="10" t="s">
        <v>12</v>
      </c>
      <c r="C29" s="12" t="s">
        <v>9</v>
      </c>
      <c r="D29" s="12" t="s">
        <v>22</v>
      </c>
      <c r="E29" s="10" t="s">
        <v>11</v>
      </c>
      <c r="F29" s="10">
        <v>66</v>
      </c>
      <c r="G29" s="13">
        <v>1198</v>
      </c>
      <c r="H29" s="14">
        <v>79068</v>
      </c>
      <c r="I29" s="15">
        <f>AVERAGE(G29:H29)</f>
        <v>40133</v>
      </c>
      <c r="J29" s="4">
        <f t="shared" si="3"/>
        <v>66</v>
      </c>
      <c r="K29" s="4">
        <f t="shared" si="1"/>
        <v>1198</v>
      </c>
      <c r="L29" t="b">
        <f t="shared" si="2"/>
        <v>0</v>
      </c>
    </row>
    <row r="30" spans="1:12" ht="20.399999999999999" thickBot="1" x14ac:dyDescent="0.7">
      <c r="A30" s="20">
        <v>43582</v>
      </c>
      <c r="B30" s="21" t="s">
        <v>8</v>
      </c>
      <c r="C30" s="27" t="s">
        <v>9</v>
      </c>
      <c r="D30" s="23" t="s">
        <v>26</v>
      </c>
      <c r="E30" s="21" t="s">
        <v>19</v>
      </c>
      <c r="F30" s="21">
        <v>96</v>
      </c>
      <c r="G30" s="24">
        <v>225</v>
      </c>
      <c r="H30" s="25">
        <v>21600</v>
      </c>
      <c r="I30" s="26">
        <f t="shared" si="0"/>
        <v>10912.5</v>
      </c>
      <c r="J30" s="4">
        <f>VLOOKUP(A30,A28:H47,6,FALSE)</f>
        <v>96</v>
      </c>
      <c r="K30" s="4">
        <f t="shared" si="1"/>
        <v>225</v>
      </c>
      <c r="L30" t="b">
        <f t="shared" si="2"/>
        <v>1</v>
      </c>
    </row>
    <row r="31" spans="1:12" ht="20.399999999999999" thickBot="1" x14ac:dyDescent="0.7">
      <c r="A31" s="20">
        <v>43599</v>
      </c>
      <c r="B31" s="21" t="s">
        <v>12</v>
      </c>
      <c r="C31" s="22" t="s">
        <v>17</v>
      </c>
      <c r="D31" s="23" t="s">
        <v>18</v>
      </c>
      <c r="E31" s="21" t="s">
        <v>11</v>
      </c>
      <c r="F31" s="21">
        <v>53</v>
      </c>
      <c r="G31" s="24">
        <v>1198</v>
      </c>
      <c r="H31" s="25">
        <v>63494</v>
      </c>
      <c r="I31" s="26">
        <f t="shared" si="0"/>
        <v>32346</v>
      </c>
      <c r="J31" s="4">
        <f>VLOOKUP(A31,A29:H48,6,FALSE)</f>
        <v>53</v>
      </c>
      <c r="K31" s="4">
        <f t="shared" si="1"/>
        <v>1198</v>
      </c>
      <c r="L31" t="b">
        <f t="shared" si="2"/>
        <v>0</v>
      </c>
    </row>
    <row r="32" spans="1:12" ht="20.399999999999999" thickBot="1" x14ac:dyDescent="0.7">
      <c r="A32" s="20">
        <v>43616</v>
      </c>
      <c r="B32" s="21" t="s">
        <v>12</v>
      </c>
      <c r="C32" s="22" t="s">
        <v>17</v>
      </c>
      <c r="D32" s="23" t="s">
        <v>18</v>
      </c>
      <c r="E32" s="21" t="s">
        <v>15</v>
      </c>
      <c r="F32" s="21">
        <v>80</v>
      </c>
      <c r="G32" s="24">
        <v>500</v>
      </c>
      <c r="H32" s="25">
        <v>40000</v>
      </c>
      <c r="I32" s="26">
        <f t="shared" si="0"/>
        <v>20250</v>
      </c>
      <c r="J32" s="4">
        <f t="shared" ref="J32:J38" si="4">VLOOKUP(A32,A30:H49,6,FALSE)</f>
        <v>80</v>
      </c>
      <c r="K32" s="4">
        <f t="shared" si="1"/>
        <v>500</v>
      </c>
      <c r="L32" t="b">
        <f t="shared" si="2"/>
        <v>0</v>
      </c>
    </row>
    <row r="33" spans="1:12" ht="20.399999999999999" thickBot="1" x14ac:dyDescent="0.7">
      <c r="A33" s="20">
        <v>43633</v>
      </c>
      <c r="B33" s="21" t="s">
        <v>12</v>
      </c>
      <c r="C33" s="22" t="s">
        <v>13</v>
      </c>
      <c r="D33" s="23" t="s">
        <v>14</v>
      </c>
      <c r="E33" s="21" t="s">
        <v>29</v>
      </c>
      <c r="F33" s="21">
        <v>5</v>
      </c>
      <c r="G33" s="24">
        <v>125</v>
      </c>
      <c r="H33" s="25">
        <v>625</v>
      </c>
      <c r="I33" s="26">
        <f t="shared" si="0"/>
        <v>375</v>
      </c>
      <c r="J33" s="4">
        <f t="shared" si="4"/>
        <v>5</v>
      </c>
      <c r="K33" s="4">
        <f t="shared" si="1"/>
        <v>125</v>
      </c>
      <c r="L33" t="b">
        <f t="shared" si="2"/>
        <v>1</v>
      </c>
    </row>
    <row r="34" spans="1:12" ht="20.399999999999999" thickBot="1" x14ac:dyDescent="0.7">
      <c r="A34" s="9">
        <v>43650</v>
      </c>
      <c r="B34" s="10" t="s">
        <v>8</v>
      </c>
      <c r="C34" s="17" t="s">
        <v>9</v>
      </c>
      <c r="D34" s="12" t="s">
        <v>10</v>
      </c>
      <c r="E34" s="10" t="s">
        <v>30</v>
      </c>
      <c r="F34" s="10">
        <v>62</v>
      </c>
      <c r="G34" s="13">
        <v>58.5</v>
      </c>
      <c r="H34" s="14">
        <v>3627</v>
      </c>
      <c r="I34" s="15">
        <f t="shared" si="0"/>
        <v>1842.75</v>
      </c>
      <c r="J34" s="4">
        <f t="shared" si="4"/>
        <v>62</v>
      </c>
      <c r="K34" s="4">
        <f t="shared" si="1"/>
        <v>58.5</v>
      </c>
      <c r="L34" t="b">
        <f t="shared" si="2"/>
        <v>1</v>
      </c>
    </row>
    <row r="35" spans="1:12" ht="20.399999999999999" thickBot="1" x14ac:dyDescent="0.7">
      <c r="A35" s="9">
        <v>43667</v>
      </c>
      <c r="B35" s="10" t="s">
        <v>12</v>
      </c>
      <c r="C35" s="11" t="s">
        <v>13</v>
      </c>
      <c r="D35" s="12" t="s">
        <v>25</v>
      </c>
      <c r="E35" s="10" t="s">
        <v>30</v>
      </c>
      <c r="F35" s="10">
        <v>55</v>
      </c>
      <c r="G35" s="13">
        <v>58.5</v>
      </c>
      <c r="H35" s="14">
        <v>3217.5</v>
      </c>
      <c r="I35" s="15">
        <f t="shared" si="0"/>
        <v>1638</v>
      </c>
      <c r="J35" s="4">
        <f t="shared" si="4"/>
        <v>55</v>
      </c>
      <c r="K35" s="4">
        <f t="shared" si="1"/>
        <v>58.5</v>
      </c>
      <c r="L35" t="b">
        <f t="shared" si="2"/>
        <v>0</v>
      </c>
    </row>
    <row r="36" spans="1:12" ht="20.399999999999999" thickBot="1" x14ac:dyDescent="0.7">
      <c r="A36" s="9">
        <v>43684</v>
      </c>
      <c r="B36" s="10" t="s">
        <v>12</v>
      </c>
      <c r="C36" s="11" t="s">
        <v>13</v>
      </c>
      <c r="D36" s="12" t="s">
        <v>14</v>
      </c>
      <c r="E36" s="10" t="s">
        <v>30</v>
      </c>
      <c r="F36" s="10">
        <v>42</v>
      </c>
      <c r="G36" s="13">
        <v>58.5</v>
      </c>
      <c r="H36" s="14">
        <v>2457</v>
      </c>
      <c r="I36" s="15">
        <f t="shared" si="0"/>
        <v>1257.75</v>
      </c>
      <c r="J36" s="4">
        <f t="shared" si="4"/>
        <v>42</v>
      </c>
      <c r="K36" s="4">
        <f t="shared" si="1"/>
        <v>58.5</v>
      </c>
      <c r="L36" t="b">
        <f t="shared" si="2"/>
        <v>0</v>
      </c>
    </row>
    <row r="37" spans="1:12" ht="20.399999999999999" thickBot="1" x14ac:dyDescent="0.7">
      <c r="A37" s="9">
        <v>43701</v>
      </c>
      <c r="B37" s="10" t="s">
        <v>20</v>
      </c>
      <c r="C37" s="11" t="s">
        <v>17</v>
      </c>
      <c r="D37" s="12" t="s">
        <v>21</v>
      </c>
      <c r="E37" s="10" t="s">
        <v>29</v>
      </c>
      <c r="F37" s="10">
        <v>3</v>
      </c>
      <c r="G37" s="13">
        <v>125</v>
      </c>
      <c r="H37" s="14">
        <v>375</v>
      </c>
      <c r="I37" s="15">
        <f t="shared" si="0"/>
        <v>250</v>
      </c>
      <c r="J37" s="4">
        <f t="shared" si="4"/>
        <v>3</v>
      </c>
      <c r="K37" s="4">
        <f t="shared" si="1"/>
        <v>125</v>
      </c>
      <c r="L37" t="b">
        <f t="shared" si="2"/>
        <v>0</v>
      </c>
    </row>
    <row r="38" spans="1:12" ht="20.399999999999999" thickBot="1" x14ac:dyDescent="0.7">
      <c r="A38" s="20">
        <v>43718</v>
      </c>
      <c r="B38" s="21" t="s">
        <v>12</v>
      </c>
      <c r="C38" s="22" t="s">
        <v>17</v>
      </c>
      <c r="D38" s="23" t="s">
        <v>18</v>
      </c>
      <c r="E38" s="21" t="s">
        <v>11</v>
      </c>
      <c r="F38" s="21">
        <v>7</v>
      </c>
      <c r="G38" s="24">
        <v>1198</v>
      </c>
      <c r="H38" s="25">
        <v>8386</v>
      </c>
      <c r="I38" s="26">
        <f t="shared" si="0"/>
        <v>4792</v>
      </c>
      <c r="J38" s="4">
        <f t="shared" si="4"/>
        <v>7</v>
      </c>
      <c r="K38" s="4">
        <f t="shared" si="1"/>
        <v>1198</v>
      </c>
      <c r="L38" t="b">
        <f t="shared" si="2"/>
        <v>1</v>
      </c>
    </row>
    <row r="39" spans="1:12" ht="20.399999999999999" thickBot="1" x14ac:dyDescent="0.7">
      <c r="A39" s="20">
        <v>43735</v>
      </c>
      <c r="B39" s="21" t="s">
        <v>20</v>
      </c>
      <c r="C39" s="22" t="s">
        <v>17</v>
      </c>
      <c r="D39" s="23" t="s">
        <v>21</v>
      </c>
      <c r="E39" s="21" t="s">
        <v>19</v>
      </c>
      <c r="F39" s="21">
        <v>76</v>
      </c>
      <c r="G39" s="24">
        <v>225</v>
      </c>
      <c r="H39" s="25">
        <v>17100</v>
      </c>
      <c r="I39" s="26">
        <f t="shared" si="0"/>
        <v>8662.5</v>
      </c>
      <c r="J39" s="4">
        <f>VLOOKUP(A39,A37:H56,6,FALSE)</f>
        <v>76</v>
      </c>
      <c r="K39" s="4">
        <f t="shared" si="1"/>
        <v>225</v>
      </c>
      <c r="L39" t="b">
        <f t="shared" si="2"/>
        <v>1</v>
      </c>
    </row>
    <row r="40" spans="1:12" ht="20.399999999999999" thickBot="1" x14ac:dyDescent="0.7">
      <c r="A40" s="20">
        <v>43752</v>
      </c>
      <c r="B40" s="21" t="s">
        <v>20</v>
      </c>
      <c r="C40" s="28" t="s">
        <v>23</v>
      </c>
      <c r="D40" s="23" t="s">
        <v>24</v>
      </c>
      <c r="E40" s="21" t="s">
        <v>15</v>
      </c>
      <c r="F40" s="21">
        <v>57</v>
      </c>
      <c r="G40" s="24">
        <v>500</v>
      </c>
      <c r="H40" s="25">
        <v>28500</v>
      </c>
      <c r="I40" s="26">
        <f t="shared" si="0"/>
        <v>14500</v>
      </c>
      <c r="J40" s="4">
        <f t="shared" ref="J40:J45" si="5">VLOOKUP(A40,A38:H57,6,FALSE)</f>
        <v>57</v>
      </c>
      <c r="K40" s="4">
        <f t="shared" si="1"/>
        <v>500</v>
      </c>
      <c r="L40" t="b">
        <f t="shared" si="2"/>
        <v>1</v>
      </c>
    </row>
    <row r="41" spans="1:12" ht="20.399999999999999" thickBot="1" x14ac:dyDescent="0.7">
      <c r="A41" s="20">
        <v>43769</v>
      </c>
      <c r="B41" s="21" t="s">
        <v>12</v>
      </c>
      <c r="C41" s="27" t="s">
        <v>9</v>
      </c>
      <c r="D41" s="23" t="s">
        <v>22</v>
      </c>
      <c r="E41" s="21" t="s">
        <v>11</v>
      </c>
      <c r="F41" s="21">
        <v>14</v>
      </c>
      <c r="G41" s="24">
        <v>1198</v>
      </c>
      <c r="H41" s="25">
        <v>16772</v>
      </c>
      <c r="I41" s="26">
        <f t="shared" si="0"/>
        <v>8985</v>
      </c>
      <c r="J41" s="4">
        <f t="shared" si="5"/>
        <v>14</v>
      </c>
      <c r="K41" s="4">
        <f t="shared" si="1"/>
        <v>1198</v>
      </c>
      <c r="L41" t="b">
        <f t="shared" si="2"/>
        <v>1</v>
      </c>
    </row>
    <row r="42" spans="1:12" ht="20.399999999999999" thickBot="1" x14ac:dyDescent="0.7">
      <c r="A42" s="9">
        <v>43786</v>
      </c>
      <c r="B42" s="10" t="s">
        <v>12</v>
      </c>
      <c r="C42" s="11" t="s">
        <v>13</v>
      </c>
      <c r="D42" s="12" t="s">
        <v>16</v>
      </c>
      <c r="E42" s="10" t="s">
        <v>15</v>
      </c>
      <c r="F42" s="10">
        <v>11</v>
      </c>
      <c r="G42" s="13">
        <v>500</v>
      </c>
      <c r="H42" s="14">
        <v>5500</v>
      </c>
      <c r="I42" s="15">
        <f t="shared" si="0"/>
        <v>3000</v>
      </c>
      <c r="J42" s="4">
        <f t="shared" si="5"/>
        <v>11</v>
      </c>
      <c r="K42" s="4">
        <f t="shared" si="1"/>
        <v>500</v>
      </c>
      <c r="L42" t="b">
        <f t="shared" si="2"/>
        <v>1</v>
      </c>
    </row>
    <row r="43" spans="1:12" ht="20.399999999999999" thickBot="1" x14ac:dyDescent="0.7">
      <c r="A43" s="9">
        <v>43803</v>
      </c>
      <c r="B43" s="10" t="s">
        <v>12</v>
      </c>
      <c r="C43" s="11" t="s">
        <v>13</v>
      </c>
      <c r="D43" s="12" t="s">
        <v>16</v>
      </c>
      <c r="E43" s="10" t="s">
        <v>15</v>
      </c>
      <c r="F43" s="10">
        <v>94</v>
      </c>
      <c r="G43" s="13">
        <v>500</v>
      </c>
      <c r="H43" s="14">
        <v>47000</v>
      </c>
      <c r="I43" s="15">
        <f>AVERAGE(G43:H43)</f>
        <v>23750</v>
      </c>
      <c r="J43" s="4">
        <f t="shared" si="5"/>
        <v>94</v>
      </c>
      <c r="K43" s="4">
        <f t="shared" si="1"/>
        <v>500</v>
      </c>
      <c r="L43" t="b">
        <f t="shared" si="2"/>
        <v>0</v>
      </c>
    </row>
    <row r="44" spans="1:12" ht="20.399999999999999" thickBot="1" x14ac:dyDescent="0.7">
      <c r="A44" s="9">
        <v>43820</v>
      </c>
      <c r="B44" s="10" t="s">
        <v>12</v>
      </c>
      <c r="C44" s="17" t="s">
        <v>9</v>
      </c>
      <c r="D44" s="12" t="s">
        <v>22</v>
      </c>
      <c r="E44" s="10" t="s">
        <v>15</v>
      </c>
      <c r="F44" s="10">
        <v>28</v>
      </c>
      <c r="G44" s="13">
        <v>500</v>
      </c>
      <c r="H44" s="14">
        <v>14000</v>
      </c>
      <c r="I44" s="15">
        <f t="shared" si="0"/>
        <v>7250</v>
      </c>
      <c r="J44" s="4">
        <f t="shared" si="5"/>
        <v>28</v>
      </c>
      <c r="K44" s="4">
        <f t="shared" si="1"/>
        <v>500</v>
      </c>
      <c r="L44" t="b">
        <f t="shared" si="2"/>
        <v>0</v>
      </c>
    </row>
    <row r="45" spans="1:12" ht="19.8" x14ac:dyDescent="0.45">
      <c r="A45" s="32"/>
      <c r="B45" s="8" t="s">
        <v>39</v>
      </c>
      <c r="C45" s="8"/>
      <c r="D45" s="8"/>
      <c r="E45" s="8"/>
      <c r="F45" s="32"/>
      <c r="G45" s="31">
        <f>SUM(G2:G44)</f>
        <v>24983.5</v>
      </c>
      <c r="H45" s="31">
        <f>SUM(H2:H44)</f>
        <v>1305675.5</v>
      </c>
      <c r="I45" s="33"/>
      <c r="J45" s="4"/>
    </row>
    <row r="46" spans="1:12" ht="19.8" x14ac:dyDescent="0.3">
      <c r="E46" s="10" t="s">
        <v>55</v>
      </c>
      <c r="F46">
        <f>_xlfn.STDEV.S(F2:F44)</f>
        <v>30.078247899067208</v>
      </c>
      <c r="G46">
        <f t="shared" ref="G46:H46" si="6">_xlfn.STDEV.S(G2:G44)</f>
        <v>442.28583044672985</v>
      </c>
      <c r="H46">
        <f t="shared" si="6"/>
        <v>32424.588323342847</v>
      </c>
    </row>
    <row r="47" spans="1:12" ht="19.8" x14ac:dyDescent="0.3">
      <c r="A47" s="36" t="s">
        <v>41</v>
      </c>
      <c r="B47" s="4">
        <f>COUNT(G2:G44)</f>
        <v>43</v>
      </c>
      <c r="C47" s="4"/>
      <c r="D47" s="4"/>
      <c r="E47" s="10" t="s">
        <v>54</v>
      </c>
      <c r="F47">
        <f>_xlfn.STDEV.P(F2:F44)</f>
        <v>29.726443423582779</v>
      </c>
      <c r="G47">
        <f t="shared" ref="G47:H47" si="7">_xlfn.STDEV.P(G2:G44)</f>
        <v>437.11271879751934</v>
      </c>
      <c r="H47">
        <f t="shared" si="7"/>
        <v>32045.340325714438</v>
      </c>
    </row>
    <row r="48" spans="1:12" x14ac:dyDescent="0.3">
      <c r="A48" s="35" t="s">
        <v>42</v>
      </c>
      <c r="B48" s="4">
        <f>COUNTA(B2:B44)</f>
        <v>43</v>
      </c>
      <c r="C48" s="4"/>
      <c r="D48" s="4"/>
      <c r="E48" s="4"/>
    </row>
    <row r="49" spans="1:5" x14ac:dyDescent="0.3">
      <c r="A49" s="36" t="s">
        <v>43</v>
      </c>
      <c r="B49" s="4">
        <f>COUNTBLANK(A2:I44)</f>
        <v>0</v>
      </c>
      <c r="C49" s="4"/>
      <c r="D49" s="4"/>
      <c r="E49" s="4"/>
    </row>
    <row r="50" spans="1:5" x14ac:dyDescent="0.3">
      <c r="A50" s="35" t="s">
        <v>44</v>
      </c>
      <c r="B50" s="4">
        <f>MIN(F2:F44)</f>
        <v>2</v>
      </c>
      <c r="C50" s="4"/>
      <c r="D50" s="4"/>
      <c r="E50" s="4"/>
    </row>
    <row r="51" spans="1:5" x14ac:dyDescent="0.3">
      <c r="A51" s="36" t="s">
        <v>45</v>
      </c>
      <c r="B51" s="4">
        <f>MAX(F2:F44)</f>
        <v>96</v>
      </c>
      <c r="C51" s="4"/>
      <c r="D51" s="4"/>
      <c r="E51" s="4"/>
    </row>
    <row r="52" spans="1:5" x14ac:dyDescent="0.3">
      <c r="A52" s="35" t="s">
        <v>46</v>
      </c>
      <c r="B52" s="4">
        <f>AVERAGE(F2:F44)</f>
        <v>49.325581395348834</v>
      </c>
      <c r="C52" s="4"/>
      <c r="D52" s="4"/>
      <c r="E52" s="4"/>
    </row>
    <row r="53" spans="1:5" x14ac:dyDescent="0.3">
      <c r="A53" s="36" t="s">
        <v>47</v>
      </c>
      <c r="B53" s="4">
        <f>MEDIAN(F2:F44)</f>
        <v>53</v>
      </c>
      <c r="C53" s="4"/>
      <c r="D53" s="4"/>
      <c r="E53" s="4"/>
    </row>
    <row r="54" spans="1:5" x14ac:dyDescent="0.3">
      <c r="A54" s="35" t="s">
        <v>48</v>
      </c>
      <c r="B54" s="4">
        <f>MODE(F2:F44)</f>
        <v>50</v>
      </c>
      <c r="C54" s="4"/>
      <c r="D54" s="4"/>
      <c r="E54" s="4"/>
    </row>
    <row r="55" spans="1:5" x14ac:dyDescent="0.3">
      <c r="A55" s="36" t="s">
        <v>49</v>
      </c>
      <c r="B55" s="4" t="s">
        <v>12</v>
      </c>
      <c r="C55" s="4" t="b">
        <f>OR(B2="Central", F2&gt;28)</f>
        <v>1</v>
      </c>
      <c r="D55" s="4"/>
      <c r="E55" s="4"/>
    </row>
    <row r="56" spans="1:5" x14ac:dyDescent="0.3">
      <c r="A56" s="35" t="s">
        <v>50</v>
      </c>
      <c r="B56" s="4" t="s">
        <v>12</v>
      </c>
      <c r="C56" s="4">
        <f>SUMIF(B2:B44,B56,F2:F44)</f>
        <v>1199</v>
      </c>
      <c r="D56" s="4"/>
      <c r="E56" s="4"/>
    </row>
    <row r="57" spans="1:5" x14ac:dyDescent="0.3">
      <c r="A57" s="4"/>
      <c r="B57" s="4" t="s">
        <v>20</v>
      </c>
      <c r="C57" s="4">
        <f>SUMIF(B2:B44,B57,F2:F44)</f>
        <v>231</v>
      </c>
      <c r="D57" s="4"/>
      <c r="E57" s="4"/>
    </row>
    <row r="58" spans="1:5" x14ac:dyDescent="0.3">
      <c r="A58" s="4"/>
      <c r="B58" s="4" t="s">
        <v>8</v>
      </c>
      <c r="C58" s="4">
        <f>SUMIF(B2:B44,B58,F2:F44)</f>
        <v>691</v>
      </c>
      <c r="D58" s="4"/>
      <c r="E58" s="4"/>
    </row>
    <row r="59" spans="1:5" x14ac:dyDescent="0.3">
      <c r="A59" s="36" t="s">
        <v>51</v>
      </c>
      <c r="B59" s="4" t="s">
        <v>12</v>
      </c>
      <c r="C59" s="4">
        <f>AVERAGEIF(B2:B44,B59,F2:F44)</f>
        <v>49.958333333333336</v>
      </c>
      <c r="D59" s="4"/>
      <c r="E59" s="4"/>
    </row>
    <row r="60" spans="1:5" x14ac:dyDescent="0.3">
      <c r="A60" s="4"/>
      <c r="B60" s="4" t="s">
        <v>20</v>
      </c>
      <c r="C60" s="4">
        <f>AVERAGEIF(B2:B44,B60,F2:F44)</f>
        <v>38.5</v>
      </c>
      <c r="D60" s="4"/>
      <c r="E60" s="4"/>
    </row>
    <row r="61" spans="1:5" x14ac:dyDescent="0.3">
      <c r="A61" s="4"/>
      <c r="B61" s="4" t="s">
        <v>8</v>
      </c>
      <c r="C61" s="4">
        <f>AVERAGEIF(B2:B44,B61,F2:F44)</f>
        <v>53.153846153846153</v>
      </c>
      <c r="D61" s="4"/>
      <c r="E61" s="4"/>
    </row>
    <row r="62" spans="1:5" x14ac:dyDescent="0.3">
      <c r="A62" s="35" t="s">
        <v>52</v>
      </c>
      <c r="B62" s="4" t="s">
        <v>12</v>
      </c>
      <c r="C62" s="4" t="b">
        <f>AND(B2="Central", F2&gt;28)</f>
        <v>0</v>
      </c>
      <c r="D62" s="4"/>
      <c r="E62" s="4"/>
    </row>
    <row r="63" spans="1:5" x14ac:dyDescent="0.3">
      <c r="A63" s="36" t="s">
        <v>56</v>
      </c>
      <c r="B63" s="4" t="s">
        <v>8</v>
      </c>
      <c r="C63" s="4">
        <v>60</v>
      </c>
      <c r="D63" s="4">
        <f>COUNTIFS(B2:B44,B63,F2:F44,C63)</f>
        <v>2</v>
      </c>
      <c r="E63" s="4"/>
    </row>
    <row r="64" spans="1:5" x14ac:dyDescent="0.3">
      <c r="A64" s="35" t="s">
        <v>57</v>
      </c>
      <c r="B64" s="4" t="s">
        <v>8</v>
      </c>
      <c r="C64" s="4" t="s">
        <v>10</v>
      </c>
      <c r="D64" s="4">
        <v>60</v>
      </c>
      <c r="E64" s="4" t="e">
        <f>AVERAGEIFS(G2:G44,C2:C44,C64,D2:D44,D64)</f>
        <v>#DIV/0!</v>
      </c>
    </row>
    <row r="65" spans="1:5" x14ac:dyDescent="0.3">
      <c r="A65" s="36" t="s">
        <v>59</v>
      </c>
      <c r="B65" s="37">
        <v>44756</v>
      </c>
      <c r="C65" s="4"/>
      <c r="D65" s="4"/>
      <c r="E65" s="4"/>
    </row>
    <row r="66" spans="1:5" x14ac:dyDescent="0.3">
      <c r="A66" s="35" t="s">
        <v>60</v>
      </c>
      <c r="B66" s="38">
        <v>0.94791666666666663</v>
      </c>
      <c r="C66" s="4"/>
      <c r="D66" s="4"/>
      <c r="E66" s="4"/>
    </row>
  </sheetData>
  <mergeCells count="1">
    <mergeCell ref="B45:E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 Amin</dc:creator>
  <cp:lastModifiedBy>Nishi Amin</cp:lastModifiedBy>
  <dcterms:created xsi:type="dcterms:W3CDTF">2022-07-13T12:48:52Z</dcterms:created>
  <dcterms:modified xsi:type="dcterms:W3CDTF">2022-07-14T17:29:38Z</dcterms:modified>
</cp:coreProperties>
</file>