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705" yWindow="0" windowWidth="9540" windowHeight="12105" activeTab="1"/>
  </bookViews>
  <sheets>
    <sheet name="SwapRate" sheetId="2" r:id="rId1"/>
    <sheet name="問題5.1-5.2" sheetId="5" r:id="rId2"/>
    <sheet name="問題5.3" sheetId="6" r:id="rId3"/>
    <sheet name="問題5.4" sheetId="11" r:id="rId4"/>
    <sheet name="問題5.1-5.2解答例" sheetId="10" r:id="rId5"/>
    <sheet name="問題 5.3解答例" sheetId="9" r:id="rId6"/>
    <sheet name="問題5.4解答例" sheetId="8" r:id="rId7"/>
  </sheets>
  <calcPr calcId="145621"/>
</workbook>
</file>

<file path=xl/calcChain.xml><?xml version="1.0" encoding="utf-8"?>
<calcChain xmlns="http://schemas.openxmlformats.org/spreadsheetml/2006/main">
  <c r="G31" i="11" l="1"/>
  <c r="G30" i="11"/>
  <c r="G29" i="11"/>
  <c r="G27" i="11"/>
  <c r="G25" i="11"/>
  <c r="G23" i="11" s="1"/>
  <c r="G24" i="11"/>
  <c r="G22" i="11"/>
  <c r="G21" i="11"/>
  <c r="J21" i="11" s="1"/>
  <c r="J20" i="11"/>
  <c r="J19" i="11"/>
  <c r="J18" i="11"/>
  <c r="J17" i="11"/>
  <c r="G17" i="11"/>
  <c r="J16" i="11"/>
  <c r="G16" i="11"/>
  <c r="G15" i="11"/>
  <c r="J14" i="11"/>
  <c r="J13" i="11"/>
  <c r="G13" i="11"/>
  <c r="G14" i="11" s="1"/>
  <c r="G12" i="11"/>
  <c r="H12" i="11" s="1"/>
  <c r="H11" i="11"/>
  <c r="K11" i="11" s="1"/>
  <c r="K13" i="11" l="1"/>
  <c r="I12" i="11"/>
  <c r="H14" i="11"/>
  <c r="I14" i="11" s="1"/>
  <c r="H13" i="11"/>
  <c r="I13" i="11" s="1"/>
  <c r="G20" i="11"/>
  <c r="G28" i="11"/>
  <c r="J15" i="11"/>
  <c r="G19" i="11"/>
  <c r="J12" i="11"/>
  <c r="K12" i="11" s="1"/>
  <c r="G18" i="11"/>
  <c r="G26" i="11"/>
  <c r="J31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12" i="10"/>
  <c r="I31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12" i="10"/>
  <c r="H13" i="10"/>
  <c r="H12" i="10"/>
  <c r="H11" i="10"/>
  <c r="G31" i="10"/>
  <c r="G30" i="10" s="1"/>
  <c r="G25" i="10"/>
  <c r="G24" i="10" s="1"/>
  <c r="G21" i="10"/>
  <c r="G19" i="10" s="1"/>
  <c r="G15" i="10"/>
  <c r="G13" i="10"/>
  <c r="G14" i="10" s="1"/>
  <c r="G12" i="10"/>
  <c r="L10" i="10"/>
  <c r="H12" i="9"/>
  <c r="I12" i="6"/>
  <c r="H15" i="11" l="1"/>
  <c r="K15" i="11"/>
  <c r="K14" i="11"/>
  <c r="H14" i="10"/>
  <c r="H15" i="10" s="1"/>
  <c r="G20" i="10"/>
  <c r="G27" i="10"/>
  <c r="G16" i="10"/>
  <c r="G28" i="10"/>
  <c r="G26" i="10"/>
  <c r="G17" i="10"/>
  <c r="G29" i="10"/>
  <c r="G22" i="10"/>
  <c r="G23" i="10"/>
  <c r="G18" i="10"/>
  <c r="K10" i="6"/>
  <c r="G31" i="9"/>
  <c r="G28" i="9"/>
  <c r="G25" i="9"/>
  <c r="G26" i="9" s="1"/>
  <c r="G24" i="9"/>
  <c r="G21" i="9"/>
  <c r="J20" i="9" s="1"/>
  <c r="G16" i="9"/>
  <c r="G15" i="9"/>
  <c r="G14" i="9"/>
  <c r="J13" i="9"/>
  <c r="G13" i="9"/>
  <c r="G12" i="9"/>
  <c r="I12" i="9" s="1"/>
  <c r="H11" i="9"/>
  <c r="K11" i="9" s="1"/>
  <c r="G31" i="8"/>
  <c r="G28" i="8"/>
  <c r="G25" i="8"/>
  <c r="G26" i="8" s="1"/>
  <c r="G24" i="8"/>
  <c r="L21" i="8"/>
  <c r="J21" i="8"/>
  <c r="G21" i="8"/>
  <c r="J20" i="8" s="1"/>
  <c r="L20" i="8"/>
  <c r="G20" i="8"/>
  <c r="L19" i="8"/>
  <c r="J19" i="8"/>
  <c r="L18" i="8"/>
  <c r="J18" i="8"/>
  <c r="G18" i="8"/>
  <c r="L17" i="8"/>
  <c r="J17" i="8"/>
  <c r="L16" i="8"/>
  <c r="J16" i="8"/>
  <c r="G16" i="8"/>
  <c r="J15" i="8"/>
  <c r="G15" i="8"/>
  <c r="G19" i="8" s="1"/>
  <c r="J14" i="8"/>
  <c r="G14" i="8"/>
  <c r="J13" i="8"/>
  <c r="G13" i="8"/>
  <c r="J12" i="8"/>
  <c r="G12" i="8"/>
  <c r="H12" i="8" s="1"/>
  <c r="H11" i="8"/>
  <c r="K11" i="8" s="1"/>
  <c r="G31" i="6"/>
  <c r="G28" i="6" s="1"/>
  <c r="G25" i="6"/>
  <c r="G29" i="6" s="1"/>
  <c r="G21" i="6"/>
  <c r="G15" i="6"/>
  <c r="G14" i="6"/>
  <c r="G13" i="6"/>
  <c r="G12" i="6"/>
  <c r="H12" i="6" s="1"/>
  <c r="H11" i="6"/>
  <c r="I15" i="11" l="1"/>
  <c r="H16" i="11"/>
  <c r="H16" i="10"/>
  <c r="H13" i="9"/>
  <c r="I13" i="9" s="1"/>
  <c r="G19" i="9"/>
  <c r="J19" i="9"/>
  <c r="G22" i="9"/>
  <c r="J17" i="9"/>
  <c r="G20" i="9"/>
  <c r="G30" i="9"/>
  <c r="G23" i="9"/>
  <c r="G27" i="9"/>
  <c r="G29" i="9"/>
  <c r="J14" i="9"/>
  <c r="J12" i="9"/>
  <c r="K12" i="9" s="1"/>
  <c r="J15" i="9"/>
  <c r="G18" i="9"/>
  <c r="J18" i="9"/>
  <c r="J16" i="9"/>
  <c r="J21" i="9"/>
  <c r="G17" i="9"/>
  <c r="G18" i="6"/>
  <c r="G17" i="6"/>
  <c r="G19" i="6"/>
  <c r="G24" i="6"/>
  <c r="G16" i="6"/>
  <c r="G20" i="6"/>
  <c r="H13" i="8"/>
  <c r="I12" i="8"/>
  <c r="K12" i="8"/>
  <c r="G30" i="8"/>
  <c r="G17" i="8"/>
  <c r="G29" i="8"/>
  <c r="G22" i="8"/>
  <c r="G23" i="8"/>
  <c r="G27" i="8"/>
  <c r="H13" i="6"/>
  <c r="H14" i="6" s="1"/>
  <c r="I14" i="6" s="1"/>
  <c r="G22" i="6"/>
  <c r="G26" i="6"/>
  <c r="G30" i="6"/>
  <c r="G23" i="6"/>
  <c r="G27" i="6"/>
  <c r="G31" i="5"/>
  <c r="G27" i="5" s="1"/>
  <c r="G25" i="5"/>
  <c r="G21" i="5"/>
  <c r="G15" i="5"/>
  <c r="G13" i="5"/>
  <c r="G12" i="5"/>
  <c r="I16" i="11" l="1"/>
  <c r="K16" i="11"/>
  <c r="H17" i="11"/>
  <c r="H18" i="11"/>
  <c r="H17" i="10"/>
  <c r="H18" i="10"/>
  <c r="K13" i="9"/>
  <c r="H14" i="9"/>
  <c r="K14" i="9" s="1"/>
  <c r="I13" i="8"/>
  <c r="K13" i="8"/>
  <c r="H14" i="8"/>
  <c r="H15" i="6"/>
  <c r="H16" i="6"/>
  <c r="I13" i="6"/>
  <c r="G18" i="5"/>
  <c r="G23" i="5"/>
  <c r="G24" i="5"/>
  <c r="G16" i="5"/>
  <c r="G19" i="5"/>
  <c r="G17" i="5"/>
  <c r="G30" i="5"/>
  <c r="G28" i="5"/>
  <c r="G22" i="5"/>
  <c r="G20" i="5"/>
  <c r="G26" i="5"/>
  <c r="G29" i="5"/>
  <c r="G14" i="5"/>
  <c r="I18" i="11" l="1"/>
  <c r="K18" i="11"/>
  <c r="I17" i="11"/>
  <c r="K17" i="11"/>
  <c r="H19" i="11"/>
  <c r="H20" i="11"/>
  <c r="H19" i="10"/>
  <c r="I14" i="9"/>
  <c r="H15" i="9"/>
  <c r="I14" i="8"/>
  <c r="K14" i="8"/>
  <c r="H15" i="8"/>
  <c r="H16" i="8"/>
  <c r="H17" i="6"/>
  <c r="I16" i="6"/>
  <c r="I15" i="6"/>
  <c r="H18" i="6"/>
  <c r="I20" i="11" l="1"/>
  <c r="K20" i="11"/>
  <c r="I19" i="11"/>
  <c r="K19" i="11"/>
  <c r="H21" i="11"/>
  <c r="H20" i="10"/>
  <c r="H21" i="10" s="1"/>
  <c r="I15" i="9"/>
  <c r="K15" i="9"/>
  <c r="H16" i="9"/>
  <c r="I16" i="8"/>
  <c r="M16" i="8"/>
  <c r="K16" i="8"/>
  <c r="H17" i="8"/>
  <c r="M15" i="8"/>
  <c r="I15" i="8"/>
  <c r="K15" i="8"/>
  <c r="I18" i="6"/>
  <c r="H19" i="6"/>
  <c r="I17" i="6"/>
  <c r="I21" i="11" l="1"/>
  <c r="M10" i="11"/>
  <c r="K21" i="11"/>
  <c r="K10" i="11" s="1"/>
  <c r="H22" i="11"/>
  <c r="H22" i="10"/>
  <c r="H23" i="10" s="1"/>
  <c r="H24" i="10" s="1"/>
  <c r="H25" i="10" s="1"/>
  <c r="H26" i="10" s="1"/>
  <c r="H27" i="10" s="1"/>
  <c r="H28" i="10" s="1"/>
  <c r="H29" i="10" s="1"/>
  <c r="H30" i="10" s="1"/>
  <c r="H31" i="10" s="1"/>
  <c r="H17" i="9"/>
  <c r="I16" i="9"/>
  <c r="K16" i="9"/>
  <c r="H18" i="9"/>
  <c r="I17" i="8"/>
  <c r="M17" i="8"/>
  <c r="K17" i="8"/>
  <c r="H18" i="8"/>
  <c r="H19" i="8"/>
  <c r="I19" i="6"/>
  <c r="H20" i="6"/>
  <c r="I22" i="11" l="1"/>
  <c r="H23" i="11"/>
  <c r="H19" i="9"/>
  <c r="I17" i="9"/>
  <c r="K17" i="9"/>
  <c r="I18" i="9"/>
  <c r="K18" i="9"/>
  <c r="H20" i="9"/>
  <c r="I18" i="8"/>
  <c r="M18" i="8"/>
  <c r="K18" i="8"/>
  <c r="I19" i="8"/>
  <c r="M19" i="8"/>
  <c r="K19" i="8"/>
  <c r="H20" i="8"/>
  <c r="I20" i="6"/>
  <c r="H21" i="6"/>
  <c r="I23" i="11" l="1"/>
  <c r="H24" i="11"/>
  <c r="I20" i="9"/>
  <c r="K20" i="9"/>
  <c r="I19" i="9"/>
  <c r="K19" i="9"/>
  <c r="H21" i="9"/>
  <c r="M20" i="8"/>
  <c r="I20" i="8"/>
  <c r="K20" i="8"/>
  <c r="H21" i="8"/>
  <c r="I21" i="6"/>
  <c r="H22" i="6"/>
  <c r="I24" i="11" l="1"/>
  <c r="H25" i="11"/>
  <c r="I21" i="9"/>
  <c r="K21" i="9"/>
  <c r="K10" i="9" s="1"/>
  <c r="H22" i="9"/>
  <c r="M21" i="8"/>
  <c r="M10" i="8" s="1"/>
  <c r="K21" i="8"/>
  <c r="K10" i="8" s="1"/>
  <c r="I21" i="8"/>
  <c r="H22" i="8"/>
  <c r="I22" i="6"/>
  <c r="H23" i="6"/>
  <c r="I25" i="11" l="1"/>
  <c r="H26" i="11"/>
  <c r="I22" i="9"/>
  <c r="H23" i="9"/>
  <c r="I22" i="8"/>
  <c r="H23" i="8"/>
  <c r="I23" i="6"/>
  <c r="H24" i="6"/>
  <c r="I26" i="11" l="1"/>
  <c r="H27" i="11"/>
  <c r="I23" i="9"/>
  <c r="H24" i="9"/>
  <c r="I23" i="8"/>
  <c r="H24" i="8"/>
  <c r="I24" i="6"/>
  <c r="H25" i="6"/>
  <c r="L10" i="5"/>
  <c r="I27" i="11" l="1"/>
  <c r="H28" i="11"/>
  <c r="I24" i="9"/>
  <c r="H25" i="9"/>
  <c r="I24" i="8"/>
  <c r="H25" i="8"/>
  <c r="I25" i="6"/>
  <c r="H26" i="6"/>
  <c r="I28" i="11" l="1"/>
  <c r="H29" i="11"/>
  <c r="I25" i="9"/>
  <c r="H26" i="9"/>
  <c r="I25" i="8"/>
  <c r="H26" i="8"/>
  <c r="I26" i="6"/>
  <c r="H27" i="6"/>
  <c r="I29" i="11" l="1"/>
  <c r="H30" i="11"/>
  <c r="I26" i="9"/>
  <c r="H27" i="9"/>
  <c r="I26" i="8"/>
  <c r="H27" i="8"/>
  <c r="I27" i="6"/>
  <c r="H28" i="6"/>
  <c r="I30" i="11" l="1"/>
  <c r="H31" i="11"/>
  <c r="I31" i="11" s="1"/>
  <c r="I27" i="9"/>
  <c r="H28" i="9"/>
  <c r="I27" i="8"/>
  <c r="H28" i="8"/>
  <c r="I28" i="6"/>
  <c r="H29" i="6"/>
  <c r="I28" i="9" l="1"/>
  <c r="H29" i="9"/>
  <c r="I28" i="8"/>
  <c r="H29" i="8"/>
  <c r="I29" i="6"/>
  <c r="H30" i="6"/>
  <c r="I29" i="9" l="1"/>
  <c r="H30" i="9"/>
  <c r="I29" i="8"/>
  <c r="H30" i="8"/>
  <c r="I30" i="6"/>
  <c r="H31" i="6"/>
  <c r="I31" i="6" s="1"/>
  <c r="I30" i="9" l="1"/>
  <c r="H31" i="9"/>
  <c r="I31" i="9" s="1"/>
  <c r="I30" i="8"/>
  <c r="H31" i="8"/>
  <c r="I31" i="8" s="1"/>
</calcChain>
</file>

<file path=xl/sharedStrings.xml><?xml version="1.0" encoding="utf-8"?>
<sst xmlns="http://schemas.openxmlformats.org/spreadsheetml/2006/main" count="179" uniqueCount="57">
  <si>
    <t>6m</t>
    <phoneticPr fontId="2"/>
  </si>
  <si>
    <t>1y</t>
    <phoneticPr fontId="2"/>
  </si>
  <si>
    <t>Deposite</t>
    <phoneticPr fontId="2"/>
  </si>
  <si>
    <t>Swap</t>
    <phoneticPr fontId="2"/>
  </si>
  <si>
    <t>2y</t>
    <phoneticPr fontId="2"/>
  </si>
  <si>
    <t>3y</t>
    <phoneticPr fontId="2"/>
  </si>
  <si>
    <t>4y</t>
  </si>
  <si>
    <t>5y</t>
  </si>
  <si>
    <t>6y</t>
  </si>
  <si>
    <t>7y</t>
  </si>
  <si>
    <t>8y</t>
  </si>
  <si>
    <t>9y</t>
  </si>
  <si>
    <t>10y</t>
  </si>
  <si>
    <t>Year</t>
    <phoneticPr fontId="2"/>
  </si>
  <si>
    <t>CF</t>
    <phoneticPr fontId="2"/>
  </si>
  <si>
    <t>Deposite</t>
    <phoneticPr fontId="2"/>
  </si>
  <si>
    <t>6m</t>
    <phoneticPr fontId="2"/>
  </si>
  <si>
    <t>1y</t>
    <phoneticPr fontId="2"/>
  </si>
  <si>
    <t>Swap</t>
    <phoneticPr fontId="2"/>
  </si>
  <si>
    <t>2y</t>
    <phoneticPr fontId="2"/>
  </si>
  <si>
    <t>3y</t>
    <phoneticPr fontId="2"/>
  </si>
  <si>
    <t>金利の種類</t>
    <rPh sb="0" eb="2">
      <t>キンリ</t>
    </rPh>
    <rPh sb="3" eb="5">
      <t>シュルイ</t>
    </rPh>
    <phoneticPr fontId="2"/>
  </si>
  <si>
    <t>満期</t>
    <rPh sb="0" eb="2">
      <t>マンキ</t>
    </rPh>
    <phoneticPr fontId="2"/>
  </si>
  <si>
    <t>金利</t>
    <rPh sb="0" eb="2">
      <t>キンリ</t>
    </rPh>
    <phoneticPr fontId="2"/>
  </si>
  <si>
    <t>d(0,t)</t>
    <phoneticPr fontId="2"/>
  </si>
  <si>
    <t>年換算(t)</t>
    <rPh sb="0" eb="1">
      <t>ネン</t>
    </rPh>
    <rPh sb="1" eb="3">
      <t>カンザン</t>
    </rPh>
    <phoneticPr fontId="2"/>
  </si>
  <si>
    <t>1) 黄色の部分に線形補完の式を入れなさい．</t>
    <rPh sb="3" eb="5">
      <t>キイロ</t>
    </rPh>
    <rPh sb="6" eb="8">
      <t>ブブン</t>
    </rPh>
    <rPh sb="9" eb="11">
      <t>センケイ</t>
    </rPh>
    <rPh sb="11" eb="13">
      <t>ホカン</t>
    </rPh>
    <rPh sb="14" eb="15">
      <t>シキ</t>
    </rPh>
    <rPh sb="16" eb="17">
      <t>イ</t>
    </rPh>
    <phoneticPr fontId="2"/>
  </si>
  <si>
    <t>2)ディスカウントファクターを計算しなさい．</t>
    <rPh sb="15" eb="17">
      <t>ケイサン</t>
    </rPh>
    <phoneticPr fontId="2"/>
  </si>
  <si>
    <t>スワップの評価</t>
    <rPh sb="5" eb="7">
      <t>ヒョウカ</t>
    </rPh>
    <phoneticPr fontId="2"/>
  </si>
  <si>
    <t>現在価値</t>
    <rPh sb="0" eb="2">
      <t>ゲンザイ</t>
    </rPh>
    <rPh sb="2" eb="4">
      <t>カチ</t>
    </rPh>
    <phoneticPr fontId="2"/>
  </si>
  <si>
    <t>forward</t>
    <phoneticPr fontId="2"/>
  </si>
  <si>
    <t>1Y</t>
    <phoneticPr fontId="2"/>
  </si>
  <si>
    <t>2Y</t>
    <phoneticPr fontId="2"/>
  </si>
  <si>
    <t>5Y</t>
    <phoneticPr fontId="2"/>
  </si>
  <si>
    <t>7Y</t>
    <phoneticPr fontId="2"/>
  </si>
  <si>
    <t>10Y</t>
    <phoneticPr fontId="2"/>
  </si>
  <si>
    <t>1998/03</t>
  </si>
  <si>
    <t>1999/03</t>
  </si>
  <si>
    <t>2000/03</t>
  </si>
  <si>
    <t>2001/03</t>
  </si>
  <si>
    <t>2002/03</t>
  </si>
  <si>
    <t>2003/03</t>
  </si>
  <si>
    <t>2004/03</t>
  </si>
  <si>
    <t>2005/03</t>
  </si>
  <si>
    <t>2006/03</t>
  </si>
  <si>
    <t>2007/03</t>
  </si>
  <si>
    <t>2008/03</t>
  </si>
  <si>
    <t>2009/03</t>
  </si>
  <si>
    <t>Deposit</t>
    <phoneticPr fontId="2"/>
  </si>
  <si>
    <t>ﾃﾞｨｽｶｳﾝﾄﾌｧｸﾀｰ</t>
    <phoneticPr fontId="2"/>
  </si>
  <si>
    <t>ｾﾞﾛｲｰﾙﾄﾞ</t>
    <phoneticPr fontId="2"/>
  </si>
  <si>
    <t>ﾌｫﾜｰﾄﾞｲｰﾙﾄﾞ</t>
    <phoneticPr fontId="2"/>
  </si>
  <si>
    <t>金利ｽﾜｯﾌﾟ 10Y</t>
    <phoneticPr fontId="2"/>
  </si>
  <si>
    <t xml:space="preserve">金利ｽﾜｯﾌﾟ 7Y </t>
    <phoneticPr fontId="2"/>
  </si>
  <si>
    <t>金利ｽﾜｯﾌﾟ 5Y</t>
    <phoneticPr fontId="2"/>
  </si>
  <si>
    <t>金利ｽﾜｯﾌﾟ 2Y</t>
    <phoneticPr fontId="2"/>
  </si>
  <si>
    <t>金利ｽﾜｯﾌﾟ 1Y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</si>
</sst>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#,##0.00000;[Red]\-#,##0.00000"/>
  </numFmts>
  <fonts count="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11"/>
      <color theme="0" tint="-4.9989318521683403E-2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3" borderId="4" xfId="0" applyFill="1" applyBorder="1">
      <alignment vertical="center"/>
    </xf>
    <xf numFmtId="176" fontId="1" fillId="4" borderId="4" xfId="1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176" fontId="1" fillId="6" borderId="9" xfId="1" applyNumberFormat="1" applyFill="1" applyBorder="1">
      <alignment vertical="center"/>
    </xf>
    <xf numFmtId="0" fontId="0" fillId="7" borderId="9" xfId="0" applyFill="1" applyBorder="1">
      <alignment vertical="center"/>
    </xf>
    <xf numFmtId="176" fontId="1" fillId="7" borderId="9" xfId="1" applyNumberFormat="1" applyFill="1" applyBorder="1">
      <alignment vertical="center"/>
    </xf>
    <xf numFmtId="177" fontId="1" fillId="4" borderId="4" xfId="2" applyNumberFormat="1" applyFill="1" applyBorder="1">
      <alignment vertical="center"/>
    </xf>
    <xf numFmtId="176" fontId="0" fillId="5" borderId="3" xfId="0" applyNumberFormat="1" applyFill="1" applyBorder="1">
      <alignment vertical="center"/>
    </xf>
    <xf numFmtId="0" fontId="0" fillId="5" borderId="9" xfId="0" applyFill="1" applyBorder="1">
      <alignment vertical="center"/>
    </xf>
    <xf numFmtId="0" fontId="0" fillId="4" borderId="9" xfId="0" applyFill="1" applyBorder="1">
      <alignment vertical="center"/>
    </xf>
    <xf numFmtId="10" fontId="0" fillId="0" borderId="0" xfId="1" applyNumberFormat="1" applyFont="1">
      <alignment vertical="center"/>
    </xf>
    <xf numFmtId="176" fontId="0" fillId="7" borderId="9" xfId="1" applyNumberFormat="1" applyFont="1" applyFill="1" applyBorder="1">
      <alignment vertical="center"/>
    </xf>
    <xf numFmtId="0" fontId="0" fillId="8" borderId="0" xfId="0" applyFill="1">
      <alignment vertical="center"/>
    </xf>
    <xf numFmtId="0" fontId="4" fillId="0" borderId="0" xfId="0" applyFont="1">
      <alignment vertical="center"/>
    </xf>
    <xf numFmtId="176" fontId="3" fillId="9" borderId="3" xfId="1" applyNumberFormat="1" applyFont="1" applyFill="1" applyBorder="1">
      <alignment vertical="center"/>
    </xf>
    <xf numFmtId="0" fontId="0" fillId="10" borderId="9" xfId="0" applyFill="1" applyBorder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714285714285715E-2"/>
          <c:y val="0.10344849358603345"/>
          <c:w val="0.70989010989010992"/>
          <c:h val="0.7327601629010702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'問題5.4解答例'!$F$12:$F$31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'問題5.4解答例'!$H$12:$H$31</c:f>
              <c:numCache>
                <c:formatCode>General</c:formatCode>
                <c:ptCount val="20"/>
                <c:pt idx="0">
                  <c:v>0.9962640099626402</c:v>
                </c:pt>
                <c:pt idx="1">
                  <c:v>0.99199724843494974</c:v>
                </c:pt>
                <c:pt idx="2">
                  <c:v>0.98790930707775637</c:v>
                </c:pt>
                <c:pt idx="3">
                  <c:v>0.98376426718608811</c:v>
                </c:pt>
                <c:pt idx="4">
                  <c:v>0.97892752062597377</c:v>
                </c:pt>
                <c:pt idx="5">
                  <c:v>0.97378725341030681</c:v>
                </c:pt>
                <c:pt idx="6">
                  <c:v>0.96834741370614241</c:v>
                </c:pt>
                <c:pt idx="7">
                  <c:v>0.96261212971775378</c:v>
                </c:pt>
                <c:pt idx="8">
                  <c:v>0.95658570537952781</c:v>
                </c:pt>
                <c:pt idx="9">
                  <c:v>0.95027261589587519</c:v>
                </c:pt>
                <c:pt idx="10">
                  <c:v>0.94378831800694551</c:v>
                </c:pt>
                <c:pt idx="11">
                  <c:v>0.93704558133089755</c:v>
                </c:pt>
                <c:pt idx="12">
                  <c:v>0.9300489802330475</c:v>
                </c:pt>
                <c:pt idx="13">
                  <c:v>0.92280322080161958</c:v>
                </c:pt>
                <c:pt idx="14">
                  <c:v>0.91491053057023586</c:v>
                </c:pt>
                <c:pt idx="15">
                  <c:v>0.90673031526770442</c:v>
                </c:pt>
                <c:pt idx="16">
                  <c:v>0.89826886520260807</c:v>
                </c:pt>
                <c:pt idx="17">
                  <c:v>0.88953263637228397</c:v>
                </c:pt>
                <c:pt idx="18">
                  <c:v>0.88052824345646008</c:v>
                </c:pt>
                <c:pt idx="19">
                  <c:v>0.87126245268407543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71200"/>
        <c:axId val="93973120"/>
      </c:scatterChart>
      <c:valAx>
        <c:axId val="939712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3973120"/>
        <c:crosses val="autoZero"/>
        <c:crossBetween val="midCat"/>
      </c:valAx>
      <c:valAx>
        <c:axId val="9397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39712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36263736263739"/>
          <c:y val="0.43534572178477687"/>
          <c:w val="0.14505494505494509"/>
          <c:h val="7.32762204724409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53275109170299E-2"/>
          <c:y val="0.10313923928680127"/>
          <c:w val="0.72707423580786024"/>
          <c:h val="0.7354276192624090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'問題5.4解答例'!$F$12:$F$31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'問題5.4解答例'!$G$12:$G$31</c:f>
              <c:numCache>
                <c:formatCode>0.000%</c:formatCode>
                <c:ptCount val="20"/>
                <c:pt idx="0">
                  <c:v>7.4999999999999997E-3</c:v>
                </c:pt>
                <c:pt idx="1">
                  <c:v>8.0499999999999999E-3</c:v>
                </c:pt>
                <c:pt idx="2">
                  <c:v>8.1250000000000003E-3</c:v>
                </c:pt>
                <c:pt idx="3">
                  <c:v>8.199999999999999E-3</c:v>
                </c:pt>
                <c:pt idx="4">
                  <c:v>8.533333333333332E-3</c:v>
                </c:pt>
                <c:pt idx="5">
                  <c:v>8.8666666666666668E-3</c:v>
                </c:pt>
                <c:pt idx="6">
                  <c:v>9.1999999999999998E-3</c:v>
                </c:pt>
                <c:pt idx="7">
                  <c:v>9.5333333333333329E-3</c:v>
                </c:pt>
                <c:pt idx="8">
                  <c:v>9.8666666666666677E-3</c:v>
                </c:pt>
                <c:pt idx="9">
                  <c:v>1.0200000000000001E-2</c:v>
                </c:pt>
                <c:pt idx="10">
                  <c:v>1.0512500000000001E-2</c:v>
                </c:pt>
                <c:pt idx="11">
                  <c:v>1.0825000000000001E-2</c:v>
                </c:pt>
                <c:pt idx="12">
                  <c:v>1.11375E-2</c:v>
                </c:pt>
                <c:pt idx="13">
                  <c:v>1.145E-2</c:v>
                </c:pt>
                <c:pt idx="14">
                  <c:v>1.1818749999999999E-2</c:v>
                </c:pt>
                <c:pt idx="15">
                  <c:v>1.21875E-2</c:v>
                </c:pt>
                <c:pt idx="16">
                  <c:v>1.255625E-2</c:v>
                </c:pt>
                <c:pt idx="17">
                  <c:v>1.2924999999999999E-2</c:v>
                </c:pt>
                <c:pt idx="18">
                  <c:v>1.329375E-2</c:v>
                </c:pt>
                <c:pt idx="19">
                  <c:v>1.3662499999999999E-2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79136"/>
        <c:axId val="95181824"/>
      </c:scatterChart>
      <c:valAx>
        <c:axId val="95179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5181824"/>
        <c:crosses val="autoZero"/>
        <c:crossBetween val="midCat"/>
      </c:valAx>
      <c:valAx>
        <c:axId val="9518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5179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26200873362446"/>
          <c:y val="0.43946282499440931"/>
          <c:w val="0.12227074235807855"/>
          <c:h val="6.72645739910314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/>
  </c:printSettings>
</c:chartSpac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457201</xdr:colOff>
      <xdr:row>25</xdr:row>
      <xdr:rowOff>123825</xdr:rowOff>
    </xdr:from>
    <xdr:to>
      <xdr:col>12</xdr:col>
      <xdr:colOff>685801</xdr:colOff>
      <xdr:row>30</xdr:row>
      <xdr:rowOff>152400</xdr:rowOff>
    </xdr:to>
    <xdr:sp macro="" textlink="">
      <xdr:nvSpPr>
        <xdr:cNvPr id="4" name="四角形吹き出し 3"/>
        <xdr:cNvSpPr/>
      </xdr:nvSpPr>
      <xdr:spPr>
        <a:xfrm>
          <a:off x="7315201" y="4419600"/>
          <a:ext cx="1600200" cy="885825"/>
        </a:xfrm>
        <a:prstGeom prst="wedgeRectCallout">
          <a:avLst>
            <a:gd name="adj1" fmla="val -18063"/>
            <a:gd name="adj2" fmla="val -133853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適当に，スワップ金利（赤エリア）を決めてキャッシュフローを作る．</a:t>
          </a:r>
        </a:p>
      </xdr:txBody>
    </xdr:sp>
    <xdr:clientData/>
  </xdr:twoCellAnchor>
  <xdr:twoCellAnchor>
    <xdr:from>
      <xdr:col>12</xdr:col>
      <xdr:colOff>771526</xdr:colOff>
      <xdr:row>25</xdr:row>
      <xdr:rowOff>114300</xdr:rowOff>
    </xdr:from>
    <xdr:to>
      <xdr:col>14</xdr:col>
      <xdr:colOff>628651</xdr:colOff>
      <xdr:row>30</xdr:row>
      <xdr:rowOff>142875</xdr:rowOff>
    </xdr:to>
    <xdr:sp macro="" textlink="">
      <xdr:nvSpPr>
        <xdr:cNvPr id="5" name="四角形吹き出し 4"/>
        <xdr:cNvSpPr/>
      </xdr:nvSpPr>
      <xdr:spPr>
        <a:xfrm>
          <a:off x="9001126" y="4410075"/>
          <a:ext cx="1600200" cy="885825"/>
        </a:xfrm>
        <a:prstGeom prst="wedgeRectCallout">
          <a:avLst>
            <a:gd name="adj1" fmla="val -46634"/>
            <a:gd name="adj2" fmla="val -137079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現在価値合計が，ゼロになるようなスワップ金利（赤エリア）をゴールシークで求める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34</xdr:row>
      <xdr:rowOff>104776</xdr:rowOff>
    </xdr:from>
    <xdr:to>
      <xdr:col>10</xdr:col>
      <xdr:colOff>257175</xdr:colOff>
      <xdr:row>37</xdr:row>
      <xdr:rowOff>142876</xdr:rowOff>
    </xdr:to>
    <xdr:sp macro="" textlink="">
      <xdr:nvSpPr>
        <xdr:cNvPr id="2" name="四角形吹き出し 1"/>
        <xdr:cNvSpPr/>
      </xdr:nvSpPr>
      <xdr:spPr>
        <a:xfrm>
          <a:off x="5200650" y="5953126"/>
          <a:ext cx="1914525" cy="552450"/>
        </a:xfrm>
        <a:prstGeom prst="wedgeRectCallout">
          <a:avLst>
            <a:gd name="adj1" fmla="val -25029"/>
            <a:gd name="adj2" fmla="val -9464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本文中の定義式に従って計算する．</a:t>
          </a:r>
        </a:p>
      </xdr:txBody>
    </xdr:sp>
    <xdr:clientData/>
  </xdr:twoCellAnchor>
  <xdr:twoCellAnchor>
    <xdr:from>
      <xdr:col>4</xdr:col>
      <xdr:colOff>19050</xdr:colOff>
      <xdr:row>34</xdr:row>
      <xdr:rowOff>123826</xdr:rowOff>
    </xdr:from>
    <xdr:to>
      <xdr:col>6</xdr:col>
      <xdr:colOff>561975</xdr:colOff>
      <xdr:row>37</xdr:row>
      <xdr:rowOff>161926</xdr:rowOff>
    </xdr:to>
    <xdr:sp macro="" textlink="">
      <xdr:nvSpPr>
        <xdr:cNvPr id="3" name="四角形吹き出し 2"/>
        <xdr:cNvSpPr/>
      </xdr:nvSpPr>
      <xdr:spPr>
        <a:xfrm>
          <a:off x="2762250" y="5972176"/>
          <a:ext cx="1914525" cy="552450"/>
        </a:xfrm>
        <a:prstGeom prst="wedgeRectCallout">
          <a:avLst>
            <a:gd name="adj1" fmla="val 28702"/>
            <a:gd name="adj2" fmla="val -20843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間に入る年限は線形補完で求めている．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666750</xdr:colOff>
      <xdr:row>5</xdr:row>
      <xdr:rowOff>85725</xdr:rowOff>
    </xdr:from>
    <xdr:to>
      <xdr:col>2</xdr:col>
      <xdr:colOff>523875</xdr:colOff>
      <xdr:row>7</xdr:row>
      <xdr:rowOff>9526</xdr:rowOff>
    </xdr:to>
    <xdr:sp macro="" textlink="">
      <xdr:nvSpPr>
        <xdr:cNvPr id="4" name="四角形吹き出し 3"/>
        <xdr:cNvSpPr/>
      </xdr:nvSpPr>
      <xdr:spPr>
        <a:xfrm>
          <a:off x="666750" y="942975"/>
          <a:ext cx="1228725" cy="276226"/>
        </a:xfrm>
        <a:prstGeom prst="wedgeRectCallout">
          <a:avLst>
            <a:gd name="adj1" fmla="val -30005"/>
            <a:gd name="adj2" fmla="val 12949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スワップレート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33</xdr:row>
      <xdr:rowOff>114298</xdr:rowOff>
    </xdr:from>
    <xdr:to>
      <xdr:col>11</xdr:col>
      <xdr:colOff>352425</xdr:colOff>
      <xdr:row>44</xdr:row>
      <xdr:rowOff>38099</xdr:rowOff>
    </xdr:to>
    <xdr:sp macro="" textlink="">
      <xdr:nvSpPr>
        <xdr:cNvPr id="2" name="四角形吹き出し 1"/>
        <xdr:cNvSpPr/>
      </xdr:nvSpPr>
      <xdr:spPr>
        <a:xfrm>
          <a:off x="5981700" y="5791198"/>
          <a:ext cx="1914525" cy="1809751"/>
        </a:xfrm>
        <a:prstGeom prst="wedgeRectCallout">
          <a:avLst>
            <a:gd name="adj1" fmla="val -25029"/>
            <a:gd name="adj2" fmla="val -9464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</a:t>
          </a:r>
          <a:r>
            <a:rPr kumimoji="1" lang="ja-JP" altLang="en-US" sz="1100"/>
            <a:t>年スワップなので，</a:t>
          </a:r>
          <a:r>
            <a:rPr kumimoji="1" lang="en-US" altLang="ja-JP" sz="1100"/>
            <a:t>5</a:t>
          </a:r>
          <a:r>
            <a:rPr kumimoji="1" lang="ja-JP" altLang="en-US" sz="1100"/>
            <a:t>年スワップレートを参照して，半年ごとのキャッシュフローとして，</a:t>
          </a:r>
          <a:r>
            <a:rPr kumimoji="1" lang="en-US" altLang="ja-JP" sz="1100"/>
            <a:t>1/2</a:t>
          </a:r>
          <a:r>
            <a:rPr kumimoji="1" lang="ja-JP" altLang="en-US" sz="1100"/>
            <a:t>にしている．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満期では，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実際には元本キャッシュフローは生じないが，</a:t>
          </a:r>
          <a:r>
            <a:rPr kumimoji="1" lang="ja-JP" altLang="en-US" sz="1100"/>
            <a:t>計算のために元本の</a:t>
          </a:r>
          <a:r>
            <a:rPr kumimoji="1" lang="en-US" altLang="ja-JP" sz="1100"/>
            <a:t>1</a:t>
          </a:r>
          <a:r>
            <a:rPr kumimoji="1" lang="ja-JP" altLang="en-US" sz="1100"/>
            <a:t>を追加．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228600</xdr:colOff>
      <xdr:row>14</xdr:row>
      <xdr:rowOff>161924</xdr:rowOff>
    </xdr:from>
    <xdr:to>
      <xdr:col>14</xdr:col>
      <xdr:colOff>85725</xdr:colOff>
      <xdr:row>19</xdr:row>
      <xdr:rowOff>28576</xdr:rowOff>
    </xdr:to>
    <xdr:sp macro="" textlink="">
      <xdr:nvSpPr>
        <xdr:cNvPr id="3" name="四角形吹き出し 2"/>
        <xdr:cNvSpPr/>
      </xdr:nvSpPr>
      <xdr:spPr>
        <a:xfrm>
          <a:off x="7772400" y="2571749"/>
          <a:ext cx="1914525" cy="723902"/>
        </a:xfrm>
        <a:prstGeom prst="wedgeRectCallout">
          <a:avLst>
            <a:gd name="adj1" fmla="val -60352"/>
            <a:gd name="adj2" fmla="val -2201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ディスカントファクターとキャッシュフローの掛け算で現在価値を計算</a:t>
          </a:r>
        </a:p>
      </xdr:txBody>
    </xdr:sp>
    <xdr:clientData/>
  </xdr:twoCellAnchor>
  <xdr:twoCellAnchor>
    <xdr:from>
      <xdr:col>11</xdr:col>
      <xdr:colOff>323850</xdr:colOff>
      <xdr:row>5</xdr:row>
      <xdr:rowOff>114299</xdr:rowOff>
    </xdr:from>
    <xdr:to>
      <xdr:col>14</xdr:col>
      <xdr:colOff>180975</xdr:colOff>
      <xdr:row>9</xdr:row>
      <xdr:rowOff>142876</xdr:rowOff>
    </xdr:to>
    <xdr:sp macro="" textlink="">
      <xdr:nvSpPr>
        <xdr:cNvPr id="4" name="四角形吹き出し 3"/>
        <xdr:cNvSpPr/>
      </xdr:nvSpPr>
      <xdr:spPr>
        <a:xfrm>
          <a:off x="7867650" y="971549"/>
          <a:ext cx="1914525" cy="723902"/>
        </a:xfrm>
        <a:prstGeom prst="wedgeRectCallout">
          <a:avLst>
            <a:gd name="adj1" fmla="val -65327"/>
            <a:gd name="adj2" fmla="val 4509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現在価値合計がゼロになることが確認できる．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0</xdr:row>
      <xdr:rowOff>0</xdr:rowOff>
    </xdr:from>
    <xdr:to>
      <xdr:col>21</xdr:col>
      <xdr:colOff>114300</xdr:colOff>
      <xdr:row>13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19</xdr:row>
      <xdr:rowOff>104775</xdr:rowOff>
    </xdr:from>
    <xdr:to>
      <xdr:col>21</xdr:col>
      <xdr:colOff>76200</xdr:colOff>
      <xdr:row>31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504826</xdr:colOff>
      <xdr:row>32</xdr:row>
      <xdr:rowOff>161925</xdr:rowOff>
    </xdr:from>
    <xdr:to>
      <xdr:col>12</xdr:col>
      <xdr:colOff>733426</xdr:colOff>
      <xdr:row>38</xdr:row>
      <xdr:rowOff>19050</xdr:rowOff>
    </xdr:to>
    <xdr:sp macro="" textlink="">
      <xdr:nvSpPr>
        <xdr:cNvPr id="4" name="四角形吹き出し 3"/>
        <xdr:cNvSpPr/>
      </xdr:nvSpPr>
      <xdr:spPr>
        <a:xfrm>
          <a:off x="7362826" y="5667375"/>
          <a:ext cx="1600200" cy="885825"/>
        </a:xfrm>
        <a:prstGeom prst="wedgeRectCallout">
          <a:avLst>
            <a:gd name="adj1" fmla="val -18063"/>
            <a:gd name="adj2" fmla="val -13385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適当に，スワップ金利（赤エリア）を決めてキャッシュフローを作る．</a:t>
          </a:r>
        </a:p>
      </xdr:txBody>
    </xdr:sp>
    <xdr:clientData/>
  </xdr:twoCellAnchor>
  <xdr:twoCellAnchor>
    <xdr:from>
      <xdr:col>12</xdr:col>
      <xdr:colOff>857251</xdr:colOff>
      <xdr:row>32</xdr:row>
      <xdr:rowOff>142875</xdr:rowOff>
    </xdr:from>
    <xdr:to>
      <xdr:col>15</xdr:col>
      <xdr:colOff>28576</xdr:colOff>
      <xdr:row>38</xdr:row>
      <xdr:rowOff>0</xdr:rowOff>
    </xdr:to>
    <xdr:sp macro="" textlink="">
      <xdr:nvSpPr>
        <xdr:cNvPr id="5" name="四角形吹き出し 4"/>
        <xdr:cNvSpPr/>
      </xdr:nvSpPr>
      <xdr:spPr>
        <a:xfrm>
          <a:off x="9086851" y="5648325"/>
          <a:ext cx="1600200" cy="885825"/>
        </a:xfrm>
        <a:prstGeom prst="wedgeRectCallout">
          <a:avLst>
            <a:gd name="adj1" fmla="val -46634"/>
            <a:gd name="adj2" fmla="val -13707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現在価値合計が，ゼロになるようなスワップ金利（赤エリア）をゴールシークで求める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21"/>
  <sheetViews>
    <sheetView workbookViewId="0">
      <selection activeCell="D54" sqref="D54"/>
    </sheetView>
  </sheetViews>
  <sheetFormatPr defaultRowHeight="13.5"/>
  <sheetData>
    <row r="7" spans="1:7">
      <c r="B7" t="s">
        <v>48</v>
      </c>
      <c r="C7" t="s">
        <v>56</v>
      </c>
      <c r="D7" t="s">
        <v>55</v>
      </c>
      <c r="E7" t="s">
        <v>54</v>
      </c>
      <c r="F7" t="s">
        <v>53</v>
      </c>
      <c r="G7" t="s">
        <v>52</v>
      </c>
    </row>
    <row r="8" spans="1:7">
      <c r="B8">
        <v>0.6</v>
      </c>
      <c r="C8" t="s">
        <v>31</v>
      </c>
      <c r="D8" t="s">
        <v>32</v>
      </c>
      <c r="E8" t="s">
        <v>33</v>
      </c>
      <c r="F8" t="s">
        <v>34</v>
      </c>
      <c r="G8" t="s">
        <v>35</v>
      </c>
    </row>
    <row r="10" spans="1:7">
      <c r="A10" t="s">
        <v>36</v>
      </c>
      <c r="B10">
        <v>0.6</v>
      </c>
      <c r="C10">
        <v>0.7</v>
      </c>
      <c r="D10">
        <v>0.84</v>
      </c>
      <c r="E10">
        <v>1.53</v>
      </c>
      <c r="F10">
        <v>1.89</v>
      </c>
      <c r="G10">
        <v>2.2599999999999998</v>
      </c>
    </row>
    <row r="11" spans="1:7">
      <c r="A11" t="s">
        <v>37</v>
      </c>
      <c r="B11">
        <v>0.22</v>
      </c>
      <c r="C11">
        <v>0.28999999999999998</v>
      </c>
      <c r="D11">
        <v>0.41</v>
      </c>
      <c r="E11">
        <v>1.1000000000000001</v>
      </c>
      <c r="F11">
        <v>1.54</v>
      </c>
      <c r="G11">
        <v>2.0099999999999998</v>
      </c>
    </row>
    <row r="12" spans="1:7">
      <c r="A12" t="s">
        <v>38</v>
      </c>
      <c r="B12">
        <v>0.31</v>
      </c>
      <c r="C12">
        <v>0.34</v>
      </c>
      <c r="D12">
        <v>0.64</v>
      </c>
      <c r="E12">
        <v>1.4</v>
      </c>
      <c r="F12">
        <v>1.78</v>
      </c>
      <c r="G12">
        <v>2.1</v>
      </c>
    </row>
    <row r="13" spans="1:7">
      <c r="A13" t="s">
        <v>39</v>
      </c>
      <c r="B13">
        <v>0.11</v>
      </c>
      <c r="C13">
        <v>0.16</v>
      </c>
      <c r="D13">
        <v>0.2175</v>
      </c>
      <c r="E13">
        <v>0.64749999999999996</v>
      </c>
      <c r="F13">
        <v>0.97250000000000003</v>
      </c>
      <c r="G13">
        <v>1.3825000000000001</v>
      </c>
    </row>
    <row r="14" spans="1:7">
      <c r="A14" t="s">
        <v>40</v>
      </c>
      <c r="B14">
        <v>0.1</v>
      </c>
      <c r="C14">
        <v>0.125</v>
      </c>
      <c r="D14">
        <v>0.17249999999999999</v>
      </c>
      <c r="E14">
        <v>0.57750000000000001</v>
      </c>
      <c r="F14">
        <v>0.95499999999999996</v>
      </c>
      <c r="G14">
        <v>1.415</v>
      </c>
    </row>
    <row r="15" spans="1:7">
      <c r="A15" t="s">
        <v>41</v>
      </c>
      <c r="B15">
        <v>8.2000000000000003E-2</v>
      </c>
      <c r="C15">
        <v>0.10375</v>
      </c>
      <c r="D15">
        <v>0.13750000000000001</v>
      </c>
      <c r="E15">
        <v>0.29125000000000001</v>
      </c>
      <c r="F15">
        <v>0.42875000000000002</v>
      </c>
      <c r="G15">
        <v>0.68125000000000002</v>
      </c>
    </row>
    <row r="16" spans="1:7">
      <c r="A16" t="s">
        <v>42</v>
      </c>
      <c r="B16">
        <v>8.5000000000000006E-2</v>
      </c>
      <c r="C16">
        <v>0.11125</v>
      </c>
      <c r="D16">
        <v>0.23499999999999999</v>
      </c>
      <c r="E16">
        <v>0.75624999999999998</v>
      </c>
      <c r="F16">
        <v>1.1174999999999999</v>
      </c>
      <c r="G16">
        <v>1.4824999999999999</v>
      </c>
    </row>
    <row r="17" spans="1:7">
      <c r="A17" t="s">
        <v>43</v>
      </c>
      <c r="B17">
        <v>8.5999999999999993E-2</v>
      </c>
      <c r="C17">
        <v>0.105</v>
      </c>
      <c r="D17">
        <v>0.20624999999999999</v>
      </c>
      <c r="E17">
        <v>0.64375000000000004</v>
      </c>
      <c r="F17">
        <v>0.98</v>
      </c>
      <c r="G17">
        <v>1.41</v>
      </c>
    </row>
    <row r="18" spans="1:7">
      <c r="A18" t="s">
        <v>44</v>
      </c>
      <c r="B18">
        <v>0.22</v>
      </c>
      <c r="C18">
        <v>0.42499999999999999</v>
      </c>
      <c r="D18">
        <v>0.84750000000000003</v>
      </c>
      <c r="E18">
        <v>1.5549999999999999</v>
      </c>
      <c r="F18">
        <v>1.8025</v>
      </c>
      <c r="G18">
        <v>2.04</v>
      </c>
    </row>
    <row r="19" spans="1:7">
      <c r="A19" t="s">
        <v>45</v>
      </c>
      <c r="B19">
        <v>0.7</v>
      </c>
      <c r="C19">
        <v>0.80374999999999996</v>
      </c>
      <c r="D19">
        <v>0.96625000000000005</v>
      </c>
      <c r="E19">
        <v>1.355</v>
      </c>
      <c r="F19">
        <v>1.56375</v>
      </c>
      <c r="G19">
        <v>1.82</v>
      </c>
    </row>
    <row r="20" spans="1:7">
      <c r="A20" t="s">
        <v>46</v>
      </c>
      <c r="B20">
        <v>0.77</v>
      </c>
      <c r="C20">
        <v>0.93500000000000005</v>
      </c>
      <c r="D20">
        <v>0.90874999999999995</v>
      </c>
      <c r="E20">
        <v>1.05125</v>
      </c>
      <c r="F20">
        <v>1.18875</v>
      </c>
      <c r="G20">
        <v>1.47</v>
      </c>
    </row>
    <row r="21" spans="1:7">
      <c r="A21" t="s">
        <v>47</v>
      </c>
      <c r="B21">
        <v>0.75</v>
      </c>
      <c r="C21">
        <v>0.80500000000000005</v>
      </c>
      <c r="D21">
        <v>0.82</v>
      </c>
      <c r="E21">
        <v>1.02</v>
      </c>
      <c r="F21">
        <v>1.145</v>
      </c>
      <c r="G21">
        <v>1.36625</v>
      </c>
    </row>
  </sheetData>
  <sortState ref="A17:H149">
    <sortCondition ref="H17"/>
  </sortState>
  <phoneticPr fontId="2"/>
  <pageMargins left="0.78700000000000003" right="0.78700000000000003" top="0.98399999999999999" bottom="0.98399999999999999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31"/>
  <sheetViews>
    <sheetView tabSelected="1" workbookViewId="0">
      <selection activeCell="F41" sqref="F41"/>
    </sheetView>
  </sheetViews>
  <sheetFormatPr defaultRowHeight="13.5"/>
  <sheetData>
    <row r="7" spans="1:13" ht="14.25" thickBot="1"/>
    <row r="8" spans="1:13">
      <c r="K8" s="1" t="s">
        <v>28</v>
      </c>
      <c r="L8" s="2"/>
    </row>
    <row r="9" spans="1:13">
      <c r="K9" s="3" t="s">
        <v>14</v>
      </c>
      <c r="L9" s="4" t="s">
        <v>29</v>
      </c>
    </row>
    <row r="10" spans="1:13">
      <c r="A10" t="s">
        <v>13</v>
      </c>
      <c r="B10" s="19" t="s">
        <v>47</v>
      </c>
      <c r="D10" t="s">
        <v>21</v>
      </c>
      <c r="E10" t="s">
        <v>22</v>
      </c>
      <c r="F10" t="s">
        <v>25</v>
      </c>
      <c r="G10" t="s">
        <v>23</v>
      </c>
      <c r="H10" t="s">
        <v>49</v>
      </c>
      <c r="I10" t="s">
        <v>50</v>
      </c>
      <c r="J10" t="s">
        <v>51</v>
      </c>
      <c r="K10" s="14"/>
      <c r="L10" s="13">
        <f>+SUM(L11:L31)</f>
        <v>0</v>
      </c>
    </row>
    <row r="11" spans="1:13">
      <c r="A11">
        <v>0.5</v>
      </c>
      <c r="B11" s="19">
        <v>0.75</v>
      </c>
      <c r="G11" s="10"/>
      <c r="H11" s="11">
        <v>1</v>
      </c>
      <c r="I11" s="11"/>
      <c r="J11" s="11"/>
      <c r="K11" s="8"/>
      <c r="L11" s="6"/>
    </row>
    <row r="12" spans="1:13">
      <c r="A12">
        <v>1</v>
      </c>
      <c r="B12" s="19">
        <v>0.80500000000000005</v>
      </c>
      <c r="D12" t="s">
        <v>15</v>
      </c>
      <c r="E12" t="s">
        <v>16</v>
      </c>
      <c r="F12">
        <v>0.5</v>
      </c>
      <c r="G12" s="10">
        <f>+B11/100</f>
        <v>7.4999999999999997E-3</v>
      </c>
      <c r="H12" s="11"/>
      <c r="I12" s="11"/>
      <c r="J12" s="18"/>
      <c r="K12" s="8"/>
      <c r="L12" s="6"/>
      <c r="M12" s="17"/>
    </row>
    <row r="13" spans="1:13">
      <c r="A13">
        <v>2</v>
      </c>
      <c r="B13" s="19">
        <v>0.82</v>
      </c>
      <c r="D13" t="s">
        <v>18</v>
      </c>
      <c r="E13" t="s">
        <v>17</v>
      </c>
      <c r="F13">
        <v>1</v>
      </c>
      <c r="G13" s="10">
        <f>+B12/100</f>
        <v>8.0499999999999999E-3</v>
      </c>
      <c r="H13" s="11"/>
      <c r="I13" s="11"/>
      <c r="J13" s="18"/>
      <c r="K13" s="8"/>
      <c r="L13" s="6"/>
      <c r="M13" s="17"/>
    </row>
    <row r="14" spans="1:13">
      <c r="A14">
        <v>5</v>
      </c>
      <c r="B14" s="19">
        <v>1.02</v>
      </c>
      <c r="F14">
        <v>1.5</v>
      </c>
      <c r="G14" s="12">
        <f>+(G13+G15)/2</f>
        <v>8.1250000000000003E-3</v>
      </c>
      <c r="H14" s="11"/>
      <c r="I14" s="11"/>
      <c r="J14" s="18"/>
      <c r="K14" s="8"/>
      <c r="L14" s="6"/>
      <c r="M14" s="17"/>
    </row>
    <row r="15" spans="1:13">
      <c r="A15">
        <v>7</v>
      </c>
      <c r="B15" s="19">
        <v>1.145</v>
      </c>
      <c r="E15" t="s">
        <v>19</v>
      </c>
      <c r="F15">
        <v>2</v>
      </c>
      <c r="G15" s="10">
        <f>+B13/100</f>
        <v>8.199999999999999E-3</v>
      </c>
      <c r="H15" s="11"/>
      <c r="I15" s="11"/>
      <c r="J15" s="18"/>
      <c r="K15" s="8"/>
      <c r="L15" s="6"/>
      <c r="M15" s="17"/>
    </row>
    <row r="16" spans="1:13">
      <c r="A16">
        <v>10</v>
      </c>
      <c r="B16" s="19">
        <v>1.36625</v>
      </c>
      <c r="F16">
        <v>2.5</v>
      </c>
      <c r="G16" s="12">
        <f>($G$21-$G$15)/6*(F16-2)*2+$G$15</f>
        <v>8.533333333333332E-3</v>
      </c>
      <c r="H16" s="11"/>
      <c r="I16" s="11"/>
      <c r="J16" s="18"/>
      <c r="K16" s="8"/>
      <c r="L16" s="6"/>
      <c r="M16" s="17"/>
    </row>
    <row r="17" spans="5:13">
      <c r="E17" t="s">
        <v>20</v>
      </c>
      <c r="F17">
        <v>3</v>
      </c>
      <c r="G17" s="12">
        <f t="shared" ref="G17:G20" si="0">($G$21-$G$15)/6*(F17-2)*2+$G$15</f>
        <v>8.8666666666666668E-3</v>
      </c>
      <c r="H17" s="11"/>
      <c r="I17" s="11"/>
      <c r="J17" s="18"/>
      <c r="K17" s="8"/>
      <c r="L17" s="6"/>
      <c r="M17" s="17"/>
    </row>
    <row r="18" spans="5:13">
      <c r="F18">
        <v>3.5</v>
      </c>
      <c r="G18" s="12">
        <f t="shared" si="0"/>
        <v>9.1999999999999998E-3</v>
      </c>
      <c r="H18" s="11"/>
      <c r="I18" s="11"/>
      <c r="J18" s="18"/>
      <c r="K18" s="8"/>
      <c r="L18" s="6"/>
      <c r="M18" s="17"/>
    </row>
    <row r="19" spans="5:13">
      <c r="E19" t="s">
        <v>6</v>
      </c>
      <c r="F19">
        <v>4</v>
      </c>
      <c r="G19" s="12">
        <f t="shared" si="0"/>
        <v>9.5333333333333329E-3</v>
      </c>
      <c r="H19" s="11"/>
      <c r="I19" s="11"/>
      <c r="J19" s="18"/>
      <c r="K19" s="8"/>
      <c r="L19" s="6"/>
      <c r="M19" s="17"/>
    </row>
    <row r="20" spans="5:13">
      <c r="F20">
        <v>4.5</v>
      </c>
      <c r="G20" s="12">
        <f t="shared" si="0"/>
        <v>9.8666666666666677E-3</v>
      </c>
      <c r="H20" s="11"/>
      <c r="I20" s="11"/>
      <c r="J20" s="18"/>
      <c r="K20" s="8"/>
      <c r="L20" s="6"/>
      <c r="M20" s="17"/>
    </row>
    <row r="21" spans="5:13">
      <c r="E21" t="s">
        <v>7</v>
      </c>
      <c r="F21">
        <v>5</v>
      </c>
      <c r="G21" s="10">
        <f>+B14/100</f>
        <v>1.0200000000000001E-2</v>
      </c>
      <c r="H21" s="11"/>
      <c r="I21" s="11"/>
      <c r="J21" s="18"/>
      <c r="K21" s="8"/>
      <c r="L21" s="6"/>
      <c r="M21" s="17"/>
    </row>
    <row r="22" spans="5:13">
      <c r="F22">
        <v>5.5</v>
      </c>
      <c r="G22" s="12">
        <f>($G$25-$G$21)/4*(F22-5)*2+$G$21</f>
        <v>1.0512500000000001E-2</v>
      </c>
      <c r="H22" s="11"/>
      <c r="I22" s="11"/>
      <c r="J22" s="18"/>
      <c r="K22" s="8"/>
      <c r="L22" s="6"/>
      <c r="M22" s="17"/>
    </row>
    <row r="23" spans="5:13">
      <c r="E23" t="s">
        <v>8</v>
      </c>
      <c r="F23">
        <v>6</v>
      </c>
      <c r="G23" s="12">
        <f t="shared" ref="G23:G24" si="1">($G$25-$G$21)/4*(F23-5)*2+$G$21</f>
        <v>1.0825000000000001E-2</v>
      </c>
      <c r="H23" s="11"/>
      <c r="I23" s="11"/>
      <c r="J23" s="18"/>
      <c r="K23" s="8"/>
      <c r="L23" s="6"/>
      <c r="M23" s="17"/>
    </row>
    <row r="24" spans="5:13">
      <c r="F24">
        <v>6.5</v>
      </c>
      <c r="G24" s="12">
        <f t="shared" si="1"/>
        <v>1.11375E-2</v>
      </c>
      <c r="H24" s="11"/>
      <c r="I24" s="11"/>
      <c r="J24" s="18"/>
      <c r="K24" s="8"/>
      <c r="L24" s="6"/>
      <c r="M24" s="17"/>
    </row>
    <row r="25" spans="5:13">
      <c r="E25" t="s">
        <v>9</v>
      </c>
      <c r="F25">
        <v>7</v>
      </c>
      <c r="G25" s="10">
        <f>+B15/100</f>
        <v>1.145E-2</v>
      </c>
      <c r="H25" s="11"/>
      <c r="I25" s="11"/>
      <c r="J25" s="18"/>
      <c r="K25" s="8"/>
      <c r="L25" s="6"/>
      <c r="M25" s="17"/>
    </row>
    <row r="26" spans="5:13">
      <c r="F26">
        <v>7.5</v>
      </c>
      <c r="G26" s="12">
        <f>($G$31-$G$25)/6*(F26-7)*2+$G$25</f>
        <v>1.1818749999999999E-2</v>
      </c>
      <c r="H26" s="11"/>
      <c r="I26" s="11"/>
      <c r="J26" s="18"/>
      <c r="K26" s="8"/>
      <c r="L26" s="6"/>
      <c r="M26" s="17"/>
    </row>
    <row r="27" spans="5:13">
      <c r="E27" t="s">
        <v>10</v>
      </c>
      <c r="F27">
        <v>8</v>
      </c>
      <c r="G27" s="12">
        <f t="shared" ref="G27:G30" si="2">($G$31-$G$25)/6*(F27-7)*2+$G$25</f>
        <v>1.21875E-2</v>
      </c>
      <c r="H27" s="11"/>
      <c r="I27" s="11"/>
      <c r="J27" s="18"/>
      <c r="K27" s="8"/>
      <c r="L27" s="6"/>
      <c r="M27" s="17"/>
    </row>
    <row r="28" spans="5:13">
      <c r="F28">
        <v>8.5</v>
      </c>
      <c r="G28" s="12">
        <f t="shared" si="2"/>
        <v>1.255625E-2</v>
      </c>
      <c r="H28" s="11"/>
      <c r="I28" s="11"/>
      <c r="J28" s="18"/>
      <c r="K28" s="8"/>
      <c r="L28" s="6"/>
      <c r="M28" s="17"/>
    </row>
    <row r="29" spans="5:13">
      <c r="E29" t="s">
        <v>11</v>
      </c>
      <c r="F29">
        <v>9</v>
      </c>
      <c r="G29" s="12">
        <f t="shared" si="2"/>
        <v>1.2924999999999999E-2</v>
      </c>
      <c r="H29" s="11"/>
      <c r="I29" s="11"/>
      <c r="J29" s="18"/>
      <c r="K29" s="8"/>
      <c r="L29" s="6"/>
      <c r="M29" s="17"/>
    </row>
    <row r="30" spans="5:13">
      <c r="F30">
        <v>9.5</v>
      </c>
      <c r="G30" s="12">
        <f t="shared" si="2"/>
        <v>1.329375E-2</v>
      </c>
      <c r="H30" s="11"/>
      <c r="I30" s="11"/>
      <c r="J30" s="18"/>
      <c r="K30" s="8"/>
      <c r="L30" s="6"/>
      <c r="M30" s="17"/>
    </row>
    <row r="31" spans="5:13" ht="14.25" thickBot="1">
      <c r="E31" t="s">
        <v>12</v>
      </c>
      <c r="F31">
        <v>10</v>
      </c>
      <c r="G31" s="10">
        <f>+B16/100</f>
        <v>1.3662499999999999E-2</v>
      </c>
      <c r="H31" s="11"/>
      <c r="I31" s="11"/>
      <c r="J31" s="18"/>
      <c r="K31" s="9"/>
      <c r="L31" s="7"/>
      <c r="M31" s="17"/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opLeftCell="A4" workbookViewId="0">
      <selection activeCell="H12" sqref="H12"/>
    </sheetView>
  </sheetViews>
  <sheetFormatPr defaultRowHeight="13.5"/>
  <sheetData>
    <row r="2" spans="1:12">
      <c r="B2" t="s">
        <v>26</v>
      </c>
    </row>
    <row r="3" spans="1:12">
      <c r="B3" t="s">
        <v>27</v>
      </c>
    </row>
    <row r="7" spans="1:12" ht="14.25" thickBot="1"/>
    <row r="8" spans="1:12">
      <c r="J8" s="1" t="s">
        <v>28</v>
      </c>
      <c r="K8" s="2"/>
    </row>
    <row r="9" spans="1:12">
      <c r="H9" t="s">
        <v>49</v>
      </c>
      <c r="I9" t="s">
        <v>51</v>
      </c>
      <c r="J9" s="3" t="s">
        <v>14</v>
      </c>
      <c r="K9" s="4" t="s">
        <v>29</v>
      </c>
    </row>
    <row r="10" spans="1:12">
      <c r="A10" t="s">
        <v>13</v>
      </c>
      <c r="B10" s="19" t="s">
        <v>47</v>
      </c>
      <c r="D10" t="s">
        <v>21</v>
      </c>
      <c r="E10" t="s">
        <v>22</v>
      </c>
      <c r="F10" t="s">
        <v>25</v>
      </c>
      <c r="G10" t="s">
        <v>23</v>
      </c>
      <c r="H10" t="s">
        <v>24</v>
      </c>
      <c r="I10" t="s">
        <v>30</v>
      </c>
      <c r="J10" s="14"/>
      <c r="K10" s="13">
        <f>+SUM(K11:K31)</f>
        <v>0</v>
      </c>
    </row>
    <row r="11" spans="1:12">
      <c r="A11">
        <v>0.5</v>
      </c>
      <c r="B11" s="19">
        <v>0.75</v>
      </c>
      <c r="G11" s="10"/>
      <c r="H11" s="11">
        <f>1/(1+G11/2)</f>
        <v>1</v>
      </c>
      <c r="I11" s="11"/>
      <c r="J11" s="8"/>
      <c r="K11" s="6"/>
    </row>
    <row r="12" spans="1:12">
      <c r="A12">
        <v>1</v>
      </c>
      <c r="B12" s="19">
        <v>0.80500000000000005</v>
      </c>
      <c r="D12" t="s">
        <v>2</v>
      </c>
      <c r="E12" t="s">
        <v>0</v>
      </c>
      <c r="F12">
        <v>0.5</v>
      </c>
      <c r="G12" s="10">
        <f>+B11/100</f>
        <v>7.4999999999999997E-3</v>
      </c>
      <c r="H12" s="11">
        <f>1/(1+G12/2)</f>
        <v>0.9962640099626402</v>
      </c>
      <c r="I12" s="18">
        <f>-1/(F12-F11)*LN(H12/H11)</f>
        <v>7.4859725576685611E-3</v>
      </c>
      <c r="J12" s="8"/>
      <c r="K12" s="6"/>
      <c r="L12" s="17"/>
    </row>
    <row r="13" spans="1:12">
      <c r="A13">
        <v>2</v>
      </c>
      <c r="B13" s="19">
        <v>0.82</v>
      </c>
      <c r="D13" t="s">
        <v>3</v>
      </c>
      <c r="E13" t="s">
        <v>1</v>
      </c>
      <c r="F13">
        <v>1</v>
      </c>
      <c r="G13" s="10">
        <f>+B12/100</f>
        <v>8.0499999999999999E-3</v>
      </c>
      <c r="H13" s="11">
        <f>(1-G13/2*H12)/(1+G13/2)</f>
        <v>0.99199724843494974</v>
      </c>
      <c r="I13" s="18">
        <f t="shared" ref="I13:I31" si="0">-1/(F13-F12)*LN(H13/H12)</f>
        <v>8.5839183547355754E-3</v>
      </c>
      <c r="J13" s="8"/>
      <c r="K13" s="6"/>
      <c r="L13" s="17"/>
    </row>
    <row r="14" spans="1:12">
      <c r="A14">
        <v>5</v>
      </c>
      <c r="B14" s="19">
        <v>1.02</v>
      </c>
      <c r="F14">
        <v>1.5</v>
      </c>
      <c r="G14" s="12">
        <f>+(G13+G15)/2</f>
        <v>8.1250000000000003E-3</v>
      </c>
      <c r="H14" s="11">
        <f>(1-G14/2*SUM($H$12:H13))/(1+G14/2)</f>
        <v>0.98790930707775637</v>
      </c>
      <c r="I14" s="18">
        <f t="shared" si="0"/>
        <v>8.2588688942964485E-3</v>
      </c>
      <c r="J14" s="8"/>
      <c r="K14" s="6"/>
      <c r="L14" s="17"/>
    </row>
    <row r="15" spans="1:12">
      <c r="A15">
        <v>7</v>
      </c>
      <c r="B15" s="19">
        <v>1.145</v>
      </c>
      <c r="E15" t="s">
        <v>4</v>
      </c>
      <c r="F15">
        <v>2</v>
      </c>
      <c r="G15" s="10">
        <f>+B13/100</f>
        <v>8.199999999999999E-3</v>
      </c>
      <c r="H15" s="11">
        <f>(1-G15/2*SUM($H$12:H14))/(1+G15/2)</f>
        <v>0.98376426718608811</v>
      </c>
      <c r="I15" s="18">
        <f t="shared" si="0"/>
        <v>8.409193189632699E-3</v>
      </c>
      <c r="J15" s="8"/>
      <c r="K15" s="6"/>
      <c r="L15" s="17"/>
    </row>
    <row r="16" spans="1:12">
      <c r="A16">
        <v>10</v>
      </c>
      <c r="B16" s="19">
        <v>1.36625</v>
      </c>
      <c r="F16">
        <v>2.5</v>
      </c>
      <c r="G16" s="12">
        <f>($G$21-$G$15)/6*(F16-2)*2+$G$15</f>
        <v>8.533333333333332E-3</v>
      </c>
      <c r="H16" s="11">
        <f>(1-G16/2*SUM($H$12:H15))/(1+G16/2)</f>
        <v>0.97892752062597377</v>
      </c>
      <c r="I16" s="18">
        <f t="shared" si="0"/>
        <v>9.8573935680660429E-3</v>
      </c>
      <c r="J16" s="8"/>
      <c r="K16" s="6"/>
      <c r="L16" s="17"/>
    </row>
    <row r="17" spans="5:12">
      <c r="E17" t="s">
        <v>5</v>
      </c>
      <c r="F17">
        <v>3</v>
      </c>
      <c r="G17" s="12">
        <f t="shared" ref="G17:G20" si="1">($G$21-$G$15)/6*(F17-2)*2+$G$15</f>
        <v>8.8666666666666668E-3</v>
      </c>
      <c r="H17" s="11">
        <f>(1-G17/2*SUM($H$12:H16))/(1+G17/2)</f>
        <v>0.97378725341030681</v>
      </c>
      <c r="I17" s="18">
        <f t="shared" si="0"/>
        <v>1.0529503145059075E-2</v>
      </c>
      <c r="J17" s="8"/>
      <c r="K17" s="6"/>
      <c r="L17" s="17"/>
    </row>
    <row r="18" spans="5:12">
      <c r="F18">
        <v>3.5</v>
      </c>
      <c r="G18" s="12">
        <f t="shared" si="1"/>
        <v>9.1999999999999998E-3</v>
      </c>
      <c r="H18" s="11">
        <f>(1-G18/2*SUM($H$12:H17))/(1+G18/2)</f>
        <v>0.96834741370614241</v>
      </c>
      <c r="I18" s="18">
        <f t="shared" si="0"/>
        <v>1.1203865565435518E-2</v>
      </c>
      <c r="J18" s="8"/>
      <c r="K18" s="6"/>
      <c r="L18" s="17"/>
    </row>
    <row r="19" spans="5:12">
      <c r="E19" t="s">
        <v>6</v>
      </c>
      <c r="F19">
        <v>4</v>
      </c>
      <c r="G19" s="12">
        <f t="shared" si="1"/>
        <v>9.5333333333333329E-3</v>
      </c>
      <c r="H19" s="11">
        <f>(1-G19/2*SUM($H$12:H18))/(1+G19/2)</f>
        <v>0.96261212971775378</v>
      </c>
      <c r="I19" s="18">
        <f t="shared" si="0"/>
        <v>1.1880727120215035E-2</v>
      </c>
      <c r="J19" s="8"/>
      <c r="K19" s="6"/>
      <c r="L19" s="17"/>
    </row>
    <row r="20" spans="5:12">
      <c r="F20">
        <v>4.5</v>
      </c>
      <c r="G20" s="12">
        <f t="shared" si="1"/>
        <v>9.8666666666666677E-3</v>
      </c>
      <c r="H20" s="11">
        <f>(1-G20/2*SUM($H$12:H19))/(1+G20/2)</f>
        <v>0.95658570537952781</v>
      </c>
      <c r="I20" s="18">
        <f t="shared" si="0"/>
        <v>1.2560339606725332E-2</v>
      </c>
      <c r="J20" s="8"/>
      <c r="K20" s="6"/>
      <c r="L20" s="17"/>
    </row>
    <row r="21" spans="5:12">
      <c r="E21" t="s">
        <v>7</v>
      </c>
      <c r="F21">
        <v>5</v>
      </c>
      <c r="G21" s="10">
        <f>+B14/100</f>
        <v>1.0200000000000001E-2</v>
      </c>
      <c r="H21" s="11">
        <f>(1-G21/2*SUM($H$12:H20))/(1+G21/2)</f>
        <v>0.95027261589587519</v>
      </c>
      <c r="I21" s="18">
        <f t="shared" si="0"/>
        <v>1.3242960904068868E-2</v>
      </c>
      <c r="J21" s="8"/>
      <c r="K21" s="6"/>
      <c r="L21" s="17"/>
    </row>
    <row r="22" spans="5:12">
      <c r="F22">
        <v>5.5</v>
      </c>
      <c r="G22" s="12">
        <f>($G$25-$G$21)/4*(F22-5)*2+$G$21</f>
        <v>1.0512500000000001E-2</v>
      </c>
      <c r="H22" s="11">
        <f>(1-G22/2*SUM($H$12:H21))/(1+G22/2)</f>
        <v>0.94378831800694551</v>
      </c>
      <c r="I22" s="18">
        <f t="shared" si="0"/>
        <v>1.3694011857040337E-2</v>
      </c>
      <c r="J22" s="8"/>
      <c r="K22" s="6"/>
      <c r="L22" s="17"/>
    </row>
    <row r="23" spans="5:12">
      <c r="E23" t="s">
        <v>8</v>
      </c>
      <c r="F23">
        <v>6</v>
      </c>
      <c r="G23" s="12">
        <f t="shared" ref="G23:G24" si="2">($G$25-$G$21)/4*(F23-5)*2+$G$21</f>
        <v>1.0825000000000001E-2</v>
      </c>
      <c r="H23" s="11">
        <f>(1-G23/2*SUM($H$12:H22))/(1+G23/2)</f>
        <v>0.93704558133089755</v>
      </c>
      <c r="I23" s="18">
        <f t="shared" si="0"/>
        <v>1.4339949029164849E-2</v>
      </c>
      <c r="J23" s="8"/>
      <c r="K23" s="6"/>
      <c r="L23" s="17"/>
    </row>
    <row r="24" spans="5:12">
      <c r="F24">
        <v>6.5</v>
      </c>
      <c r="G24" s="12">
        <f t="shared" si="2"/>
        <v>1.11375E-2</v>
      </c>
      <c r="H24" s="11">
        <f>(1-G24/2*SUM($H$12:H23))/(1+G24/2)</f>
        <v>0.9300489802330475</v>
      </c>
      <c r="I24" s="18">
        <f t="shared" si="0"/>
        <v>1.4989350816758559E-2</v>
      </c>
      <c r="J24" s="8"/>
      <c r="K24" s="6"/>
      <c r="L24" s="17"/>
    </row>
    <row r="25" spans="5:12">
      <c r="E25" t="s">
        <v>9</v>
      </c>
      <c r="F25">
        <v>7</v>
      </c>
      <c r="G25" s="10">
        <f>+B15/100</f>
        <v>1.145E-2</v>
      </c>
      <c r="H25" s="11">
        <f>(1-G25/2*SUM($H$12:H24))/(1+G25/2)</f>
        <v>0.92280322080161958</v>
      </c>
      <c r="I25" s="18">
        <f t="shared" si="0"/>
        <v>1.5642470270733403E-2</v>
      </c>
      <c r="J25" s="8"/>
      <c r="K25" s="6"/>
      <c r="L25" s="17"/>
    </row>
    <row r="26" spans="5:12">
      <c r="F26">
        <v>7.5</v>
      </c>
      <c r="G26" s="12">
        <f>($G$31-$G$25)/6*(F26-7)*2+$G$25</f>
        <v>1.1818749999999999E-2</v>
      </c>
      <c r="H26" s="11">
        <f>(1-G26/2*SUM($H$12:H25))/(1+G26/2)</f>
        <v>0.91491053057023586</v>
      </c>
      <c r="I26" s="18">
        <f t="shared" si="0"/>
        <v>1.7179473690451658E-2</v>
      </c>
      <c r="J26" s="8"/>
      <c r="K26" s="6"/>
      <c r="L26" s="17"/>
    </row>
    <row r="27" spans="5:12">
      <c r="E27" t="s">
        <v>10</v>
      </c>
      <c r="F27">
        <v>8</v>
      </c>
      <c r="G27" s="12">
        <f t="shared" ref="G27:G30" si="3">($G$31-$G$25)/6*(F27-7)*2+$G$25</f>
        <v>1.21875E-2</v>
      </c>
      <c r="H27" s="11">
        <f>(1-G27/2*SUM($H$12:H26))/(1+G27/2)</f>
        <v>0.90673031526770442</v>
      </c>
      <c r="I27" s="18">
        <f t="shared" si="0"/>
        <v>1.7962421752439315E-2</v>
      </c>
      <c r="J27" s="8"/>
      <c r="K27" s="6"/>
      <c r="L27" s="17"/>
    </row>
    <row r="28" spans="5:12">
      <c r="F28">
        <v>8.5</v>
      </c>
      <c r="G28" s="12">
        <f t="shared" si="3"/>
        <v>1.255625E-2</v>
      </c>
      <c r="H28" s="11">
        <f>(1-G28/2*SUM($H$12:H27))/(1+G28/2)</f>
        <v>0.89826886520260807</v>
      </c>
      <c r="I28" s="18">
        <f t="shared" si="0"/>
        <v>1.8751281748028887E-2</v>
      </c>
      <c r="J28" s="8"/>
      <c r="K28" s="6"/>
      <c r="L28" s="17"/>
    </row>
    <row r="29" spans="5:12">
      <c r="E29" t="s">
        <v>11</v>
      </c>
      <c r="F29">
        <v>9</v>
      </c>
      <c r="G29" s="12">
        <f t="shared" si="3"/>
        <v>1.2924999999999999E-2</v>
      </c>
      <c r="H29" s="11">
        <f>(1-G29/2*SUM($H$12:H28))/(1+G29/2)</f>
        <v>0.88953263637228397</v>
      </c>
      <c r="I29" s="18">
        <f t="shared" si="0"/>
        <v>1.9546461640213408E-2</v>
      </c>
      <c r="J29" s="8"/>
      <c r="K29" s="6"/>
      <c r="L29" s="17"/>
    </row>
    <row r="30" spans="5:12">
      <c r="F30">
        <v>9.5</v>
      </c>
      <c r="G30" s="12">
        <f t="shared" si="3"/>
        <v>1.329375E-2</v>
      </c>
      <c r="H30" s="11">
        <f>(1-G30/2*SUM($H$12:H29))/(1+G30/2)</f>
        <v>0.88052824345646008</v>
      </c>
      <c r="I30" s="18">
        <f t="shared" si="0"/>
        <v>2.0348386186827563E-2</v>
      </c>
      <c r="J30" s="8"/>
      <c r="K30" s="6"/>
      <c r="L30" s="17"/>
    </row>
    <row r="31" spans="5:12" ht="14.25" thickBot="1">
      <c r="E31" t="s">
        <v>12</v>
      </c>
      <c r="F31">
        <v>10</v>
      </c>
      <c r="G31" s="10">
        <f>+B16/100</f>
        <v>1.3662499999999999E-2</v>
      </c>
      <c r="H31" s="11">
        <f>(1-G31/2*SUM($H$12:H30))/(1+G31/2)</f>
        <v>0.87126245268407543</v>
      </c>
      <c r="I31" s="18">
        <f t="shared" si="0"/>
        <v>2.1157498333121787E-2</v>
      </c>
      <c r="J31" s="9"/>
      <c r="K31" s="7"/>
      <c r="L31" s="17"/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31"/>
  <sheetViews>
    <sheetView workbookViewId="0">
      <selection activeCell="O18" sqref="O18"/>
    </sheetView>
  </sheetViews>
  <sheetFormatPr defaultRowHeight="13.5"/>
  <cols>
    <col min="13" max="13" width="13.875" bestFit="1" customWidth="1"/>
  </cols>
  <sheetData>
    <row r="6" spans="1:14">
      <c r="I6" s="20"/>
    </row>
    <row r="7" spans="1:14" ht="14.25" thickBot="1"/>
    <row r="8" spans="1:14">
      <c r="J8" s="1" t="s">
        <v>28</v>
      </c>
      <c r="K8" s="2"/>
      <c r="L8" s="1" t="s">
        <v>28</v>
      </c>
      <c r="M8" s="2"/>
    </row>
    <row r="9" spans="1:14">
      <c r="J9" s="3" t="s">
        <v>14</v>
      </c>
      <c r="K9" s="4" t="s">
        <v>29</v>
      </c>
      <c r="L9" s="3" t="s">
        <v>14</v>
      </c>
      <c r="M9" s="4" t="s">
        <v>29</v>
      </c>
    </row>
    <row r="10" spans="1:14">
      <c r="A10" t="s">
        <v>13</v>
      </c>
      <c r="B10" s="19" t="s">
        <v>47</v>
      </c>
      <c r="D10" t="s">
        <v>21</v>
      </c>
      <c r="E10" t="s">
        <v>22</v>
      </c>
      <c r="F10" t="s">
        <v>25</v>
      </c>
      <c r="G10" t="s">
        <v>23</v>
      </c>
      <c r="H10" t="s">
        <v>24</v>
      </c>
      <c r="I10" t="s">
        <v>30</v>
      </c>
      <c r="J10" s="14"/>
      <c r="K10" s="13">
        <f>+SUM(K11:K31)</f>
        <v>0</v>
      </c>
      <c r="L10" s="21">
        <v>0.01</v>
      </c>
      <c r="M10" s="5">
        <f>+SUM(M11:M31)</f>
        <v>0</v>
      </c>
    </row>
    <row r="11" spans="1:14">
      <c r="A11">
        <v>0.5</v>
      </c>
      <c r="B11" s="19">
        <v>0.75</v>
      </c>
      <c r="G11" s="10"/>
      <c r="H11" s="11">
        <f>1/(1+G11/2)</f>
        <v>1</v>
      </c>
      <c r="I11" s="11"/>
      <c r="J11" s="8">
        <v>-1</v>
      </c>
      <c r="K11" s="6">
        <f>+J11*H11</f>
        <v>-1</v>
      </c>
      <c r="L11" s="15"/>
      <c r="M11" s="16"/>
    </row>
    <row r="12" spans="1:14">
      <c r="A12">
        <v>1</v>
      </c>
      <c r="B12" s="19">
        <v>0.80500000000000005</v>
      </c>
      <c r="D12" t="s">
        <v>2</v>
      </c>
      <c r="E12" t="s">
        <v>0</v>
      </c>
      <c r="F12">
        <v>0.5</v>
      </c>
      <c r="G12" s="10">
        <f>+B11/100</f>
        <v>7.4999999999999997E-3</v>
      </c>
      <c r="H12" s="11">
        <f>1/(1+G12/2)</f>
        <v>0.9962640099626402</v>
      </c>
      <c r="I12" s="18">
        <f>-1/(F12-F11)*LN(H12/H11)</f>
        <v>7.4859725576685611E-3</v>
      </c>
      <c r="J12" s="8">
        <f>+$G$21/2</f>
        <v>5.1000000000000004E-3</v>
      </c>
      <c r="K12" s="6">
        <f>+J12*H12</f>
        <v>5.0809464508094655E-3</v>
      </c>
      <c r="L12" s="15"/>
      <c r="M12" s="16"/>
      <c r="N12" s="17"/>
    </row>
    <row r="13" spans="1:14">
      <c r="A13">
        <v>2</v>
      </c>
      <c r="B13" s="19">
        <v>0.82</v>
      </c>
      <c r="D13" t="s">
        <v>3</v>
      </c>
      <c r="E13" t="s">
        <v>1</v>
      </c>
      <c r="F13">
        <v>1</v>
      </c>
      <c r="G13" s="10">
        <f>+B12/100</f>
        <v>8.0499999999999999E-3</v>
      </c>
      <c r="H13" s="11">
        <f>(1-G13/2*H12)/(1+G13/2)</f>
        <v>0.99199724843494974</v>
      </c>
      <c r="I13" s="18">
        <f t="shared" ref="I13:I31" si="0">-1/(F13-F12)*LN(H13/H12)</f>
        <v>8.5839183547355754E-3</v>
      </c>
      <c r="J13" s="8">
        <f t="shared" ref="J13:J20" si="1">+$G$21/2</f>
        <v>5.1000000000000004E-3</v>
      </c>
      <c r="K13" s="6">
        <f>+J13*H13</f>
        <v>5.059185967018244E-3</v>
      </c>
      <c r="L13" s="15"/>
      <c r="M13" s="16"/>
      <c r="N13" s="17"/>
    </row>
    <row r="14" spans="1:14">
      <c r="A14">
        <v>5</v>
      </c>
      <c r="B14" s="19">
        <v>1.02</v>
      </c>
      <c r="F14">
        <v>1.5</v>
      </c>
      <c r="G14" s="12">
        <f>+(G13+G15)/2</f>
        <v>8.1250000000000003E-3</v>
      </c>
      <c r="H14" s="11">
        <f>(1-G14/2*SUM($H$12:H13))/(1+G14/2)</f>
        <v>0.98790930707775637</v>
      </c>
      <c r="I14" s="18">
        <f t="shared" si="0"/>
        <v>8.2588688942964485E-3</v>
      </c>
      <c r="J14" s="8">
        <f t="shared" si="1"/>
        <v>5.1000000000000004E-3</v>
      </c>
      <c r="K14" s="6">
        <f>+J14*H14</f>
        <v>5.0383374660965576E-3</v>
      </c>
      <c r="L14" s="15"/>
      <c r="M14" s="16"/>
      <c r="N14" s="17"/>
    </row>
    <row r="15" spans="1:14">
      <c r="A15">
        <v>7</v>
      </c>
      <c r="B15" s="19">
        <v>1.145</v>
      </c>
      <c r="E15" t="s">
        <v>4</v>
      </c>
      <c r="F15">
        <v>2</v>
      </c>
      <c r="G15" s="10">
        <f>+B13/100</f>
        <v>8.199999999999999E-3</v>
      </c>
      <c r="H15" s="11">
        <f>(1-G15/2*SUM($H$12:H14))/(1+G15/2)</f>
        <v>0.98376426718608811</v>
      </c>
      <c r="I15" s="18">
        <f t="shared" si="0"/>
        <v>8.409193189632699E-3</v>
      </c>
      <c r="J15" s="8">
        <f>+$G$21/2</f>
        <v>5.1000000000000004E-3</v>
      </c>
      <c r="K15" s="6">
        <f>+J15*H15</f>
        <v>5.01719776264905E-3</v>
      </c>
      <c r="L15" s="22"/>
      <c r="M15" s="22"/>
      <c r="N15" s="17"/>
    </row>
    <row r="16" spans="1:14">
      <c r="A16">
        <v>10</v>
      </c>
      <c r="B16" s="19">
        <v>1.36625</v>
      </c>
      <c r="F16">
        <v>2.5</v>
      </c>
      <c r="G16" s="12">
        <f>($G$21-$G$15)/6*(F16-2)*2+$G$15</f>
        <v>8.533333333333332E-3</v>
      </c>
      <c r="H16" s="11">
        <f>(1-G16/2*SUM($H$12:H15))/(1+G16/2)</f>
        <v>0.97892752062597377</v>
      </c>
      <c r="I16" s="18">
        <f t="shared" si="0"/>
        <v>9.8573935680660429E-3</v>
      </c>
      <c r="J16" s="8">
        <f t="shared" si="1"/>
        <v>5.1000000000000004E-3</v>
      </c>
      <c r="K16" s="6">
        <f t="shared" ref="K16:K21" si="2">+J16*H16</f>
        <v>4.9925303551924668E-3</v>
      </c>
      <c r="L16" s="22"/>
      <c r="M16" s="22"/>
      <c r="N16" s="17"/>
    </row>
    <row r="17" spans="5:14">
      <c r="E17" t="s">
        <v>5</v>
      </c>
      <c r="F17">
        <v>3</v>
      </c>
      <c r="G17" s="12">
        <f t="shared" ref="G17:G20" si="3">($G$21-$G$15)/6*(F17-2)*2+$G$15</f>
        <v>8.8666666666666668E-3</v>
      </c>
      <c r="H17" s="11">
        <f>(1-G17/2*SUM($H$12:H16))/(1+G17/2)</f>
        <v>0.97378725341030681</v>
      </c>
      <c r="I17" s="18">
        <f t="shared" si="0"/>
        <v>1.0529503145059075E-2</v>
      </c>
      <c r="J17" s="8">
        <f t="shared" si="1"/>
        <v>5.1000000000000004E-3</v>
      </c>
      <c r="K17" s="6">
        <f t="shared" si="2"/>
        <v>4.9663149923925651E-3</v>
      </c>
      <c r="L17" s="22"/>
      <c r="M17" s="22"/>
      <c r="N17" s="17"/>
    </row>
    <row r="18" spans="5:14">
      <c r="F18">
        <v>3.5</v>
      </c>
      <c r="G18" s="12">
        <f t="shared" si="3"/>
        <v>9.1999999999999998E-3</v>
      </c>
      <c r="H18" s="11">
        <f>(1-G18/2*SUM($H$12:H17))/(1+G18/2)</f>
        <v>0.96834741370614241</v>
      </c>
      <c r="I18" s="18">
        <f t="shared" si="0"/>
        <v>1.1203865565435518E-2</v>
      </c>
      <c r="J18" s="8">
        <f t="shared" si="1"/>
        <v>5.1000000000000004E-3</v>
      </c>
      <c r="K18" s="6">
        <f t="shared" si="2"/>
        <v>4.9385718099013267E-3</v>
      </c>
      <c r="L18" s="22"/>
      <c r="M18" s="22"/>
      <c r="N18" s="17"/>
    </row>
    <row r="19" spans="5:14">
      <c r="E19" t="s">
        <v>6</v>
      </c>
      <c r="F19">
        <v>4</v>
      </c>
      <c r="G19" s="12">
        <f t="shared" si="3"/>
        <v>9.5333333333333329E-3</v>
      </c>
      <c r="H19" s="11">
        <f>(1-G19/2*SUM($H$12:H18))/(1+G19/2)</f>
        <v>0.96261212971775378</v>
      </c>
      <c r="I19" s="18">
        <f t="shared" si="0"/>
        <v>1.1880727120215035E-2</v>
      </c>
      <c r="J19" s="8">
        <f t="shared" si="1"/>
        <v>5.1000000000000004E-3</v>
      </c>
      <c r="K19" s="6">
        <f t="shared" si="2"/>
        <v>4.9093218615605446E-3</v>
      </c>
      <c r="L19" s="22"/>
      <c r="M19" s="22"/>
      <c r="N19" s="17"/>
    </row>
    <row r="20" spans="5:14">
      <c r="F20">
        <v>4.5</v>
      </c>
      <c r="G20" s="12">
        <f t="shared" si="3"/>
        <v>9.8666666666666677E-3</v>
      </c>
      <c r="H20" s="11">
        <f>(1-G20/2*SUM($H$12:H19))/(1+G20/2)</f>
        <v>0.95658570537952781</v>
      </c>
      <c r="I20" s="18">
        <f t="shared" si="0"/>
        <v>1.2560339606725332E-2</v>
      </c>
      <c r="J20" s="8">
        <f t="shared" si="1"/>
        <v>5.1000000000000004E-3</v>
      </c>
      <c r="K20" s="6">
        <f t="shared" si="2"/>
        <v>4.8785870974355919E-3</v>
      </c>
      <c r="L20" s="22"/>
      <c r="M20" s="22"/>
      <c r="N20" s="17"/>
    </row>
    <row r="21" spans="5:14">
      <c r="E21" t="s">
        <v>7</v>
      </c>
      <c r="F21">
        <v>5</v>
      </c>
      <c r="G21" s="10">
        <f>+B14/100</f>
        <v>1.0200000000000001E-2</v>
      </c>
      <c r="H21" s="11">
        <f>(1-G21/2*SUM($H$12:H20))/(1+G21/2)</f>
        <v>0.95027261589587519</v>
      </c>
      <c r="I21" s="18">
        <f t="shared" si="0"/>
        <v>1.3242960904068868E-2</v>
      </c>
      <c r="J21" s="8">
        <f>+$G$21/2+1</f>
        <v>1.0051000000000001</v>
      </c>
      <c r="K21" s="6">
        <f t="shared" si="2"/>
        <v>0.95511900623694423</v>
      </c>
      <c r="L21" s="22"/>
      <c r="M21" s="22"/>
      <c r="N21" s="17"/>
    </row>
    <row r="22" spans="5:14">
      <c r="F22">
        <v>5.5</v>
      </c>
      <c r="G22" s="12">
        <f>($G$25-$G$21)/4*(F22-5)*2+$G$21</f>
        <v>1.0512500000000001E-2</v>
      </c>
      <c r="H22" s="11">
        <f>(1-G22/2*SUM($H$12:H21))/(1+G22/2)</f>
        <v>0.94378831800694551</v>
      </c>
      <c r="I22" s="18">
        <f t="shared" si="0"/>
        <v>1.3694011857040337E-2</v>
      </c>
      <c r="J22" s="8"/>
      <c r="K22" s="6"/>
      <c r="L22" s="15"/>
      <c r="M22" s="16"/>
      <c r="N22" s="17"/>
    </row>
    <row r="23" spans="5:14">
      <c r="E23" t="s">
        <v>8</v>
      </c>
      <c r="F23">
        <v>6</v>
      </c>
      <c r="G23" s="12">
        <f t="shared" ref="G23:G24" si="4">($G$25-$G$21)/4*(F23-5)*2+$G$21</f>
        <v>1.0825000000000001E-2</v>
      </c>
      <c r="H23" s="11">
        <f>(1-G23/2*SUM($H$12:H22))/(1+G23/2)</f>
        <v>0.93704558133089755</v>
      </c>
      <c r="I23" s="18">
        <f t="shared" si="0"/>
        <v>1.4339949029164849E-2</v>
      </c>
      <c r="J23" s="8"/>
      <c r="K23" s="6"/>
      <c r="L23" s="15"/>
      <c r="M23" s="16"/>
      <c r="N23" s="17"/>
    </row>
    <row r="24" spans="5:14">
      <c r="F24">
        <v>6.5</v>
      </c>
      <c r="G24" s="12">
        <f t="shared" si="4"/>
        <v>1.11375E-2</v>
      </c>
      <c r="H24" s="11">
        <f>(1-G24/2*SUM($H$12:H23))/(1+G24/2)</f>
        <v>0.9300489802330475</v>
      </c>
      <c r="I24" s="18">
        <f t="shared" si="0"/>
        <v>1.4989350816758559E-2</v>
      </c>
      <c r="J24" s="8"/>
      <c r="K24" s="6"/>
      <c r="L24" s="15"/>
      <c r="M24" s="16"/>
      <c r="N24" s="17"/>
    </row>
    <row r="25" spans="5:14">
      <c r="E25" t="s">
        <v>9</v>
      </c>
      <c r="F25">
        <v>7</v>
      </c>
      <c r="G25" s="10">
        <f>+B15/100</f>
        <v>1.145E-2</v>
      </c>
      <c r="H25" s="11">
        <f>(1-G25/2*SUM($H$12:H24))/(1+G25/2)</f>
        <v>0.92280322080161958</v>
      </c>
      <c r="I25" s="18">
        <f t="shared" si="0"/>
        <v>1.5642470270733403E-2</v>
      </c>
      <c r="J25" s="8"/>
      <c r="K25" s="6"/>
      <c r="L25" s="15"/>
      <c r="M25" s="16"/>
      <c r="N25" s="17"/>
    </row>
    <row r="26" spans="5:14">
      <c r="F26">
        <v>7.5</v>
      </c>
      <c r="G26" s="12">
        <f>($G$31-$G$25)/6*(F26-7)*2+$G$25</f>
        <v>1.1818749999999999E-2</v>
      </c>
      <c r="H26" s="11">
        <f>(1-G26/2*SUM($H$12:H25))/(1+G26/2)</f>
        <v>0.91491053057023586</v>
      </c>
      <c r="I26" s="18">
        <f t="shared" si="0"/>
        <v>1.7179473690451658E-2</v>
      </c>
      <c r="J26" s="8"/>
      <c r="K26" s="6"/>
      <c r="L26" s="15"/>
      <c r="M26" s="16"/>
      <c r="N26" s="17"/>
    </row>
    <row r="27" spans="5:14">
      <c r="E27" t="s">
        <v>10</v>
      </c>
      <c r="F27">
        <v>8</v>
      </c>
      <c r="G27" s="12">
        <f t="shared" ref="G27:G30" si="5">($G$31-$G$25)/6*(F27-7)*2+$G$25</f>
        <v>1.21875E-2</v>
      </c>
      <c r="H27" s="11">
        <f>(1-G27/2*SUM($H$12:H26))/(1+G27/2)</f>
        <v>0.90673031526770442</v>
      </c>
      <c r="I27" s="18">
        <f t="shared" si="0"/>
        <v>1.7962421752439315E-2</v>
      </c>
      <c r="J27" s="8"/>
      <c r="K27" s="6"/>
      <c r="L27" s="15"/>
      <c r="M27" s="16"/>
      <c r="N27" s="17"/>
    </row>
    <row r="28" spans="5:14">
      <c r="F28">
        <v>8.5</v>
      </c>
      <c r="G28" s="12">
        <f t="shared" si="5"/>
        <v>1.255625E-2</v>
      </c>
      <c r="H28" s="11">
        <f>(1-G28/2*SUM($H$12:H27))/(1+G28/2)</f>
        <v>0.89826886520260807</v>
      </c>
      <c r="I28" s="18">
        <f t="shared" si="0"/>
        <v>1.8751281748028887E-2</v>
      </c>
      <c r="J28" s="8"/>
      <c r="K28" s="6"/>
      <c r="L28" s="15"/>
      <c r="M28" s="16"/>
      <c r="N28" s="17"/>
    </row>
    <row r="29" spans="5:14">
      <c r="E29" t="s">
        <v>11</v>
      </c>
      <c r="F29">
        <v>9</v>
      </c>
      <c r="G29" s="12">
        <f t="shared" si="5"/>
        <v>1.2924999999999999E-2</v>
      </c>
      <c r="H29" s="11">
        <f>(1-G29/2*SUM($H$12:H28))/(1+G29/2)</f>
        <v>0.88953263637228397</v>
      </c>
      <c r="I29" s="18">
        <f t="shared" si="0"/>
        <v>1.9546461640213408E-2</v>
      </c>
      <c r="J29" s="8"/>
      <c r="K29" s="6"/>
      <c r="L29" s="15"/>
      <c r="M29" s="16"/>
      <c r="N29" s="17"/>
    </row>
    <row r="30" spans="5:14">
      <c r="F30">
        <v>9.5</v>
      </c>
      <c r="G30" s="12">
        <f t="shared" si="5"/>
        <v>1.329375E-2</v>
      </c>
      <c r="H30" s="11">
        <f>(1-G30/2*SUM($H$12:H29))/(1+G30/2)</f>
        <v>0.88052824345646008</v>
      </c>
      <c r="I30" s="18">
        <f t="shared" si="0"/>
        <v>2.0348386186827563E-2</v>
      </c>
      <c r="J30" s="8"/>
      <c r="K30" s="6"/>
      <c r="L30" s="15"/>
      <c r="M30" s="16"/>
      <c r="N30" s="17"/>
    </row>
    <row r="31" spans="5:14" ht="14.25" thickBot="1">
      <c r="E31" t="s">
        <v>12</v>
      </c>
      <c r="F31">
        <v>10</v>
      </c>
      <c r="G31" s="10">
        <f>+B16/100</f>
        <v>1.3662499999999999E-2</v>
      </c>
      <c r="H31" s="11">
        <f>(1-G31/2*SUM($H$12:H30))/(1+G31/2)</f>
        <v>0.87126245268407543</v>
      </c>
      <c r="I31" s="18">
        <f t="shared" si="0"/>
        <v>2.1157498333121787E-2</v>
      </c>
      <c r="J31" s="9"/>
      <c r="K31" s="7"/>
      <c r="L31" s="15"/>
      <c r="M31" s="16"/>
      <c r="N31" s="17"/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31"/>
  <sheetViews>
    <sheetView workbookViewId="0">
      <selection activeCell="D41" sqref="D41"/>
    </sheetView>
  </sheetViews>
  <sheetFormatPr defaultRowHeight="13.5"/>
  <sheetData>
    <row r="7" spans="1:13" ht="14.25" thickBot="1"/>
    <row r="8" spans="1:13">
      <c r="K8" s="1" t="s">
        <v>28</v>
      </c>
      <c r="L8" s="2"/>
    </row>
    <row r="9" spans="1:13">
      <c r="K9" s="3" t="s">
        <v>14</v>
      </c>
      <c r="L9" s="4" t="s">
        <v>29</v>
      </c>
    </row>
    <row r="10" spans="1:13">
      <c r="A10" t="s">
        <v>13</v>
      </c>
      <c r="B10" s="19" t="s">
        <v>47</v>
      </c>
      <c r="D10" t="s">
        <v>21</v>
      </c>
      <c r="E10" t="s">
        <v>22</v>
      </c>
      <c r="F10" t="s">
        <v>25</v>
      </c>
      <c r="G10" t="s">
        <v>23</v>
      </c>
      <c r="H10" t="s">
        <v>49</v>
      </c>
      <c r="I10" t="s">
        <v>50</v>
      </c>
      <c r="J10" t="s">
        <v>51</v>
      </c>
      <c r="K10" s="14"/>
      <c r="L10" s="13">
        <f>+SUM(L11:L31)</f>
        <v>0</v>
      </c>
    </row>
    <row r="11" spans="1:13">
      <c r="A11">
        <v>0.5</v>
      </c>
      <c r="B11" s="19">
        <v>0.75</v>
      </c>
      <c r="G11" s="10"/>
      <c r="H11" s="11">
        <f>1/(1+G11/2)</f>
        <v>1</v>
      </c>
      <c r="I11" s="11"/>
      <c r="J11" s="11"/>
      <c r="K11" s="8"/>
      <c r="L11" s="6"/>
    </row>
    <row r="12" spans="1:13">
      <c r="A12">
        <v>1</v>
      </c>
      <c r="B12" s="19">
        <v>0.80500000000000005</v>
      </c>
      <c r="D12" t="s">
        <v>15</v>
      </c>
      <c r="E12" t="s">
        <v>0</v>
      </c>
      <c r="F12">
        <v>0.5</v>
      </c>
      <c r="G12" s="10">
        <f>+B11/100</f>
        <v>7.4999999999999997E-3</v>
      </c>
      <c r="H12" s="11">
        <f>1/(1+G12/2)</f>
        <v>0.9962640099626402</v>
      </c>
      <c r="I12" s="18">
        <f>-LN(H12)/F12</f>
        <v>7.4859725576685611E-3</v>
      </c>
      <c r="J12" s="18">
        <f>-1/(F12-F11)*LN(H12/H11)</f>
        <v>7.4859725576685611E-3</v>
      </c>
      <c r="K12" s="8"/>
      <c r="L12" s="6"/>
      <c r="M12" s="17"/>
    </row>
    <row r="13" spans="1:13">
      <c r="A13">
        <v>2</v>
      </c>
      <c r="B13" s="19">
        <v>0.82</v>
      </c>
      <c r="D13" t="s">
        <v>18</v>
      </c>
      <c r="E13" t="s">
        <v>17</v>
      </c>
      <c r="F13">
        <v>1</v>
      </c>
      <c r="G13" s="10">
        <f>+B12/100</f>
        <v>8.0499999999999999E-3</v>
      </c>
      <c r="H13" s="11">
        <f>(1-G13/2*H12)/(1+G13/2)</f>
        <v>0.99199724843494974</v>
      </c>
      <c r="I13" s="18">
        <f t="shared" ref="I13:I31" si="0">-LN(H13)/F13</f>
        <v>8.0349454562021125E-3</v>
      </c>
      <c r="J13" s="18">
        <f t="shared" ref="J13:J31" si="1">-1/(F13-F12)*LN(H13/H12)</f>
        <v>8.5839183547355754E-3</v>
      </c>
      <c r="K13" s="8"/>
      <c r="L13" s="6"/>
      <c r="M13" s="17"/>
    </row>
    <row r="14" spans="1:13">
      <c r="A14">
        <v>5</v>
      </c>
      <c r="B14" s="19">
        <v>1.02</v>
      </c>
      <c r="F14">
        <v>1.5</v>
      </c>
      <c r="G14" s="12">
        <f>+(G13+G15)/2</f>
        <v>8.1250000000000003E-3</v>
      </c>
      <c r="H14" s="11">
        <f>(1-G14/2*SUM($H$12:H13))/(1+G14/2)</f>
        <v>0.98790930707775637</v>
      </c>
      <c r="I14" s="18">
        <f t="shared" si="0"/>
        <v>8.1095866022335376E-3</v>
      </c>
      <c r="J14" s="18">
        <f t="shared" si="1"/>
        <v>8.2588688942964485E-3</v>
      </c>
      <c r="K14" s="8"/>
      <c r="L14" s="6"/>
      <c r="M14" s="17"/>
    </row>
    <row r="15" spans="1:13">
      <c r="A15">
        <v>7</v>
      </c>
      <c r="B15" s="19">
        <v>1.145</v>
      </c>
      <c r="E15" t="s">
        <v>4</v>
      </c>
      <c r="F15">
        <v>2</v>
      </c>
      <c r="G15" s="10">
        <f>+B13/100</f>
        <v>8.199999999999999E-3</v>
      </c>
      <c r="H15" s="11">
        <f>(1-G15/2*SUM($H$12:H14))/(1+G15/2)</f>
        <v>0.98376426718608811</v>
      </c>
      <c r="I15" s="18">
        <f t="shared" si="0"/>
        <v>8.1844882490833149E-3</v>
      </c>
      <c r="J15" s="18">
        <f t="shared" si="1"/>
        <v>8.409193189632699E-3</v>
      </c>
      <c r="K15" s="8"/>
      <c r="L15" s="6"/>
      <c r="M15" s="17"/>
    </row>
    <row r="16" spans="1:13">
      <c r="A16">
        <v>10</v>
      </c>
      <c r="B16" s="19">
        <v>1.36625</v>
      </c>
      <c r="F16">
        <v>2.5</v>
      </c>
      <c r="G16" s="12">
        <f>($G$21-$G$15)/6*(F16-2)*2+$G$15</f>
        <v>8.533333333333332E-3</v>
      </c>
      <c r="H16" s="11">
        <f>(1-G16/2*SUM($H$12:H15))/(1+G16/2)</f>
        <v>0.97892752062597377</v>
      </c>
      <c r="I16" s="18">
        <f t="shared" si="0"/>
        <v>8.5190693128798425E-3</v>
      </c>
      <c r="J16" s="18">
        <f t="shared" si="1"/>
        <v>9.8573935680660429E-3</v>
      </c>
      <c r="K16" s="8"/>
      <c r="L16" s="6"/>
      <c r="M16" s="17"/>
    </row>
    <row r="17" spans="5:13">
      <c r="E17" t="s">
        <v>20</v>
      </c>
      <c r="F17">
        <v>3</v>
      </c>
      <c r="G17" s="12">
        <f t="shared" ref="G17:G20" si="2">($G$21-$G$15)/6*(F17-2)*2+$G$15</f>
        <v>8.8666666666666668E-3</v>
      </c>
      <c r="H17" s="11">
        <f>(1-G17/2*SUM($H$12:H16))/(1+G17/2)</f>
        <v>0.97378725341030681</v>
      </c>
      <c r="I17" s="18">
        <f t="shared" si="0"/>
        <v>8.8541416182430534E-3</v>
      </c>
      <c r="J17" s="18">
        <f t="shared" si="1"/>
        <v>1.0529503145059075E-2</v>
      </c>
      <c r="K17" s="8"/>
      <c r="L17" s="6"/>
      <c r="M17" s="17"/>
    </row>
    <row r="18" spans="5:13">
      <c r="F18">
        <v>3.5</v>
      </c>
      <c r="G18" s="12">
        <f t="shared" si="2"/>
        <v>9.1999999999999998E-3</v>
      </c>
      <c r="H18" s="11">
        <f>(1-G18/2*SUM($H$12:H17))/(1+G18/2)</f>
        <v>0.96834741370614241</v>
      </c>
      <c r="I18" s="18">
        <f t="shared" si="0"/>
        <v>9.1898164678419856E-3</v>
      </c>
      <c r="J18" s="18">
        <f t="shared" si="1"/>
        <v>1.1203865565435518E-2</v>
      </c>
      <c r="K18" s="8"/>
      <c r="L18" s="6"/>
      <c r="M18" s="17"/>
    </row>
    <row r="19" spans="5:13">
      <c r="E19" t="s">
        <v>6</v>
      </c>
      <c r="F19">
        <v>4</v>
      </c>
      <c r="G19" s="12">
        <f t="shared" si="2"/>
        <v>9.5333333333333329E-3</v>
      </c>
      <c r="H19" s="11">
        <f>(1-G19/2*SUM($H$12:H18))/(1+G19/2)</f>
        <v>0.96261212971775378</v>
      </c>
      <c r="I19" s="18">
        <f t="shared" si="0"/>
        <v>9.5261802993886081E-3</v>
      </c>
      <c r="J19" s="18">
        <f t="shared" si="1"/>
        <v>1.1880727120215035E-2</v>
      </c>
      <c r="K19" s="8"/>
      <c r="L19" s="6"/>
      <c r="M19" s="17"/>
    </row>
    <row r="20" spans="5:13">
      <c r="F20">
        <v>4.5</v>
      </c>
      <c r="G20" s="12">
        <f t="shared" si="2"/>
        <v>9.8666666666666677E-3</v>
      </c>
      <c r="H20" s="11">
        <f>(1-G20/2*SUM($H$12:H19))/(1+G20/2)</f>
        <v>0.95658570537952781</v>
      </c>
      <c r="I20" s="18">
        <f t="shared" si="0"/>
        <v>9.863309111314918E-3</v>
      </c>
      <c r="J20" s="18">
        <f t="shared" si="1"/>
        <v>1.2560339606725332E-2</v>
      </c>
      <c r="K20" s="8"/>
      <c r="L20" s="6"/>
      <c r="M20" s="17"/>
    </row>
    <row r="21" spans="5:13">
      <c r="E21" t="s">
        <v>7</v>
      </c>
      <c r="F21">
        <v>5</v>
      </c>
      <c r="G21" s="10">
        <f>+B14/100</f>
        <v>1.0200000000000001E-2</v>
      </c>
      <c r="H21" s="11">
        <f>(1-G21/2*SUM($H$12:H20))/(1+G21/2)</f>
        <v>0.95027261589587519</v>
      </c>
      <c r="I21" s="18">
        <f t="shared" si="0"/>
        <v>1.0201274290590314E-2</v>
      </c>
      <c r="J21" s="18">
        <f t="shared" si="1"/>
        <v>1.3242960904068868E-2</v>
      </c>
      <c r="K21" s="8"/>
      <c r="L21" s="6"/>
      <c r="M21" s="17"/>
    </row>
    <row r="22" spans="5:13">
      <c r="F22">
        <v>5.5</v>
      </c>
      <c r="G22" s="12">
        <f>($G$25-$G$21)/4*(F22-5)*2+$G$21</f>
        <v>1.0512500000000001E-2</v>
      </c>
      <c r="H22" s="11">
        <f>(1-G22/2*SUM($H$12:H21))/(1+G22/2)</f>
        <v>0.94378831800694551</v>
      </c>
      <c r="I22" s="18">
        <f t="shared" si="0"/>
        <v>1.0518795887540318E-2</v>
      </c>
      <c r="J22" s="18">
        <f t="shared" si="1"/>
        <v>1.3694011857040337E-2</v>
      </c>
      <c r="K22" s="8"/>
      <c r="L22" s="6"/>
      <c r="M22" s="17"/>
    </row>
    <row r="23" spans="5:13">
      <c r="E23" t="s">
        <v>8</v>
      </c>
      <c r="F23">
        <v>6</v>
      </c>
      <c r="G23" s="12">
        <f t="shared" ref="G23:G24" si="3">($G$25-$G$21)/4*(F23-5)*2+$G$21</f>
        <v>1.0825000000000001E-2</v>
      </c>
      <c r="H23" s="11">
        <f>(1-G23/2*SUM($H$12:H22))/(1+G23/2)</f>
        <v>0.93704558133089755</v>
      </c>
      <c r="I23" s="18">
        <f t="shared" si="0"/>
        <v>1.0837225316009025E-2</v>
      </c>
      <c r="J23" s="18">
        <f t="shared" si="1"/>
        <v>1.4339949029164849E-2</v>
      </c>
      <c r="K23" s="8"/>
      <c r="L23" s="6"/>
      <c r="M23" s="17"/>
    </row>
    <row r="24" spans="5:13">
      <c r="F24">
        <v>6.5</v>
      </c>
      <c r="G24" s="12">
        <f t="shared" si="3"/>
        <v>1.11375E-2</v>
      </c>
      <c r="H24" s="11">
        <f>(1-G24/2*SUM($H$12:H23))/(1+G24/2)</f>
        <v>0.9300489802330475</v>
      </c>
      <c r="I24" s="18">
        <f t="shared" si="0"/>
        <v>1.1156619585297454E-2</v>
      </c>
      <c r="J24" s="18">
        <f t="shared" si="1"/>
        <v>1.4989350816758559E-2</v>
      </c>
      <c r="K24" s="8"/>
      <c r="L24" s="6"/>
      <c r="M24" s="17"/>
    </row>
    <row r="25" spans="5:13">
      <c r="E25" t="s">
        <v>9</v>
      </c>
      <c r="F25">
        <v>7</v>
      </c>
      <c r="G25" s="10">
        <f>+B15/100</f>
        <v>1.145E-2</v>
      </c>
      <c r="H25" s="11">
        <f>(1-G25/2*SUM($H$12:H24))/(1+G25/2)</f>
        <v>0.92280322080161958</v>
      </c>
      <c r="I25" s="18">
        <f t="shared" si="0"/>
        <v>1.1477037491400024E-2</v>
      </c>
      <c r="J25" s="18">
        <f t="shared" si="1"/>
        <v>1.5642470270733403E-2</v>
      </c>
      <c r="K25" s="8"/>
      <c r="L25" s="6"/>
      <c r="M25" s="17"/>
    </row>
    <row r="26" spans="5:13">
      <c r="F26">
        <v>7.5</v>
      </c>
      <c r="G26" s="12">
        <f>($G$31-$G$25)/6*(F26-7)*2+$G$25</f>
        <v>1.1818749999999999E-2</v>
      </c>
      <c r="H26" s="11">
        <f>(1-G26/2*SUM($H$12:H25))/(1+G26/2)</f>
        <v>0.91491053057023586</v>
      </c>
      <c r="I26" s="18">
        <f t="shared" si="0"/>
        <v>1.1857199904670135E-2</v>
      </c>
      <c r="J26" s="18">
        <f t="shared" si="1"/>
        <v>1.7179473690451658E-2</v>
      </c>
      <c r="K26" s="8"/>
      <c r="L26" s="6"/>
      <c r="M26" s="17"/>
    </row>
    <row r="27" spans="5:13">
      <c r="E27" t="s">
        <v>10</v>
      </c>
      <c r="F27">
        <v>8</v>
      </c>
      <c r="G27" s="12">
        <f t="shared" ref="G27:G30" si="4">($G$31-$G$25)/6*(F27-7)*2+$G$25</f>
        <v>1.21875E-2</v>
      </c>
      <c r="H27" s="11">
        <f>(1-G27/2*SUM($H$12:H26))/(1+G27/2)</f>
        <v>0.90673031526770442</v>
      </c>
      <c r="I27" s="18">
        <f t="shared" si="0"/>
        <v>1.223877627015571E-2</v>
      </c>
      <c r="J27" s="18">
        <f t="shared" si="1"/>
        <v>1.7962421752439315E-2</v>
      </c>
      <c r="K27" s="8"/>
      <c r="L27" s="6"/>
      <c r="M27" s="17"/>
    </row>
    <row r="28" spans="5:13">
      <c r="F28">
        <v>8.5</v>
      </c>
      <c r="G28" s="12">
        <f t="shared" si="4"/>
        <v>1.255625E-2</v>
      </c>
      <c r="H28" s="11">
        <f>(1-G28/2*SUM($H$12:H27))/(1+G28/2)</f>
        <v>0.89826886520260807</v>
      </c>
      <c r="I28" s="18">
        <f t="shared" si="0"/>
        <v>1.2621864827677668E-2</v>
      </c>
      <c r="J28" s="18">
        <f t="shared" si="1"/>
        <v>1.8751281748028887E-2</v>
      </c>
      <c r="K28" s="8"/>
      <c r="L28" s="6"/>
      <c r="M28" s="17"/>
    </row>
    <row r="29" spans="5:13">
      <c r="E29" t="s">
        <v>11</v>
      </c>
      <c r="F29">
        <v>9</v>
      </c>
      <c r="G29" s="12">
        <f t="shared" si="4"/>
        <v>1.2924999999999999E-2</v>
      </c>
      <c r="H29" s="11">
        <f>(1-G29/2*SUM($H$12:H28))/(1+G29/2)</f>
        <v>0.88953263637228397</v>
      </c>
      <c r="I29" s="18">
        <f t="shared" si="0"/>
        <v>1.3006564650596322E-2</v>
      </c>
      <c r="J29" s="18">
        <f t="shared" si="1"/>
        <v>1.9546461640213408E-2</v>
      </c>
      <c r="K29" s="8"/>
      <c r="L29" s="6"/>
      <c r="M29" s="17"/>
    </row>
    <row r="30" spans="5:13">
      <c r="F30">
        <v>9.5</v>
      </c>
      <c r="G30" s="12">
        <f t="shared" si="4"/>
        <v>1.329375E-2</v>
      </c>
      <c r="H30" s="11">
        <f>(1-G30/2*SUM($H$12:H29))/(1+G30/2)</f>
        <v>0.88052824345646008</v>
      </c>
      <c r="I30" s="18">
        <f t="shared" si="0"/>
        <v>1.3392976310397972E-2</v>
      </c>
      <c r="J30" s="18">
        <f t="shared" si="1"/>
        <v>2.0348386186827563E-2</v>
      </c>
      <c r="K30" s="8"/>
      <c r="L30" s="6"/>
      <c r="M30" s="17"/>
    </row>
    <row r="31" spans="5:13" ht="14.25" thickBot="1">
      <c r="E31" t="s">
        <v>12</v>
      </c>
      <c r="F31">
        <v>10</v>
      </c>
      <c r="G31" s="10">
        <f>+B16/100</f>
        <v>1.3662499999999999E-2</v>
      </c>
      <c r="H31" s="11">
        <f>(1-G31/2*SUM($H$12:H30))/(1+G31/2)</f>
        <v>0.87126245268407543</v>
      </c>
      <c r="I31" s="18">
        <f t="shared" si="0"/>
        <v>1.3781202411534164E-2</v>
      </c>
      <c r="J31" s="18">
        <f t="shared" si="1"/>
        <v>2.1157498333121787E-2</v>
      </c>
      <c r="K31" s="9"/>
      <c r="L31" s="7"/>
      <c r="M31" s="17"/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0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31"/>
  <sheetViews>
    <sheetView workbookViewId="0">
      <selection activeCell="B2" sqref="B2:B4"/>
    </sheetView>
  </sheetViews>
  <sheetFormatPr defaultRowHeight="13.5"/>
  <sheetData>
    <row r="7" spans="1:12" ht="14.25" thickBot="1"/>
    <row r="8" spans="1:12">
      <c r="J8" s="1" t="s">
        <v>28</v>
      </c>
      <c r="K8" s="2"/>
    </row>
    <row r="9" spans="1:12">
      <c r="J9" s="3" t="s">
        <v>14</v>
      </c>
      <c r="K9" s="4" t="s">
        <v>29</v>
      </c>
    </row>
    <row r="10" spans="1:12">
      <c r="A10" t="s">
        <v>13</v>
      </c>
      <c r="B10" s="19" t="s">
        <v>47</v>
      </c>
      <c r="D10" t="s">
        <v>21</v>
      </c>
      <c r="E10" t="s">
        <v>22</v>
      </c>
      <c r="F10" t="s">
        <v>25</v>
      </c>
      <c r="G10" t="s">
        <v>23</v>
      </c>
      <c r="H10" t="s">
        <v>24</v>
      </c>
      <c r="I10" t="s">
        <v>30</v>
      </c>
      <c r="J10" s="14"/>
      <c r="K10" s="13">
        <f>+SUM(K11:K31)</f>
        <v>0</v>
      </c>
    </row>
    <row r="11" spans="1:12">
      <c r="A11">
        <v>0.5</v>
      </c>
      <c r="B11" s="19">
        <v>0.75</v>
      </c>
      <c r="G11" s="10"/>
      <c r="H11" s="11">
        <f>1/(1+G11/2)</f>
        <v>1</v>
      </c>
      <c r="I11" s="11"/>
      <c r="J11" s="8">
        <v>-1</v>
      </c>
      <c r="K11" s="6">
        <f>+J11*H11</f>
        <v>-1</v>
      </c>
    </row>
    <row r="12" spans="1:12">
      <c r="A12">
        <v>1</v>
      </c>
      <c r="B12" s="19">
        <v>0.80500000000000005</v>
      </c>
      <c r="D12" t="s">
        <v>2</v>
      </c>
      <c r="E12" t="s">
        <v>0</v>
      </c>
      <c r="F12">
        <v>0.5</v>
      </c>
      <c r="G12" s="10">
        <f>+B11/100</f>
        <v>7.4999999999999997E-3</v>
      </c>
      <c r="H12" s="11">
        <f>1/(1+G12/2)</f>
        <v>0.9962640099626402</v>
      </c>
      <c r="I12" s="18">
        <f>-1/(F12-F11)*LN(H12/H11)</f>
        <v>7.4859725576685611E-3</v>
      </c>
      <c r="J12" s="8">
        <f>+$G$21/2</f>
        <v>5.1000000000000004E-3</v>
      </c>
      <c r="K12" s="6">
        <f>+J12*H12</f>
        <v>5.0809464508094655E-3</v>
      </c>
      <c r="L12" s="17"/>
    </row>
    <row r="13" spans="1:12">
      <c r="A13">
        <v>2</v>
      </c>
      <c r="B13" s="19">
        <v>0.82</v>
      </c>
      <c r="D13" t="s">
        <v>3</v>
      </c>
      <c r="E13" t="s">
        <v>1</v>
      </c>
      <c r="F13">
        <v>1</v>
      </c>
      <c r="G13" s="10">
        <f>+B12/100</f>
        <v>8.0499999999999999E-3</v>
      </c>
      <c r="H13" s="11">
        <f>(1-G13/2*H12)/(1+G13/2)</f>
        <v>0.99199724843494974</v>
      </c>
      <c r="I13" s="18">
        <f t="shared" ref="I13:I31" si="0">-1/(F13-F12)*LN(H13/H12)</f>
        <v>8.5839183547355754E-3</v>
      </c>
      <c r="J13" s="8">
        <f t="shared" ref="J13:J20" si="1">+$G$21/2</f>
        <v>5.1000000000000004E-3</v>
      </c>
      <c r="K13" s="6">
        <f>+J13*H13</f>
        <v>5.059185967018244E-3</v>
      </c>
      <c r="L13" s="17"/>
    </row>
    <row r="14" spans="1:12">
      <c r="A14">
        <v>5</v>
      </c>
      <c r="B14" s="19">
        <v>1.02</v>
      </c>
      <c r="F14">
        <v>1.5</v>
      </c>
      <c r="G14" s="12">
        <f>+(G13+G15)/2</f>
        <v>8.1250000000000003E-3</v>
      </c>
      <c r="H14" s="11">
        <f>(1-G14/2*SUM($H$12:H13))/(1+G14/2)</f>
        <v>0.98790930707775637</v>
      </c>
      <c r="I14" s="18">
        <f t="shared" si="0"/>
        <v>8.2588688942964485E-3</v>
      </c>
      <c r="J14" s="8">
        <f t="shared" si="1"/>
        <v>5.1000000000000004E-3</v>
      </c>
      <c r="K14" s="6">
        <f>+J14*H14</f>
        <v>5.0383374660965576E-3</v>
      </c>
      <c r="L14" s="17"/>
    </row>
    <row r="15" spans="1:12">
      <c r="A15">
        <v>7</v>
      </c>
      <c r="B15" s="19">
        <v>1.145</v>
      </c>
      <c r="E15" t="s">
        <v>4</v>
      </c>
      <c r="F15">
        <v>2</v>
      </c>
      <c r="G15" s="10">
        <f>+B13/100</f>
        <v>8.199999999999999E-3</v>
      </c>
      <c r="H15" s="11">
        <f>(1-G15/2*SUM($H$12:H14))/(1+G15/2)</f>
        <v>0.98376426718608811</v>
      </c>
      <c r="I15" s="18">
        <f t="shared" si="0"/>
        <v>8.409193189632699E-3</v>
      </c>
      <c r="J15" s="8">
        <f>+$G$21/2</f>
        <v>5.1000000000000004E-3</v>
      </c>
      <c r="K15" s="6">
        <f>+J15*H15</f>
        <v>5.01719776264905E-3</v>
      </c>
      <c r="L15" s="17"/>
    </row>
    <row r="16" spans="1:12">
      <c r="A16">
        <v>10</v>
      </c>
      <c r="B16" s="19">
        <v>1.36625</v>
      </c>
      <c r="F16">
        <v>2.5</v>
      </c>
      <c r="G16" s="12">
        <f>($G$21-$G$15)/6*(F16-2)*2+$G$15</f>
        <v>8.533333333333332E-3</v>
      </c>
      <c r="H16" s="11">
        <f>(1-G16/2*SUM($H$12:H15))/(1+G16/2)</f>
        <v>0.97892752062597377</v>
      </c>
      <c r="I16" s="18">
        <f t="shared" si="0"/>
        <v>9.8573935680660429E-3</v>
      </c>
      <c r="J16" s="8">
        <f t="shared" si="1"/>
        <v>5.1000000000000004E-3</v>
      </c>
      <c r="K16" s="6">
        <f t="shared" ref="K16:K21" si="2">+J16*H16</f>
        <v>4.9925303551924668E-3</v>
      </c>
      <c r="L16" s="17"/>
    </row>
    <row r="17" spans="5:12">
      <c r="E17" t="s">
        <v>5</v>
      </c>
      <c r="F17">
        <v>3</v>
      </c>
      <c r="G17" s="12">
        <f t="shared" ref="G17:G20" si="3">($G$21-$G$15)/6*(F17-2)*2+$G$15</f>
        <v>8.8666666666666668E-3</v>
      </c>
      <c r="H17" s="11">
        <f>(1-G17/2*SUM($H$12:H16))/(1+G17/2)</f>
        <v>0.97378725341030681</v>
      </c>
      <c r="I17" s="18">
        <f t="shared" si="0"/>
        <v>1.0529503145059075E-2</v>
      </c>
      <c r="J17" s="8">
        <f t="shared" si="1"/>
        <v>5.1000000000000004E-3</v>
      </c>
      <c r="K17" s="6">
        <f t="shared" si="2"/>
        <v>4.9663149923925651E-3</v>
      </c>
      <c r="L17" s="17"/>
    </row>
    <row r="18" spans="5:12">
      <c r="F18">
        <v>3.5</v>
      </c>
      <c r="G18" s="12">
        <f t="shared" si="3"/>
        <v>9.1999999999999998E-3</v>
      </c>
      <c r="H18" s="11">
        <f>(1-G18/2*SUM($H$12:H17))/(1+G18/2)</f>
        <v>0.96834741370614241</v>
      </c>
      <c r="I18" s="18">
        <f t="shared" si="0"/>
        <v>1.1203865565435518E-2</v>
      </c>
      <c r="J18" s="8">
        <f t="shared" si="1"/>
        <v>5.1000000000000004E-3</v>
      </c>
      <c r="K18" s="6">
        <f t="shared" si="2"/>
        <v>4.9385718099013267E-3</v>
      </c>
      <c r="L18" s="17"/>
    </row>
    <row r="19" spans="5:12">
      <c r="E19" t="s">
        <v>6</v>
      </c>
      <c r="F19">
        <v>4</v>
      </c>
      <c r="G19" s="12">
        <f t="shared" si="3"/>
        <v>9.5333333333333329E-3</v>
      </c>
      <c r="H19" s="11">
        <f>(1-G19/2*SUM($H$12:H18))/(1+G19/2)</f>
        <v>0.96261212971775378</v>
      </c>
      <c r="I19" s="18">
        <f t="shared" si="0"/>
        <v>1.1880727120215035E-2</v>
      </c>
      <c r="J19" s="8">
        <f t="shared" si="1"/>
        <v>5.1000000000000004E-3</v>
      </c>
      <c r="K19" s="6">
        <f t="shared" si="2"/>
        <v>4.9093218615605446E-3</v>
      </c>
      <c r="L19" s="17"/>
    </row>
    <row r="20" spans="5:12">
      <c r="F20">
        <v>4.5</v>
      </c>
      <c r="G20" s="12">
        <f t="shared" si="3"/>
        <v>9.8666666666666677E-3</v>
      </c>
      <c r="H20" s="11">
        <f>(1-G20/2*SUM($H$12:H19))/(1+G20/2)</f>
        <v>0.95658570537952781</v>
      </c>
      <c r="I20" s="18">
        <f t="shared" si="0"/>
        <v>1.2560339606725332E-2</v>
      </c>
      <c r="J20" s="8">
        <f t="shared" si="1"/>
        <v>5.1000000000000004E-3</v>
      </c>
      <c r="K20" s="6">
        <f t="shared" si="2"/>
        <v>4.8785870974355919E-3</v>
      </c>
      <c r="L20" s="17"/>
    </row>
    <row r="21" spans="5:12">
      <c r="E21" t="s">
        <v>7</v>
      </c>
      <c r="F21">
        <v>5</v>
      </c>
      <c r="G21" s="10">
        <f>+B14/100</f>
        <v>1.0200000000000001E-2</v>
      </c>
      <c r="H21" s="11">
        <f>(1-G21/2*SUM($H$12:H20))/(1+G21/2)</f>
        <v>0.95027261589587519</v>
      </c>
      <c r="I21" s="18">
        <f t="shared" si="0"/>
        <v>1.3242960904068868E-2</v>
      </c>
      <c r="J21" s="8">
        <f>+$G$21/2+1</f>
        <v>1.0051000000000001</v>
      </c>
      <c r="K21" s="6">
        <f t="shared" si="2"/>
        <v>0.95511900623694423</v>
      </c>
      <c r="L21" s="17"/>
    </row>
    <row r="22" spans="5:12">
      <c r="F22">
        <v>5.5</v>
      </c>
      <c r="G22" s="12">
        <f>($G$25-$G$21)/4*(F22-5)*2+$G$21</f>
        <v>1.0512500000000001E-2</v>
      </c>
      <c r="H22" s="11">
        <f>(1-G22/2*SUM($H$12:H21))/(1+G22/2)</f>
        <v>0.94378831800694551</v>
      </c>
      <c r="I22" s="18">
        <f t="shared" si="0"/>
        <v>1.3694011857040337E-2</v>
      </c>
      <c r="J22" s="8"/>
      <c r="K22" s="6"/>
      <c r="L22" s="17"/>
    </row>
    <row r="23" spans="5:12">
      <c r="E23" t="s">
        <v>8</v>
      </c>
      <c r="F23">
        <v>6</v>
      </c>
      <c r="G23" s="12">
        <f t="shared" ref="G23:G24" si="4">($G$25-$G$21)/4*(F23-5)*2+$G$21</f>
        <v>1.0825000000000001E-2</v>
      </c>
      <c r="H23" s="11">
        <f>(1-G23/2*SUM($H$12:H22))/(1+G23/2)</f>
        <v>0.93704558133089755</v>
      </c>
      <c r="I23" s="18">
        <f t="shared" si="0"/>
        <v>1.4339949029164849E-2</v>
      </c>
      <c r="J23" s="8"/>
      <c r="K23" s="6"/>
      <c r="L23" s="17"/>
    </row>
    <row r="24" spans="5:12">
      <c r="F24">
        <v>6.5</v>
      </c>
      <c r="G24" s="12">
        <f t="shared" si="4"/>
        <v>1.11375E-2</v>
      </c>
      <c r="H24" s="11">
        <f>(1-G24/2*SUM($H$12:H23))/(1+G24/2)</f>
        <v>0.9300489802330475</v>
      </c>
      <c r="I24" s="18">
        <f t="shared" si="0"/>
        <v>1.4989350816758559E-2</v>
      </c>
      <c r="J24" s="8"/>
      <c r="K24" s="6"/>
      <c r="L24" s="17"/>
    </row>
    <row r="25" spans="5:12">
      <c r="E25" t="s">
        <v>9</v>
      </c>
      <c r="F25">
        <v>7</v>
      </c>
      <c r="G25" s="10">
        <f>+B15/100</f>
        <v>1.145E-2</v>
      </c>
      <c r="H25" s="11">
        <f>(1-G25/2*SUM($H$12:H24))/(1+G25/2)</f>
        <v>0.92280322080161958</v>
      </c>
      <c r="I25" s="18">
        <f t="shared" si="0"/>
        <v>1.5642470270733403E-2</v>
      </c>
      <c r="J25" s="8"/>
      <c r="K25" s="6"/>
      <c r="L25" s="17"/>
    </row>
    <row r="26" spans="5:12">
      <c r="F26">
        <v>7.5</v>
      </c>
      <c r="G26" s="12">
        <f>($G$31-$G$25)/6*(F26-7)*2+$G$25</f>
        <v>1.1818749999999999E-2</v>
      </c>
      <c r="H26" s="11">
        <f>(1-G26/2*SUM($H$12:H25))/(1+G26/2)</f>
        <v>0.91491053057023586</v>
      </c>
      <c r="I26" s="18">
        <f t="shared" si="0"/>
        <v>1.7179473690451658E-2</v>
      </c>
      <c r="J26" s="8"/>
      <c r="K26" s="6"/>
      <c r="L26" s="17"/>
    </row>
    <row r="27" spans="5:12">
      <c r="E27" t="s">
        <v>10</v>
      </c>
      <c r="F27">
        <v>8</v>
      </c>
      <c r="G27" s="12">
        <f t="shared" ref="G27:G30" si="5">($G$31-$G$25)/6*(F27-7)*2+$G$25</f>
        <v>1.21875E-2</v>
      </c>
      <c r="H27" s="11">
        <f>(1-G27/2*SUM($H$12:H26))/(1+G27/2)</f>
        <v>0.90673031526770442</v>
      </c>
      <c r="I27" s="18">
        <f t="shared" si="0"/>
        <v>1.7962421752439315E-2</v>
      </c>
      <c r="J27" s="8"/>
      <c r="K27" s="6"/>
      <c r="L27" s="17"/>
    </row>
    <row r="28" spans="5:12">
      <c r="F28">
        <v>8.5</v>
      </c>
      <c r="G28" s="12">
        <f t="shared" si="5"/>
        <v>1.255625E-2</v>
      </c>
      <c r="H28" s="11">
        <f>(1-G28/2*SUM($H$12:H27))/(1+G28/2)</f>
        <v>0.89826886520260807</v>
      </c>
      <c r="I28" s="18">
        <f t="shared" si="0"/>
        <v>1.8751281748028887E-2</v>
      </c>
      <c r="J28" s="8"/>
      <c r="K28" s="6"/>
      <c r="L28" s="17"/>
    </row>
    <row r="29" spans="5:12">
      <c r="E29" t="s">
        <v>11</v>
      </c>
      <c r="F29">
        <v>9</v>
      </c>
      <c r="G29" s="12">
        <f t="shared" si="5"/>
        <v>1.2924999999999999E-2</v>
      </c>
      <c r="H29" s="11">
        <f>(1-G29/2*SUM($H$12:H28))/(1+G29/2)</f>
        <v>0.88953263637228397</v>
      </c>
      <c r="I29" s="18">
        <f t="shared" si="0"/>
        <v>1.9546461640213408E-2</v>
      </c>
      <c r="J29" s="8"/>
      <c r="K29" s="6"/>
      <c r="L29" s="17"/>
    </row>
    <row r="30" spans="5:12">
      <c r="F30">
        <v>9.5</v>
      </c>
      <c r="G30" s="12">
        <f t="shared" si="5"/>
        <v>1.329375E-2</v>
      </c>
      <c r="H30" s="11">
        <f>(1-G30/2*SUM($H$12:H29))/(1+G30/2)</f>
        <v>0.88052824345646008</v>
      </c>
      <c r="I30" s="18">
        <f t="shared" si="0"/>
        <v>2.0348386186827563E-2</v>
      </c>
      <c r="J30" s="8"/>
      <c r="K30" s="6"/>
      <c r="L30" s="17"/>
    </row>
    <row r="31" spans="5:12" ht="14.25" thickBot="1">
      <c r="E31" t="s">
        <v>12</v>
      </c>
      <c r="F31">
        <v>10</v>
      </c>
      <c r="G31" s="10">
        <f>+B16/100</f>
        <v>1.3662499999999999E-2</v>
      </c>
      <c r="H31" s="11">
        <f>(1-G31/2*SUM($H$12:H30))/(1+G31/2)</f>
        <v>0.87126245268407543</v>
      </c>
      <c r="I31" s="18">
        <f t="shared" si="0"/>
        <v>2.1157498333121787E-2</v>
      </c>
      <c r="J31" s="9"/>
      <c r="K31" s="7"/>
      <c r="L31" s="17"/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31"/>
  <sheetViews>
    <sheetView workbookViewId="0">
      <selection activeCell="H39" sqref="H39"/>
    </sheetView>
  </sheetViews>
  <sheetFormatPr defaultRowHeight="13.5"/>
  <cols>
    <col min="13" max="13" width="13.875" bestFit="1" customWidth="1"/>
  </cols>
  <sheetData>
    <row r="6" spans="1:14">
      <c r="I6" s="20"/>
    </row>
    <row r="7" spans="1:14" ht="14.25" thickBot="1"/>
    <row r="8" spans="1:14">
      <c r="J8" s="1" t="s">
        <v>28</v>
      </c>
      <c r="K8" s="2"/>
      <c r="L8" s="1" t="s">
        <v>28</v>
      </c>
      <c r="M8" s="2"/>
    </row>
    <row r="9" spans="1:14">
      <c r="J9" s="3" t="s">
        <v>14</v>
      </c>
      <c r="K9" s="4" t="s">
        <v>29</v>
      </c>
      <c r="L9" s="3" t="s">
        <v>14</v>
      </c>
      <c r="M9" s="4" t="s">
        <v>29</v>
      </c>
    </row>
    <row r="10" spans="1:14">
      <c r="A10" t="s">
        <v>13</v>
      </c>
      <c r="B10" s="19" t="s">
        <v>47</v>
      </c>
      <c r="D10" t="s">
        <v>21</v>
      </c>
      <c r="E10" t="s">
        <v>22</v>
      </c>
      <c r="F10" t="s">
        <v>25</v>
      </c>
      <c r="G10" t="s">
        <v>23</v>
      </c>
      <c r="H10" t="s">
        <v>24</v>
      </c>
      <c r="I10" t="s">
        <v>30</v>
      </c>
      <c r="J10" s="14"/>
      <c r="K10" s="13">
        <f>+SUM(K11:K31)</f>
        <v>0</v>
      </c>
      <c r="L10" s="21">
        <v>1.1567727316195989E-2</v>
      </c>
      <c r="M10" s="5">
        <f>+SUM(M11:M31)</f>
        <v>0</v>
      </c>
    </row>
    <row r="11" spans="1:14">
      <c r="A11">
        <v>0.5</v>
      </c>
      <c r="B11" s="19">
        <v>0.75</v>
      </c>
      <c r="G11" s="10"/>
      <c r="H11" s="11">
        <f>1/(1+G11/2)</f>
        <v>1</v>
      </c>
      <c r="I11" s="11"/>
      <c r="J11" s="8">
        <v>-1</v>
      </c>
      <c r="K11" s="6">
        <f>+J11*H11</f>
        <v>-1</v>
      </c>
      <c r="L11" s="15"/>
      <c r="M11" s="16"/>
    </row>
    <row r="12" spans="1:14">
      <c r="A12">
        <v>1</v>
      </c>
      <c r="B12" s="19">
        <v>0.80500000000000005</v>
      </c>
      <c r="D12" t="s">
        <v>2</v>
      </c>
      <c r="E12" t="s">
        <v>0</v>
      </c>
      <c r="F12">
        <v>0.5</v>
      </c>
      <c r="G12" s="10">
        <f>+B11/100</f>
        <v>7.4999999999999997E-3</v>
      </c>
      <c r="H12" s="11">
        <f>1/(1+G12/2)</f>
        <v>0.9962640099626402</v>
      </c>
      <c r="I12" s="18">
        <f>-1/(F12-F11)*LN(H12/H11)</f>
        <v>7.4859725576685611E-3</v>
      </c>
      <c r="J12" s="8">
        <f>+$G$21/2</f>
        <v>5.1000000000000004E-3</v>
      </c>
      <c r="K12" s="6">
        <f>+J12*H12</f>
        <v>5.0809464508094655E-3</v>
      </c>
      <c r="L12" s="15"/>
      <c r="M12" s="16"/>
      <c r="N12" s="17"/>
    </row>
    <row r="13" spans="1:14">
      <c r="A13">
        <v>2</v>
      </c>
      <c r="B13" s="19">
        <v>0.82</v>
      </c>
      <c r="D13" t="s">
        <v>3</v>
      </c>
      <c r="E13" t="s">
        <v>1</v>
      </c>
      <c r="F13">
        <v>1</v>
      </c>
      <c r="G13" s="10">
        <f>+B12/100</f>
        <v>8.0499999999999999E-3</v>
      </c>
      <c r="H13" s="11">
        <f>(1-G13/2*H12)/(1+G13/2)</f>
        <v>0.99199724843494974</v>
      </c>
      <c r="I13" s="18">
        <f t="shared" ref="I13:I31" si="0">-1/(F13-F12)*LN(H13/H12)</f>
        <v>8.5839183547355754E-3</v>
      </c>
      <c r="J13" s="8">
        <f t="shared" ref="J13:J20" si="1">+$G$21/2</f>
        <v>5.1000000000000004E-3</v>
      </c>
      <c r="K13" s="6">
        <f>+J13*H13</f>
        <v>5.059185967018244E-3</v>
      </c>
      <c r="L13" s="15"/>
      <c r="M13" s="16"/>
      <c r="N13" s="17"/>
    </row>
    <row r="14" spans="1:14">
      <c r="A14">
        <v>5</v>
      </c>
      <c r="B14" s="19">
        <v>1.02</v>
      </c>
      <c r="F14">
        <v>1.5</v>
      </c>
      <c r="G14" s="12">
        <f>+(G13+G15)/2</f>
        <v>8.1250000000000003E-3</v>
      </c>
      <c r="H14" s="11">
        <f>(1-G14/2*SUM($H$12:H13))/(1+G14/2)</f>
        <v>0.98790930707775637</v>
      </c>
      <c r="I14" s="18">
        <f t="shared" si="0"/>
        <v>8.2588688942964485E-3</v>
      </c>
      <c r="J14" s="8">
        <f t="shared" si="1"/>
        <v>5.1000000000000004E-3</v>
      </c>
      <c r="K14" s="6">
        <f>+J14*H14</f>
        <v>5.0383374660965576E-3</v>
      </c>
      <c r="L14" s="15"/>
      <c r="M14" s="16"/>
      <c r="N14" s="17"/>
    </row>
    <row r="15" spans="1:14">
      <c r="A15">
        <v>7</v>
      </c>
      <c r="B15" s="19">
        <v>1.145</v>
      </c>
      <c r="E15" t="s">
        <v>4</v>
      </c>
      <c r="F15">
        <v>2</v>
      </c>
      <c r="G15" s="10">
        <f>+B13/100</f>
        <v>8.199999999999999E-3</v>
      </c>
      <c r="H15" s="11">
        <f>(1-G15/2*SUM($H$12:H14))/(1+G15/2)</f>
        <v>0.98376426718608811</v>
      </c>
      <c r="I15" s="18">
        <f t="shared" si="0"/>
        <v>8.409193189632699E-3</v>
      </c>
      <c r="J15" s="8">
        <f>+$G$21/2</f>
        <v>5.1000000000000004E-3</v>
      </c>
      <c r="K15" s="6">
        <f>+J15*H15</f>
        <v>5.01719776264905E-3</v>
      </c>
      <c r="L15" s="15">
        <v>-1</v>
      </c>
      <c r="M15" s="16">
        <f>+H15*L15</f>
        <v>-0.98376426718608811</v>
      </c>
      <c r="N15" s="17"/>
    </row>
    <row r="16" spans="1:14">
      <c r="A16">
        <v>10</v>
      </c>
      <c r="B16" s="19">
        <v>1.36625</v>
      </c>
      <c r="F16">
        <v>2.5</v>
      </c>
      <c r="G16" s="12">
        <f>($G$21-$G$15)/6*(F16-2)*2+$G$15</f>
        <v>8.533333333333332E-3</v>
      </c>
      <c r="H16" s="11">
        <f>(1-G16/2*SUM($H$12:H15))/(1+G16/2)</f>
        <v>0.97892752062597377</v>
      </c>
      <c r="I16" s="18">
        <f t="shared" si="0"/>
        <v>9.8573935680660429E-3</v>
      </c>
      <c r="J16" s="8">
        <f t="shared" si="1"/>
        <v>5.1000000000000004E-3</v>
      </c>
      <c r="K16" s="6">
        <f t="shared" ref="K16:K21" si="2">+J16*H16</f>
        <v>4.9925303551924668E-3</v>
      </c>
      <c r="L16" s="15">
        <f>+$L$10/2</f>
        <v>5.7838636580979947E-3</v>
      </c>
      <c r="M16" s="16">
        <f t="shared" ref="M16:M21" si="3">+H16*L16</f>
        <v>5.6619833104605451E-3</v>
      </c>
      <c r="N16" s="17"/>
    </row>
    <row r="17" spans="5:14">
      <c r="E17" t="s">
        <v>5</v>
      </c>
      <c r="F17">
        <v>3</v>
      </c>
      <c r="G17" s="12">
        <f t="shared" ref="G17:G20" si="4">($G$21-$G$15)/6*(F17-2)*2+$G$15</f>
        <v>8.8666666666666668E-3</v>
      </c>
      <c r="H17" s="11">
        <f>(1-G17/2*SUM($H$12:H16))/(1+G17/2)</f>
        <v>0.97378725341030681</v>
      </c>
      <c r="I17" s="18">
        <f t="shared" si="0"/>
        <v>1.0529503145059075E-2</v>
      </c>
      <c r="J17" s="8">
        <f t="shared" si="1"/>
        <v>5.1000000000000004E-3</v>
      </c>
      <c r="K17" s="6">
        <f t="shared" si="2"/>
        <v>4.9663149923925651E-3</v>
      </c>
      <c r="L17" s="15">
        <f t="shared" ref="L17:L20" si="5">+$L$10/2</f>
        <v>5.7838636580979947E-3</v>
      </c>
      <c r="M17" s="16">
        <f t="shared" si="3"/>
        <v>5.6322527057189363E-3</v>
      </c>
      <c r="N17" s="17"/>
    </row>
    <row r="18" spans="5:14">
      <c r="F18">
        <v>3.5</v>
      </c>
      <c r="G18" s="12">
        <f t="shared" si="4"/>
        <v>9.1999999999999998E-3</v>
      </c>
      <c r="H18" s="11">
        <f>(1-G18/2*SUM($H$12:H17))/(1+G18/2)</f>
        <v>0.96834741370614241</v>
      </c>
      <c r="I18" s="18">
        <f t="shared" si="0"/>
        <v>1.1203865565435518E-2</v>
      </c>
      <c r="J18" s="8">
        <f t="shared" si="1"/>
        <v>5.1000000000000004E-3</v>
      </c>
      <c r="K18" s="6">
        <f t="shared" si="2"/>
        <v>4.9385718099013267E-3</v>
      </c>
      <c r="L18" s="15">
        <f t="shared" si="5"/>
        <v>5.7838636580979947E-3</v>
      </c>
      <c r="M18" s="16">
        <f t="shared" si="3"/>
        <v>5.6007894145481407E-3</v>
      </c>
      <c r="N18" s="17"/>
    </row>
    <row r="19" spans="5:14">
      <c r="E19" t="s">
        <v>6</v>
      </c>
      <c r="F19">
        <v>4</v>
      </c>
      <c r="G19" s="12">
        <f t="shared" si="4"/>
        <v>9.5333333333333329E-3</v>
      </c>
      <c r="H19" s="11">
        <f>(1-G19/2*SUM($H$12:H18))/(1+G19/2)</f>
        <v>0.96261212971775378</v>
      </c>
      <c r="I19" s="18">
        <f t="shared" si="0"/>
        <v>1.1880727120215035E-2</v>
      </c>
      <c r="J19" s="8">
        <f t="shared" si="1"/>
        <v>5.1000000000000004E-3</v>
      </c>
      <c r="K19" s="6">
        <f t="shared" si="2"/>
        <v>4.9093218615605446E-3</v>
      </c>
      <c r="L19" s="15">
        <f t="shared" si="5"/>
        <v>5.7838636580979947E-3</v>
      </c>
      <c r="M19" s="16">
        <f t="shared" si="3"/>
        <v>5.5676173139188288E-3</v>
      </c>
      <c r="N19" s="17"/>
    </row>
    <row r="20" spans="5:14">
      <c r="F20">
        <v>4.5</v>
      </c>
      <c r="G20" s="12">
        <f t="shared" si="4"/>
        <v>9.8666666666666677E-3</v>
      </c>
      <c r="H20" s="11">
        <f>(1-G20/2*SUM($H$12:H19))/(1+G20/2)</f>
        <v>0.95658570537952781</v>
      </c>
      <c r="I20" s="18">
        <f t="shared" si="0"/>
        <v>1.2560339606725332E-2</v>
      </c>
      <c r="J20" s="8">
        <f t="shared" si="1"/>
        <v>5.1000000000000004E-3</v>
      </c>
      <c r="K20" s="6">
        <f t="shared" si="2"/>
        <v>4.8785870974355919E-3</v>
      </c>
      <c r="L20" s="15">
        <f t="shared" si="5"/>
        <v>5.7838636580979947E-3</v>
      </c>
      <c r="M20" s="16">
        <f t="shared" si="3"/>
        <v>5.5327612972006866E-3</v>
      </c>
      <c r="N20" s="17"/>
    </row>
    <row r="21" spans="5:14">
      <c r="E21" t="s">
        <v>7</v>
      </c>
      <c r="F21">
        <v>5</v>
      </c>
      <c r="G21" s="10">
        <f>+B14/100</f>
        <v>1.0200000000000001E-2</v>
      </c>
      <c r="H21" s="11">
        <f>(1-G21/2*SUM($H$12:H20))/(1+G21/2)</f>
        <v>0.95027261589587519</v>
      </c>
      <c r="I21" s="18">
        <f t="shared" si="0"/>
        <v>1.3242960904068868E-2</v>
      </c>
      <c r="J21" s="8">
        <f>+$G$21/2+1</f>
        <v>1.0051000000000001</v>
      </c>
      <c r="K21" s="6">
        <f t="shared" si="2"/>
        <v>0.95511900623694423</v>
      </c>
      <c r="L21" s="15">
        <f>+$L$10/2+1</f>
        <v>1.005783863658098</v>
      </c>
      <c r="M21" s="16">
        <f t="shared" si="3"/>
        <v>0.95576886314424103</v>
      </c>
      <c r="N21" s="17"/>
    </row>
    <row r="22" spans="5:14">
      <c r="F22">
        <v>5.5</v>
      </c>
      <c r="G22" s="12">
        <f>($G$25-$G$21)/4*(F22-5)*2+$G$21</f>
        <v>1.0512500000000001E-2</v>
      </c>
      <c r="H22" s="11">
        <f>(1-G22/2*SUM($H$12:H21))/(1+G22/2)</f>
        <v>0.94378831800694551</v>
      </c>
      <c r="I22" s="18">
        <f t="shared" si="0"/>
        <v>1.3694011857040337E-2</v>
      </c>
      <c r="J22" s="8"/>
      <c r="K22" s="6"/>
      <c r="L22" s="15"/>
      <c r="M22" s="16"/>
      <c r="N22" s="17"/>
    </row>
    <row r="23" spans="5:14">
      <c r="E23" t="s">
        <v>8</v>
      </c>
      <c r="F23">
        <v>6</v>
      </c>
      <c r="G23" s="12">
        <f t="shared" ref="G23:G24" si="6">($G$25-$G$21)/4*(F23-5)*2+$G$21</f>
        <v>1.0825000000000001E-2</v>
      </c>
      <c r="H23" s="11">
        <f>(1-G23/2*SUM($H$12:H22))/(1+G23/2)</f>
        <v>0.93704558133089755</v>
      </c>
      <c r="I23" s="18">
        <f t="shared" si="0"/>
        <v>1.4339949029164849E-2</v>
      </c>
      <c r="J23" s="8"/>
      <c r="K23" s="6"/>
      <c r="L23" s="15"/>
      <c r="M23" s="16"/>
      <c r="N23" s="17"/>
    </row>
    <row r="24" spans="5:14">
      <c r="F24">
        <v>6.5</v>
      </c>
      <c r="G24" s="12">
        <f t="shared" si="6"/>
        <v>1.11375E-2</v>
      </c>
      <c r="H24" s="11">
        <f>(1-G24/2*SUM($H$12:H23))/(1+G24/2)</f>
        <v>0.9300489802330475</v>
      </c>
      <c r="I24" s="18">
        <f t="shared" si="0"/>
        <v>1.4989350816758559E-2</v>
      </c>
      <c r="J24" s="8"/>
      <c r="K24" s="6"/>
      <c r="L24" s="15"/>
      <c r="M24" s="16"/>
      <c r="N24" s="17"/>
    </row>
    <row r="25" spans="5:14">
      <c r="E25" t="s">
        <v>9</v>
      </c>
      <c r="F25">
        <v>7</v>
      </c>
      <c r="G25" s="10">
        <f>+B15/100</f>
        <v>1.145E-2</v>
      </c>
      <c r="H25" s="11">
        <f>(1-G25/2*SUM($H$12:H24))/(1+G25/2)</f>
        <v>0.92280322080161958</v>
      </c>
      <c r="I25" s="18">
        <f t="shared" si="0"/>
        <v>1.5642470270733403E-2</v>
      </c>
      <c r="J25" s="8"/>
      <c r="K25" s="6"/>
      <c r="L25" s="15"/>
      <c r="M25" s="16"/>
      <c r="N25" s="17"/>
    </row>
    <row r="26" spans="5:14">
      <c r="F26">
        <v>7.5</v>
      </c>
      <c r="G26" s="12">
        <f>($G$31-$G$25)/6*(F26-7)*2+$G$25</f>
        <v>1.1818749999999999E-2</v>
      </c>
      <c r="H26" s="11">
        <f>(1-G26/2*SUM($H$12:H25))/(1+G26/2)</f>
        <v>0.91491053057023586</v>
      </c>
      <c r="I26" s="18">
        <f t="shared" si="0"/>
        <v>1.7179473690451658E-2</v>
      </c>
      <c r="J26" s="8"/>
      <c r="K26" s="6"/>
      <c r="L26" s="15"/>
      <c r="M26" s="16"/>
      <c r="N26" s="17"/>
    </row>
    <row r="27" spans="5:14">
      <c r="E27" t="s">
        <v>10</v>
      </c>
      <c r="F27">
        <v>8</v>
      </c>
      <c r="G27" s="12">
        <f t="shared" ref="G27:G30" si="7">($G$31-$G$25)/6*(F27-7)*2+$G$25</f>
        <v>1.21875E-2</v>
      </c>
      <c r="H27" s="11">
        <f>(1-G27/2*SUM($H$12:H26))/(1+G27/2)</f>
        <v>0.90673031526770442</v>
      </c>
      <c r="I27" s="18">
        <f t="shared" si="0"/>
        <v>1.7962421752439315E-2</v>
      </c>
      <c r="J27" s="8"/>
      <c r="K27" s="6"/>
      <c r="L27" s="15"/>
      <c r="M27" s="16"/>
      <c r="N27" s="17"/>
    </row>
    <row r="28" spans="5:14">
      <c r="F28">
        <v>8.5</v>
      </c>
      <c r="G28" s="12">
        <f t="shared" si="7"/>
        <v>1.255625E-2</v>
      </c>
      <c r="H28" s="11">
        <f>(1-G28/2*SUM($H$12:H27))/(1+G28/2)</f>
        <v>0.89826886520260807</v>
      </c>
      <c r="I28" s="18">
        <f t="shared" si="0"/>
        <v>1.8751281748028887E-2</v>
      </c>
      <c r="J28" s="8"/>
      <c r="K28" s="6"/>
      <c r="L28" s="15"/>
      <c r="M28" s="16"/>
      <c r="N28" s="17"/>
    </row>
    <row r="29" spans="5:14">
      <c r="E29" t="s">
        <v>11</v>
      </c>
      <c r="F29">
        <v>9</v>
      </c>
      <c r="G29" s="12">
        <f t="shared" si="7"/>
        <v>1.2924999999999999E-2</v>
      </c>
      <c r="H29" s="11">
        <f>(1-G29/2*SUM($H$12:H28))/(1+G29/2)</f>
        <v>0.88953263637228397</v>
      </c>
      <c r="I29" s="18">
        <f t="shared" si="0"/>
        <v>1.9546461640213408E-2</v>
      </c>
      <c r="J29" s="8"/>
      <c r="K29" s="6"/>
      <c r="L29" s="15"/>
      <c r="M29" s="16"/>
      <c r="N29" s="17"/>
    </row>
    <row r="30" spans="5:14">
      <c r="F30">
        <v>9.5</v>
      </c>
      <c r="G30" s="12">
        <f t="shared" si="7"/>
        <v>1.329375E-2</v>
      </c>
      <c r="H30" s="11">
        <f>(1-G30/2*SUM($H$12:H29))/(1+G30/2)</f>
        <v>0.88052824345646008</v>
      </c>
      <c r="I30" s="18">
        <f t="shared" si="0"/>
        <v>2.0348386186827563E-2</v>
      </c>
      <c r="J30" s="8"/>
      <c r="K30" s="6"/>
      <c r="L30" s="15"/>
      <c r="M30" s="16"/>
      <c r="N30" s="17"/>
    </row>
    <row r="31" spans="5:14" ht="14.25" thickBot="1">
      <c r="E31" t="s">
        <v>12</v>
      </c>
      <c r="F31">
        <v>10</v>
      </c>
      <c r="G31" s="10">
        <f>+B16/100</f>
        <v>1.3662499999999999E-2</v>
      </c>
      <c r="H31" s="11">
        <f>(1-G31/2*SUM($H$12:H30))/(1+G31/2)</f>
        <v>0.87126245268407543</v>
      </c>
      <c r="I31" s="18">
        <f t="shared" si="0"/>
        <v>2.1157498333121787E-2</v>
      </c>
      <c r="J31" s="9"/>
      <c r="K31" s="7"/>
      <c r="L31" s="15"/>
      <c r="M31" s="16"/>
      <c r="N31" s="17"/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SwapRate</vt:lpstr>
      <vt:lpstr>問題5.1-5.2</vt:lpstr>
      <vt:lpstr>問題5.3</vt:lpstr>
      <vt:lpstr>問題5.4</vt:lpstr>
      <vt:lpstr>問題5.1-5.2解答例</vt:lpstr>
      <vt:lpstr>問題 5.3解答例</vt:lpstr>
      <vt:lpstr>問題5.4解答例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KJ</cp:lastModifiedBy>
  <dcterms:created xsi:type="dcterms:W3CDTF">2004-05-26T04:35:33Z</dcterms:created>
  <dcterms:modified xsi:type="dcterms:W3CDTF">2013-01-27T02:16:38Z</dcterms:modified>
</cp:coreProperties>
</file>