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0" windowWidth="19155" windowHeight="8295" activeTab="2"/>
  </bookViews>
  <sheets>
    <sheet name="DD Model" sheetId="1" r:id="rId1"/>
    <sheet name="DD-dynamics" sheetId="4" r:id="rId2"/>
    <sheet name="SABR dyanmics" sheetId="2" r:id="rId3"/>
    <sheet name="Sheet3" sheetId="3" r:id="rId4"/>
  </sheets>
  <definedNames>
    <definedName name="alpha" localSheetId="0">'DD Model'!$H$4</definedName>
    <definedName name="alpha" localSheetId="1">'DD-dynamics'!$C$6</definedName>
    <definedName name="beta">'SABR dyanmics'!$C$3</definedName>
    <definedName name="F" localSheetId="0">'DD Model'!$C$2</definedName>
    <definedName name="F" localSheetId="1">'DD-dynamics'!$C$2</definedName>
    <definedName name="f_0">'SABR dyanmics'!$C$2</definedName>
    <definedName name="F_new" localSheetId="1">'DD-dynamics'!$I$2</definedName>
    <definedName name="f_new">'SABR dyanmics'!$J$2</definedName>
    <definedName name="nu">'SABR dyanmics'!$C$6</definedName>
    <definedName name="rho">'SABR dyanmics'!$C$5</definedName>
    <definedName name="risk_free_rate" localSheetId="0">'DD Model'!$C$5</definedName>
    <definedName name="risk_free_rate" localSheetId="1">'DD-dynamics'!$C$5</definedName>
    <definedName name="sigma" localSheetId="0">'DD Model'!$C$3</definedName>
    <definedName name="sigma" localSheetId="1">'DD-dynamics'!$C$3</definedName>
    <definedName name="sigma_0">'SABR dyanmics'!$C$4</definedName>
    <definedName name="sigma_D" localSheetId="0">'DD Model'!$H$5</definedName>
    <definedName name="sigma_D" localSheetId="1">'DD-dynamics'!$C$7</definedName>
    <definedName name="solver_adj" localSheetId="0" hidden="1">'DD Model'!$I$5</definedName>
    <definedName name="solver_adj" localSheetId="1" hidden="1">'DD-dynamics'!$K$19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'DD Model'!$H$9</definedName>
    <definedName name="solver_opt" localSheetId="1" hidden="1">'DD-dynamics'!$J$19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3</definedName>
    <definedName name="solver_typ" localSheetId="1" hidden="1">3</definedName>
    <definedName name="solver_val" localSheetId="0" hidden="1">0.0037885</definedName>
    <definedName name="solver_val" localSheetId="1" hidden="1">0.00014</definedName>
    <definedName name="solver_ver" localSheetId="0" hidden="1">3</definedName>
    <definedName name="T" localSheetId="0">'DD Model'!$C$4</definedName>
    <definedName name="T" localSheetId="1">'DD-dynamics'!$C$4</definedName>
    <definedName name="T">'SABR dyanmics'!$C$7</definedName>
  </definedNames>
  <calcPr calcId="144525"/>
</workbook>
</file>

<file path=xl/calcChain.xml><?xml version="1.0" encoding="utf-8"?>
<calcChain xmlns="http://schemas.openxmlformats.org/spreadsheetml/2006/main">
  <c r="H9" i="1" l="1"/>
  <c r="I31" i="2" l="1"/>
  <c r="I21" i="2"/>
  <c r="K21" i="2" s="1"/>
  <c r="I26" i="2"/>
  <c r="L26" i="2" s="1"/>
  <c r="M26" i="2" s="1"/>
  <c r="I11" i="2"/>
  <c r="I12" i="2"/>
  <c r="J12" i="2" s="1"/>
  <c r="L14" i="2"/>
  <c r="M14" i="2" s="1"/>
  <c r="L12" i="2"/>
  <c r="M12" i="2" s="1"/>
  <c r="L13" i="2"/>
  <c r="M13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K12" i="2"/>
  <c r="K13" i="2"/>
  <c r="K14" i="2"/>
  <c r="K15" i="2"/>
  <c r="K16" i="2"/>
  <c r="K17" i="2"/>
  <c r="K18" i="2"/>
  <c r="K19" i="2"/>
  <c r="K20" i="2"/>
  <c r="K22" i="2"/>
  <c r="K23" i="2"/>
  <c r="K24" i="2"/>
  <c r="K25" i="2"/>
  <c r="K27" i="2"/>
  <c r="K28" i="2"/>
  <c r="K29" i="2"/>
  <c r="K30" i="2"/>
  <c r="K31" i="2"/>
  <c r="K32" i="2"/>
  <c r="K33" i="2"/>
  <c r="K34" i="2"/>
  <c r="K35" i="2"/>
  <c r="K36" i="2"/>
  <c r="J13" i="2"/>
  <c r="J14" i="2"/>
  <c r="J15" i="2"/>
  <c r="J16" i="2"/>
  <c r="J17" i="2"/>
  <c r="J18" i="2"/>
  <c r="J19" i="2"/>
  <c r="J20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L11" i="2"/>
  <c r="K11" i="2"/>
  <c r="J11" i="2"/>
  <c r="C7" i="4"/>
  <c r="I11" i="4"/>
  <c r="J11" i="4"/>
  <c r="J12" i="4"/>
  <c r="J13" i="4"/>
  <c r="J14" i="4"/>
  <c r="J15" i="4"/>
  <c r="J16" i="4"/>
  <c r="J17" i="4"/>
  <c r="J18" i="4"/>
  <c r="J19" i="4"/>
  <c r="I12" i="4"/>
  <c r="D19" i="4"/>
  <c r="D18" i="4"/>
  <c r="D17" i="4"/>
  <c r="D16" i="4"/>
  <c r="D15" i="4"/>
  <c r="D14" i="4"/>
  <c r="D13" i="4"/>
  <c r="D12" i="4"/>
  <c r="D11" i="4"/>
  <c r="D11" i="2"/>
  <c r="B21" i="2"/>
  <c r="C21" i="2" s="1"/>
  <c r="B12" i="2"/>
  <c r="E12" i="2" s="1"/>
  <c r="F12" i="2" s="1"/>
  <c r="B11" i="2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C12" i="2"/>
  <c r="C13" i="2"/>
  <c r="C14" i="2"/>
  <c r="C15" i="2"/>
  <c r="C16" i="2"/>
  <c r="C17" i="2"/>
  <c r="C18" i="2"/>
  <c r="C19" i="2"/>
  <c r="C20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E11" i="2"/>
  <c r="F11" i="2" s="1"/>
  <c r="C11" i="2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9" i="1"/>
  <c r="I9" i="1" s="1"/>
  <c r="C11" i="1"/>
  <c r="C12" i="1"/>
  <c r="C13" i="1"/>
  <c r="C14" i="1"/>
  <c r="C15" i="1"/>
  <c r="C16" i="1"/>
  <c r="C17" i="1"/>
  <c r="C18" i="1"/>
  <c r="C10" i="1"/>
  <c r="C9" i="1"/>
  <c r="H5" i="1"/>
  <c r="J21" i="2" l="1"/>
  <c r="N21" i="2" s="1"/>
  <c r="K26" i="2"/>
  <c r="N26" i="2" s="1"/>
  <c r="N33" i="2"/>
  <c r="N31" i="2"/>
  <c r="N29" i="2"/>
  <c r="N27" i="2"/>
  <c r="N25" i="2"/>
  <c r="N23" i="2"/>
  <c r="N19" i="2"/>
  <c r="N17" i="2"/>
  <c r="N15" i="2"/>
  <c r="N13" i="2"/>
  <c r="N35" i="2"/>
  <c r="N36" i="2"/>
  <c r="N34" i="2"/>
  <c r="N32" i="2"/>
  <c r="N30" i="2"/>
  <c r="N28" i="2"/>
  <c r="N24" i="2"/>
  <c r="N22" i="2"/>
  <c r="N20" i="2"/>
  <c r="N18" i="2"/>
  <c r="N16" i="2"/>
  <c r="N12" i="2"/>
  <c r="N14" i="2"/>
  <c r="M11" i="2"/>
  <c r="N11" i="2" s="1"/>
  <c r="I19" i="4"/>
  <c r="I17" i="4"/>
  <c r="I15" i="4"/>
  <c r="I13" i="4"/>
  <c r="C11" i="4"/>
  <c r="C12" i="4"/>
  <c r="C13" i="4"/>
  <c r="C14" i="4"/>
  <c r="C15" i="4"/>
  <c r="C16" i="4"/>
  <c r="C17" i="4"/>
  <c r="C18" i="4"/>
  <c r="C19" i="4"/>
  <c r="I18" i="4"/>
  <c r="I16" i="4"/>
  <c r="I14" i="4"/>
  <c r="H18" i="1"/>
  <c r="H16" i="1"/>
  <c r="H14" i="1"/>
  <c r="H12" i="1"/>
  <c r="H10" i="1"/>
  <c r="H17" i="1"/>
  <c r="H15" i="1"/>
  <c r="H13" i="1"/>
  <c r="H11" i="1"/>
  <c r="G35" i="2"/>
  <c r="G33" i="2"/>
  <c r="G31" i="2"/>
  <c r="G29" i="2"/>
  <c r="G27" i="2"/>
  <c r="G25" i="2"/>
  <c r="G23" i="2"/>
  <c r="G21" i="2"/>
  <c r="G19" i="2"/>
  <c r="G17" i="2"/>
  <c r="G15" i="2"/>
  <c r="G13" i="2"/>
  <c r="G20" i="2"/>
  <c r="G18" i="2"/>
  <c r="G16" i="2"/>
  <c r="G14" i="2"/>
  <c r="G12" i="2"/>
  <c r="G36" i="2"/>
  <c r="G34" i="2"/>
  <c r="G32" i="2"/>
  <c r="G30" i="2"/>
  <c r="G28" i="2"/>
  <c r="G26" i="2"/>
  <c r="G24" i="2"/>
  <c r="G22" i="2"/>
  <c r="G11" i="2"/>
</calcChain>
</file>

<file path=xl/comments1.xml><?xml version="1.0" encoding="utf-8"?>
<comments xmlns="http://schemas.openxmlformats.org/spreadsheetml/2006/main">
  <authors>
    <author>Daragh</author>
  </authors>
  <commentList>
    <comment ref="J9" authorId="0">
      <text>
        <r>
          <rPr>
            <b/>
            <sz val="9"/>
            <color indexed="81"/>
            <rFont val="Tahoma"/>
            <family val="2"/>
          </rPr>
          <t>Daragh:</t>
        </r>
        <r>
          <rPr>
            <sz val="9"/>
            <color indexed="81"/>
            <rFont val="Tahoma"/>
            <family val="2"/>
          </rPr>
          <t xml:space="preserve">
Use the Excel Solver to find the implied volatilty which matches the caplet price given by the Displaced-diffusion formula</t>
        </r>
      </text>
    </comment>
  </commentList>
</comments>
</file>

<file path=xl/sharedStrings.xml><?xml version="1.0" encoding="utf-8"?>
<sst xmlns="http://schemas.openxmlformats.org/spreadsheetml/2006/main" count="47" uniqueCount="26">
  <si>
    <t>F</t>
  </si>
  <si>
    <t>sigma</t>
  </si>
  <si>
    <t>T</t>
  </si>
  <si>
    <t xml:space="preserve">r </t>
  </si>
  <si>
    <t xml:space="preserve">Black's formula </t>
  </si>
  <si>
    <t>caplet Price</t>
  </si>
  <si>
    <t>Displaced-diffusion caplet formula</t>
  </si>
  <si>
    <t>a</t>
  </si>
  <si>
    <t>sigma_D</t>
  </si>
  <si>
    <t>K</t>
  </si>
  <si>
    <t>implied vol</t>
  </si>
  <si>
    <t>ATM</t>
  </si>
  <si>
    <t>Beta</t>
  </si>
  <si>
    <t>sigma_0</t>
  </si>
  <si>
    <t>rho</t>
  </si>
  <si>
    <t>nu</t>
  </si>
  <si>
    <t>f_0</t>
  </si>
  <si>
    <t>A</t>
  </si>
  <si>
    <t>B</t>
  </si>
  <si>
    <t>z</t>
  </si>
  <si>
    <t>chi</t>
  </si>
  <si>
    <t>A*(z/chi)*B</t>
  </si>
  <si>
    <t>SABR formula</t>
  </si>
  <si>
    <t>F_new</t>
  </si>
  <si>
    <t>f_new</t>
  </si>
  <si>
    <t>Implied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</si>
</sst>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"/>
    <numFmt numFmtId="165" formatCode="0.0000000"/>
    <numFmt numFmtId="166" formatCode="0.000000"/>
    <numFmt numFmtId="167" formatCode="0.00000"/>
    <numFmt numFmtId="168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166" fontId="1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15" fontId="0" fillId="0" borderId="0" xfId="0" applyNumberFormat="1"/>
    <xf numFmtId="0" fontId="5" fillId="0" borderId="0" xfId="0" applyFont="1"/>
    <xf numFmtId="0" fontId="6" fillId="0" borderId="0" xfId="0" applyFont="1"/>
    <xf numFmtId="168" fontId="6" fillId="0" borderId="0" xfId="0" applyNumberFormat="1" applyFont="1"/>
    <xf numFmtId="0" fontId="0" fillId="3" borderId="0" xfId="0" applyFill="1"/>
    <xf numFmtId="166" fontId="0" fillId="3" borderId="0" xfId="0" applyNumberFormat="1" applyFill="1"/>
    <xf numFmtId="168" fontId="6" fillId="3" borderId="0" xfId="0" applyNumberFormat="1" applyFont="1" applyFill="1"/>
    <xf numFmtId="165" fontId="1" fillId="3" borderId="0" xfId="0" applyNumberFormat="1" applyFon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Volatlity</a:t>
            </a:r>
            <a:r>
              <a:rPr lang="en-GB" baseline="0"/>
              <a:t> Skew for Displaced-Diffusion Process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29824049771556"/>
          <c:y val="0.13208661223066626"/>
          <c:w val="0.80826538349373001"/>
          <c:h val="0.74447297698841797"/>
        </c:manualLayout>
      </c:layout>
      <c:lineChart>
        <c:grouping val="standard"/>
        <c:varyColors val="0"/>
        <c:ser>
          <c:idx val="0"/>
          <c:order val="0"/>
          <c:tx>
            <c:v>Displaced-diffusion implied volatility</c:v>
          </c:tx>
          <c:cat>
            <c:numRef>
              <c:f>'DD Model'!$B$10:$B$18</c:f>
              <c:numCache>
                <c:formatCode>General</c:formatCode>
                <c:ptCount val="9"/>
                <c:pt idx="0">
                  <c:v>0.03</c:v>
                </c:pt>
                <c:pt idx="1">
                  <c:v>3.5000000000000003E-2</c:v>
                </c:pt>
                <c:pt idx="2">
                  <c:v>0.04</c:v>
                </c:pt>
                <c:pt idx="3">
                  <c:v>4.4999999999999998E-2</c:v>
                </c:pt>
                <c:pt idx="4">
                  <c:v>0.05</c:v>
                </c:pt>
                <c:pt idx="5">
                  <c:v>5.5E-2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7.0000000000000007E-2</c:v>
                </c:pt>
              </c:numCache>
            </c:numRef>
          </c:cat>
          <c:val>
            <c:numRef>
              <c:f>'DD Model'!$J$10:$J$18</c:f>
              <c:numCache>
                <c:formatCode>0.00000</c:formatCode>
                <c:ptCount val="9"/>
                <c:pt idx="0">
                  <c:v>0.22979676177340269</c:v>
                </c:pt>
                <c:pt idx="1">
                  <c:v>0.21983608487756334</c:v>
                </c:pt>
                <c:pt idx="2">
                  <c:v>0.21217021962929683</c:v>
                </c:pt>
                <c:pt idx="3">
                  <c:v>0.20567667799804096</c:v>
                </c:pt>
                <c:pt idx="4">
                  <c:v>0.20023617847806283</c:v>
                </c:pt>
                <c:pt idx="5">
                  <c:v>0.19555567977888097</c:v>
                </c:pt>
                <c:pt idx="6">
                  <c:v>0.19142969640291677</c:v>
                </c:pt>
                <c:pt idx="7">
                  <c:v>0.18792014895796794</c:v>
                </c:pt>
                <c:pt idx="8">
                  <c:v>0.18462559564893335</c:v>
                </c:pt>
              </c:numCache>
            </c:numRef>
          </c:val>
          <c:smooth val="0"/>
        </c:ser>
        <c:ser>
          <c:idx val="1"/>
          <c:order val="1"/>
          <c:tx>
            <c:v>Black's formula implied volatility</c:v>
          </c:tx>
          <c:cat>
            <c:numRef>
              <c:f>'DD Model'!$B$10:$B$18</c:f>
              <c:numCache>
                <c:formatCode>General</c:formatCode>
                <c:ptCount val="9"/>
                <c:pt idx="0">
                  <c:v>0.03</c:v>
                </c:pt>
                <c:pt idx="1">
                  <c:v>3.5000000000000003E-2</c:v>
                </c:pt>
                <c:pt idx="2">
                  <c:v>0.04</c:v>
                </c:pt>
                <c:pt idx="3">
                  <c:v>4.4999999999999998E-2</c:v>
                </c:pt>
                <c:pt idx="4">
                  <c:v>0.05</c:v>
                </c:pt>
                <c:pt idx="5">
                  <c:v>5.5E-2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7.0000000000000007E-2</c:v>
                </c:pt>
              </c:numCache>
            </c:numRef>
          </c:cat>
          <c:val>
            <c:numRef>
              <c:f>'DD Model'!$D$10:$D$18</c:f>
              <c:numCache>
                <c:formatCode>0.0000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53632"/>
        <c:axId val="162855552"/>
      </c:lineChart>
      <c:catAx>
        <c:axId val="16285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Strike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855552"/>
        <c:crosses val="autoZero"/>
        <c:auto val="1"/>
        <c:lblAlgn val="ctr"/>
        <c:lblOffset val="100"/>
        <c:noMultiLvlLbl val="0"/>
      </c:catAx>
      <c:valAx>
        <c:axId val="162855552"/>
        <c:scaling>
          <c:orientation val="minMax"/>
          <c:min val="0.15000000000000002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  <a:alpha val="50000"/>
                </a:schemeClr>
              </a:solidFill>
            </a:ln>
          </c:spPr>
        </c:majorGridlines>
        <c:numFmt formatCode="0.00000" sourceLinked="1"/>
        <c:majorTickMark val="out"/>
        <c:minorTickMark val="none"/>
        <c:tickLblPos val="nextTo"/>
        <c:crossAx val="162853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053076698745995"/>
          <c:y val="0.12915109224698168"/>
          <c:w val="0.30055471851376314"/>
          <c:h val="0.258769828260156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Volatlity</a:t>
            </a:r>
            <a:r>
              <a:rPr lang="en-GB" baseline="0"/>
              <a:t> Skew for Displaced-Diffusion Process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29824049771561"/>
          <c:y val="0.1320866122306662"/>
          <c:w val="0.80826538349373001"/>
          <c:h val="0.74447297698841819"/>
        </c:manualLayout>
      </c:layout>
      <c:lineChart>
        <c:grouping val="standard"/>
        <c:varyColors val="0"/>
        <c:ser>
          <c:idx val="0"/>
          <c:order val="0"/>
          <c:tx>
            <c:v>implied vol for F_new</c:v>
          </c:tx>
          <c:cat>
            <c:numRef>
              <c:f>'DD-dynamics'!$B$11:$B$19</c:f>
              <c:numCache>
                <c:formatCode>General</c:formatCode>
                <c:ptCount val="9"/>
                <c:pt idx="0">
                  <c:v>0.03</c:v>
                </c:pt>
                <c:pt idx="1">
                  <c:v>3.5000000000000003E-2</c:v>
                </c:pt>
                <c:pt idx="2">
                  <c:v>0.04</c:v>
                </c:pt>
                <c:pt idx="3">
                  <c:v>4.4999999999999998E-2</c:v>
                </c:pt>
                <c:pt idx="4">
                  <c:v>0.05</c:v>
                </c:pt>
                <c:pt idx="5">
                  <c:v>5.5E-2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7.0000000000000007E-2</c:v>
                </c:pt>
              </c:numCache>
            </c:numRef>
          </c:cat>
          <c:val>
            <c:numRef>
              <c:f>'DD-dynamics'!$K$11:$K$19</c:f>
              <c:numCache>
                <c:formatCode>0.00000</c:formatCode>
                <c:ptCount val="9"/>
                <c:pt idx="0">
                  <c:v>0.22500000000000001</c:v>
                </c:pt>
                <c:pt idx="1">
                  <c:v>0.214062</c:v>
                </c:pt>
                <c:pt idx="2">
                  <c:v>0.2070312</c:v>
                </c:pt>
                <c:pt idx="3">
                  <c:v>0.2</c:v>
                </c:pt>
                <c:pt idx="4">
                  <c:v>0.1956</c:v>
                </c:pt>
                <c:pt idx="5">
                  <c:v>0.19111</c:v>
                </c:pt>
                <c:pt idx="6">
                  <c:v>0.18720700000000001</c:v>
                </c:pt>
                <c:pt idx="7">
                  <c:v>0.18378900000000001</c:v>
                </c:pt>
                <c:pt idx="8">
                  <c:v>0.18085899999999999</c:v>
                </c:pt>
              </c:numCache>
            </c:numRef>
          </c:val>
          <c:smooth val="0"/>
        </c:ser>
        <c:ser>
          <c:idx val="1"/>
          <c:order val="1"/>
          <c:tx>
            <c:v>implied vol for F</c:v>
          </c:tx>
          <c:cat>
            <c:numRef>
              <c:f>'DD-dynamics'!$B$11:$B$19</c:f>
              <c:numCache>
                <c:formatCode>General</c:formatCode>
                <c:ptCount val="9"/>
                <c:pt idx="0">
                  <c:v>0.03</c:v>
                </c:pt>
                <c:pt idx="1">
                  <c:v>3.5000000000000003E-2</c:v>
                </c:pt>
                <c:pt idx="2">
                  <c:v>0.04</c:v>
                </c:pt>
                <c:pt idx="3">
                  <c:v>4.4999999999999998E-2</c:v>
                </c:pt>
                <c:pt idx="4">
                  <c:v>0.05</c:v>
                </c:pt>
                <c:pt idx="5">
                  <c:v>5.5E-2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7.0000000000000007E-2</c:v>
                </c:pt>
              </c:numCache>
            </c:numRef>
          </c:cat>
          <c:val>
            <c:numRef>
              <c:f>'DD-dynamics'!$E$11:$E$19</c:f>
              <c:numCache>
                <c:formatCode>0.00000</c:formatCode>
                <c:ptCount val="9"/>
                <c:pt idx="0">
                  <c:v>0.22979676177340269</c:v>
                </c:pt>
                <c:pt idx="1">
                  <c:v>0.21983608487756334</c:v>
                </c:pt>
                <c:pt idx="2">
                  <c:v>0.21217021962929683</c:v>
                </c:pt>
                <c:pt idx="3">
                  <c:v>0.20567667799804096</c:v>
                </c:pt>
                <c:pt idx="4">
                  <c:v>0.20023617847806283</c:v>
                </c:pt>
                <c:pt idx="5">
                  <c:v>0.19555567977888097</c:v>
                </c:pt>
                <c:pt idx="6">
                  <c:v>0.19142969640291677</c:v>
                </c:pt>
                <c:pt idx="7">
                  <c:v>0.18792015160763173</c:v>
                </c:pt>
                <c:pt idx="8">
                  <c:v>0.18462560089987098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92416"/>
        <c:axId val="190386944"/>
      </c:lineChart>
      <c:catAx>
        <c:axId val="19009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Strike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386944"/>
        <c:crosses val="autoZero"/>
        <c:auto val="1"/>
        <c:lblAlgn val="ctr"/>
        <c:lblOffset val="100"/>
        <c:noMultiLvlLbl val="0"/>
      </c:catAx>
      <c:valAx>
        <c:axId val="190386944"/>
        <c:scaling>
          <c:orientation val="minMax"/>
          <c:min val="0.15000000000000008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  <a:alpha val="50000"/>
                </a:schemeClr>
              </a:solidFill>
            </a:ln>
          </c:spPr>
        </c:majorGridlines>
        <c:numFmt formatCode="0.00000" sourceLinked="1"/>
        <c:majorTickMark val="out"/>
        <c:minorTickMark val="none"/>
        <c:tickLblPos val="nextTo"/>
        <c:crossAx val="190092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400828016298301"/>
          <c:y val="0.19526685747471639"/>
          <c:w val="0.30055471851376325"/>
          <c:h val="0.258769828260156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Volatlity</a:t>
            </a:r>
            <a:r>
              <a:rPr lang="en-GB" baseline="0"/>
              <a:t> Smile for SABR Process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29824049771561"/>
          <c:y val="0.1320866122306662"/>
          <c:w val="0.80826538349373001"/>
          <c:h val="0.74447297698841819"/>
        </c:manualLayout>
      </c:layout>
      <c:lineChart>
        <c:grouping val="standard"/>
        <c:varyColors val="0"/>
        <c:ser>
          <c:idx val="0"/>
          <c:order val="0"/>
          <c:tx>
            <c:v>SABR Implied Volatility</c:v>
          </c:tx>
          <c:cat>
            <c:numRef>
              <c:f>'SABR dyanmics'!$I$11:$I$36</c:f>
              <c:numCache>
                <c:formatCode>General</c:formatCode>
                <c:ptCount val="26"/>
                <c:pt idx="0">
                  <c:v>4.0000000001E-2</c:v>
                </c:pt>
                <c:pt idx="1">
                  <c:v>4.1000000000010001E-2</c:v>
                </c:pt>
                <c:pt idx="2">
                  <c:v>4.2000000000000003E-2</c:v>
                </c:pt>
                <c:pt idx="3">
                  <c:v>4.2999999999999997E-2</c:v>
                </c:pt>
                <c:pt idx="4">
                  <c:v>4.3999999999999997E-2</c:v>
                </c:pt>
                <c:pt idx="5">
                  <c:v>4.4999999999999998E-2</c:v>
                </c:pt>
                <c:pt idx="6">
                  <c:v>4.5999999999999999E-2</c:v>
                </c:pt>
                <c:pt idx="7">
                  <c:v>4.7E-2</c:v>
                </c:pt>
                <c:pt idx="8">
                  <c:v>4.8000000000000001E-2</c:v>
                </c:pt>
                <c:pt idx="9">
                  <c:v>4.9000000000000002E-2</c:v>
                </c:pt>
                <c:pt idx="10">
                  <c:v>5.0000000100000004E-2</c:v>
                </c:pt>
                <c:pt idx="11">
                  <c:v>5.0999999999999997E-2</c:v>
                </c:pt>
                <c:pt idx="12">
                  <c:v>5.1999999999999998E-2</c:v>
                </c:pt>
                <c:pt idx="13">
                  <c:v>5.2999999999999999E-2</c:v>
                </c:pt>
                <c:pt idx="14">
                  <c:v>5.3999999999999999E-2</c:v>
                </c:pt>
                <c:pt idx="15">
                  <c:v>5.5000000100000002E-2</c:v>
                </c:pt>
                <c:pt idx="16">
                  <c:v>5.6000000000000001E-2</c:v>
                </c:pt>
                <c:pt idx="17">
                  <c:v>5.7000000000000002E-2</c:v>
                </c:pt>
                <c:pt idx="18">
                  <c:v>5.8000000000000003E-2</c:v>
                </c:pt>
                <c:pt idx="19">
                  <c:v>5.8999999999999997E-2</c:v>
                </c:pt>
                <c:pt idx="20">
                  <c:v>6.0000000099999999E-2</c:v>
                </c:pt>
                <c:pt idx="21">
                  <c:v>6.0999999999999999E-2</c:v>
                </c:pt>
                <c:pt idx="22">
                  <c:v>6.2E-2</c:v>
                </c:pt>
                <c:pt idx="23">
                  <c:v>6.3E-2</c:v>
                </c:pt>
                <c:pt idx="24">
                  <c:v>6.4000000000000001E-2</c:v>
                </c:pt>
                <c:pt idx="25">
                  <c:v>6.5000000000000002E-2</c:v>
                </c:pt>
              </c:numCache>
            </c:numRef>
          </c:cat>
          <c:val>
            <c:numRef>
              <c:f>'SABR dyanmics'!$G$11:$G$36</c:f>
              <c:numCache>
                <c:formatCode>0.0000000</c:formatCode>
                <c:ptCount val="26"/>
                <c:pt idx="0">
                  <c:v>0.16808193385820189</c:v>
                </c:pt>
                <c:pt idx="1">
                  <c:v>0.163957449317853</c:v>
                </c:pt>
                <c:pt idx="2">
                  <c:v>0.16002320949759929</c:v>
                </c:pt>
                <c:pt idx="3">
                  <c:v>0.15628603086306753</c:v>
                </c:pt>
                <c:pt idx="4">
                  <c:v>0.15275414835807469</c:v>
                </c:pt>
                <c:pt idx="5">
                  <c:v>0.14943703072750686</c:v>
                </c:pt>
                <c:pt idx="6">
                  <c:v>0.14634508217209827</c:v>
                </c:pt>
                <c:pt idx="7">
                  <c:v>0.14348920330883352</c:v>
                </c:pt>
                <c:pt idx="8">
                  <c:v>0.14088019891251069</c:v>
                </c:pt>
                <c:pt idx="9">
                  <c:v>0.13852804134958971</c:v>
                </c:pt>
                <c:pt idx="10">
                  <c:v>0.13644103026533638</c:v>
                </c:pt>
                <c:pt idx="11">
                  <c:v>0.13462492466626311</c:v>
                </c:pt>
                <c:pt idx="12">
                  <c:v>0.13308215717973448</c:v>
                </c:pt>
                <c:pt idx="13">
                  <c:v>0.13181124745645367</c:v>
                </c:pt>
                <c:pt idx="14">
                  <c:v>0.13080652179507435</c:v>
                </c:pt>
                <c:pt idx="15">
                  <c:v>0.13005819400244345</c:v>
                </c:pt>
                <c:pt idx="16">
                  <c:v>0.12955279957603746</c:v>
                </c:pt>
                <c:pt idx="17">
                  <c:v>0.12927391047689796</c:v>
                </c:pt>
                <c:pt idx="18">
                  <c:v>0.12920301524435926</c:v>
                </c:pt>
                <c:pt idx="19">
                  <c:v>0.12932043831961987</c:v>
                </c:pt>
                <c:pt idx="20">
                  <c:v>0.12960619066855575</c:v>
                </c:pt>
                <c:pt idx="21">
                  <c:v>0.13004067937674155</c:v>
                </c:pt>
                <c:pt idx="22">
                  <c:v>0.13060524301933002</c:v>
                </c:pt>
                <c:pt idx="23">
                  <c:v>0.13128251208427869</c:v>
                </c:pt>
                <c:pt idx="24">
                  <c:v>0.13205661501102334</c:v>
                </c:pt>
                <c:pt idx="25">
                  <c:v>0.13291326065760456</c:v>
                </c:pt>
              </c:numCache>
            </c:numRef>
          </c:val>
          <c:smooth val="0"/>
        </c:ser>
        <c:ser>
          <c:idx val="1"/>
          <c:order val="1"/>
          <c:tx>
            <c:v>SABR implied vol for new forward</c:v>
          </c:tx>
          <c:cat>
            <c:numRef>
              <c:f>'SABR dyanmics'!$I$11:$I$36</c:f>
              <c:numCache>
                <c:formatCode>General</c:formatCode>
                <c:ptCount val="26"/>
                <c:pt idx="0">
                  <c:v>4.0000000001E-2</c:v>
                </c:pt>
                <c:pt idx="1">
                  <c:v>4.1000000000010001E-2</c:v>
                </c:pt>
                <c:pt idx="2">
                  <c:v>4.2000000000000003E-2</c:v>
                </c:pt>
                <c:pt idx="3">
                  <c:v>4.2999999999999997E-2</c:v>
                </c:pt>
                <c:pt idx="4">
                  <c:v>4.3999999999999997E-2</c:v>
                </c:pt>
                <c:pt idx="5">
                  <c:v>4.4999999999999998E-2</c:v>
                </c:pt>
                <c:pt idx="6">
                  <c:v>4.5999999999999999E-2</c:v>
                </c:pt>
                <c:pt idx="7">
                  <c:v>4.7E-2</c:v>
                </c:pt>
                <c:pt idx="8">
                  <c:v>4.8000000000000001E-2</c:v>
                </c:pt>
                <c:pt idx="9">
                  <c:v>4.9000000000000002E-2</c:v>
                </c:pt>
                <c:pt idx="10">
                  <c:v>5.0000000100000004E-2</c:v>
                </c:pt>
                <c:pt idx="11">
                  <c:v>5.0999999999999997E-2</c:v>
                </c:pt>
                <c:pt idx="12">
                  <c:v>5.1999999999999998E-2</c:v>
                </c:pt>
                <c:pt idx="13">
                  <c:v>5.2999999999999999E-2</c:v>
                </c:pt>
                <c:pt idx="14">
                  <c:v>5.3999999999999999E-2</c:v>
                </c:pt>
                <c:pt idx="15">
                  <c:v>5.5000000100000002E-2</c:v>
                </c:pt>
                <c:pt idx="16">
                  <c:v>5.6000000000000001E-2</c:v>
                </c:pt>
                <c:pt idx="17">
                  <c:v>5.7000000000000002E-2</c:v>
                </c:pt>
                <c:pt idx="18">
                  <c:v>5.8000000000000003E-2</c:v>
                </c:pt>
                <c:pt idx="19">
                  <c:v>5.8999999999999997E-2</c:v>
                </c:pt>
                <c:pt idx="20">
                  <c:v>6.0000000099999999E-2</c:v>
                </c:pt>
                <c:pt idx="21">
                  <c:v>6.0999999999999999E-2</c:v>
                </c:pt>
                <c:pt idx="22">
                  <c:v>6.2E-2</c:v>
                </c:pt>
                <c:pt idx="23">
                  <c:v>6.3E-2</c:v>
                </c:pt>
                <c:pt idx="24">
                  <c:v>6.4000000000000001E-2</c:v>
                </c:pt>
                <c:pt idx="25">
                  <c:v>6.5000000000000002E-2</c:v>
                </c:pt>
              </c:numCache>
            </c:numRef>
          </c:cat>
          <c:val>
            <c:numRef>
              <c:f>'SABR dyanmics'!$N$11:$N$36</c:f>
              <c:numCache>
                <c:formatCode>0.0000000</c:formatCode>
                <c:ptCount val="26"/>
                <c:pt idx="0">
                  <c:v>0.17815157857602873</c:v>
                </c:pt>
                <c:pt idx="1">
                  <c:v>0.17381390414043979</c:v>
                </c:pt>
                <c:pt idx="2">
                  <c:v>0.16961995613854031</c:v>
                </c:pt>
                <c:pt idx="3">
                  <c:v>0.16557070240511659</c:v>
                </c:pt>
                <c:pt idx="4">
                  <c:v>0.16166822311674292</c:v>
                </c:pt>
                <c:pt idx="5">
                  <c:v>0.15791574220075144</c:v>
                </c:pt>
                <c:pt idx="6">
                  <c:v>0.15431764887650923</c:v>
                </c:pt>
                <c:pt idx="7">
                  <c:v>0.15087949865544578</c:v>
                </c:pt>
                <c:pt idx="8">
                  <c:v>0.14760797996693018</c:v>
                </c:pt>
                <c:pt idx="9">
                  <c:v>0.14451082946365121</c:v>
                </c:pt>
                <c:pt idx="10">
                  <c:v>0.14159667650315905</c:v>
                </c:pt>
                <c:pt idx="11">
                  <c:v>0.13887479937496788</c:v>
                </c:pt>
                <c:pt idx="12">
                  <c:v>0.13635477151637923</c:v>
                </c:pt>
                <c:pt idx="13">
                  <c:v>0.13404600081095061</c:v>
                </c:pt>
                <c:pt idx="14">
                  <c:v>0.13195716098395788</c:v>
                </c:pt>
                <c:pt idx="15">
                  <c:v>0.13009554938192761</c:v>
                </c:pt>
                <c:pt idx="16">
                  <c:v>0.12846643911503791</c:v>
                </c:pt>
                <c:pt idx="17">
                  <c:v>0.12707245565225556</c:v>
                </c:pt>
                <c:pt idx="18">
                  <c:v>0.12591313754166297</c:v>
                </c:pt>
                <c:pt idx="19">
                  <c:v>0.12498467960410529</c:v>
                </c:pt>
                <c:pt idx="20">
                  <c:v>0.12427994879262259</c:v>
                </c:pt>
                <c:pt idx="21">
                  <c:v>0.12378876008528523</c:v>
                </c:pt>
                <c:pt idx="22">
                  <c:v>0.12349837140926408</c:v>
                </c:pt>
                <c:pt idx="23">
                  <c:v>0.12339412515688711</c:v>
                </c:pt>
                <c:pt idx="24">
                  <c:v>0.12346014646596142</c:v>
                </c:pt>
                <c:pt idx="25">
                  <c:v>0.12368001839648107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58112"/>
        <c:axId val="190460288"/>
      </c:lineChart>
      <c:catAx>
        <c:axId val="19045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Strike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460288"/>
        <c:crosses val="autoZero"/>
        <c:auto val="1"/>
        <c:lblAlgn val="ctr"/>
        <c:lblOffset val="100"/>
        <c:noMultiLvlLbl val="0"/>
      </c:catAx>
      <c:valAx>
        <c:axId val="19046028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  <a:alpha val="50000"/>
                </a:schemeClr>
              </a:solidFill>
            </a:ln>
          </c:spPr>
        </c:majorGridlines>
        <c:numFmt formatCode="0.0000000" sourceLinked="1"/>
        <c:majorTickMark val="out"/>
        <c:minorTickMark val="none"/>
        <c:tickLblPos val="nextTo"/>
        <c:crossAx val="190458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053076698745973"/>
          <c:y val="0.12915109224698168"/>
          <c:w val="0.29267895589590404"/>
          <c:h val="0.2100318085478482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371474</xdr:colOff>
      <xdr:row>2</xdr:row>
      <xdr:rowOff>161924</xdr:rowOff>
    </xdr:from>
    <xdr:to>
      <xdr:col>19</xdr:col>
      <xdr:colOff>609599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361949</xdr:colOff>
      <xdr:row>1</xdr:row>
      <xdr:rowOff>47624</xdr:rowOff>
    </xdr:from>
    <xdr:to>
      <xdr:col>20</xdr:col>
      <xdr:colOff>600074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0</xdr:row>
      <xdr:rowOff>66675</xdr:rowOff>
    </xdr:from>
    <xdr:to>
      <xdr:col>23</xdr:col>
      <xdr:colOff>428625</xdr:colOff>
      <xdr:row>19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J22"/>
  <sheetViews>
    <sheetView workbookViewId="0">
      <selection activeCell="C22" sqref="C22"/>
    </sheetView>
  </sheetViews>
  <sheetFormatPr defaultRowHeight="15" x14ac:dyDescent="0.25"/>
  <cols>
    <col min="2" max="2" width="9.28515625" bestFit="1" customWidth="1"/>
    <col min="3" max="3" width="11.28515625" bestFit="1" customWidth="1"/>
    <col min="4" max="4" width="10.42578125" style="10" customWidth="1"/>
    <col min="5" max="5" width="3.28515625" style="4" customWidth="1"/>
    <col min="8" max="10" width="9.5703125" bestFit="1" customWidth="1"/>
  </cols>
  <sheetData>
    <row r="2" spans="1:10" x14ac:dyDescent="0.25">
      <c r="B2" t="s">
        <v>0</v>
      </c>
      <c r="C2">
        <v>0.05</v>
      </c>
    </row>
    <row r="3" spans="1:10" x14ac:dyDescent="0.25">
      <c r="B3" t="s">
        <v>1</v>
      </c>
      <c r="C3">
        <v>0.2</v>
      </c>
    </row>
    <row r="4" spans="1:10" x14ac:dyDescent="0.25">
      <c r="B4" t="s">
        <v>2</v>
      </c>
      <c r="C4">
        <v>1</v>
      </c>
      <c r="G4" t="s">
        <v>7</v>
      </c>
      <c r="H4">
        <v>0.05</v>
      </c>
    </row>
    <row r="5" spans="1:10" x14ac:dyDescent="0.25">
      <c r="B5" t="s">
        <v>3</v>
      </c>
      <c r="C5">
        <v>0.05</v>
      </c>
      <c r="G5" t="s">
        <v>8</v>
      </c>
      <c r="H5">
        <f>F*C3/(F + H4)</f>
        <v>0.10000000000000002</v>
      </c>
      <c r="I5" s="11">
        <v>9.9874019230447114E-2</v>
      </c>
    </row>
    <row r="7" spans="1:10" x14ac:dyDescent="0.25">
      <c r="B7" t="s">
        <v>4</v>
      </c>
      <c r="G7" t="s">
        <v>6</v>
      </c>
    </row>
    <row r="8" spans="1:10" x14ac:dyDescent="0.25">
      <c r="B8" t="s">
        <v>9</v>
      </c>
      <c r="C8" t="s">
        <v>5</v>
      </c>
      <c r="D8" s="11" t="s">
        <v>25</v>
      </c>
      <c r="G8" t="s">
        <v>9</v>
      </c>
      <c r="H8" t="s">
        <v>5</v>
      </c>
      <c r="J8" t="s">
        <v>25</v>
      </c>
    </row>
    <row r="9" spans="1:10" x14ac:dyDescent="0.25">
      <c r="A9" s="13" t="s">
        <v>11</v>
      </c>
      <c r="B9" s="13">
        <v>0.05</v>
      </c>
      <c r="C9" s="14">
        <f t="shared" ref="C9:C18" si="0">EXP(-risk_free_rate*T)*(F*NORMSDIST((LN(F/B9)+0.5*sigma^2*T)/(sigma*SQRT(T)))-B9*NORMSDIST((LN(F/B9)-0.5*sigma^2*T)/(sigma*SQRT(T))))</f>
        <v>3.7885410732136394E-3</v>
      </c>
      <c r="D9" s="15">
        <v>0.2</v>
      </c>
      <c r="F9" s="13" t="s">
        <v>11</v>
      </c>
      <c r="G9" s="13">
        <f>B9</f>
        <v>0.05</v>
      </c>
      <c r="H9" s="17">
        <f>EXP(-risk_free_rate*T)*((F+alpha)*NORMSDIST((LN((F + alpha)/(G9 + alpha))+0.5*I5^2*T)/(I5*SQRT(T)))-(G9+alpha)*NORMSDIST((LN((F+alpha)/(G9+alpha))-0.5*I5^2*T)/(I5*SQRT(T))))</f>
        <v>3.7885009360672079E-3</v>
      </c>
      <c r="I9" s="16">
        <f t="shared" ref="I9:I17" si="1">EXP(-risk_free_rate*T)*(F*NORMSDIST((LN(F/G9)+0.5*J9^2*T)/(J9*SQRT(T)))-(G9)*NORMSDIST((LN(F/G9)-0.5*J9^2*T)/(J9*SQRT(T))))</f>
        <v>3.7885410732136394E-3</v>
      </c>
      <c r="J9" s="13">
        <v>0.2</v>
      </c>
    </row>
    <row r="10" spans="1:10" x14ac:dyDescent="0.25">
      <c r="B10">
        <v>0.03</v>
      </c>
      <c r="C10" s="2">
        <f t="shared" si="0"/>
        <v>1.9037007651920883E-2</v>
      </c>
      <c r="D10" s="12">
        <v>0.2</v>
      </c>
      <c r="G10">
        <f t="shared" ref="G10:G18" si="2">B10</f>
        <v>0.03</v>
      </c>
      <c r="H10" s="2">
        <f t="shared" ref="H10:H18" si="3">EXP(-risk_free_rate*T)*((F+alpha)*NORMSDIST((LN((F + alpha)/(G10 + alpha))+0.5*sigma_D^2*T)/(sigma_D*SQRT(T)))-(G10+alpha)*NORMSDIST((LN((F+alpha)/(G10+alpha))-0.5*sigma_D^2*T)/(sigma_D*SQRT(T))))</f>
        <v>1.9062556187936772E-2</v>
      </c>
      <c r="I10" s="5">
        <f t="shared" si="1"/>
        <v>1.9063132306014058E-2</v>
      </c>
      <c r="J10" s="3">
        <v>0.22979676177340269</v>
      </c>
    </row>
    <row r="11" spans="1:10" x14ac:dyDescent="0.25">
      <c r="B11">
        <v>3.5000000000000003E-2</v>
      </c>
      <c r="C11" s="2">
        <f t="shared" si="0"/>
        <v>1.4386446084727682E-2</v>
      </c>
      <c r="D11" s="12">
        <v>0.2</v>
      </c>
      <c r="G11">
        <f t="shared" si="2"/>
        <v>3.5000000000000003E-2</v>
      </c>
      <c r="H11" s="2">
        <f t="shared" si="3"/>
        <v>1.4460292288427224E-2</v>
      </c>
      <c r="I11" s="5">
        <f t="shared" si="1"/>
        <v>1.4460374690368049E-2</v>
      </c>
      <c r="J11" s="3">
        <v>0.21983608487756334</v>
      </c>
    </row>
    <row r="12" spans="1:10" x14ac:dyDescent="0.25">
      <c r="B12">
        <v>0.04</v>
      </c>
      <c r="C12" s="2">
        <f t="shared" si="0"/>
        <v>1.0076339769181928E-2</v>
      </c>
      <c r="D12" s="12">
        <v>0.2</v>
      </c>
      <c r="G12">
        <f t="shared" si="2"/>
        <v>0.04</v>
      </c>
      <c r="H12" s="2">
        <f t="shared" si="3"/>
        <v>1.0189931914804598E-2</v>
      </c>
      <c r="I12" s="5">
        <f t="shared" si="1"/>
        <v>1.0190622987519795E-2</v>
      </c>
      <c r="J12" s="3">
        <v>0.21217021962929683</v>
      </c>
    </row>
    <row r="13" spans="1:10" x14ac:dyDescent="0.25">
      <c r="B13">
        <v>4.4999999999999998E-2</v>
      </c>
      <c r="C13" s="2">
        <f t="shared" si="0"/>
        <v>6.4631797463563945E-3</v>
      </c>
      <c r="D13" s="12">
        <v>0.2</v>
      </c>
      <c r="G13">
        <f t="shared" si="2"/>
        <v>4.4999999999999998E-2</v>
      </c>
      <c r="H13" s="2">
        <f t="shared" si="3"/>
        <v>6.5521284393773348E-3</v>
      </c>
      <c r="I13" s="5">
        <f t="shared" si="1"/>
        <v>6.5520074579037474E-3</v>
      </c>
      <c r="J13" s="3">
        <v>0.20567667799804096</v>
      </c>
    </row>
    <row r="14" spans="1:10" x14ac:dyDescent="0.25">
      <c r="B14">
        <v>0.05</v>
      </c>
      <c r="C14" s="2">
        <f t="shared" si="0"/>
        <v>3.7885410732136394E-3</v>
      </c>
      <c r="D14" s="12">
        <v>0.2</v>
      </c>
      <c r="G14">
        <f t="shared" si="2"/>
        <v>0.05</v>
      </c>
      <c r="H14" s="2">
        <f t="shared" si="3"/>
        <v>3.7932757605733023E-3</v>
      </c>
      <c r="I14" s="5">
        <f t="shared" si="1"/>
        <v>3.7930000132092591E-3</v>
      </c>
      <c r="J14" s="3">
        <v>0.20023617847806283</v>
      </c>
    </row>
    <row r="15" spans="1:10" x14ac:dyDescent="0.25">
      <c r="B15">
        <v>5.5E-2</v>
      </c>
      <c r="C15" s="2">
        <f t="shared" si="0"/>
        <v>2.0413435488740453E-3</v>
      </c>
      <c r="D15" s="12">
        <v>0.2</v>
      </c>
      <c r="G15">
        <f t="shared" si="2"/>
        <v>5.5E-2</v>
      </c>
      <c r="H15" s="2">
        <f t="shared" si="3"/>
        <v>1.9633557367019754E-3</v>
      </c>
      <c r="I15" s="5">
        <f t="shared" si="1"/>
        <v>1.9629809452870895E-3</v>
      </c>
      <c r="J15" s="3">
        <v>0.19555567977888097</v>
      </c>
    </row>
    <row r="16" spans="1:10" x14ac:dyDescent="0.25">
      <c r="B16">
        <v>0.06</v>
      </c>
      <c r="C16" s="2">
        <f t="shared" si="0"/>
        <v>1.0212869059086566E-3</v>
      </c>
      <c r="D16" s="12">
        <v>0.2</v>
      </c>
      <c r="G16">
        <f t="shared" si="2"/>
        <v>0.06</v>
      </c>
      <c r="H16" s="2">
        <f t="shared" si="3"/>
        <v>9.0742282856030745E-4</v>
      </c>
      <c r="I16" s="5">
        <f t="shared" si="1"/>
        <v>9.0642833129300977E-4</v>
      </c>
      <c r="J16" s="3">
        <v>0.19142969640291677</v>
      </c>
    </row>
    <row r="17" spans="2:10" x14ac:dyDescent="0.25">
      <c r="B17">
        <v>6.5000000000000002E-2</v>
      </c>
      <c r="C17" s="2">
        <f t="shared" si="0"/>
        <v>4.7983418332646024E-4</v>
      </c>
      <c r="D17" s="12">
        <v>0.2</v>
      </c>
      <c r="G17">
        <f t="shared" si="2"/>
        <v>6.5000000000000002E-2</v>
      </c>
      <c r="H17" s="2">
        <f t="shared" si="3"/>
        <v>3.7567744331396425E-4</v>
      </c>
      <c r="I17" s="5">
        <f t="shared" si="1"/>
        <v>3.7567816554920277E-4</v>
      </c>
      <c r="J17" s="3">
        <v>0.18792014895796794</v>
      </c>
    </row>
    <row r="18" spans="2:10" x14ac:dyDescent="0.25">
      <c r="B18">
        <v>7.0000000000000007E-2</v>
      </c>
      <c r="C18" s="2">
        <f t="shared" si="0"/>
        <v>2.1404205511759686E-4</v>
      </c>
      <c r="D18" s="12">
        <v>0.2</v>
      </c>
      <c r="G18">
        <f t="shared" si="2"/>
        <v>7.0000000000000007E-2</v>
      </c>
      <c r="H18" s="2">
        <f t="shared" si="3"/>
        <v>1.4014678398830996E-4</v>
      </c>
      <c r="I18" s="5">
        <f>EXP(-risk_free_rate*T)*(F*NORMSDIST((LN(F/G18)+0.5*J18^2*T)/(J18*SQRT(T)))-(G18)*NORMSDIST((LN(F/G18)-0.5*J18^2*T)/(J18*SQRT(T))))</f>
        <v>1.3968565482310643E-4</v>
      </c>
      <c r="J18" s="3">
        <v>0.18462559564893335</v>
      </c>
    </row>
    <row r="22" spans="2:10" x14ac:dyDescent="0.25">
      <c r="B22" s="9"/>
    </row>
  </sheetData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K19"/>
  <sheetViews>
    <sheetView workbookViewId="0">
      <selection activeCell="I24" sqref="I24"/>
    </sheetView>
  </sheetViews>
  <sheetFormatPr defaultRowHeight="15" x14ac:dyDescent="0.25"/>
  <cols>
    <col min="3" max="3" width="8.85546875" customWidth="1"/>
    <col min="5" max="5" width="10.42578125" customWidth="1"/>
    <col min="6" max="6" width="3.28515625" style="4" customWidth="1"/>
    <col min="9" max="11" width="9.5703125" bestFit="1" customWidth="1"/>
  </cols>
  <sheetData>
    <row r="2" spans="2:11" x14ac:dyDescent="0.25">
      <c r="B2" s="8" t="s">
        <v>0</v>
      </c>
      <c r="C2" s="8">
        <v>0.05</v>
      </c>
      <c r="H2" s="8" t="s">
        <v>23</v>
      </c>
      <c r="I2" s="8">
        <v>5.5E-2</v>
      </c>
    </row>
    <row r="4" spans="2:11" x14ac:dyDescent="0.25">
      <c r="B4" s="8" t="s">
        <v>2</v>
      </c>
      <c r="C4" s="8">
        <v>1</v>
      </c>
    </row>
    <row r="5" spans="2:11" x14ac:dyDescent="0.25">
      <c r="B5" s="8" t="s">
        <v>3</v>
      </c>
      <c r="C5" s="8">
        <v>0.05</v>
      </c>
    </row>
    <row r="6" spans="2:11" x14ac:dyDescent="0.25">
      <c r="B6" s="8" t="s">
        <v>7</v>
      </c>
      <c r="C6" s="8">
        <v>0.05</v>
      </c>
    </row>
    <row r="7" spans="2:11" x14ac:dyDescent="0.25">
      <c r="B7" s="8" t="s">
        <v>8</v>
      </c>
      <c r="C7" s="8">
        <f>0.1</f>
        <v>0.1</v>
      </c>
    </row>
    <row r="9" spans="2:11" x14ac:dyDescent="0.25">
      <c r="B9" t="s">
        <v>6</v>
      </c>
      <c r="H9" t="s">
        <v>6</v>
      </c>
    </row>
    <row r="10" spans="2:11" x14ac:dyDescent="0.25">
      <c r="B10" t="s">
        <v>9</v>
      </c>
      <c r="C10" t="s">
        <v>5</v>
      </c>
      <c r="D10" s="4"/>
      <c r="E10" t="s">
        <v>10</v>
      </c>
      <c r="H10" t="s">
        <v>9</v>
      </c>
      <c r="I10" t="s">
        <v>5</v>
      </c>
    </row>
    <row r="11" spans="2:11" x14ac:dyDescent="0.25">
      <c r="B11">
        <v>0.03</v>
      </c>
      <c r="C11" s="2">
        <f t="shared" ref="C11:C19" si="0">EXP(-risk_free_rate*T)*((F+alpha)*NORMSDIST((LN((F + alpha)/(B11 + alpha))+0.5*sigma_D^2*T)/(sigma_D*SQRT(T)))-(B11+alpha)*NORMSDIST((LN((F+alpha)/(B11+alpha))-0.5*sigma_D^2*T)/(sigma_D*SQRT(T))))</f>
        <v>1.9062556187936772E-2</v>
      </c>
      <c r="D11" s="5">
        <f t="shared" ref="D11:D19" si="1">EXP(-risk_free_rate*T)*(F*NORMSDIST((LN(F/B11)+0.5*E11^2*T)/(E11*SQRT(T)))-(B11)*NORMSDIST((LN(F/B11)-0.5*E11^2*T)/(E11*SQRT(T))))</f>
        <v>1.9063132306014058E-2</v>
      </c>
      <c r="E11" s="3">
        <v>0.22979676177340269</v>
      </c>
      <c r="H11">
        <v>0.03</v>
      </c>
      <c r="I11" s="2">
        <f t="shared" ref="I11:I19" si="2">EXP(-risk_free_rate*T)*((F_new+alpha)*NORMSDIST((LN((F_new + alpha)/(H11 + alpha))+0.5*sigma_D^2*T)/(sigma_D*SQRT(T)))-(H11+alpha)*NORMSDIST((LN((F_new+alpha)/(H11+alpha))-0.5*sigma_D^2*T)/(sigma_D*SQRT(T))))</f>
        <v>2.3789400809599529E-2</v>
      </c>
      <c r="J11" s="5">
        <f t="shared" ref="J11:J19" si="3">EXP(-risk_free_rate*T)*(F_new*NORMSDIST((LN(F_new/H11)+0.5*K11^2*T)/(K11*SQRT(T)))-(H11)*NORMSDIST((LN(F_new/H11)-0.5*K11^2*T)/(K11*SQRT(T))))</f>
        <v>2.3790086176790952E-2</v>
      </c>
      <c r="K11" s="3">
        <v>0.22500000000000001</v>
      </c>
    </row>
    <row r="12" spans="2:11" x14ac:dyDescent="0.25">
      <c r="B12">
        <v>3.5000000000000003E-2</v>
      </c>
      <c r="C12" s="2">
        <f t="shared" si="0"/>
        <v>1.4460292288427224E-2</v>
      </c>
      <c r="D12" s="5">
        <f t="shared" si="1"/>
        <v>1.4460374690368049E-2</v>
      </c>
      <c r="E12" s="3">
        <v>0.21983608487756334</v>
      </c>
      <c r="H12">
        <v>3.5000000000000003E-2</v>
      </c>
      <c r="I12" s="2">
        <f t="shared" si="2"/>
        <v>1.9080591903052602E-2</v>
      </c>
      <c r="J12" s="5">
        <f t="shared" si="3"/>
        <v>1.9080315741789543E-2</v>
      </c>
      <c r="K12" s="3">
        <v>0.214062</v>
      </c>
    </row>
    <row r="13" spans="2:11" x14ac:dyDescent="0.25">
      <c r="B13">
        <v>0.04</v>
      </c>
      <c r="C13" s="2">
        <f t="shared" si="0"/>
        <v>1.0189931914804598E-2</v>
      </c>
      <c r="D13" s="5">
        <f t="shared" si="1"/>
        <v>1.0190622987519795E-2</v>
      </c>
      <c r="E13" s="3">
        <v>0.21217021962929683</v>
      </c>
      <c r="H13">
        <v>0.04</v>
      </c>
      <c r="I13" s="2">
        <f t="shared" si="2"/>
        <v>1.4514585959164073E-2</v>
      </c>
      <c r="J13" s="5">
        <f t="shared" si="3"/>
        <v>1.4515470616676178E-2</v>
      </c>
      <c r="K13" s="3">
        <v>0.2070312</v>
      </c>
    </row>
    <row r="14" spans="2:11" x14ac:dyDescent="0.25">
      <c r="B14">
        <v>4.4999999999999998E-2</v>
      </c>
      <c r="C14" s="2">
        <f t="shared" si="0"/>
        <v>6.5521284393773348E-3</v>
      </c>
      <c r="D14" s="5">
        <f t="shared" si="1"/>
        <v>6.5520074579037474E-3</v>
      </c>
      <c r="E14" s="3">
        <v>0.20567667799804096</v>
      </c>
      <c r="H14">
        <v>4.4999999999999998E-2</v>
      </c>
      <c r="I14" s="2">
        <f t="shared" si="2"/>
        <v>1.0301940153719113E-2</v>
      </c>
      <c r="J14" s="5">
        <f t="shared" si="3"/>
        <v>1.0293335164320714E-2</v>
      </c>
      <c r="K14" s="3">
        <v>0.2</v>
      </c>
    </row>
    <row r="15" spans="2:11" x14ac:dyDescent="0.25">
      <c r="B15">
        <v>0.05</v>
      </c>
      <c r="C15" s="2">
        <f t="shared" si="0"/>
        <v>3.7932757605733023E-3</v>
      </c>
      <c r="D15" s="5">
        <f t="shared" si="1"/>
        <v>3.7930000132092591E-3</v>
      </c>
      <c r="E15" s="3">
        <v>0.20023617847806283</v>
      </c>
      <c r="H15">
        <v>0.05</v>
      </c>
      <c r="I15" s="2">
        <f t="shared" si="2"/>
        <v>6.7195028592055396E-3</v>
      </c>
      <c r="J15" s="5">
        <f t="shared" si="3"/>
        <v>6.7199075702997222E-3</v>
      </c>
      <c r="K15" s="3">
        <v>0.1956</v>
      </c>
    </row>
    <row r="16" spans="2:11" x14ac:dyDescent="0.25">
      <c r="B16">
        <v>5.5E-2</v>
      </c>
      <c r="C16" s="2">
        <f t="shared" si="0"/>
        <v>1.9633557367019685E-3</v>
      </c>
      <c r="D16" s="5">
        <f t="shared" si="1"/>
        <v>1.9629809452870895E-3</v>
      </c>
      <c r="E16" s="3">
        <v>0.19555567977888097</v>
      </c>
      <c r="H16">
        <v>5.5E-2</v>
      </c>
      <c r="I16" s="2">
        <f t="shared" si="2"/>
        <v>3.9829395486019794E-3</v>
      </c>
      <c r="J16" s="5">
        <f t="shared" si="3"/>
        <v>3.9827306803019557E-3</v>
      </c>
      <c r="K16" s="3">
        <v>0.19111</v>
      </c>
    </row>
    <row r="17" spans="2:11" x14ac:dyDescent="0.25">
      <c r="B17">
        <v>0.06</v>
      </c>
      <c r="C17" s="2">
        <f t="shared" si="0"/>
        <v>9.0742282856030745E-4</v>
      </c>
      <c r="D17" s="5">
        <f t="shared" si="1"/>
        <v>9.0642833129300977E-4</v>
      </c>
      <c r="E17" s="3">
        <v>0.19142969640291677</v>
      </c>
      <c r="H17">
        <v>0.06</v>
      </c>
      <c r="I17" s="2">
        <f t="shared" si="2"/>
        <v>2.132688607600644E-3</v>
      </c>
      <c r="J17" s="5">
        <f t="shared" si="3"/>
        <v>2.1321245787398763E-3</v>
      </c>
      <c r="K17" s="3">
        <v>0.18720700000000001</v>
      </c>
    </row>
    <row r="18" spans="2:11" x14ac:dyDescent="0.25">
      <c r="B18">
        <v>6.5000000000000002E-2</v>
      </c>
      <c r="C18" s="2">
        <f t="shared" si="0"/>
        <v>3.756774433139675E-4</v>
      </c>
      <c r="D18" s="5">
        <f t="shared" si="1"/>
        <v>3.7567818708401809E-4</v>
      </c>
      <c r="E18" s="3">
        <v>0.18792015160763173</v>
      </c>
      <c r="H18">
        <v>6.5000000000000002E-2</v>
      </c>
      <c r="I18" s="2">
        <f t="shared" si="2"/>
        <v>1.0304192626857268E-3</v>
      </c>
      <c r="J18" s="5">
        <f t="shared" si="3"/>
        <v>1.0300338763466401E-3</v>
      </c>
      <c r="K18" s="3">
        <v>0.18378900000000001</v>
      </c>
    </row>
    <row r="19" spans="2:11" x14ac:dyDescent="0.25">
      <c r="B19">
        <v>7.0000000000000007E-2</v>
      </c>
      <c r="C19" s="2">
        <f t="shared" si="0"/>
        <v>1.4014678398830706E-4</v>
      </c>
      <c r="D19" s="5">
        <f t="shared" si="1"/>
        <v>1.3968567712767532E-4</v>
      </c>
      <c r="E19" s="3">
        <v>0.18462560089987098</v>
      </c>
      <c r="H19">
        <v>7.0000000000000007E-2</v>
      </c>
      <c r="I19" s="2">
        <f t="shared" si="2"/>
        <v>4.5035667936728536E-4</v>
      </c>
      <c r="J19" s="5">
        <f t="shared" si="3"/>
        <v>4.5117780467876739E-4</v>
      </c>
      <c r="K19" s="3">
        <v>0.18085899999999999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N36"/>
  <sheetViews>
    <sheetView tabSelected="1" workbookViewId="0">
      <selection activeCell="E18" sqref="E18"/>
    </sheetView>
  </sheetViews>
  <sheetFormatPr defaultRowHeight="15" x14ac:dyDescent="0.25"/>
  <cols>
    <col min="3" max="4" width="10.5703125" bestFit="1" customWidth="1"/>
    <col min="5" max="6" width="10.28515625" bestFit="1" customWidth="1"/>
    <col min="7" max="7" width="11.140625" bestFit="1" customWidth="1"/>
    <col min="10" max="11" width="10.5703125" bestFit="1" customWidth="1"/>
    <col min="12" max="13" width="10.28515625" bestFit="1" customWidth="1"/>
    <col min="14" max="14" width="11.140625" bestFit="1" customWidth="1"/>
  </cols>
  <sheetData>
    <row r="2" spans="2:14" x14ac:dyDescent="0.25">
      <c r="B2" s="8" t="s">
        <v>16</v>
      </c>
      <c r="C2" s="8">
        <v>0.05</v>
      </c>
      <c r="I2" s="8" t="s">
        <v>24</v>
      </c>
      <c r="J2" s="8">
        <v>5.5E-2</v>
      </c>
    </row>
    <row r="3" spans="2:14" x14ac:dyDescent="0.25">
      <c r="B3" s="8" t="s">
        <v>12</v>
      </c>
      <c r="C3" s="8">
        <v>0.5</v>
      </c>
    </row>
    <row r="4" spans="2:14" x14ac:dyDescent="0.25">
      <c r="B4" s="8" t="s">
        <v>13</v>
      </c>
      <c r="C4" s="8">
        <v>0.03</v>
      </c>
    </row>
    <row r="5" spans="2:14" x14ac:dyDescent="0.25">
      <c r="B5" s="8" t="s">
        <v>14</v>
      </c>
      <c r="C5" s="8">
        <v>-0.25</v>
      </c>
    </row>
    <row r="6" spans="2:14" x14ac:dyDescent="0.25">
      <c r="B6" s="8" t="s">
        <v>15</v>
      </c>
      <c r="C6" s="8">
        <v>0.5</v>
      </c>
    </row>
    <row r="7" spans="2:14" x14ac:dyDescent="0.25">
      <c r="B7" s="8" t="s">
        <v>2</v>
      </c>
      <c r="C7" s="8">
        <v>1</v>
      </c>
    </row>
    <row r="9" spans="2:14" x14ac:dyDescent="0.25">
      <c r="C9" t="s">
        <v>22</v>
      </c>
    </row>
    <row r="10" spans="2:14" x14ac:dyDescent="0.25">
      <c r="C10" s="4" t="s">
        <v>17</v>
      </c>
      <c r="D10" s="4" t="s">
        <v>18</v>
      </c>
      <c r="E10" s="4" t="s">
        <v>19</v>
      </c>
      <c r="F10" s="4" t="s">
        <v>20</v>
      </c>
      <c r="G10" t="s">
        <v>21</v>
      </c>
      <c r="J10" s="4" t="s">
        <v>17</v>
      </c>
      <c r="K10" s="4" t="s">
        <v>18</v>
      </c>
      <c r="L10" s="4" t="s">
        <v>19</v>
      </c>
      <c r="M10" s="4" t="s">
        <v>20</v>
      </c>
      <c r="N10" t="s">
        <v>21</v>
      </c>
    </row>
    <row r="11" spans="2:14" x14ac:dyDescent="0.25">
      <c r="B11">
        <f xml:space="preserve"> 0.04 + 0.0000000001</f>
        <v>4.0000000100000002E-2</v>
      </c>
      <c r="C11" s="6">
        <f t="shared" ref="C11:C36" si="0">sigma_0/(((f_0*B11)^((1-beta)/2))*(1 + ((1-beta)^2)*(((LOG(f_0/B11))^2)/24)) +  ((1-beta)^4)*(((LOG(f_0/B11))^4)/1920))</f>
        <v>0.14184736259998151</v>
      </c>
      <c r="D11" s="6">
        <f t="shared" ref="D11:D36" si="1">1 + ((((1-beta)^2)/24)*(sigma_0^2)/((f_0*B11)^(1-beta)) + (rho*beta*nu*sigma_0)/(4*(f_0*B11)^((1-beta)/2)) + (2-3*rho^2)*(nu^2)/24)*T</f>
        <v>1.016873257811246</v>
      </c>
      <c r="E11" s="7">
        <f t="shared" ref="E11:E36" si="2">(nu/sigma_0)*((f_0*B11)^((1-beta)/2))*LN(f_0/B11)</f>
        <v>0.78648525428586036</v>
      </c>
      <c r="F11" s="7">
        <f t="shared" ref="F11:F36" si="3">LN((SQRT(1 - 2*rho*E11 + E11^2) + E11 - rho)/(1-rho))</f>
        <v>0.67492830179016117</v>
      </c>
      <c r="G11" s="1">
        <f>C11*D11*E11/F11</f>
        <v>0.16808193385820189</v>
      </c>
      <c r="I11">
        <f xml:space="preserve"> 0.040000000001</f>
        <v>4.0000000001E-2</v>
      </c>
      <c r="J11" s="6">
        <f t="shared" ref="J11:J36" si="4">sigma_0/(((f_new*I11)^((1-beta)/2))*(1 + ((1-beta)^2)*(((LOG(f_new/I11))^2)/24)) +  ((1-beta)^4)*(((LOG(f_new/I11))^4)/1920))</f>
        <v>0.13849338738363018</v>
      </c>
      <c r="K11" s="6">
        <f t="shared" ref="K11:K36" si="5">1 + ((((1-beta)^2)/24)*(sigma_0^2)/((f_new*I11)^(1-beta)) + (rho*beta*nu*sigma_0)/(4*(f_0*I11)^((1-beta)/2)) + (2-3*rho^2)*(nu^2)/24)*T</f>
        <v>1.0168635021088268</v>
      </c>
      <c r="L11" s="7">
        <f t="shared" ref="L11:L36" si="6">(nu/sigma_0)*((f_new*I11)^((1-beta)/2))*LN(f_new/I11)</f>
        <v>1.1494782586499932</v>
      </c>
      <c r="M11" s="7">
        <f t="shared" ref="M11:M36" si="7">LN((SQRT(1 - 2*rho*L11 + L11^2) + L11 - rho)/(1-rho))</f>
        <v>0.90866287349001773</v>
      </c>
      <c r="N11" s="1">
        <f>J11*K11*L11/M11</f>
        <v>0.17815157857602873</v>
      </c>
    </row>
    <row r="12" spans="2:14" x14ac:dyDescent="0.25">
      <c r="B12">
        <f xml:space="preserve"> 0.041 + 0.0000000001</f>
        <v>4.1000000100000003E-2</v>
      </c>
      <c r="C12" s="6">
        <f t="shared" si="0"/>
        <v>0.14097729816921292</v>
      </c>
      <c r="D12" s="6">
        <f t="shared" si="1"/>
        <v>1.0168843267014431</v>
      </c>
      <c r="E12" s="7">
        <f t="shared" si="2"/>
        <v>0.70378558507844302</v>
      </c>
      <c r="F12" s="7">
        <f t="shared" si="3"/>
        <v>0.61536097493684627</v>
      </c>
      <c r="G12" s="1">
        <f t="shared" ref="G12:G36" si="8">C12*D12*E12/F12</f>
        <v>0.163957449317853</v>
      </c>
      <c r="I12">
        <f>0.04100000000001</f>
        <v>4.1000000000010001E-2</v>
      </c>
      <c r="J12" s="6">
        <f t="shared" si="4"/>
        <v>0.13764516939329099</v>
      </c>
      <c r="K12" s="6">
        <f t="shared" si="5"/>
        <v>1.0168746907054353</v>
      </c>
      <c r="L12" s="7">
        <f t="shared" si="6"/>
        <v>1.0669147010291353</v>
      </c>
      <c r="M12" s="7">
        <f t="shared" si="7"/>
        <v>0.85915910606875745</v>
      </c>
      <c r="N12" s="1">
        <f t="shared" ref="N12:N36" si="9">J12*K12*L12/M12</f>
        <v>0.17381390414043979</v>
      </c>
    </row>
    <row r="13" spans="2:14" x14ac:dyDescent="0.25">
      <c r="B13">
        <v>4.2000000000000003E-2</v>
      </c>
      <c r="C13" s="6">
        <f t="shared" si="0"/>
        <v>0.14013302313441819</v>
      </c>
      <c r="D13" s="6">
        <f t="shared" si="1"/>
        <v>1.0168950783348287</v>
      </c>
      <c r="E13" s="7">
        <f t="shared" si="2"/>
        <v>0.6220624150231393</v>
      </c>
      <c r="F13" s="7">
        <f t="shared" si="3"/>
        <v>0.55394624424648087</v>
      </c>
      <c r="G13" s="1">
        <f t="shared" si="8"/>
        <v>0.16002320949759929</v>
      </c>
      <c r="I13">
        <v>4.2000000000000003E-2</v>
      </c>
      <c r="J13" s="6">
        <f t="shared" si="4"/>
        <v>0.13682208500548676</v>
      </c>
      <c r="K13" s="6">
        <f t="shared" si="5"/>
        <v>1.0168855577452112</v>
      </c>
      <c r="L13" s="7">
        <f t="shared" si="6"/>
        <v>0.98531256119435906</v>
      </c>
      <c r="M13" s="7">
        <f t="shared" si="7"/>
        <v>0.80821211548463023</v>
      </c>
      <c r="N13" s="1">
        <f t="shared" si="9"/>
        <v>0.16961995613854031</v>
      </c>
    </row>
    <row r="14" spans="2:14" x14ac:dyDescent="0.25">
      <c r="B14">
        <v>4.2999999999999997E-2</v>
      </c>
      <c r="C14" s="6">
        <f t="shared" si="0"/>
        <v>0.13931318760990602</v>
      </c>
      <c r="D14" s="6">
        <f t="shared" si="1"/>
        <v>1.0169055289360136</v>
      </c>
      <c r="E14" s="7">
        <f t="shared" si="2"/>
        <v>0.54128453879417959</v>
      </c>
      <c r="F14" s="7">
        <f t="shared" si="3"/>
        <v>0.49065733812184276</v>
      </c>
      <c r="G14" s="1">
        <f t="shared" si="8"/>
        <v>0.15628603086306753</v>
      </c>
      <c r="I14">
        <v>4.2999999999999997E-2</v>
      </c>
      <c r="J14" s="6">
        <f t="shared" si="4"/>
        <v>0.13602281907417299</v>
      </c>
      <c r="K14" s="6">
        <f t="shared" si="5"/>
        <v>1.0168961197021522</v>
      </c>
      <c r="L14" s="7">
        <f t="shared" si="6"/>
        <v>0.90464149334570487</v>
      </c>
      <c r="M14" s="7">
        <f t="shared" si="7"/>
        <v>0.7557556002184167</v>
      </c>
      <c r="N14" s="1">
        <f t="shared" si="9"/>
        <v>0.16557070240511659</v>
      </c>
    </row>
    <row r="15" spans="2:14" x14ac:dyDescent="0.25">
      <c r="B15">
        <v>4.3999999999999997E-2</v>
      </c>
      <c r="C15" s="6">
        <f t="shared" si="0"/>
        <v>0.13851654187668502</v>
      </c>
      <c r="D15" s="6">
        <f t="shared" si="1"/>
        <v>1.0169156935473662</v>
      </c>
      <c r="E15" s="7">
        <f t="shared" si="2"/>
        <v>0.46142238866236707</v>
      </c>
      <c r="F15" s="7">
        <f t="shared" si="3"/>
        <v>0.42549282409780698</v>
      </c>
      <c r="G15" s="1">
        <f t="shared" si="8"/>
        <v>0.15275414835807469</v>
      </c>
      <c r="I15">
        <v>4.3999999999999997E-2</v>
      </c>
      <c r="J15" s="6">
        <f t="shared" si="4"/>
        <v>0.13524615379191288</v>
      </c>
      <c r="K15" s="6">
        <f t="shared" si="5"/>
        <v>1.0169063918511378</v>
      </c>
      <c r="L15" s="7">
        <f t="shared" si="6"/>
        <v>0.8248727023763196</v>
      </c>
      <c r="M15" s="7">
        <f t="shared" si="7"/>
        <v>0.70172696772318965</v>
      </c>
      <c r="N15" s="1">
        <f t="shared" si="9"/>
        <v>0.16166822311674292</v>
      </c>
    </row>
    <row r="16" spans="2:14" x14ac:dyDescent="0.25">
      <c r="B16">
        <v>4.4999999999999998E-2</v>
      </c>
      <c r="C16" s="6">
        <f t="shared" si="0"/>
        <v>0.13774192657531756</v>
      </c>
      <c r="D16" s="6">
        <f t="shared" si="1"/>
        <v>1.0169255861433488</v>
      </c>
      <c r="E16" s="7">
        <f t="shared" si="2"/>
        <v>0.38244788772316318</v>
      </c>
      <c r="F16" s="7">
        <f t="shared" si="3"/>
        <v>0.35848365966573353</v>
      </c>
      <c r="G16" s="1">
        <f t="shared" si="8"/>
        <v>0.14943703072750686</v>
      </c>
      <c r="I16">
        <v>4.4999999999999998E-2</v>
      </c>
      <c r="J16" s="6">
        <f t="shared" si="4"/>
        <v>0.13449095946851622</v>
      </c>
      <c r="K16" s="6">
        <f t="shared" si="5"/>
        <v>1.0169163883799492</v>
      </c>
      <c r="L16" s="7">
        <f t="shared" si="6"/>
        <v>0.7459788357647259</v>
      </c>
      <c r="M16" s="7">
        <f t="shared" si="7"/>
        <v>0.64606976711340913</v>
      </c>
      <c r="N16" s="1">
        <f t="shared" si="9"/>
        <v>0.15791574220075144</v>
      </c>
    </row>
    <row r="17" spans="2:14" x14ac:dyDescent="0.25">
      <c r="B17">
        <v>4.5999999999999999E-2</v>
      </c>
      <c r="C17" s="6">
        <f t="shared" si="0"/>
        <v>0.13698826440932468</v>
      </c>
      <c r="D17" s="6">
        <f t="shared" si="1"/>
        <v>1.0169352197269959</v>
      </c>
      <c r="E17" s="7">
        <f t="shared" si="2"/>
        <v>0.30433435423657851</v>
      </c>
      <c r="F17" s="7">
        <f t="shared" si="3"/>
        <v>0.28970066945686274</v>
      </c>
      <c r="G17" s="1">
        <f t="shared" si="8"/>
        <v>0.14634508217209827</v>
      </c>
      <c r="I17">
        <v>4.5999999999999999E-2</v>
      </c>
      <c r="J17" s="6">
        <f t="shared" si="4"/>
        <v>0.13375618636544367</v>
      </c>
      <c r="K17" s="6">
        <f t="shared" si="5"/>
        <v>1.0169261224886192</v>
      </c>
      <c r="L17" s="7">
        <f t="shared" si="6"/>
        <v>0.667933884845332</v>
      </c>
      <c r="M17" s="7">
        <f t="shared" si="7"/>
        <v>0.58873676809137798</v>
      </c>
      <c r="N17" s="1">
        <f t="shared" si="9"/>
        <v>0.15431764887650923</v>
      </c>
    </row>
    <row r="18" spans="2:14" x14ac:dyDescent="0.25">
      <c r="B18">
        <v>4.7E-2</v>
      </c>
      <c r="C18" s="6">
        <f t="shared" si="0"/>
        <v>0.1362545527027535</v>
      </c>
      <c r="D18" s="6">
        <f t="shared" si="1"/>
        <v>1.0169446064166887</v>
      </c>
      <c r="E18" s="7">
        <f t="shared" si="2"/>
        <v>0.22705640678609976</v>
      </c>
      <c r="F18" s="7">
        <f t="shared" si="3"/>
        <v>0.21926173996107884</v>
      </c>
      <c r="G18" s="1">
        <f t="shared" si="8"/>
        <v>0.14348920330883352</v>
      </c>
      <c r="I18">
        <v>4.7E-2</v>
      </c>
      <c r="J18" s="6">
        <f t="shared" si="4"/>
        <v>0.13304085744567393</v>
      </c>
      <c r="K18" s="6">
        <f t="shared" si="5"/>
        <v>1.0169356064777766</v>
      </c>
      <c r="L18" s="7">
        <f t="shared" si="6"/>
        <v>0.59071309455141752</v>
      </c>
      <c r="M18" s="7">
        <f t="shared" si="7"/>
        <v>0.52969375758110415</v>
      </c>
      <c r="N18" s="1">
        <f t="shared" si="9"/>
        <v>0.15087949865544578</v>
      </c>
    </row>
    <row r="19" spans="2:14" x14ac:dyDescent="0.25">
      <c r="B19">
        <v>4.8000000000000001E-2</v>
      </c>
      <c r="C19" s="6">
        <f t="shared" si="0"/>
        <v>0.13553985677470579</v>
      </c>
      <c r="D19" s="6">
        <f t="shared" si="1"/>
        <v>1.0169537575235277</v>
      </c>
      <c r="E19" s="7">
        <f t="shared" si="2"/>
        <v>0.15058987753890676</v>
      </c>
      <c r="F19" s="7">
        <f t="shared" si="3"/>
        <v>0.14733775618552958</v>
      </c>
      <c r="G19" s="1">
        <f t="shared" si="8"/>
        <v>0.14088019891251069</v>
      </c>
      <c r="I19">
        <v>4.8000000000000001E-2</v>
      </c>
      <c r="J19" s="6">
        <f t="shared" si="4"/>
        <v>0.13234406191934794</v>
      </c>
      <c r="K19" s="6">
        <f t="shared" si="5"/>
        <v>1.0169448518274107</v>
      </c>
      <c r="L19" s="7">
        <f t="shared" si="6"/>
        <v>0.51429288076563606</v>
      </c>
      <c r="M19" s="7">
        <f t="shared" si="7"/>
        <v>0.46892408282499681</v>
      </c>
      <c r="N19" s="1">
        <f t="shared" si="9"/>
        <v>0.14760797996693018</v>
      </c>
    </row>
    <row r="20" spans="2:14" x14ac:dyDescent="0.25">
      <c r="B20">
        <v>4.9000000000000002E-2</v>
      </c>
      <c r="C20" s="6">
        <f t="shared" si="0"/>
        <v>0.13484330402620182</v>
      </c>
      <c r="D20" s="6">
        <f t="shared" si="1"/>
        <v>1.0169626836204955</v>
      </c>
      <c r="E20" s="7">
        <f t="shared" si="2"/>
        <v>7.491173278124201E-2</v>
      </c>
      <c r="F20" s="7">
        <f t="shared" si="3"/>
        <v>7.4156043695712173E-2</v>
      </c>
      <c r="G20" s="1">
        <f t="shared" si="8"/>
        <v>0.13852804134958971</v>
      </c>
      <c r="I20">
        <v>4.9000000000000002E-2</v>
      </c>
      <c r="J20" s="6">
        <f t="shared" si="4"/>
        <v>0.13166494948328333</v>
      </c>
      <c r="K20" s="6">
        <f t="shared" si="5"/>
        <v>1.0169538692672659</v>
      </c>
      <c r="L20" s="7">
        <f t="shared" si="6"/>
        <v>0.43865075451394808</v>
      </c>
      <c r="M20" s="7">
        <f t="shared" si="7"/>
        <v>0.40643389270572761</v>
      </c>
      <c r="N20" s="1">
        <f t="shared" si="9"/>
        <v>0.14451082946365121</v>
      </c>
    </row>
    <row r="21" spans="2:14" x14ac:dyDescent="0.25">
      <c r="B21">
        <f>0.05+0.0000000001</f>
        <v>5.0000000100000004E-2</v>
      </c>
      <c r="C21" s="6">
        <f t="shared" si="0"/>
        <v>0.13416407858290533</v>
      </c>
      <c r="D21" s="6">
        <f t="shared" si="1"/>
        <v>1.0169713946052878</v>
      </c>
      <c r="E21" s="7">
        <f t="shared" si="2"/>
        <v>-7.4535601391342627E-9</v>
      </c>
      <c r="F21" s="7">
        <f t="shared" si="3"/>
        <v>-7.4535601302327935E-9</v>
      </c>
      <c r="G21" s="1">
        <f t="shared" si="8"/>
        <v>0.13644103026533638</v>
      </c>
      <c r="I21">
        <f>0.05+0.0000000001</f>
        <v>5.0000000100000004E-2</v>
      </c>
      <c r="J21" s="6">
        <f t="shared" si="4"/>
        <v>0.13100272510189015</v>
      </c>
      <c r="K21" s="6">
        <f t="shared" si="5"/>
        <v>1.0169626688407802</v>
      </c>
      <c r="L21" s="7">
        <f t="shared" si="6"/>
        <v>0.36376524487575596</v>
      </c>
      <c r="M21" s="7">
        <f t="shared" si="7"/>
        <v>0.34225790207323303</v>
      </c>
      <c r="N21" s="1">
        <f t="shared" si="9"/>
        <v>0.14159667650315905</v>
      </c>
    </row>
    <row r="22" spans="2:14" x14ac:dyDescent="0.25">
      <c r="B22">
        <v>5.0999999999999997E-2</v>
      </c>
      <c r="C22" s="6">
        <f t="shared" si="0"/>
        <v>0.1335014168866554</v>
      </c>
      <c r="D22" s="6">
        <f t="shared" si="1"/>
        <v>1.0169798997516635</v>
      </c>
      <c r="E22" s="7">
        <f t="shared" si="2"/>
        <v>-7.4166299134131586E-2</v>
      </c>
      <c r="F22" s="7">
        <f t="shared" si="3"/>
        <v>-7.4796173355212381E-2</v>
      </c>
      <c r="G22" s="1">
        <f t="shared" si="8"/>
        <v>0.13462492466626311</v>
      </c>
      <c r="I22">
        <v>5.0999999999999997E-2</v>
      </c>
      <c r="J22" s="6">
        <f t="shared" si="4"/>
        <v>0.13035664471267236</v>
      </c>
      <c r="K22" s="6">
        <f t="shared" si="5"/>
        <v>1.016971259957367</v>
      </c>
      <c r="L22" s="7">
        <f t="shared" si="6"/>
        <v>0.28961587217117968</v>
      </c>
      <c r="M22" s="7">
        <f t="shared" si="7"/>
        <v>0.27646538823864486</v>
      </c>
      <c r="N22" s="1">
        <f t="shared" si="9"/>
        <v>0.13887479937496788</v>
      </c>
    </row>
    <row r="23" spans="2:14" x14ac:dyDescent="0.25">
      <c r="B23">
        <v>5.1999999999999998E-2</v>
      </c>
      <c r="C23" s="6">
        <f t="shared" si="0"/>
        <v>0.13285460276118033</v>
      </c>
      <c r="D23" s="6">
        <f t="shared" si="1"/>
        <v>1.0169882077681387</v>
      </c>
      <c r="E23" s="7">
        <f t="shared" si="2"/>
        <v>-0.14760721045329017</v>
      </c>
      <c r="F23" s="7">
        <f t="shared" si="3"/>
        <v>-0.14985811424450521</v>
      </c>
      <c r="G23" s="1">
        <f t="shared" si="8"/>
        <v>0.13308215717973448</v>
      </c>
      <c r="I23">
        <v>5.1999999999999998E-2</v>
      </c>
      <c r="J23" s="6">
        <f t="shared" si="4"/>
        <v>0.12972601041865783</v>
      </c>
      <c r="K23" s="6">
        <f t="shared" si="5"/>
        <v>1.0169796514520733</v>
      </c>
      <c r="L23" s="7">
        <f t="shared" si="6"/>
        <v>0.21618301441395063</v>
      </c>
      <c r="M23" s="7">
        <f t="shared" si="7"/>
        <v>0.20916574107834296</v>
      </c>
      <c r="N23" s="1">
        <f t="shared" si="9"/>
        <v>0.13635477151637923</v>
      </c>
    </row>
    <row r="24" spans="2:14" x14ac:dyDescent="0.25">
      <c r="B24">
        <v>5.2999999999999999E-2</v>
      </c>
      <c r="C24" s="6">
        <f t="shared" si="0"/>
        <v>0.13222296424301364</v>
      </c>
      <c r="D24" s="6">
        <f t="shared" si="1"/>
        <v>1.0169963268345568</v>
      </c>
      <c r="E24" s="7">
        <f t="shared" si="2"/>
        <v>-0.22034190415620672</v>
      </c>
      <c r="F24" s="7">
        <f t="shared" si="3"/>
        <v>-0.22478685003313184</v>
      </c>
      <c r="G24" s="1">
        <f t="shared" si="8"/>
        <v>0.13181124745645367</v>
      </c>
      <c r="I24">
        <v>5.2999999999999999E-2</v>
      </c>
      <c r="J24" s="6">
        <f t="shared" si="4"/>
        <v>0.12911016740149431</v>
      </c>
      <c r="K24" s="6">
        <f t="shared" si="5"/>
        <v>1.0169878516228437</v>
      </c>
      <c r="L24" s="7">
        <f t="shared" si="6"/>
        <v>0.14344792735601411</v>
      </c>
      <c r="M24" s="7">
        <f t="shared" si="7"/>
        <v>0.14051303855291503</v>
      </c>
      <c r="N24" s="1">
        <f t="shared" si="9"/>
        <v>0.13404600081095061</v>
      </c>
    </row>
    <row r="25" spans="2:14" x14ac:dyDescent="0.25">
      <c r="B25">
        <v>5.3999999999999999E-2</v>
      </c>
      <c r="C25" s="6">
        <f t="shared" si="0"/>
        <v>0.1316058697805515</v>
      </c>
      <c r="D25" s="6">
        <f t="shared" si="1"/>
        <v>1.0170042646472168</v>
      </c>
      <c r="E25" s="7">
        <f t="shared" si="2"/>
        <v>-0.29238872730065196</v>
      </c>
      <c r="F25" s="7">
        <f t="shared" si="3"/>
        <v>-0.29917772886563365</v>
      </c>
      <c r="G25" s="1">
        <f t="shared" si="8"/>
        <v>0.13080652179507435</v>
      </c>
      <c r="I25">
        <v>5.3999999999999999E-2</v>
      </c>
      <c r="J25" s="6">
        <f t="shared" si="4"/>
        <v>0.12850850021818636</v>
      </c>
      <c r="K25" s="6">
        <f t="shared" si="5"/>
        <v>1.016995868276396</v>
      </c>
      <c r="L25" s="7">
        <f t="shared" si="6"/>
        <v>7.1392656902523388E-2</v>
      </c>
      <c r="M25" s="7">
        <f t="shared" si="7"/>
        <v>7.0708500124649062E-2</v>
      </c>
      <c r="N25" s="1">
        <f t="shared" si="9"/>
        <v>0.13195716098395788</v>
      </c>
    </row>
    <row r="26" spans="2:14" x14ac:dyDescent="0.25">
      <c r="B26">
        <v>5.5E-2</v>
      </c>
      <c r="C26" s="6">
        <f t="shared" si="0"/>
        <v>0.13100272516729339</v>
      </c>
      <c r="D26" s="6">
        <f t="shared" si="1"/>
        <v>1.017012028454982</v>
      </c>
      <c r="E26" s="7">
        <f t="shared" si="2"/>
        <v>-0.36376525232716611</v>
      </c>
      <c r="F26" s="7">
        <f t="shared" si="3"/>
        <v>-0.37264037859376881</v>
      </c>
      <c r="G26" s="1">
        <f t="shared" si="8"/>
        <v>0.13005819400244345</v>
      </c>
      <c r="I26">
        <f>0.055 + 0.0000000001</f>
        <v>5.5000000100000002E-2</v>
      </c>
      <c r="J26" s="6">
        <f t="shared" si="4"/>
        <v>0.12792042975522058</v>
      </c>
      <c r="K26" s="6">
        <f t="shared" si="5"/>
        <v>1.0170037087657284</v>
      </c>
      <c r="L26" s="7">
        <f t="shared" si="6"/>
        <v>-7.1066905905873664E-9</v>
      </c>
      <c r="M26" s="7">
        <f t="shared" si="7"/>
        <v>-7.1066907056332491E-9</v>
      </c>
      <c r="N26" s="1">
        <f t="shared" si="9"/>
        <v>0.13009554938192761</v>
      </c>
    </row>
    <row r="27" spans="2:14" x14ac:dyDescent="0.25">
      <c r="B27">
        <v>5.6000000000000001E-2</v>
      </c>
      <c r="C27" s="6">
        <f t="shared" si="0"/>
        <v>0.13041297070255561</v>
      </c>
      <c r="D27" s="6">
        <f t="shared" si="1"/>
        <v>1.0170196250928143</v>
      </c>
      <c r="E27" s="7">
        <f t="shared" si="2"/>
        <v>-0.43448832197373571</v>
      </c>
      <c r="F27" s="7">
        <f t="shared" si="3"/>
        <v>-0.44481705162175417</v>
      </c>
      <c r="G27" s="1">
        <f t="shared" si="8"/>
        <v>0.12955279957603746</v>
      </c>
      <c r="I27">
        <v>5.6000000000000001E-2</v>
      </c>
      <c r="J27" s="6">
        <f t="shared" si="4"/>
        <v>0.12734541075310479</v>
      </c>
      <c r="K27" s="6">
        <f t="shared" si="5"/>
        <v>1.0170113800203466</v>
      </c>
      <c r="L27" s="7">
        <f t="shared" si="6"/>
        <v>-7.0746538499426359E-2</v>
      </c>
      <c r="M27" s="7">
        <f t="shared" si="7"/>
        <v>-7.1322181825690223E-2</v>
      </c>
      <c r="N27" s="1">
        <f t="shared" si="9"/>
        <v>0.12846643911503791</v>
      </c>
    </row>
    <row r="28" spans="2:14" x14ac:dyDescent="0.25">
      <c r="B28">
        <v>5.7000000000000002E-2</v>
      </c>
      <c r="C28" s="6">
        <f t="shared" si="0"/>
        <v>0.12983607861434435</v>
      </c>
      <c r="D28" s="6">
        <f t="shared" si="1"/>
        <v>1.0170270610122529</v>
      </c>
      <c r="E28" s="7">
        <f t="shared" si="2"/>
        <v>-0.5045740909033245</v>
      </c>
      <c r="F28" s="7">
        <f t="shared" si="3"/>
        <v>-0.51539708645824456</v>
      </c>
      <c r="G28" s="1">
        <f t="shared" si="8"/>
        <v>0.12927391047689796</v>
      </c>
      <c r="I28">
        <v>5.7000000000000002E-2</v>
      </c>
      <c r="J28" s="6">
        <f t="shared" si="4"/>
        <v>0.1267829287141084</v>
      </c>
      <c r="K28" s="6">
        <f t="shared" si="5"/>
        <v>1.0170188885850115</v>
      </c>
      <c r="L28" s="7">
        <f t="shared" si="6"/>
        <v>-0.14086278584856016</v>
      </c>
      <c r="M28" s="7">
        <f t="shared" si="7"/>
        <v>-0.1429337043640006</v>
      </c>
      <c r="N28" s="1">
        <f t="shared" si="9"/>
        <v>0.12707245565225556</v>
      </c>
    </row>
    <row r="29" spans="2:14" x14ac:dyDescent="0.25">
      <c r="B29">
        <v>5.8000000000000003E-2</v>
      </c>
      <c r="C29" s="6">
        <f t="shared" si="0"/>
        <v>0.12927155071605503</v>
      </c>
      <c r="D29" s="6">
        <f t="shared" si="1"/>
        <v>1.0170343423091608</v>
      </c>
      <c r="E29" s="7">
        <f t="shared" si="2"/>
        <v>-0.57403806433288029</v>
      </c>
      <c r="F29" s="7">
        <f t="shared" si="3"/>
        <v>-0.58412610943216015</v>
      </c>
      <c r="G29" s="1">
        <f t="shared" si="8"/>
        <v>0.12920301524435926</v>
      </c>
      <c r="I29">
        <v>5.8000000000000003E-2</v>
      </c>
      <c r="J29" s="6">
        <f t="shared" si="4"/>
        <v>0.12623249820070379</v>
      </c>
      <c r="K29" s="6">
        <f t="shared" si="5"/>
        <v>1.0170262406401971</v>
      </c>
      <c r="L29" s="7">
        <f t="shared" si="6"/>
        <v>-0.21036393856186364</v>
      </c>
      <c r="M29" s="7">
        <f t="shared" si="7"/>
        <v>-0.21448828812280332</v>
      </c>
      <c r="N29" s="1">
        <f t="shared" si="9"/>
        <v>0.12591313754166297</v>
      </c>
    </row>
    <row r="30" spans="2:14" x14ac:dyDescent="0.25">
      <c r="B30">
        <v>5.8999999999999997E-2</v>
      </c>
      <c r="C30" s="6">
        <f t="shared" si="0"/>
        <v>0.12871891627215817</v>
      </c>
      <c r="D30" s="6">
        <f t="shared" si="1"/>
        <v>1.0170414747490257</v>
      </c>
      <c r="E30" s="7">
        <f t="shared" si="2"/>
        <v>-0.64289513392305198</v>
      </c>
      <c r="F30" s="7">
        <f t="shared" si="3"/>
        <v>-0.65080968764521441</v>
      </c>
      <c r="G30" s="1">
        <f t="shared" si="8"/>
        <v>0.12932043831961987</v>
      </c>
      <c r="I30">
        <v>5.8999999999999997E-2</v>
      </c>
      <c r="J30" s="6">
        <f t="shared" si="4"/>
        <v>0.12569366046541433</v>
      </c>
      <c r="K30" s="6">
        <f t="shared" si="5"/>
        <v>1.01703344203169</v>
      </c>
      <c r="L30" s="7">
        <f t="shared" si="6"/>
        <v>-0.27926459696246642</v>
      </c>
      <c r="M30" s="7">
        <f t="shared" si="7"/>
        <v>-0.28563255783961961</v>
      </c>
      <c r="N30" s="1">
        <f t="shared" si="9"/>
        <v>0.12498467960410529</v>
      </c>
    </row>
    <row r="31" spans="2:14" x14ac:dyDescent="0.25">
      <c r="B31">
        <v>0.06</v>
      </c>
      <c r="C31" s="6">
        <f t="shared" si="0"/>
        <v>0.12817773005104335</v>
      </c>
      <c r="D31" s="6">
        <f t="shared" si="1"/>
        <v>1.0170484637900714</v>
      </c>
      <c r="E31" s="7">
        <f t="shared" si="2"/>
        <v>-0.71115961116185211</v>
      </c>
      <c r="F31" s="7">
        <f t="shared" si="3"/>
        <v>-0.7153120843382198</v>
      </c>
      <c r="G31" s="1">
        <f t="shared" si="8"/>
        <v>0.12960619066855575</v>
      </c>
      <c r="I31">
        <f xml:space="preserve"> 0.06 +0.0000000001</f>
        <v>6.0000000099999999E-2</v>
      </c>
      <c r="J31" s="6">
        <f t="shared" si="4"/>
        <v>0.12516598155964065</v>
      </c>
      <c r="K31" s="6">
        <f t="shared" si="5"/>
        <v>1.017040498294008</v>
      </c>
      <c r="L31" s="7">
        <f t="shared" si="6"/>
        <v>-0.3475788041419271</v>
      </c>
      <c r="M31" s="7">
        <f t="shared" si="7"/>
        <v>-0.35602195057866087</v>
      </c>
      <c r="N31" s="1">
        <f t="shared" si="9"/>
        <v>0.12427994879262259</v>
      </c>
    </row>
    <row r="32" spans="2:14" x14ac:dyDescent="0.25">
      <c r="B32">
        <v>6.0999999999999999E-2</v>
      </c>
      <c r="C32" s="6">
        <f t="shared" si="0"/>
        <v>0.12764757054579401</v>
      </c>
      <c r="D32" s="6">
        <f t="shared" si="1"/>
        <v>1.0170553146043979</v>
      </c>
      <c r="E32" s="7">
        <f t="shared" si="2"/>
        <v>-0.77884525845244623</v>
      </c>
      <c r="F32" s="7">
        <f t="shared" si="3"/>
        <v>-0.77755134619752142</v>
      </c>
      <c r="G32" s="1">
        <f t="shared" si="8"/>
        <v>0.13004067937674155</v>
      </c>
      <c r="I32">
        <v>6.0999999999999999E-2</v>
      </c>
      <c r="J32" s="6">
        <f t="shared" si="4"/>
        <v>0.12464905086128224</v>
      </c>
      <c r="K32" s="6">
        <f t="shared" si="5"/>
        <v>1.017047414668395</v>
      </c>
      <c r="L32" s="7">
        <f t="shared" si="6"/>
        <v>-0.41532004191330096</v>
      </c>
      <c r="M32" s="7">
        <f t="shared" si="7"/>
        <v>-0.42533571583672486</v>
      </c>
      <c r="N32" s="1">
        <f t="shared" si="9"/>
        <v>0.12378876008528523</v>
      </c>
    </row>
    <row r="33" spans="2:14" x14ac:dyDescent="0.25">
      <c r="B33">
        <v>6.2E-2</v>
      </c>
      <c r="C33" s="6">
        <f t="shared" si="0"/>
        <v>0.12712803834592187</v>
      </c>
      <c r="D33" s="6">
        <f t="shared" si="1"/>
        <v>1.0170620320973505</v>
      </c>
      <c r="E33" s="7">
        <f t="shared" si="2"/>
        <v>-0.84596531809478681</v>
      </c>
      <c r="F33" s="7">
        <f t="shared" si="3"/>
        <v>-0.83749213019034818</v>
      </c>
      <c r="G33" s="1">
        <f t="shared" si="8"/>
        <v>0.13060524301933002</v>
      </c>
      <c r="I33">
        <v>6.2E-2</v>
      </c>
      <c r="J33" s="6">
        <f t="shared" si="4"/>
        <v>0.12414247896606895</v>
      </c>
      <c r="K33" s="6">
        <f t="shared" si="5"/>
        <v>1.0170541961294937</v>
      </c>
      <c r="L33" s="7">
        <f t="shared" si="6"/>
        <v>-0.48250132679041091</v>
      </c>
      <c r="M33" s="7">
        <f t="shared" si="7"/>
        <v>-0.49328940851557673</v>
      </c>
      <c r="N33" s="1">
        <f t="shared" si="9"/>
        <v>0.12349837140926408</v>
      </c>
    </row>
    <row r="34" spans="2:14" x14ac:dyDescent="0.25">
      <c r="B34">
        <v>6.3E-2</v>
      </c>
      <c r="C34" s="6">
        <f t="shared" si="0"/>
        <v>0.12661875464504804</v>
      </c>
      <c r="D34" s="6">
        <f t="shared" si="1"/>
        <v>1.0170686209252906</v>
      </c>
      <c r="E34" s="7">
        <f t="shared" si="2"/>
        <v>-0.91253253933259892</v>
      </c>
      <c r="F34" s="7">
        <f t="shared" si="3"/>
        <v>-0.89513754748089869</v>
      </c>
      <c r="G34" s="1">
        <f t="shared" si="8"/>
        <v>0.13128251208427869</v>
      </c>
      <c r="I34">
        <v>6.3E-2</v>
      </c>
      <c r="J34" s="6">
        <f t="shared" si="4"/>
        <v>0.12364589675581063</v>
      </c>
      <c r="K34" s="6">
        <f t="shared" si="5"/>
        <v>1.0170608473964196</v>
      </c>
      <c r="L34" s="7">
        <f t="shared" si="6"/>
        <v>-0.54913516806630469</v>
      </c>
      <c r="M34" s="7">
        <f t="shared" si="7"/>
        <v>-0.55964344265450283</v>
      </c>
      <c r="N34" s="1">
        <f t="shared" si="9"/>
        <v>0.12339412515688711</v>
      </c>
    </row>
    <row r="35" spans="2:14" x14ac:dyDescent="0.25">
      <c r="B35">
        <v>6.4000000000000001E-2</v>
      </c>
      <c r="C35" s="6">
        <f t="shared" si="0"/>
        <v>0.12611935987122352</v>
      </c>
      <c r="D35" s="6">
        <f t="shared" si="1"/>
        <v>1.017075085511923</v>
      </c>
      <c r="E35" s="7">
        <f t="shared" si="2"/>
        <v>-0.97855920362098903</v>
      </c>
      <c r="F35" s="7">
        <f t="shared" si="3"/>
        <v>-0.95052100548210805</v>
      </c>
      <c r="G35" s="1">
        <f t="shared" si="8"/>
        <v>0.13205661501102334</v>
      </c>
      <c r="I35">
        <v>6.4000000000000001E-2</v>
      </c>
      <c r="J35" s="6">
        <f t="shared" si="4"/>
        <v>0.12315895380276733</v>
      </c>
      <c r="K35" s="6">
        <f t="shared" si="5"/>
        <v>1.0170673729528472</v>
      </c>
      <c r="L35" s="7">
        <f t="shared" si="6"/>
        <v>-0.61523362622728217</v>
      </c>
      <c r="M35" s="7">
        <f t="shared" si="7"/>
        <v>-0.6242075107949141</v>
      </c>
      <c r="N35" s="1">
        <f t="shared" si="9"/>
        <v>0.12346014646596142</v>
      </c>
    </row>
    <row r="36" spans="2:14" x14ac:dyDescent="0.25">
      <c r="B36">
        <v>6.5000000000000002E-2</v>
      </c>
      <c r="C36" s="6">
        <f t="shared" si="0"/>
        <v>0.12562951242806936</v>
      </c>
      <c r="D36" s="6">
        <f t="shared" si="1"/>
        <v>1.0170814300633191</v>
      </c>
      <c r="E36" s="7">
        <f t="shared" si="2"/>
        <v>-1.0440571482554746</v>
      </c>
      <c r="F36" s="7">
        <f t="shared" si="3"/>
        <v>-1.0036986918021689</v>
      </c>
      <c r="G36" s="1">
        <f t="shared" si="8"/>
        <v>0.13291326065760456</v>
      </c>
      <c r="I36">
        <v>6.5000000000000002E-2</v>
      </c>
      <c r="J36" s="6">
        <f t="shared" si="4"/>
        <v>0.12268131719532809</v>
      </c>
      <c r="K36" s="6">
        <f t="shared" si="5"/>
        <v>1.0170737770615754</v>
      </c>
      <c r="L36" s="7">
        <f t="shared" si="6"/>
        <v>-0.68080832898242072</v>
      </c>
      <c r="M36" s="7">
        <f t="shared" si="7"/>
        <v>-0.68684099148601452</v>
      </c>
      <c r="N36" s="1">
        <f t="shared" si="9"/>
        <v>0.12368001839648107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"/>
  <sheetViews>
    <sheetView workbookViewId="0">
      <selection activeCell="B7" sqref="B7"/>
    </sheetView>
  </sheetViews>
  <sheetFormatPr defaultRowHeight="15" x14ac:dyDescent="0.25"/>
  <sheetData>
    <row r="2" spans="2:2" x14ac:dyDescent="0.25">
      <c r="B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DD Model</vt:lpstr>
      <vt:lpstr>DD-dynamics</vt:lpstr>
      <vt:lpstr>SABR dyanmics</vt:lpstr>
      <vt:lpstr>Sheet3</vt:lpstr>
      <vt:lpstr>'DD Model'!alpha</vt:lpstr>
      <vt:lpstr>'DD-dynamics'!alpha</vt:lpstr>
      <vt:lpstr>beta</vt:lpstr>
      <vt:lpstr>'DD Model'!F</vt:lpstr>
      <vt:lpstr>'DD-dynamics'!F</vt:lpstr>
      <vt:lpstr>f_0</vt:lpstr>
      <vt:lpstr>'DD-dynamics'!F_new</vt:lpstr>
      <vt:lpstr>f_new</vt:lpstr>
      <vt:lpstr>nu</vt:lpstr>
      <vt:lpstr>rho</vt:lpstr>
      <vt:lpstr>'DD Model'!risk_free_rate</vt:lpstr>
      <vt:lpstr>'DD-dynamics'!risk_free_rate</vt:lpstr>
      <vt:lpstr>'DD Model'!sigma</vt:lpstr>
      <vt:lpstr>'DD-dynamics'!sigma</vt:lpstr>
      <vt:lpstr>sigma_0</vt:lpstr>
      <vt:lpstr>'DD Model'!sigma_D</vt:lpstr>
      <vt:lpstr>'DD-dynamics'!sigma_D</vt:lpstr>
      <vt:lpstr>'DD Model'!T</vt:lpstr>
      <vt:lpstr>'DD-dynamics'!T</vt:lpstr>
      <vt:lpstr>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Daragh</dc:creator>
  <cp:lastModifiedBy>ania</cp:lastModifiedBy>
  <dcterms:created xsi:type="dcterms:W3CDTF">2011-12-16T13:56:47Z</dcterms:created>
  <dcterms:modified xsi:type="dcterms:W3CDTF">2014-08-31T13:48:21Z</dcterms:modified>
</cp:coreProperties>
</file>