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indir\Desktop\Rutgers MBA\Analytics for BI\Project\"/>
    </mc:Choice>
  </mc:AlternateContent>
  <xr:revisionPtr revIDLastSave="0" documentId="8_{D25FF230-FD16-4E07-B89C-D286D7997453}" xr6:coauthVersionLast="36" xr6:coauthVersionMax="36" xr10:uidLastSave="{00000000-0000-0000-0000-000000000000}"/>
  <bookViews>
    <workbookView xWindow="0" yWindow="0" windowWidth="19200" windowHeight="7960" xr2:uid="{00000000-000D-0000-FFFF-FFFF00000000}"/>
  </bookViews>
  <sheets>
    <sheet name="Adm" sheetId="1" r:id="rId1"/>
    <sheet name="_PalUtilTempWorksheet" sheetId="2" state="hidden" r:id="rId2"/>
    <sheet name="_STDS_DG66482D8" sheetId="3" state="hidden" r:id="rId3"/>
    <sheet name="Correlation and Covariance" sheetId="4" r:id="rId4"/>
    <sheet name="Box-Whisker Plot" sheetId="5" r:id="rId5"/>
  </sheets>
  <externalReferences>
    <externalReference r:id="rId6"/>
  </externalReferences>
  <definedNames>
    <definedName name="PalisadeReportWorksheetCreatedBy" localSheetId="4" hidden="1">"StatTools"</definedName>
    <definedName name="PalisadeReportWorksheetCreatedBy" localSheetId="3" hidden="1">"StatTools"</definedName>
    <definedName name="ST_CGPA">Adm!$G$2:$G$401</definedName>
    <definedName name="ST_ChanceofAdmit">Adm!$I$2:$I$401</definedName>
    <definedName name="ST_GREScore">Adm!$B$2:$B$401</definedName>
    <definedName name="ST_LOR">Adm!$F$2:$F$401</definedName>
    <definedName name="ST_OutlierCGPA">Adm!$O$2:$O$401</definedName>
    <definedName name="ST_OutlierChanceofAdmit">Adm!$Q$2:$Q$401</definedName>
    <definedName name="ST_OutlierGREScore">Adm!$J$2:$J$401</definedName>
    <definedName name="ST_OutlierLOR">Adm!$N$2:$N$401</definedName>
    <definedName name="ST_OutlierResearch">Adm!$P$2:$P$401</definedName>
    <definedName name="ST_OutlierSOP">Adm!$M$2:$M$401</definedName>
    <definedName name="ST_OutlierTOEFLScore">Adm!$K$2:$K$401</definedName>
    <definedName name="ST_OutlierUniversityRating">Adm!$L$2:$L$401</definedName>
    <definedName name="ST_Research">Adm!$H$2:$H$401</definedName>
    <definedName name="ST_SerialNo">Adm!$A$2:$A$401</definedName>
    <definedName name="ST_SOP">Adm!$E$2:$E$401</definedName>
    <definedName name="ST_TOEFLScore">Adm!$C$2:$C$401</definedName>
    <definedName name="ST_UniversityRating">Adm!$D$2:$D$401</definedName>
    <definedName name="StatToolsHeader" localSheetId="4">'Box-Whisker Plot'!$1:$5</definedName>
    <definedName name="StatToolsHeader" localSheetId="3">'Correlation and Covariance'!$1:$5</definedName>
    <definedName name="STWBD_StatToolsBoxPlot_DefaultDataFormat" hidden="1">" 0"</definedName>
    <definedName name="STWBD_StatToolsBoxPlot_HasDefaultInfo" hidden="1">"TRUE"</definedName>
    <definedName name="STWBD_StatToolsBoxPlot_IdentifyOutliersInDataSet" hidden="1">"TRUE"</definedName>
    <definedName name="STWBD_StatToolsBoxPlot_IncludeKey" hidden="1">"TRUE"</definedName>
    <definedName name="STWBD_StatToolsBoxPlot_Orientation" hidden="1">" 0"</definedName>
    <definedName name="STWBD_StatToolsBoxPlot_VariableList" hidden="1">8</definedName>
    <definedName name="STWBD_StatToolsBoxPlot_VariableList_1" hidden="1">"U_x0001_VG2A9C3951346F0143_x0001_"</definedName>
    <definedName name="STWBD_StatToolsBoxPlot_VariableList_2" hidden="1">"U_x0001_VG3536A31F82BD90B_x0001_"</definedName>
    <definedName name="STWBD_StatToolsBoxPlot_VariableList_3" hidden="1">"U_x0001_VG34D3532E1CE93B3E_x0001_"</definedName>
    <definedName name="STWBD_StatToolsBoxPlot_VariableList_4" hidden="1">"U_x0001_VG6FAF3981599BE46_x0001_"</definedName>
    <definedName name="STWBD_StatToolsBoxPlot_VariableList_5" hidden="1">"U_x0001_VGC70712634F16E1C_x0001_"</definedName>
    <definedName name="STWBD_StatToolsBoxPlot_VariableList_6" hidden="1">"U_x0001_VG25B1B962ABE0E9D_x0001_"</definedName>
    <definedName name="STWBD_StatToolsBoxPlot_VariableList_7" hidden="1">"U_x0001_VG2AFAC14428BD4358_x0001_"</definedName>
    <definedName name="STWBD_StatToolsBoxPlot_VariableList_8" hidden="1">"U_x0001_VG2FFAE16C22093BA6_x0001_"</definedName>
    <definedName name="STWBD_StatToolsBoxPlot_VarSelectorDefaultDataSet" hidden="1">"DG66482D8"</definedName>
    <definedName name="STWBD_StatToolsClusterAnalysis_AgglomerationSteps" hidden="1">1</definedName>
    <definedName name="STWBD_StatToolsClusterAnalysis_AgglomerationSteps_1" hidden="1">"FALSE"</definedName>
    <definedName name="STWBD_StatToolsClusterAnalysis_AgglomerativeMethod" hidden="1">1</definedName>
    <definedName name="STWBD_StatToolsClusterAnalysis_AgglomerativeMethod_1" hidden="1">" 0"</definedName>
    <definedName name="STWBD_StatToolsClusterAnalysis_AnalysisType" hidden="1">1</definedName>
    <definedName name="STWBD_StatToolsClusterAnalysis_AnalysisType_1" hidden="1">" 0"</definedName>
    <definedName name="STWBD_StatToolsClusterAnalysis_Automatic" hidden="1">1</definedName>
    <definedName name="STWBD_StatToolsClusterAnalysis_Automatic_1" hidden="1">"FALSE"</definedName>
    <definedName name="STWBD_StatToolsClusterAnalysis_ClusterMembershipDataSet" hidden="1">1</definedName>
    <definedName name="STWBD_StatToolsClusterAnalysis_ClusterMembershipDataSet_1" hidden="1">" 0"</definedName>
    <definedName name="STWBD_StatToolsClusterAnalysis_Dendrogram" hidden="1">1</definedName>
    <definedName name="STWBD_StatToolsClusterAnalysis_Dendrogram_1" hidden="1">"FALSE"</definedName>
    <definedName name="STWBD_StatToolsClusterAnalysis_DendrogramOrientation" hidden="1">1</definedName>
    <definedName name="STWBD_StatToolsClusterAnalysis_DendrogramOrientation_1" hidden="1">" 0"</definedName>
    <definedName name="STWBD_StatToolsClusterAnalysis_DendrogramWithColor" hidden="1">1</definedName>
    <definedName name="STWBD_StatToolsClusterAnalysis_DendrogramWithColor_1" hidden="1">"FALSE"</definedName>
    <definedName name="STWBD_StatToolsClusterAnalysis_DendrogramXYAxis" hidden="1">1</definedName>
    <definedName name="STWBD_StatToolsClusterAnalysis_DendrogramXYAxis_1" hidden="1">" 0"</definedName>
    <definedName name="STWBD_StatToolsClusterAnalysis_DistanceMatrix" hidden="1">1</definedName>
    <definedName name="STWBD_StatToolsClusterAnalysis_DistanceMatrix_1" hidden="1">"FALSE"</definedName>
    <definedName name="STWBD_StatToolsClusterAnalysis_DistanceMeasureByObservations" hidden="1">1</definedName>
    <definedName name="STWBD_StatToolsClusterAnalysis_DistanceMeasureByObservations_1" hidden="1">" 0"</definedName>
    <definedName name="STWBD_StatToolsClusterAnalysis_DistanceMeasureByVariables" hidden="1">1</definedName>
    <definedName name="STWBD_StatToolsClusterAnalysis_DistanceMeasureByVariables_1" hidden="1">" 1"</definedName>
    <definedName name="STWBD_StatToolsClusterAnalysis_FixedNumber" hidden="1">1</definedName>
    <definedName name="STWBD_StatToolsClusterAnalysis_FixedNumber_1" hidden="1">"TRUE"</definedName>
    <definedName name="STWBD_StatToolsClusterAnalysis_HasDefaultInfo" hidden="1">1</definedName>
    <definedName name="STWBD_StatToolsClusterAnalysis_HasDefaultInfo_1" hidden="1">"TRUE"</definedName>
    <definedName name="STWBD_StatToolsClusterAnalysis_LabelObservationsByCase" hidden="1">1</definedName>
    <definedName name="STWBD_StatToolsClusterAnalysis_LabelObservationsByCase_1" hidden="1">"FALSE"</definedName>
    <definedName name="STWBD_StatToolsClusterAnalysis_NumberOfClusters" hidden="1">1</definedName>
    <definedName name="STWBD_StatToolsClusterAnalysis_NumberOfClusters_1" hidden="1">" 2"</definedName>
    <definedName name="STWBD_StatToolsClusterAnalysis_PercentageOfSimilarity" hidden="1">1</definedName>
    <definedName name="STWBD_StatToolsClusterAnalysis_PercentageOfSimilarity_1" hidden="1">" .7"</definedName>
    <definedName name="STWBD_StatToolsClusterAnalysis_PlaceClusterMembership" hidden="1">1</definedName>
    <definedName name="STWBD_StatToolsClusterAnalysis_PlaceClusterMembership_1" hidden="1">"FALSE"</definedName>
    <definedName name="STWBD_StatToolsClusterAnalysis_ProfilePlot" hidden="1">1</definedName>
    <definedName name="STWBD_StatToolsClusterAnalysis_ProfilePlot_1" hidden="1">"FALSE"</definedName>
    <definedName name="STWBD_StatToolsClusterAnalysis_ScreePlot" hidden="1">1</definedName>
    <definedName name="STWBD_StatToolsClusterAnalysis_ScreePlot_1" hidden="1">"TRUE"</definedName>
    <definedName name="STWBD_StatToolsClusterAnalysis_SimilarityLevel" hidden="1">1</definedName>
    <definedName name="STWBD_StatToolsClusterAnalysis_SimilarityLevel_1" hidden="1">"FALSE"</definedName>
    <definedName name="STWBD_StatToolsClusterAnalysis_StandardizeVariables" hidden="1">1</definedName>
    <definedName name="STWBD_StatToolsClusterAnalysis_StandardizeVariables_1" hidden="1">"FALSE"</definedName>
    <definedName name="STWBD_StatToolsClusterAnalysis_VariableList" hidden="1">8</definedName>
    <definedName name="STWBD_StatToolsClusterAnalysis_VariableList_1" hidden="1">"U_x0001_VG2A9C3951346F0143_x0001_"</definedName>
    <definedName name="STWBD_StatToolsClusterAnalysis_VariableList_2" hidden="1">"U_x0001_VG3536A31F82BD90B_x0001_"</definedName>
    <definedName name="STWBD_StatToolsClusterAnalysis_VariableList_3" hidden="1">"U_x0001_VG34D3532E1CE93B3E_x0001_"</definedName>
    <definedName name="STWBD_StatToolsClusterAnalysis_VariableList_4" hidden="1">"U_x0001_VG6FAF3981599BE46_x0001_"</definedName>
    <definedName name="STWBD_StatToolsClusterAnalysis_VariableList_5" hidden="1">"U_x0001_VGC70712634F16E1C_x0001_"</definedName>
    <definedName name="STWBD_StatToolsClusterAnalysis_VariableList_6" hidden="1">"U_x0001_VG25B1B962ABE0E9D_x0001_"</definedName>
    <definedName name="STWBD_StatToolsClusterAnalysis_VariableList_7" hidden="1">"U_x0001_VG2AFAC14428BD4358_x0001_"</definedName>
    <definedName name="STWBD_StatToolsClusterAnalysis_VariableList_8" hidden="1">"U_x0001_VG2FFAE16C22093BA6_x0001_"</definedName>
    <definedName name="STWBD_StatToolsClusterAnalysis_VarSelectorDefaultDataSet" hidden="1">1</definedName>
    <definedName name="STWBD_StatToolsClusterAnalysis_VarSelectorDefaultDataSet_1" hidden="1">"DG66482D8"</definedName>
    <definedName name="STWBD_StatToolsCorrAndCovar_CorrelationTable" hidden="1">"TRUE"</definedName>
    <definedName name="STWBD_StatToolsCorrAndCovar_CovarianceTable" hidden="1">"TRUE"</definedName>
    <definedName name="STWBD_StatToolsCorrAndCovar_HasDefaultInfo" hidden="1">"TRUE"</definedName>
    <definedName name="STWBD_StatToolsCorrAndCovar_RankOrderCorrelationTable" hidden="1">"FALSE"</definedName>
    <definedName name="STWBD_StatToolsCorrAndCovar_TableStructure" hidden="1">" 0"</definedName>
    <definedName name="STWBD_StatToolsCorrAndCovar_VariableList" hidden="1">8</definedName>
    <definedName name="STWBD_StatToolsCorrAndCovar_VariableList_1" hidden="1">"U_x0001_VG2A9C3951346F0143_x0001_"</definedName>
    <definedName name="STWBD_StatToolsCorrAndCovar_VariableList_2" hidden="1">"U_x0001_VG3536A31F82BD90B_x0001_"</definedName>
    <definedName name="STWBD_StatToolsCorrAndCovar_VariableList_3" hidden="1">"U_x0001_VG34D3532E1CE93B3E_x0001_"</definedName>
    <definedName name="STWBD_StatToolsCorrAndCovar_VariableList_4" hidden="1">"U_x0001_VG6FAF3981599BE46_x0001_"</definedName>
    <definedName name="STWBD_StatToolsCorrAndCovar_VariableList_5" hidden="1">"U_x0001_VGC70712634F16E1C_x0001_"</definedName>
    <definedName name="STWBD_StatToolsCorrAndCovar_VariableList_6" hidden="1">"U_x0001_VG25B1B962ABE0E9D_x0001_"</definedName>
    <definedName name="STWBD_StatToolsCorrAndCovar_VariableList_7" hidden="1">"U_x0001_VG2AFAC14428BD4358_x0001_"</definedName>
    <definedName name="STWBD_StatToolsCorrAndCovar_VariableList_8" hidden="1">"U_x0001_VG2FFAE16C22093BA6_x0001_"</definedName>
    <definedName name="STWBD_StatToolsCorrAndCovar_VarSelectorDefaultDataSet" hidden="1">"DG66482D8"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9" i="3" l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B61" i="3"/>
  <c r="P58" i="1"/>
  <c r="B58" i="3"/>
  <c r="O55" i="1"/>
  <c r="B55" i="3"/>
  <c r="N52" i="1"/>
  <c r="B52" i="3"/>
  <c r="M49" i="1"/>
  <c r="B49" i="3"/>
  <c r="L46" i="1"/>
  <c r="B46" i="3"/>
  <c r="K43" i="1"/>
  <c r="B43" i="3"/>
  <c r="J40" i="1"/>
  <c r="B40" i="3"/>
  <c r="B37" i="3"/>
  <c r="B34" i="3"/>
  <c r="B31" i="3"/>
  <c r="B28" i="3"/>
  <c r="B25" i="3"/>
  <c r="B22" i="3"/>
  <c r="B19" i="3"/>
  <c r="B16" i="3"/>
  <c r="B13" i="3"/>
  <c r="B7" i="3"/>
  <c r="B3" i="3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Q56" i="5" a="1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09" i="5"/>
  <c r="Q310" i="5"/>
  <c r="Q311" i="5"/>
  <c r="Q312" i="5"/>
  <c r="Q313" i="5"/>
  <c r="Q314" i="5"/>
  <c r="Q315" i="5"/>
  <c r="Q316" i="5"/>
  <c r="Q317" i="5"/>
  <c r="Q318" i="5"/>
  <c r="Q319" i="5"/>
  <c r="Q320" i="5"/>
  <c r="Q321" i="5"/>
  <c r="Q322" i="5"/>
  <c r="Q323" i="5"/>
  <c r="Q324" i="5"/>
  <c r="Q325" i="5"/>
  <c r="P56" i="5" a="1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08" i="5"/>
  <c r="P309" i="5"/>
  <c r="P310" i="5"/>
  <c r="P311" i="5"/>
  <c r="P312" i="5"/>
  <c r="P313" i="5"/>
  <c r="P314" i="5"/>
  <c r="P315" i="5"/>
  <c r="P316" i="5"/>
  <c r="P317" i="5"/>
  <c r="P318" i="5"/>
  <c r="P319" i="5"/>
  <c r="P320" i="5"/>
  <c r="P321" i="5"/>
  <c r="P322" i="5"/>
  <c r="P323" i="5"/>
  <c r="P324" i="5"/>
  <c r="P325" i="5"/>
  <c r="O56" i="5" a="1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60" i="5"/>
  <c r="O261" i="5"/>
  <c r="O262" i="5"/>
  <c r="O263" i="5"/>
  <c r="O264" i="5"/>
  <c r="O265" i="5"/>
  <c r="O266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O283" i="5"/>
  <c r="O284" i="5"/>
  <c r="O285" i="5"/>
  <c r="O286" i="5"/>
  <c r="O287" i="5"/>
  <c r="O288" i="5"/>
  <c r="O289" i="5"/>
  <c r="O290" i="5"/>
  <c r="O291" i="5"/>
  <c r="O292" i="5"/>
  <c r="O293" i="5"/>
  <c r="O294" i="5"/>
  <c r="O295" i="5"/>
  <c r="O296" i="5"/>
  <c r="O297" i="5"/>
  <c r="O298" i="5"/>
  <c r="O299" i="5"/>
  <c r="O300" i="5"/>
  <c r="O301" i="5"/>
  <c r="O302" i="5"/>
  <c r="O303" i="5"/>
  <c r="O304" i="5"/>
  <c r="O305" i="5"/>
  <c r="O306" i="5"/>
  <c r="O307" i="5"/>
  <c r="O308" i="5"/>
  <c r="O309" i="5"/>
  <c r="O310" i="5"/>
  <c r="O311" i="5"/>
  <c r="O312" i="5"/>
  <c r="O313" i="5"/>
  <c r="O314" i="5"/>
  <c r="O315" i="5"/>
  <c r="O316" i="5"/>
  <c r="O317" i="5"/>
  <c r="O318" i="5"/>
  <c r="O319" i="5"/>
  <c r="O320" i="5"/>
  <c r="O321" i="5"/>
  <c r="O322" i="5"/>
  <c r="O323" i="5"/>
  <c r="O324" i="5"/>
  <c r="O325" i="5"/>
  <c r="N56" i="5" a="1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234" i="5"/>
  <c r="N235" i="5"/>
  <c r="N236" i="5"/>
  <c r="N237" i="5"/>
  <c r="N238" i="5"/>
  <c r="N239" i="5"/>
  <c r="N240" i="5"/>
  <c r="N241" i="5"/>
  <c r="N242" i="5"/>
  <c r="N243" i="5"/>
  <c r="N244" i="5"/>
  <c r="N245" i="5"/>
  <c r="N246" i="5"/>
  <c r="N247" i="5"/>
  <c r="N248" i="5"/>
  <c r="N249" i="5"/>
  <c r="N250" i="5"/>
  <c r="N251" i="5"/>
  <c r="N252" i="5"/>
  <c r="N253" i="5"/>
  <c r="N254" i="5"/>
  <c r="N255" i="5"/>
  <c r="N256" i="5"/>
  <c r="N257" i="5"/>
  <c r="N258" i="5"/>
  <c r="N259" i="5"/>
  <c r="N260" i="5"/>
  <c r="N261" i="5"/>
  <c r="N262" i="5"/>
  <c r="N263" i="5"/>
  <c r="N264" i="5"/>
  <c r="N265" i="5"/>
  <c r="N266" i="5"/>
  <c r="N267" i="5"/>
  <c r="N268" i="5"/>
  <c r="N269" i="5"/>
  <c r="N270" i="5"/>
  <c r="N271" i="5"/>
  <c r="N272" i="5"/>
  <c r="N273" i="5"/>
  <c r="N274" i="5"/>
  <c r="N275" i="5"/>
  <c r="N276" i="5"/>
  <c r="N277" i="5"/>
  <c r="N278" i="5"/>
  <c r="N279" i="5"/>
  <c r="N280" i="5"/>
  <c r="N281" i="5"/>
  <c r="N282" i="5"/>
  <c r="N283" i="5"/>
  <c r="N284" i="5"/>
  <c r="N285" i="5"/>
  <c r="N286" i="5"/>
  <c r="N287" i="5"/>
  <c r="N288" i="5"/>
  <c r="N289" i="5"/>
  <c r="N290" i="5"/>
  <c r="N291" i="5"/>
  <c r="N292" i="5"/>
  <c r="N293" i="5"/>
  <c r="N294" i="5"/>
  <c r="N295" i="5"/>
  <c r="N296" i="5"/>
  <c r="N297" i="5"/>
  <c r="N298" i="5"/>
  <c r="N299" i="5"/>
  <c r="N300" i="5"/>
  <c r="N301" i="5"/>
  <c r="N302" i="5"/>
  <c r="N303" i="5"/>
  <c r="N304" i="5"/>
  <c r="N305" i="5"/>
  <c r="N306" i="5"/>
  <c r="N307" i="5"/>
  <c r="N308" i="5"/>
  <c r="N309" i="5"/>
  <c r="N310" i="5"/>
  <c r="N311" i="5"/>
  <c r="N312" i="5"/>
  <c r="N313" i="5"/>
  <c r="N314" i="5"/>
  <c r="N315" i="5"/>
  <c r="N316" i="5"/>
  <c r="N317" i="5"/>
  <c r="N318" i="5"/>
  <c r="N319" i="5"/>
  <c r="N320" i="5"/>
  <c r="N321" i="5"/>
  <c r="N322" i="5"/>
  <c r="N323" i="5"/>
  <c r="N324" i="5"/>
  <c r="N325" i="5"/>
  <c r="M56" i="5" a="1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L56" i="5" a="1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01" i="5"/>
  <c r="L302" i="5"/>
  <c r="L303" i="5"/>
  <c r="L304" i="5"/>
  <c r="L305" i="5"/>
  <c r="L306" i="5"/>
  <c r="L307" i="5"/>
  <c r="L308" i="5"/>
  <c r="L309" i="5"/>
  <c r="L310" i="5"/>
  <c r="L311" i="5"/>
  <c r="L312" i="5"/>
  <c r="L313" i="5"/>
  <c r="L314" i="5"/>
  <c r="L315" i="5"/>
  <c r="L316" i="5"/>
  <c r="L317" i="5"/>
  <c r="L318" i="5"/>
  <c r="L319" i="5"/>
  <c r="L320" i="5"/>
  <c r="L321" i="5"/>
  <c r="L322" i="5"/>
  <c r="L323" i="5"/>
  <c r="L324" i="5"/>
  <c r="L325" i="5"/>
  <c r="K56" i="5" a="1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J56" i="5" a="1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I56" i="5" a="1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H56" i="5" a="1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G56" i="5" a="1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F56" i="5" a="1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E56" i="5" a="1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D56" i="5" a="1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C56" i="5" a="1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B56" i="5" a="1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I27" i="4"/>
  <c r="H27" i="4"/>
  <c r="G27" i="4"/>
  <c r="F27" i="4"/>
  <c r="E27" i="4"/>
  <c r="D27" i="4"/>
  <c r="C27" i="4"/>
  <c r="B27" i="4"/>
  <c r="I26" i="4"/>
  <c r="H26" i="4"/>
  <c r="G26" i="4"/>
  <c r="F26" i="4"/>
  <c r="E26" i="4"/>
  <c r="D26" i="4"/>
  <c r="C26" i="4"/>
  <c r="B26" i="4"/>
  <c r="I25" i="4"/>
  <c r="H25" i="4"/>
  <c r="G25" i="4"/>
  <c r="F25" i="4"/>
  <c r="E25" i="4"/>
  <c r="D25" i="4"/>
  <c r="C25" i="4"/>
  <c r="B25" i="4"/>
  <c r="I24" i="4"/>
  <c r="H24" i="4"/>
  <c r="G24" i="4"/>
  <c r="F24" i="4"/>
  <c r="E24" i="4"/>
  <c r="D24" i="4"/>
  <c r="C24" i="4"/>
  <c r="B24" i="4"/>
  <c r="I23" i="4"/>
  <c r="H23" i="4"/>
  <c r="G23" i="4"/>
  <c r="F23" i="4"/>
  <c r="E23" i="4"/>
  <c r="D23" i="4"/>
  <c r="C23" i="4"/>
  <c r="B23" i="4"/>
  <c r="I22" i="4"/>
  <c r="H22" i="4"/>
  <c r="G22" i="4"/>
  <c r="F22" i="4"/>
  <c r="E22" i="4"/>
  <c r="D22" i="4"/>
  <c r="C22" i="4"/>
  <c r="B22" i="4"/>
  <c r="I21" i="4"/>
  <c r="H21" i="4"/>
  <c r="G21" i="4"/>
  <c r="F21" i="4"/>
  <c r="E21" i="4"/>
  <c r="D21" i="4"/>
  <c r="C21" i="4"/>
  <c r="B21" i="4"/>
  <c r="I20" i="4"/>
  <c r="H20" i="4"/>
  <c r="G20" i="4"/>
  <c r="F20" i="4"/>
  <c r="E20" i="4"/>
  <c r="D20" i="4"/>
  <c r="C20" i="4"/>
  <c r="B20" i="4"/>
  <c r="H16" i="4"/>
  <c r="G16" i="4"/>
  <c r="F16" i="4"/>
  <c r="E16" i="4"/>
  <c r="D16" i="4"/>
  <c r="C16" i="4"/>
  <c r="B16" i="4"/>
  <c r="I15" i="4"/>
  <c r="G15" i="4"/>
  <c r="F15" i="4"/>
  <c r="E15" i="4"/>
  <c r="D15" i="4"/>
  <c r="C15" i="4"/>
  <c r="B15" i="4"/>
  <c r="I14" i="4"/>
  <c r="H14" i="4"/>
  <c r="F14" i="4"/>
  <c r="E14" i="4"/>
  <c r="D14" i="4"/>
  <c r="C14" i="4"/>
  <c r="B14" i="4"/>
  <c r="I13" i="4"/>
  <c r="H13" i="4"/>
  <c r="G13" i="4"/>
  <c r="E13" i="4"/>
  <c r="D13" i="4"/>
  <c r="C13" i="4"/>
  <c r="B13" i="4"/>
  <c r="I12" i="4"/>
  <c r="H12" i="4"/>
  <c r="G12" i="4"/>
  <c r="F12" i="4"/>
  <c r="D12" i="4"/>
  <c r="C12" i="4"/>
  <c r="B12" i="4"/>
  <c r="I11" i="4"/>
  <c r="H11" i="4"/>
  <c r="G11" i="4"/>
  <c r="F11" i="4"/>
  <c r="E11" i="4"/>
  <c r="C11" i="4"/>
  <c r="B11" i="4"/>
  <c r="I10" i="4"/>
  <c r="H10" i="4"/>
  <c r="G10" i="4"/>
  <c r="F10" i="4"/>
  <c r="E10" i="4"/>
  <c r="D10" i="4"/>
  <c r="B10" i="4"/>
  <c r="I9" i="4"/>
  <c r="H9" i="4"/>
  <c r="G9" i="4"/>
  <c r="F9" i="4"/>
  <c r="E9" i="4"/>
  <c r="D9" i="4"/>
  <c r="C9" i="4"/>
  <c r="B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Indira Vadlapatla</author>
  </authors>
  <commentList>
    <comment ref="A19" authorId="0" shapeId="0" xr:uid="{4645794C-A9DD-4CE8-814D-8BEAC95D7DF1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The diagonal elements of this table are the variances of the variables.</t>
        </r>
      </text>
    </comment>
  </commentList>
</comments>
</file>

<file path=xl/sharedStrings.xml><?xml version="1.0" encoding="utf-8"?>
<sst xmlns="http://schemas.openxmlformats.org/spreadsheetml/2006/main" count="210" uniqueCount="146">
  <si>
    <t>Serial No.</t>
  </si>
  <si>
    <t>GRE Score</t>
  </si>
  <si>
    <t>TOEFL Score</t>
  </si>
  <si>
    <t>University Rating</t>
  </si>
  <si>
    <t>SOP</t>
  </si>
  <si>
    <t xml:space="preserve">LOR </t>
  </si>
  <si>
    <t>CGPA</t>
  </si>
  <si>
    <t>Research</t>
  </si>
  <si>
    <t xml:space="preserve">Chance of Admit </t>
  </si>
  <si>
    <t>StatTools Version that generated sheet, Major</t>
  </si>
  <si>
    <t>StatTools Version that generated sheet, Minor</t>
  </si>
  <si>
    <t>StatTools Version that generated sheet, Revision</t>
  </si>
  <si>
    <t>Min. StatTools Version to Read Sheet, Major (note ST versions before 1.1.1 don't perform forward compatibility check)</t>
  </si>
  <si>
    <t>Min. StatTools Version to Read Sheet, Minor</t>
  </si>
  <si>
    <t>Min. StatTools Version to Read Sheet, Revision</t>
  </si>
  <si>
    <t>Min. StatTools version to not put up warning about extra info, Major</t>
  </si>
  <si>
    <t>Min. StatTools version to not put up warning about extra info, Minor</t>
  </si>
  <si>
    <t>Min. StatTools version to not put up warning about extra info, Revision</t>
  </si>
  <si>
    <t>Name</t>
  </si>
  <si>
    <t>Data Set #1</t>
  </si>
  <si>
    <t>GUID</t>
  </si>
  <si>
    <t>DG66482D8</t>
  </si>
  <si>
    <t>Format Range</t>
  </si>
  <si>
    <t>Variable Layout</t>
  </si>
  <si>
    <t>Columns</t>
  </si>
  <si>
    <t>Variable Names In Cells</t>
  </si>
  <si>
    <t>Variable Names In 2nd Cells</t>
  </si>
  <si>
    <t>Data Set Ranges</t>
  </si>
  <si>
    <t>Data Sheet Format</t>
  </si>
  <si>
    <t>Formula Eval Cell</t>
  </si>
  <si>
    <t>Num Stored Vars</t>
  </si>
  <si>
    <t>1 : Info</t>
  </si>
  <si>
    <t>VGA4182617E36AE0</t>
  </si>
  <si>
    <t>var1</t>
  </si>
  <si>
    <t>ST_SerialNo</t>
  </si>
  <si>
    <t>1 : Ranges</t>
  </si>
  <si>
    <t>1 : MultiRefs</t>
  </si>
  <si>
    <t>2 : Info</t>
  </si>
  <si>
    <t>VG2A9C3951346F0143</t>
  </si>
  <si>
    <t>var2</t>
  </si>
  <si>
    <t>ST_GREScore</t>
  </si>
  <si>
    <t>2 : Ranges</t>
  </si>
  <si>
    <t>2 : MultiRefs</t>
  </si>
  <si>
    <t>3 : Info</t>
  </si>
  <si>
    <t>VG3536A31F82BD90B</t>
  </si>
  <si>
    <t>var3</t>
  </si>
  <si>
    <t>ST_TOEFLScore</t>
  </si>
  <si>
    <t>3 : Ranges</t>
  </si>
  <si>
    <t>3 : MultiRefs</t>
  </si>
  <si>
    <t>4 : Info</t>
  </si>
  <si>
    <t>VG34D3532E1CE93B3E</t>
  </si>
  <si>
    <t>var4</t>
  </si>
  <si>
    <t>ST_UniversityRating</t>
  </si>
  <si>
    <t>4 : Ranges</t>
  </si>
  <si>
    <t>4 : MultiRefs</t>
  </si>
  <si>
    <t>5 : Info</t>
  </si>
  <si>
    <t>VG6FAF3981599BE46</t>
  </si>
  <si>
    <t>var5</t>
  </si>
  <si>
    <t>ST_SOP</t>
  </si>
  <si>
    <t>5 : Ranges</t>
  </si>
  <si>
    <t>5 : MultiRefs</t>
  </si>
  <si>
    <t>6 : Info</t>
  </si>
  <si>
    <t>VGC70712634F16E1C</t>
  </si>
  <si>
    <t>var6</t>
  </si>
  <si>
    <t>ST_LOR</t>
  </si>
  <si>
    <t>6 : Ranges</t>
  </si>
  <si>
    <t>6 : MultiRefs</t>
  </si>
  <si>
    <t>7 : Info</t>
  </si>
  <si>
    <t>VG25B1B962ABE0E9D</t>
  </si>
  <si>
    <t>var7</t>
  </si>
  <si>
    <t>ST_CGPA</t>
  </si>
  <si>
    <t>7 : Ranges</t>
  </si>
  <si>
    <t>7 : MultiRefs</t>
  </si>
  <si>
    <t>8 : Info</t>
  </si>
  <si>
    <t>VG2AFAC14428BD4358</t>
  </si>
  <si>
    <t>var8</t>
  </si>
  <si>
    <t>ST_Research</t>
  </si>
  <si>
    <t>8 : Ranges</t>
  </si>
  <si>
    <t>8 : MultiRefs</t>
  </si>
  <si>
    <t>9 : Info</t>
  </si>
  <si>
    <t>VG2FFAE16C22093BA6</t>
  </si>
  <si>
    <t>var9</t>
  </si>
  <si>
    <t>ST_ChanceofAdmit</t>
  </si>
  <si>
    <t>9 : Ranges</t>
  </si>
  <si>
    <t>9 : MultiRefs</t>
  </si>
  <si>
    <t>StatTools Report</t>
  </si>
  <si>
    <t>Analysis:</t>
  </si>
  <si>
    <t>Correlation and Covariance</t>
  </si>
  <si>
    <t>Performed By:</t>
  </si>
  <si>
    <t>Indira Vadlapatla</t>
  </si>
  <si>
    <t>Date:</t>
  </si>
  <si>
    <t>Thursday, April 25, 2019</t>
  </si>
  <si>
    <t>Updating:</t>
  </si>
  <si>
    <t>Live</t>
  </si>
  <si>
    <t>Linear Correlation Table</t>
  </si>
  <si>
    <t>Covariance Table</t>
  </si>
  <si>
    <t>Box-Whisker Plot</t>
  </si>
  <si>
    <t>Graph Data</t>
  </si>
  <si>
    <t>Outlier (GRE Score)</t>
  </si>
  <si>
    <t>10 : Info</t>
  </si>
  <si>
    <t>VG328F5142E1FB794</t>
  </si>
  <si>
    <t>ST_OutlierGREScore</t>
  </si>
  <si>
    <t>10 : Ranges</t>
  </si>
  <si>
    <t>10 : MultiRefs</t>
  </si>
  <si>
    <t>Outlier (TOEFL Score)</t>
  </si>
  <si>
    <t>11 : Info</t>
  </si>
  <si>
    <t>VG287322041EDA0E3E</t>
  </si>
  <si>
    <t>ST_OutlierTOEFLScore</t>
  </si>
  <si>
    <t>11 : Ranges</t>
  </si>
  <si>
    <t>11 : MultiRefs</t>
  </si>
  <si>
    <t>Outlier (University Rating)</t>
  </si>
  <si>
    <t>12 : Info</t>
  </si>
  <si>
    <t>VG10F01EA311E44F92</t>
  </si>
  <si>
    <t>ST_OutlierUniversityRating</t>
  </si>
  <si>
    <t>12 : Ranges</t>
  </si>
  <si>
    <t>12 : MultiRefs</t>
  </si>
  <si>
    <t>Outlier (SOP)</t>
  </si>
  <si>
    <t>13 : Info</t>
  </si>
  <si>
    <t>VG2FBED67B850FE</t>
  </si>
  <si>
    <t>ST_OutlierSOP</t>
  </si>
  <si>
    <t>13 : Ranges</t>
  </si>
  <si>
    <t>13 : MultiRefs</t>
  </si>
  <si>
    <t>Outlier (LOR )</t>
  </si>
  <si>
    <t>14 : Info</t>
  </si>
  <si>
    <t>VG12E7E3FF3504743A</t>
  </si>
  <si>
    <t>ST_OutlierLOR</t>
  </si>
  <si>
    <t>14 : Ranges</t>
  </si>
  <si>
    <t>14 : MultiRefs</t>
  </si>
  <si>
    <t>Outlier (CGPA)</t>
  </si>
  <si>
    <t>15 : Info</t>
  </si>
  <si>
    <t>VG33CF5BCD23680632</t>
  </si>
  <si>
    <t>ST_OutlierCGPA</t>
  </si>
  <si>
    <t>15 : Ranges</t>
  </si>
  <si>
    <t>15 : MultiRefs</t>
  </si>
  <si>
    <t>Outlier (Research)</t>
  </si>
  <si>
    <t>16 : Info</t>
  </si>
  <si>
    <t>VG3502B04DDE8DBB3</t>
  </si>
  <si>
    <t>ST_OutlierResearch</t>
  </si>
  <si>
    <t>16 : Ranges</t>
  </si>
  <si>
    <t>16 : MultiRefs</t>
  </si>
  <si>
    <t>Outlier (Chance of Admit )</t>
  </si>
  <si>
    <t>17 : Info</t>
  </si>
  <si>
    <t>VGA89AB6527A0CB0A</t>
  </si>
  <si>
    <t>ST_OutlierChanceofAdmit</t>
  </si>
  <si>
    <t>17 : Ranges</t>
  </si>
  <si>
    <t>17 : MultiRefs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</si>
</sst>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u/>
      <sz val="9"/>
      <color indexed="8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0C0C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ashed">
        <color indexed="64"/>
      </right>
      <top style="dashed">
        <color rgb="FF000000"/>
      </top>
      <bottom/>
      <diagonal/>
    </border>
    <border>
      <left style="dashed">
        <color indexed="64"/>
      </left>
      <right style="dashed">
        <color indexed="64"/>
      </right>
      <top style="dashed">
        <color rgb="FF000000"/>
      </top>
      <bottom/>
      <diagonal/>
    </border>
    <border>
      <left style="dashed">
        <color indexed="64"/>
      </left>
      <right style="double">
        <color indexed="64"/>
      </right>
      <top style="dashed">
        <color rgb="FF000000"/>
      </top>
      <bottom/>
      <diagonal/>
    </border>
    <border>
      <left style="double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33" borderId="18" xfId="0" applyFill="1" applyBorder="1"/>
    <xf numFmtId="0" fontId="0" fillId="33" borderId="19" xfId="0" applyFill="1" applyBorder="1"/>
    <xf numFmtId="0" fontId="0" fillId="33" borderId="20" xfId="0" applyFill="1" applyBorder="1"/>
    <xf numFmtId="0" fontId="0" fillId="33" borderId="21" xfId="0" applyFill="1" applyBorder="1"/>
    <xf numFmtId="0" fontId="0" fillId="0" borderId="0" xfId="0" applyNumberFormat="1" applyAlignment="1">
      <alignment horizontal="left"/>
    </xf>
    <xf numFmtId="0" fontId="18" fillId="35" borderId="0" xfId="0" applyFont="1" applyFill="1"/>
    <xf numFmtId="0" fontId="18" fillId="35" borderId="22" xfId="0" applyFont="1" applyFill="1" applyBorder="1"/>
    <xf numFmtId="0" fontId="19" fillId="35" borderId="0" xfId="0" applyFont="1" applyFill="1" applyAlignment="1">
      <alignment horizontal="right"/>
    </xf>
    <xf numFmtId="0" fontId="19" fillId="35" borderId="22" xfId="0" applyFont="1" applyFill="1" applyBorder="1" applyAlignment="1">
      <alignment horizontal="right"/>
    </xf>
    <xf numFmtId="0" fontId="18" fillId="35" borderId="0" xfId="0" applyFont="1" applyFill="1" applyAlignment="1">
      <alignment horizontal="left"/>
    </xf>
    <xf numFmtId="0" fontId="18" fillId="35" borderId="22" xfId="0" applyFont="1" applyFill="1" applyBorder="1" applyAlignment="1">
      <alignment horizontal="left"/>
    </xf>
    <xf numFmtId="0" fontId="20" fillId="35" borderId="0" xfId="0" applyFont="1" applyFill="1" applyAlignment="1">
      <alignment horizontal="left"/>
    </xf>
    <xf numFmtId="0" fontId="0" fillId="0" borderId="0" xfId="0" applyAlignment="1">
      <alignment horizontal="center"/>
    </xf>
    <xf numFmtId="49" fontId="19" fillId="0" borderId="0" xfId="0" applyNumberFormat="1" applyFont="1" applyAlignment="1">
      <alignment horizontal="center"/>
    </xf>
    <xf numFmtId="49" fontId="19" fillId="0" borderId="23" xfId="0" applyNumberFormat="1" applyFont="1" applyFill="1" applyBorder="1" applyAlignment="1">
      <alignment horizontal="center"/>
    </xf>
    <xf numFmtId="49" fontId="19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23" xfId="0" applyNumberFormat="1" applyFont="1" applyFill="1" applyBorder="1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Box-Whisker Plot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2B87-4E8A-A93B-DCDAE7B100CE}"/>
              </c:ext>
            </c:extLst>
          </c:dPt>
          <c:dPt>
            <c:idx val="1"/>
            <c:marker>
              <c:symbol val="circle"/>
              <c:size val="5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2B87-4E8A-A93B-DCDAE7B100CE}"/>
              </c:ext>
            </c:extLst>
          </c:dPt>
          <c:dPt>
            <c:idx val="2"/>
            <c:marker>
              <c:symbol val="circle"/>
              <c:size val="5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2B87-4E8A-A93B-DCDAE7B100CE}"/>
              </c:ext>
            </c:extLst>
          </c:dPt>
          <c:dPt>
            <c:idx val="3"/>
            <c:marker>
              <c:symbol val="circle"/>
              <c:size val="5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2B87-4E8A-A93B-DCDAE7B100CE}"/>
              </c:ext>
            </c:extLst>
          </c:dPt>
          <c:dPt>
            <c:idx val="4"/>
            <c:marker>
              <c:symbol val="circle"/>
              <c:size val="5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2B87-4E8A-A93B-DCDAE7B100CE}"/>
              </c:ext>
            </c:extLst>
          </c:dPt>
          <c:dPt>
            <c:idx val="5"/>
            <c:marker>
              <c:symbol val="circle"/>
              <c:size val="5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2B87-4E8A-A93B-DCDAE7B100CE}"/>
              </c:ext>
            </c:extLst>
          </c:dPt>
          <c:dPt>
            <c:idx val="6"/>
            <c:marker>
              <c:symbol val="circle"/>
              <c:size val="5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2B87-4E8A-A93B-DCDAE7B100CE}"/>
              </c:ext>
            </c:extLst>
          </c:dPt>
          <c:dPt>
            <c:idx val="7"/>
            <c:marker>
              <c:symbol val="circle"/>
              <c:size val="5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2B87-4E8A-A93B-DCDAE7B100CE}"/>
              </c:ext>
            </c:extLst>
          </c:dPt>
          <c:dPt>
            <c:idx val="8"/>
            <c:marker>
              <c:symbol val="circle"/>
              <c:size val="5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2B87-4E8A-A93B-DCDAE7B100CE}"/>
              </c:ext>
            </c:extLst>
          </c:dPt>
          <c:dPt>
            <c:idx val="9"/>
            <c:marker>
              <c:symbol val="circle"/>
              <c:size val="5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2B87-4E8A-A93B-DCDAE7B100CE}"/>
              </c:ext>
            </c:extLst>
          </c:dPt>
          <c:dPt>
            <c:idx val="10"/>
            <c:marker>
              <c:symbol val="circle"/>
              <c:size val="5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2B87-4E8A-A93B-DCDAE7B100CE}"/>
              </c:ext>
            </c:extLst>
          </c:dPt>
          <c:dPt>
            <c:idx val="11"/>
            <c:marker>
              <c:symbol val="circle"/>
              <c:size val="5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2B87-4E8A-A93B-DCDAE7B100CE}"/>
              </c:ext>
            </c:extLst>
          </c:dPt>
          <c:dPt>
            <c:idx val="12"/>
            <c:marker>
              <c:symbol val="circle"/>
              <c:size val="5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2B87-4E8A-A93B-DCDAE7B100CE}"/>
              </c:ext>
            </c:extLst>
          </c:dPt>
          <c:dPt>
            <c:idx val="13"/>
            <c:marker>
              <c:symbol val="circle"/>
              <c:size val="5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2B87-4E8A-A93B-DCDAE7B100CE}"/>
              </c:ext>
            </c:extLst>
          </c:dPt>
          <c:dLbls>
            <c:dLbl>
              <c:idx val="10"/>
              <c:tx>
                <c:rich>
                  <a:bodyPr/>
                  <a:lstStyle/>
                  <a:p>
                    <a:r>
                      <a:rPr lang="en-US"/>
                      <a:t>GRE Score / Data Set #1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B87-4E8A-A93B-DCDAE7B100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'Box-Whisker Plot'!$B$56:$B$325</c:f>
              <c:numCache>
                <c:formatCode>General</c:formatCode>
                <c:ptCount val="270"/>
                <c:pt idx="0">
                  <c:v>317</c:v>
                </c:pt>
                <c:pt idx="1">
                  <c:v>308</c:v>
                </c:pt>
                <c:pt idx="2">
                  <c:v>308</c:v>
                </c:pt>
                <c:pt idx="3">
                  <c:v>290</c:v>
                </c:pt>
                <c:pt idx="4">
                  <c:v>308</c:v>
                </c:pt>
                <c:pt idx="5">
                  <c:v>308</c:v>
                </c:pt>
                <c:pt idx="6">
                  <c:v>325</c:v>
                </c:pt>
                <c:pt idx="7">
                  <c:v>325</c:v>
                </c:pt>
                <c:pt idx="8">
                  <c:v>340</c:v>
                </c:pt>
                <c:pt idx="9">
                  <c:v>325</c:v>
                </c:pt>
                <c:pt idx="10">
                  <c:v>325</c:v>
                </c:pt>
                <c:pt idx="11">
                  <c:v>317</c:v>
                </c:pt>
                <c:pt idx="12">
                  <c:v>317</c:v>
                </c:pt>
                <c:pt idx="13">
                  <c:v>316.8075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</c:numCache>
            </c:numRef>
          </c:xVal>
          <c:yVal>
            <c:numRef>
              <c:f>'Box-Whisker Plot'!$C$56:$C$325</c:f>
              <c:numCache>
                <c:formatCode>General</c:formatCode>
                <c:ptCount val="270"/>
                <c:pt idx="0">
                  <c:v>4</c:v>
                </c:pt>
                <c:pt idx="1">
                  <c:v>4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10</c:v>
                </c:pt>
                <c:pt idx="6">
                  <c:v>10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4</c:v>
                </c:pt>
                <c:pt idx="11">
                  <c:v>4</c:v>
                </c:pt>
                <c:pt idx="12">
                  <c:v>10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7</c:v>
                </c:pt>
                <c:pt idx="146">
                  <c:v>7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7</c:v>
                </c:pt>
                <c:pt idx="157">
                  <c:v>7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7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7</c:v>
                </c:pt>
                <c:pt idx="167">
                  <c:v>7</c:v>
                </c:pt>
                <c:pt idx="168">
                  <c:v>7</c:v>
                </c:pt>
                <c:pt idx="169">
                  <c:v>7</c:v>
                </c:pt>
                <c:pt idx="170">
                  <c:v>7</c:v>
                </c:pt>
                <c:pt idx="171">
                  <c:v>7</c:v>
                </c:pt>
                <c:pt idx="172">
                  <c:v>7</c:v>
                </c:pt>
                <c:pt idx="173">
                  <c:v>7</c:v>
                </c:pt>
                <c:pt idx="174">
                  <c:v>7</c:v>
                </c:pt>
                <c:pt idx="175">
                  <c:v>7</c:v>
                </c:pt>
                <c:pt idx="176">
                  <c:v>7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7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7</c:v>
                </c:pt>
                <c:pt idx="213">
                  <c:v>7</c:v>
                </c:pt>
                <c:pt idx="214">
                  <c:v>7</c:v>
                </c:pt>
                <c:pt idx="215">
                  <c:v>7</c:v>
                </c:pt>
                <c:pt idx="216">
                  <c:v>7</c:v>
                </c:pt>
                <c:pt idx="217">
                  <c:v>7</c:v>
                </c:pt>
                <c:pt idx="218">
                  <c:v>7</c:v>
                </c:pt>
                <c:pt idx="219">
                  <c:v>7</c:v>
                </c:pt>
                <c:pt idx="220">
                  <c:v>7</c:v>
                </c:pt>
                <c:pt idx="221">
                  <c:v>7</c:v>
                </c:pt>
                <c:pt idx="222">
                  <c:v>7</c:v>
                </c:pt>
                <c:pt idx="223">
                  <c:v>7</c:v>
                </c:pt>
                <c:pt idx="224">
                  <c:v>7</c:v>
                </c:pt>
                <c:pt idx="225">
                  <c:v>7</c:v>
                </c:pt>
                <c:pt idx="226">
                  <c:v>7</c:v>
                </c:pt>
                <c:pt idx="227">
                  <c:v>7</c:v>
                </c:pt>
                <c:pt idx="228">
                  <c:v>7</c:v>
                </c:pt>
                <c:pt idx="229">
                  <c:v>7</c:v>
                </c:pt>
                <c:pt idx="230">
                  <c:v>7</c:v>
                </c:pt>
                <c:pt idx="231">
                  <c:v>7</c:v>
                </c:pt>
                <c:pt idx="232">
                  <c:v>7</c:v>
                </c:pt>
                <c:pt idx="233">
                  <c:v>7</c:v>
                </c:pt>
                <c:pt idx="234">
                  <c:v>7</c:v>
                </c:pt>
                <c:pt idx="235">
                  <c:v>7</c:v>
                </c:pt>
                <c:pt idx="236">
                  <c:v>7</c:v>
                </c:pt>
                <c:pt idx="237">
                  <c:v>7</c:v>
                </c:pt>
                <c:pt idx="238">
                  <c:v>7</c:v>
                </c:pt>
                <c:pt idx="239">
                  <c:v>7</c:v>
                </c:pt>
                <c:pt idx="240">
                  <c:v>7</c:v>
                </c:pt>
                <c:pt idx="241">
                  <c:v>7</c:v>
                </c:pt>
                <c:pt idx="242">
                  <c:v>7</c:v>
                </c:pt>
                <c:pt idx="243">
                  <c:v>7</c:v>
                </c:pt>
                <c:pt idx="244">
                  <c:v>7</c:v>
                </c:pt>
                <c:pt idx="245">
                  <c:v>7</c:v>
                </c:pt>
                <c:pt idx="246">
                  <c:v>7</c:v>
                </c:pt>
                <c:pt idx="247">
                  <c:v>7</c:v>
                </c:pt>
                <c:pt idx="248">
                  <c:v>7</c:v>
                </c:pt>
                <c:pt idx="249">
                  <c:v>7</c:v>
                </c:pt>
                <c:pt idx="250">
                  <c:v>7</c:v>
                </c:pt>
                <c:pt idx="251">
                  <c:v>7</c:v>
                </c:pt>
                <c:pt idx="252">
                  <c:v>7</c:v>
                </c:pt>
                <c:pt idx="253">
                  <c:v>7</c:v>
                </c:pt>
                <c:pt idx="254">
                  <c:v>7</c:v>
                </c:pt>
                <c:pt idx="255">
                  <c:v>7</c:v>
                </c:pt>
                <c:pt idx="256">
                  <c:v>7</c:v>
                </c:pt>
                <c:pt idx="257">
                  <c:v>7</c:v>
                </c:pt>
                <c:pt idx="258">
                  <c:v>7</c:v>
                </c:pt>
                <c:pt idx="259">
                  <c:v>7</c:v>
                </c:pt>
                <c:pt idx="260">
                  <c:v>7</c:v>
                </c:pt>
                <c:pt idx="261">
                  <c:v>7</c:v>
                </c:pt>
                <c:pt idx="262">
                  <c:v>7</c:v>
                </c:pt>
                <c:pt idx="263">
                  <c:v>7</c:v>
                </c:pt>
                <c:pt idx="264">
                  <c:v>7</c:v>
                </c:pt>
                <c:pt idx="265">
                  <c:v>7</c:v>
                </c:pt>
                <c:pt idx="266">
                  <c:v>7</c:v>
                </c:pt>
                <c:pt idx="267">
                  <c:v>7</c:v>
                </c:pt>
                <c:pt idx="268">
                  <c:v>7</c:v>
                </c:pt>
                <c:pt idx="269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87-4E8A-A93B-DCDAE7B100C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90-2B87-4E8A-A93B-DCDAE7B100CE}"/>
              </c:ext>
            </c:extLst>
          </c:dPt>
          <c:dPt>
            <c:idx val="1"/>
            <c:marker>
              <c:symbol val="circle"/>
              <c:size val="5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91-2B87-4E8A-A93B-DCDAE7B100CE}"/>
              </c:ext>
            </c:extLst>
          </c:dPt>
          <c:dPt>
            <c:idx val="2"/>
            <c:marker>
              <c:symbol val="circle"/>
              <c:size val="5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92-2B87-4E8A-A93B-DCDAE7B100CE}"/>
              </c:ext>
            </c:extLst>
          </c:dPt>
          <c:dPt>
            <c:idx val="3"/>
            <c:marker>
              <c:symbol val="circle"/>
              <c:size val="5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93-2B87-4E8A-A93B-DCDAE7B100CE}"/>
              </c:ext>
            </c:extLst>
          </c:dPt>
          <c:dPt>
            <c:idx val="4"/>
            <c:marker>
              <c:symbol val="circle"/>
              <c:size val="5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94-2B87-4E8A-A93B-DCDAE7B100CE}"/>
              </c:ext>
            </c:extLst>
          </c:dPt>
          <c:dPt>
            <c:idx val="5"/>
            <c:marker>
              <c:symbol val="circle"/>
              <c:size val="5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95-2B87-4E8A-A93B-DCDAE7B100CE}"/>
              </c:ext>
            </c:extLst>
          </c:dPt>
          <c:dPt>
            <c:idx val="6"/>
            <c:marker>
              <c:symbol val="circle"/>
              <c:size val="5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96-2B87-4E8A-A93B-DCDAE7B100CE}"/>
              </c:ext>
            </c:extLst>
          </c:dPt>
          <c:dPt>
            <c:idx val="7"/>
            <c:marker>
              <c:symbol val="circle"/>
              <c:size val="5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97-2B87-4E8A-A93B-DCDAE7B100CE}"/>
              </c:ext>
            </c:extLst>
          </c:dPt>
          <c:dPt>
            <c:idx val="8"/>
            <c:marker>
              <c:symbol val="circle"/>
              <c:size val="5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98-2B87-4E8A-A93B-DCDAE7B100CE}"/>
              </c:ext>
            </c:extLst>
          </c:dPt>
          <c:dPt>
            <c:idx val="9"/>
            <c:marker>
              <c:symbol val="circle"/>
              <c:size val="5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99-2B87-4E8A-A93B-DCDAE7B100CE}"/>
              </c:ext>
            </c:extLst>
          </c:dPt>
          <c:dPt>
            <c:idx val="10"/>
            <c:marker>
              <c:symbol val="circle"/>
              <c:size val="5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9A-2B87-4E8A-A93B-DCDAE7B100CE}"/>
              </c:ext>
            </c:extLst>
          </c:dPt>
          <c:dPt>
            <c:idx val="11"/>
            <c:marker>
              <c:symbol val="circle"/>
              <c:size val="5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9B-2B87-4E8A-A93B-DCDAE7B100CE}"/>
              </c:ext>
            </c:extLst>
          </c:dPt>
          <c:dPt>
            <c:idx val="12"/>
            <c:marker>
              <c:symbol val="circle"/>
              <c:size val="5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9C-2B87-4E8A-A93B-DCDAE7B100CE}"/>
              </c:ext>
            </c:extLst>
          </c:dPt>
          <c:dPt>
            <c:idx val="13"/>
            <c:marker>
              <c:symbol val="circle"/>
              <c:size val="5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D-2B87-4E8A-A93B-DCDAE7B100CE}"/>
              </c:ext>
            </c:extLst>
          </c:dPt>
          <c:dLbls>
            <c:dLbl>
              <c:idx val="10"/>
              <c:tx>
                <c:rich>
                  <a:bodyPr/>
                  <a:lstStyle/>
                  <a:p>
                    <a:r>
                      <a:rPr lang="en-US"/>
                      <a:t>TOEFL Score / Data Set #1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9A-2B87-4E8A-A93B-DCDAE7B100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'Box-Whisker Plot'!$D$56:$D$325</c:f>
              <c:numCache>
                <c:formatCode>General</c:formatCode>
                <c:ptCount val="270"/>
                <c:pt idx="0">
                  <c:v>107</c:v>
                </c:pt>
                <c:pt idx="1">
                  <c:v>103</c:v>
                </c:pt>
                <c:pt idx="2">
                  <c:v>103</c:v>
                </c:pt>
                <c:pt idx="3">
                  <c:v>92</c:v>
                </c:pt>
                <c:pt idx="4">
                  <c:v>103</c:v>
                </c:pt>
                <c:pt idx="5">
                  <c:v>103</c:v>
                </c:pt>
                <c:pt idx="6">
                  <c:v>112</c:v>
                </c:pt>
                <c:pt idx="7">
                  <c:v>112</c:v>
                </c:pt>
                <c:pt idx="8">
                  <c:v>120</c:v>
                </c:pt>
                <c:pt idx="9">
                  <c:v>112</c:v>
                </c:pt>
                <c:pt idx="10">
                  <c:v>112</c:v>
                </c:pt>
                <c:pt idx="11">
                  <c:v>107</c:v>
                </c:pt>
                <c:pt idx="12">
                  <c:v>107</c:v>
                </c:pt>
                <c:pt idx="13">
                  <c:v>107.41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</c:numCache>
            </c:numRef>
          </c:xVal>
          <c:yVal>
            <c:numRef>
              <c:f>'Box-Whisker Plot'!$E$56:$E$325</c:f>
              <c:numCache>
                <c:formatCode>General</c:formatCode>
                <c:ptCount val="270"/>
                <c:pt idx="0">
                  <c:v>14</c:v>
                </c:pt>
                <c:pt idx="1">
                  <c:v>14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20</c:v>
                </c:pt>
                <c:pt idx="6">
                  <c:v>20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14</c:v>
                </c:pt>
                <c:pt idx="11">
                  <c:v>14</c:v>
                </c:pt>
                <c:pt idx="12">
                  <c:v>20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17</c:v>
                </c:pt>
                <c:pt idx="18">
                  <c:v>17</c:v>
                </c:pt>
                <c:pt idx="19">
                  <c:v>17</c:v>
                </c:pt>
                <c:pt idx="20">
                  <c:v>17</c:v>
                </c:pt>
                <c:pt idx="21">
                  <c:v>17</c:v>
                </c:pt>
                <c:pt idx="22">
                  <c:v>17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  <c:pt idx="26">
                  <c:v>17</c:v>
                </c:pt>
                <c:pt idx="27">
                  <c:v>17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17</c:v>
                </c:pt>
                <c:pt idx="34">
                  <c:v>17</c:v>
                </c:pt>
                <c:pt idx="35">
                  <c:v>17</c:v>
                </c:pt>
                <c:pt idx="36">
                  <c:v>17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17</c:v>
                </c:pt>
                <c:pt idx="41">
                  <c:v>17</c:v>
                </c:pt>
                <c:pt idx="42">
                  <c:v>17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17</c:v>
                </c:pt>
                <c:pt idx="49">
                  <c:v>17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17</c:v>
                </c:pt>
                <c:pt idx="55">
                  <c:v>17</c:v>
                </c:pt>
                <c:pt idx="56">
                  <c:v>17</c:v>
                </c:pt>
                <c:pt idx="57">
                  <c:v>17</c:v>
                </c:pt>
                <c:pt idx="58">
                  <c:v>17</c:v>
                </c:pt>
                <c:pt idx="59">
                  <c:v>17</c:v>
                </c:pt>
                <c:pt idx="60">
                  <c:v>17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  <c:pt idx="64">
                  <c:v>17</c:v>
                </c:pt>
                <c:pt idx="65">
                  <c:v>17</c:v>
                </c:pt>
                <c:pt idx="66">
                  <c:v>17</c:v>
                </c:pt>
                <c:pt idx="67">
                  <c:v>17</c:v>
                </c:pt>
                <c:pt idx="68">
                  <c:v>17</c:v>
                </c:pt>
                <c:pt idx="69">
                  <c:v>17</c:v>
                </c:pt>
                <c:pt idx="70">
                  <c:v>17</c:v>
                </c:pt>
                <c:pt idx="71">
                  <c:v>17</c:v>
                </c:pt>
                <c:pt idx="72">
                  <c:v>17</c:v>
                </c:pt>
                <c:pt idx="73">
                  <c:v>17</c:v>
                </c:pt>
                <c:pt idx="74">
                  <c:v>17</c:v>
                </c:pt>
                <c:pt idx="75">
                  <c:v>17</c:v>
                </c:pt>
                <c:pt idx="76">
                  <c:v>17</c:v>
                </c:pt>
                <c:pt idx="77">
                  <c:v>17</c:v>
                </c:pt>
                <c:pt idx="78">
                  <c:v>17</c:v>
                </c:pt>
                <c:pt idx="79">
                  <c:v>17</c:v>
                </c:pt>
                <c:pt idx="80">
                  <c:v>17</c:v>
                </c:pt>
                <c:pt idx="81">
                  <c:v>17</c:v>
                </c:pt>
                <c:pt idx="82">
                  <c:v>17</c:v>
                </c:pt>
                <c:pt idx="83">
                  <c:v>17</c:v>
                </c:pt>
                <c:pt idx="84">
                  <c:v>17</c:v>
                </c:pt>
                <c:pt idx="85">
                  <c:v>17</c:v>
                </c:pt>
                <c:pt idx="86">
                  <c:v>17</c:v>
                </c:pt>
                <c:pt idx="87">
                  <c:v>17</c:v>
                </c:pt>
                <c:pt idx="88">
                  <c:v>17</c:v>
                </c:pt>
                <c:pt idx="89">
                  <c:v>17</c:v>
                </c:pt>
                <c:pt idx="90">
                  <c:v>17</c:v>
                </c:pt>
                <c:pt idx="91">
                  <c:v>17</c:v>
                </c:pt>
                <c:pt idx="92">
                  <c:v>17</c:v>
                </c:pt>
                <c:pt idx="93">
                  <c:v>17</c:v>
                </c:pt>
                <c:pt idx="94">
                  <c:v>17</c:v>
                </c:pt>
                <c:pt idx="95">
                  <c:v>17</c:v>
                </c:pt>
                <c:pt idx="96">
                  <c:v>17</c:v>
                </c:pt>
                <c:pt idx="97">
                  <c:v>17</c:v>
                </c:pt>
                <c:pt idx="98">
                  <c:v>17</c:v>
                </c:pt>
                <c:pt idx="99">
                  <c:v>17</c:v>
                </c:pt>
                <c:pt idx="100">
                  <c:v>17</c:v>
                </c:pt>
                <c:pt idx="101">
                  <c:v>17</c:v>
                </c:pt>
                <c:pt idx="102">
                  <c:v>17</c:v>
                </c:pt>
                <c:pt idx="103">
                  <c:v>17</c:v>
                </c:pt>
                <c:pt idx="104">
                  <c:v>17</c:v>
                </c:pt>
                <c:pt idx="105">
                  <c:v>17</c:v>
                </c:pt>
                <c:pt idx="106">
                  <c:v>17</c:v>
                </c:pt>
                <c:pt idx="107">
                  <c:v>17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17</c:v>
                </c:pt>
                <c:pt idx="134">
                  <c:v>17</c:v>
                </c:pt>
                <c:pt idx="135">
                  <c:v>17</c:v>
                </c:pt>
                <c:pt idx="136">
                  <c:v>17</c:v>
                </c:pt>
                <c:pt idx="137">
                  <c:v>17</c:v>
                </c:pt>
                <c:pt idx="138">
                  <c:v>17</c:v>
                </c:pt>
                <c:pt idx="139">
                  <c:v>17</c:v>
                </c:pt>
                <c:pt idx="140">
                  <c:v>17</c:v>
                </c:pt>
                <c:pt idx="141">
                  <c:v>17</c:v>
                </c:pt>
                <c:pt idx="142">
                  <c:v>17</c:v>
                </c:pt>
                <c:pt idx="143">
                  <c:v>17</c:v>
                </c:pt>
                <c:pt idx="144">
                  <c:v>17</c:v>
                </c:pt>
                <c:pt idx="145">
                  <c:v>17</c:v>
                </c:pt>
                <c:pt idx="146">
                  <c:v>17</c:v>
                </c:pt>
                <c:pt idx="147">
                  <c:v>17</c:v>
                </c:pt>
                <c:pt idx="148">
                  <c:v>17</c:v>
                </c:pt>
                <c:pt idx="149">
                  <c:v>17</c:v>
                </c:pt>
                <c:pt idx="150">
                  <c:v>17</c:v>
                </c:pt>
                <c:pt idx="151">
                  <c:v>17</c:v>
                </c:pt>
                <c:pt idx="152">
                  <c:v>17</c:v>
                </c:pt>
                <c:pt idx="153">
                  <c:v>17</c:v>
                </c:pt>
                <c:pt idx="154">
                  <c:v>17</c:v>
                </c:pt>
                <c:pt idx="155">
                  <c:v>17</c:v>
                </c:pt>
                <c:pt idx="156">
                  <c:v>17</c:v>
                </c:pt>
                <c:pt idx="157">
                  <c:v>17</c:v>
                </c:pt>
                <c:pt idx="158">
                  <c:v>17</c:v>
                </c:pt>
                <c:pt idx="159">
                  <c:v>17</c:v>
                </c:pt>
                <c:pt idx="160">
                  <c:v>17</c:v>
                </c:pt>
                <c:pt idx="161">
                  <c:v>17</c:v>
                </c:pt>
                <c:pt idx="162">
                  <c:v>17</c:v>
                </c:pt>
                <c:pt idx="163">
                  <c:v>17</c:v>
                </c:pt>
                <c:pt idx="164">
                  <c:v>17</c:v>
                </c:pt>
                <c:pt idx="165">
                  <c:v>17</c:v>
                </c:pt>
                <c:pt idx="166">
                  <c:v>17</c:v>
                </c:pt>
                <c:pt idx="167">
                  <c:v>17</c:v>
                </c:pt>
                <c:pt idx="168">
                  <c:v>17</c:v>
                </c:pt>
                <c:pt idx="169">
                  <c:v>17</c:v>
                </c:pt>
                <c:pt idx="170">
                  <c:v>17</c:v>
                </c:pt>
                <c:pt idx="171">
                  <c:v>17</c:v>
                </c:pt>
                <c:pt idx="172">
                  <c:v>17</c:v>
                </c:pt>
                <c:pt idx="173">
                  <c:v>17</c:v>
                </c:pt>
                <c:pt idx="174">
                  <c:v>17</c:v>
                </c:pt>
                <c:pt idx="175">
                  <c:v>17</c:v>
                </c:pt>
                <c:pt idx="176">
                  <c:v>17</c:v>
                </c:pt>
                <c:pt idx="177">
                  <c:v>17</c:v>
                </c:pt>
                <c:pt idx="178">
                  <c:v>17</c:v>
                </c:pt>
                <c:pt idx="179">
                  <c:v>17</c:v>
                </c:pt>
                <c:pt idx="180">
                  <c:v>17</c:v>
                </c:pt>
                <c:pt idx="181">
                  <c:v>17</c:v>
                </c:pt>
                <c:pt idx="182">
                  <c:v>17</c:v>
                </c:pt>
                <c:pt idx="183">
                  <c:v>17</c:v>
                </c:pt>
                <c:pt idx="184">
                  <c:v>17</c:v>
                </c:pt>
                <c:pt idx="185">
                  <c:v>17</c:v>
                </c:pt>
                <c:pt idx="186">
                  <c:v>17</c:v>
                </c:pt>
                <c:pt idx="187">
                  <c:v>17</c:v>
                </c:pt>
                <c:pt idx="188">
                  <c:v>17</c:v>
                </c:pt>
                <c:pt idx="189">
                  <c:v>17</c:v>
                </c:pt>
                <c:pt idx="190">
                  <c:v>17</c:v>
                </c:pt>
                <c:pt idx="191">
                  <c:v>17</c:v>
                </c:pt>
                <c:pt idx="192">
                  <c:v>17</c:v>
                </c:pt>
                <c:pt idx="193">
                  <c:v>17</c:v>
                </c:pt>
                <c:pt idx="194">
                  <c:v>17</c:v>
                </c:pt>
                <c:pt idx="195">
                  <c:v>17</c:v>
                </c:pt>
                <c:pt idx="196">
                  <c:v>17</c:v>
                </c:pt>
                <c:pt idx="197">
                  <c:v>17</c:v>
                </c:pt>
                <c:pt idx="198">
                  <c:v>17</c:v>
                </c:pt>
                <c:pt idx="199">
                  <c:v>17</c:v>
                </c:pt>
                <c:pt idx="200">
                  <c:v>17</c:v>
                </c:pt>
                <c:pt idx="201">
                  <c:v>17</c:v>
                </c:pt>
                <c:pt idx="202">
                  <c:v>17</c:v>
                </c:pt>
                <c:pt idx="203">
                  <c:v>17</c:v>
                </c:pt>
                <c:pt idx="204">
                  <c:v>17</c:v>
                </c:pt>
                <c:pt idx="205">
                  <c:v>17</c:v>
                </c:pt>
                <c:pt idx="206">
                  <c:v>17</c:v>
                </c:pt>
                <c:pt idx="207">
                  <c:v>17</c:v>
                </c:pt>
                <c:pt idx="208">
                  <c:v>17</c:v>
                </c:pt>
                <c:pt idx="209">
                  <c:v>17</c:v>
                </c:pt>
                <c:pt idx="210">
                  <c:v>17</c:v>
                </c:pt>
                <c:pt idx="211">
                  <c:v>17</c:v>
                </c:pt>
                <c:pt idx="212">
                  <c:v>17</c:v>
                </c:pt>
                <c:pt idx="213">
                  <c:v>17</c:v>
                </c:pt>
                <c:pt idx="214">
                  <c:v>17</c:v>
                </c:pt>
                <c:pt idx="215">
                  <c:v>17</c:v>
                </c:pt>
                <c:pt idx="216">
                  <c:v>17</c:v>
                </c:pt>
                <c:pt idx="217">
                  <c:v>17</c:v>
                </c:pt>
                <c:pt idx="218">
                  <c:v>17</c:v>
                </c:pt>
                <c:pt idx="219">
                  <c:v>17</c:v>
                </c:pt>
                <c:pt idx="220">
                  <c:v>17</c:v>
                </c:pt>
                <c:pt idx="221">
                  <c:v>17</c:v>
                </c:pt>
                <c:pt idx="222">
                  <c:v>17</c:v>
                </c:pt>
                <c:pt idx="223">
                  <c:v>17</c:v>
                </c:pt>
                <c:pt idx="224">
                  <c:v>17</c:v>
                </c:pt>
                <c:pt idx="225">
                  <c:v>17</c:v>
                </c:pt>
                <c:pt idx="226">
                  <c:v>17</c:v>
                </c:pt>
                <c:pt idx="227">
                  <c:v>17</c:v>
                </c:pt>
                <c:pt idx="228">
                  <c:v>17</c:v>
                </c:pt>
                <c:pt idx="229">
                  <c:v>17</c:v>
                </c:pt>
                <c:pt idx="230">
                  <c:v>17</c:v>
                </c:pt>
                <c:pt idx="231">
                  <c:v>17</c:v>
                </c:pt>
                <c:pt idx="232">
                  <c:v>17</c:v>
                </c:pt>
                <c:pt idx="233">
                  <c:v>17</c:v>
                </c:pt>
                <c:pt idx="234">
                  <c:v>17</c:v>
                </c:pt>
                <c:pt idx="235">
                  <c:v>17</c:v>
                </c:pt>
                <c:pt idx="236">
                  <c:v>17</c:v>
                </c:pt>
                <c:pt idx="237">
                  <c:v>17</c:v>
                </c:pt>
                <c:pt idx="238">
                  <c:v>17</c:v>
                </c:pt>
                <c:pt idx="239">
                  <c:v>17</c:v>
                </c:pt>
                <c:pt idx="240">
                  <c:v>17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17</c:v>
                </c:pt>
                <c:pt idx="253">
                  <c:v>17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17</c:v>
                </c:pt>
                <c:pt idx="258">
                  <c:v>17</c:v>
                </c:pt>
                <c:pt idx="259">
                  <c:v>17</c:v>
                </c:pt>
                <c:pt idx="260">
                  <c:v>17</c:v>
                </c:pt>
                <c:pt idx="261">
                  <c:v>17</c:v>
                </c:pt>
                <c:pt idx="262">
                  <c:v>17</c:v>
                </c:pt>
                <c:pt idx="263">
                  <c:v>17</c:v>
                </c:pt>
                <c:pt idx="264">
                  <c:v>17</c:v>
                </c:pt>
                <c:pt idx="265">
                  <c:v>17</c:v>
                </c:pt>
                <c:pt idx="266">
                  <c:v>17</c:v>
                </c:pt>
                <c:pt idx="267">
                  <c:v>17</c:v>
                </c:pt>
                <c:pt idx="268">
                  <c:v>17</c:v>
                </c:pt>
                <c:pt idx="269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F-2B87-4E8A-A93B-DCDAE7B100CE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gradFill rotWithShape="1">
                  <a:gsLst>
                    <a:gs pos="0">
                      <a:schemeClr val="accent3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3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3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3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1F-2B87-4E8A-A93B-DCDAE7B100CE}"/>
              </c:ext>
            </c:extLst>
          </c:dPt>
          <c:dPt>
            <c:idx val="1"/>
            <c:marker>
              <c:symbol val="circle"/>
              <c:size val="5"/>
              <c:spPr>
                <a:gradFill rotWithShape="1">
                  <a:gsLst>
                    <a:gs pos="0">
                      <a:schemeClr val="accent3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3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3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3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20-2B87-4E8A-A93B-DCDAE7B100CE}"/>
              </c:ext>
            </c:extLst>
          </c:dPt>
          <c:dPt>
            <c:idx val="2"/>
            <c:marker>
              <c:symbol val="circle"/>
              <c:size val="5"/>
              <c:spPr>
                <a:gradFill rotWithShape="1">
                  <a:gsLst>
                    <a:gs pos="0">
                      <a:schemeClr val="accent3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3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3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3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21-2B87-4E8A-A93B-DCDAE7B100CE}"/>
              </c:ext>
            </c:extLst>
          </c:dPt>
          <c:dPt>
            <c:idx val="3"/>
            <c:marker>
              <c:symbol val="circle"/>
              <c:size val="5"/>
              <c:spPr>
                <a:gradFill rotWithShape="1">
                  <a:gsLst>
                    <a:gs pos="0">
                      <a:schemeClr val="accent3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3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3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3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22-2B87-4E8A-A93B-DCDAE7B100CE}"/>
              </c:ext>
            </c:extLst>
          </c:dPt>
          <c:dPt>
            <c:idx val="4"/>
            <c:marker>
              <c:symbol val="circle"/>
              <c:size val="5"/>
              <c:spPr>
                <a:gradFill rotWithShape="1">
                  <a:gsLst>
                    <a:gs pos="0">
                      <a:schemeClr val="accent3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3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3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3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23-2B87-4E8A-A93B-DCDAE7B100CE}"/>
              </c:ext>
            </c:extLst>
          </c:dPt>
          <c:dPt>
            <c:idx val="5"/>
            <c:marker>
              <c:symbol val="circle"/>
              <c:size val="5"/>
              <c:spPr>
                <a:gradFill rotWithShape="1">
                  <a:gsLst>
                    <a:gs pos="0">
                      <a:schemeClr val="accent3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3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3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3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24-2B87-4E8A-A93B-DCDAE7B100CE}"/>
              </c:ext>
            </c:extLst>
          </c:dPt>
          <c:dPt>
            <c:idx val="6"/>
            <c:marker>
              <c:symbol val="circle"/>
              <c:size val="5"/>
              <c:spPr>
                <a:gradFill rotWithShape="1">
                  <a:gsLst>
                    <a:gs pos="0">
                      <a:schemeClr val="accent3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3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3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3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25-2B87-4E8A-A93B-DCDAE7B100CE}"/>
              </c:ext>
            </c:extLst>
          </c:dPt>
          <c:dPt>
            <c:idx val="7"/>
            <c:marker>
              <c:symbol val="circle"/>
              <c:size val="5"/>
              <c:spPr>
                <a:gradFill rotWithShape="1">
                  <a:gsLst>
                    <a:gs pos="0">
                      <a:schemeClr val="accent3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3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3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3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26-2B87-4E8A-A93B-DCDAE7B100CE}"/>
              </c:ext>
            </c:extLst>
          </c:dPt>
          <c:dPt>
            <c:idx val="8"/>
            <c:marker>
              <c:symbol val="circle"/>
              <c:size val="5"/>
              <c:spPr>
                <a:gradFill rotWithShape="1">
                  <a:gsLst>
                    <a:gs pos="0">
                      <a:schemeClr val="accent3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3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3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3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27-2B87-4E8A-A93B-DCDAE7B100CE}"/>
              </c:ext>
            </c:extLst>
          </c:dPt>
          <c:dPt>
            <c:idx val="9"/>
            <c:marker>
              <c:symbol val="circle"/>
              <c:size val="5"/>
              <c:spPr>
                <a:gradFill rotWithShape="1">
                  <a:gsLst>
                    <a:gs pos="0">
                      <a:schemeClr val="accent3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3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3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3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28-2B87-4E8A-A93B-DCDAE7B100CE}"/>
              </c:ext>
            </c:extLst>
          </c:dPt>
          <c:dPt>
            <c:idx val="10"/>
            <c:marker>
              <c:symbol val="circle"/>
              <c:size val="5"/>
              <c:spPr>
                <a:gradFill rotWithShape="1">
                  <a:gsLst>
                    <a:gs pos="0">
                      <a:schemeClr val="accent3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3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3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3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29-2B87-4E8A-A93B-DCDAE7B100CE}"/>
              </c:ext>
            </c:extLst>
          </c:dPt>
          <c:dPt>
            <c:idx val="11"/>
            <c:marker>
              <c:symbol val="circle"/>
              <c:size val="5"/>
              <c:spPr>
                <a:gradFill rotWithShape="1">
                  <a:gsLst>
                    <a:gs pos="0">
                      <a:schemeClr val="accent3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3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3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3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2A-2B87-4E8A-A93B-DCDAE7B100CE}"/>
              </c:ext>
            </c:extLst>
          </c:dPt>
          <c:dPt>
            <c:idx val="12"/>
            <c:marker>
              <c:symbol val="circle"/>
              <c:size val="5"/>
              <c:spPr>
                <a:gradFill rotWithShape="1">
                  <a:gsLst>
                    <a:gs pos="0">
                      <a:schemeClr val="accent3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3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3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3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2B-2B87-4E8A-A93B-DCDAE7B100CE}"/>
              </c:ext>
            </c:extLst>
          </c:dPt>
          <c:dPt>
            <c:idx val="13"/>
            <c:marker>
              <c:symbol val="circle"/>
              <c:size val="5"/>
              <c:spPr>
                <a:gradFill rotWithShape="1">
                  <a:gsLst>
                    <a:gs pos="0">
                      <a:schemeClr val="accent3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3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3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3"/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C-2B87-4E8A-A93B-DCDAE7B100CE}"/>
              </c:ext>
            </c:extLst>
          </c:dPt>
          <c:dLbls>
            <c:dLbl>
              <c:idx val="10"/>
              <c:tx>
                <c:rich>
                  <a:bodyPr/>
                  <a:lstStyle/>
                  <a:p>
                    <a:r>
                      <a:rPr lang="en-US"/>
                      <a:t>University Rating / Data Set #1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29-2B87-4E8A-A93B-DCDAE7B100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'Box-Whisker Plot'!$F$56:$F$325</c:f>
              <c:numCache>
                <c:formatCode>General</c:formatCode>
                <c:ptCount val="270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3.0874999999999999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</c:numCache>
            </c:numRef>
          </c:xVal>
          <c:yVal>
            <c:numRef>
              <c:f>'Box-Whisker Plot'!$G$56:$G$325</c:f>
              <c:numCache>
                <c:formatCode>General</c:formatCode>
                <c:ptCount val="270"/>
                <c:pt idx="0">
                  <c:v>24</c:v>
                </c:pt>
                <c:pt idx="1">
                  <c:v>24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30</c:v>
                </c:pt>
                <c:pt idx="6">
                  <c:v>30</c:v>
                </c:pt>
                <c:pt idx="7">
                  <c:v>27</c:v>
                </c:pt>
                <c:pt idx="8">
                  <c:v>27</c:v>
                </c:pt>
                <c:pt idx="9">
                  <c:v>27</c:v>
                </c:pt>
                <c:pt idx="10">
                  <c:v>24</c:v>
                </c:pt>
                <c:pt idx="11">
                  <c:v>24</c:v>
                </c:pt>
                <c:pt idx="12">
                  <c:v>30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27</c:v>
                </c:pt>
                <c:pt idx="17">
                  <c:v>27</c:v>
                </c:pt>
                <c:pt idx="18">
                  <c:v>27</c:v>
                </c:pt>
                <c:pt idx="19">
                  <c:v>27</c:v>
                </c:pt>
                <c:pt idx="20">
                  <c:v>27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27</c:v>
                </c:pt>
                <c:pt idx="25">
                  <c:v>27</c:v>
                </c:pt>
                <c:pt idx="26">
                  <c:v>27</c:v>
                </c:pt>
                <c:pt idx="27">
                  <c:v>27</c:v>
                </c:pt>
                <c:pt idx="28">
                  <c:v>27</c:v>
                </c:pt>
                <c:pt idx="29">
                  <c:v>27</c:v>
                </c:pt>
                <c:pt idx="30">
                  <c:v>27</c:v>
                </c:pt>
                <c:pt idx="31">
                  <c:v>27</c:v>
                </c:pt>
                <c:pt idx="32">
                  <c:v>27</c:v>
                </c:pt>
                <c:pt idx="33">
                  <c:v>27</c:v>
                </c:pt>
                <c:pt idx="34">
                  <c:v>27</c:v>
                </c:pt>
                <c:pt idx="35">
                  <c:v>27</c:v>
                </c:pt>
                <c:pt idx="36">
                  <c:v>27</c:v>
                </c:pt>
                <c:pt idx="37">
                  <c:v>27</c:v>
                </c:pt>
                <c:pt idx="38">
                  <c:v>27</c:v>
                </c:pt>
                <c:pt idx="39">
                  <c:v>27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27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27</c:v>
                </c:pt>
                <c:pt idx="61">
                  <c:v>27</c:v>
                </c:pt>
                <c:pt idx="62">
                  <c:v>27</c:v>
                </c:pt>
                <c:pt idx="63">
                  <c:v>27</c:v>
                </c:pt>
                <c:pt idx="64">
                  <c:v>27</c:v>
                </c:pt>
                <c:pt idx="65">
                  <c:v>27</c:v>
                </c:pt>
                <c:pt idx="66">
                  <c:v>27</c:v>
                </c:pt>
                <c:pt idx="67">
                  <c:v>27</c:v>
                </c:pt>
                <c:pt idx="68">
                  <c:v>27</c:v>
                </c:pt>
                <c:pt idx="69">
                  <c:v>27</c:v>
                </c:pt>
                <c:pt idx="70">
                  <c:v>27</c:v>
                </c:pt>
                <c:pt idx="71">
                  <c:v>27</c:v>
                </c:pt>
                <c:pt idx="72">
                  <c:v>27</c:v>
                </c:pt>
                <c:pt idx="73">
                  <c:v>27</c:v>
                </c:pt>
                <c:pt idx="74">
                  <c:v>27</c:v>
                </c:pt>
                <c:pt idx="75">
                  <c:v>27</c:v>
                </c:pt>
                <c:pt idx="76">
                  <c:v>27</c:v>
                </c:pt>
                <c:pt idx="77">
                  <c:v>27</c:v>
                </c:pt>
                <c:pt idx="78">
                  <c:v>27</c:v>
                </c:pt>
                <c:pt idx="79">
                  <c:v>27</c:v>
                </c:pt>
                <c:pt idx="80">
                  <c:v>27</c:v>
                </c:pt>
                <c:pt idx="81">
                  <c:v>27</c:v>
                </c:pt>
                <c:pt idx="82">
                  <c:v>27</c:v>
                </c:pt>
                <c:pt idx="83">
                  <c:v>27</c:v>
                </c:pt>
                <c:pt idx="84">
                  <c:v>27</c:v>
                </c:pt>
                <c:pt idx="85">
                  <c:v>27</c:v>
                </c:pt>
                <c:pt idx="86">
                  <c:v>27</c:v>
                </c:pt>
                <c:pt idx="87">
                  <c:v>27</c:v>
                </c:pt>
                <c:pt idx="88">
                  <c:v>27</c:v>
                </c:pt>
                <c:pt idx="89">
                  <c:v>27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27</c:v>
                </c:pt>
                <c:pt idx="94">
                  <c:v>27</c:v>
                </c:pt>
                <c:pt idx="95">
                  <c:v>27</c:v>
                </c:pt>
                <c:pt idx="96">
                  <c:v>27</c:v>
                </c:pt>
                <c:pt idx="97">
                  <c:v>27</c:v>
                </c:pt>
                <c:pt idx="98">
                  <c:v>27</c:v>
                </c:pt>
                <c:pt idx="99">
                  <c:v>27</c:v>
                </c:pt>
                <c:pt idx="100">
                  <c:v>27</c:v>
                </c:pt>
                <c:pt idx="101">
                  <c:v>27</c:v>
                </c:pt>
                <c:pt idx="102">
                  <c:v>27</c:v>
                </c:pt>
                <c:pt idx="103">
                  <c:v>27</c:v>
                </c:pt>
                <c:pt idx="104">
                  <c:v>27</c:v>
                </c:pt>
                <c:pt idx="105">
                  <c:v>27</c:v>
                </c:pt>
                <c:pt idx="106">
                  <c:v>27</c:v>
                </c:pt>
                <c:pt idx="107">
                  <c:v>27</c:v>
                </c:pt>
                <c:pt idx="108">
                  <c:v>27</c:v>
                </c:pt>
                <c:pt idx="109">
                  <c:v>27</c:v>
                </c:pt>
                <c:pt idx="110">
                  <c:v>27</c:v>
                </c:pt>
                <c:pt idx="111">
                  <c:v>27</c:v>
                </c:pt>
                <c:pt idx="112">
                  <c:v>27</c:v>
                </c:pt>
                <c:pt idx="113">
                  <c:v>27</c:v>
                </c:pt>
                <c:pt idx="114">
                  <c:v>27</c:v>
                </c:pt>
                <c:pt idx="115">
                  <c:v>27</c:v>
                </c:pt>
                <c:pt idx="116">
                  <c:v>27</c:v>
                </c:pt>
                <c:pt idx="117">
                  <c:v>27</c:v>
                </c:pt>
                <c:pt idx="118">
                  <c:v>27</c:v>
                </c:pt>
                <c:pt idx="119">
                  <c:v>27</c:v>
                </c:pt>
                <c:pt idx="120">
                  <c:v>27</c:v>
                </c:pt>
                <c:pt idx="121">
                  <c:v>27</c:v>
                </c:pt>
                <c:pt idx="122">
                  <c:v>27</c:v>
                </c:pt>
                <c:pt idx="123">
                  <c:v>27</c:v>
                </c:pt>
                <c:pt idx="124">
                  <c:v>27</c:v>
                </c:pt>
                <c:pt idx="125">
                  <c:v>27</c:v>
                </c:pt>
                <c:pt idx="126">
                  <c:v>27</c:v>
                </c:pt>
                <c:pt idx="127">
                  <c:v>27</c:v>
                </c:pt>
                <c:pt idx="128">
                  <c:v>27</c:v>
                </c:pt>
                <c:pt idx="129">
                  <c:v>27</c:v>
                </c:pt>
                <c:pt idx="130">
                  <c:v>27</c:v>
                </c:pt>
                <c:pt idx="131">
                  <c:v>27</c:v>
                </c:pt>
                <c:pt idx="132">
                  <c:v>27</c:v>
                </c:pt>
                <c:pt idx="133">
                  <c:v>27</c:v>
                </c:pt>
                <c:pt idx="134">
                  <c:v>27</c:v>
                </c:pt>
                <c:pt idx="135">
                  <c:v>27</c:v>
                </c:pt>
                <c:pt idx="136">
                  <c:v>27</c:v>
                </c:pt>
                <c:pt idx="137">
                  <c:v>27</c:v>
                </c:pt>
                <c:pt idx="138">
                  <c:v>27</c:v>
                </c:pt>
                <c:pt idx="139">
                  <c:v>27</c:v>
                </c:pt>
                <c:pt idx="140">
                  <c:v>27</c:v>
                </c:pt>
                <c:pt idx="141">
                  <c:v>27</c:v>
                </c:pt>
                <c:pt idx="142">
                  <c:v>27</c:v>
                </c:pt>
                <c:pt idx="143">
                  <c:v>27</c:v>
                </c:pt>
                <c:pt idx="144">
                  <c:v>27</c:v>
                </c:pt>
                <c:pt idx="145">
                  <c:v>27</c:v>
                </c:pt>
                <c:pt idx="146">
                  <c:v>27</c:v>
                </c:pt>
                <c:pt idx="147">
                  <c:v>27</c:v>
                </c:pt>
                <c:pt idx="148">
                  <c:v>27</c:v>
                </c:pt>
                <c:pt idx="149">
                  <c:v>27</c:v>
                </c:pt>
                <c:pt idx="150">
                  <c:v>27</c:v>
                </c:pt>
                <c:pt idx="151">
                  <c:v>27</c:v>
                </c:pt>
                <c:pt idx="152">
                  <c:v>27</c:v>
                </c:pt>
                <c:pt idx="153">
                  <c:v>27</c:v>
                </c:pt>
                <c:pt idx="154">
                  <c:v>27</c:v>
                </c:pt>
                <c:pt idx="155">
                  <c:v>27</c:v>
                </c:pt>
                <c:pt idx="156">
                  <c:v>27</c:v>
                </c:pt>
                <c:pt idx="157">
                  <c:v>27</c:v>
                </c:pt>
                <c:pt idx="158">
                  <c:v>27</c:v>
                </c:pt>
                <c:pt idx="159">
                  <c:v>27</c:v>
                </c:pt>
                <c:pt idx="160">
                  <c:v>27</c:v>
                </c:pt>
                <c:pt idx="161">
                  <c:v>27</c:v>
                </c:pt>
                <c:pt idx="162">
                  <c:v>27</c:v>
                </c:pt>
                <c:pt idx="163">
                  <c:v>27</c:v>
                </c:pt>
                <c:pt idx="164">
                  <c:v>27</c:v>
                </c:pt>
                <c:pt idx="165">
                  <c:v>27</c:v>
                </c:pt>
                <c:pt idx="166">
                  <c:v>27</c:v>
                </c:pt>
                <c:pt idx="167">
                  <c:v>27</c:v>
                </c:pt>
                <c:pt idx="168">
                  <c:v>27</c:v>
                </c:pt>
                <c:pt idx="169">
                  <c:v>27</c:v>
                </c:pt>
                <c:pt idx="170">
                  <c:v>27</c:v>
                </c:pt>
                <c:pt idx="171">
                  <c:v>27</c:v>
                </c:pt>
                <c:pt idx="172">
                  <c:v>27</c:v>
                </c:pt>
                <c:pt idx="173">
                  <c:v>27</c:v>
                </c:pt>
                <c:pt idx="174">
                  <c:v>27</c:v>
                </c:pt>
                <c:pt idx="175">
                  <c:v>27</c:v>
                </c:pt>
                <c:pt idx="176">
                  <c:v>27</c:v>
                </c:pt>
                <c:pt idx="177">
                  <c:v>27</c:v>
                </c:pt>
                <c:pt idx="178">
                  <c:v>27</c:v>
                </c:pt>
                <c:pt idx="179">
                  <c:v>27</c:v>
                </c:pt>
                <c:pt idx="180">
                  <c:v>27</c:v>
                </c:pt>
                <c:pt idx="181">
                  <c:v>27</c:v>
                </c:pt>
                <c:pt idx="182">
                  <c:v>27</c:v>
                </c:pt>
                <c:pt idx="183">
                  <c:v>27</c:v>
                </c:pt>
                <c:pt idx="184">
                  <c:v>27</c:v>
                </c:pt>
                <c:pt idx="185">
                  <c:v>27</c:v>
                </c:pt>
                <c:pt idx="186">
                  <c:v>27</c:v>
                </c:pt>
                <c:pt idx="187">
                  <c:v>27</c:v>
                </c:pt>
                <c:pt idx="188">
                  <c:v>27</c:v>
                </c:pt>
                <c:pt idx="189">
                  <c:v>27</c:v>
                </c:pt>
                <c:pt idx="190">
                  <c:v>27</c:v>
                </c:pt>
                <c:pt idx="191">
                  <c:v>27</c:v>
                </c:pt>
                <c:pt idx="192">
                  <c:v>27</c:v>
                </c:pt>
                <c:pt idx="193">
                  <c:v>27</c:v>
                </c:pt>
                <c:pt idx="194">
                  <c:v>27</c:v>
                </c:pt>
                <c:pt idx="195">
                  <c:v>27</c:v>
                </c:pt>
                <c:pt idx="196">
                  <c:v>27</c:v>
                </c:pt>
                <c:pt idx="197">
                  <c:v>27</c:v>
                </c:pt>
                <c:pt idx="198">
                  <c:v>27</c:v>
                </c:pt>
                <c:pt idx="199">
                  <c:v>27</c:v>
                </c:pt>
                <c:pt idx="200">
                  <c:v>27</c:v>
                </c:pt>
                <c:pt idx="201">
                  <c:v>27</c:v>
                </c:pt>
                <c:pt idx="202">
                  <c:v>27</c:v>
                </c:pt>
                <c:pt idx="203">
                  <c:v>27</c:v>
                </c:pt>
                <c:pt idx="204">
                  <c:v>27</c:v>
                </c:pt>
                <c:pt idx="205">
                  <c:v>27</c:v>
                </c:pt>
                <c:pt idx="206">
                  <c:v>27</c:v>
                </c:pt>
                <c:pt idx="207">
                  <c:v>27</c:v>
                </c:pt>
                <c:pt idx="208">
                  <c:v>27</c:v>
                </c:pt>
                <c:pt idx="209">
                  <c:v>27</c:v>
                </c:pt>
                <c:pt idx="210">
                  <c:v>27</c:v>
                </c:pt>
                <c:pt idx="211">
                  <c:v>27</c:v>
                </c:pt>
                <c:pt idx="212">
                  <c:v>27</c:v>
                </c:pt>
                <c:pt idx="213">
                  <c:v>27</c:v>
                </c:pt>
                <c:pt idx="214">
                  <c:v>27</c:v>
                </c:pt>
                <c:pt idx="215">
                  <c:v>27</c:v>
                </c:pt>
                <c:pt idx="216">
                  <c:v>27</c:v>
                </c:pt>
                <c:pt idx="217">
                  <c:v>27</c:v>
                </c:pt>
                <c:pt idx="218">
                  <c:v>27</c:v>
                </c:pt>
                <c:pt idx="219">
                  <c:v>27</c:v>
                </c:pt>
                <c:pt idx="220">
                  <c:v>27</c:v>
                </c:pt>
                <c:pt idx="221">
                  <c:v>27</c:v>
                </c:pt>
                <c:pt idx="222">
                  <c:v>27</c:v>
                </c:pt>
                <c:pt idx="223">
                  <c:v>27</c:v>
                </c:pt>
                <c:pt idx="224">
                  <c:v>27</c:v>
                </c:pt>
                <c:pt idx="225">
                  <c:v>27</c:v>
                </c:pt>
                <c:pt idx="226">
                  <c:v>27</c:v>
                </c:pt>
                <c:pt idx="227">
                  <c:v>27</c:v>
                </c:pt>
                <c:pt idx="228">
                  <c:v>27</c:v>
                </c:pt>
                <c:pt idx="229">
                  <c:v>27</c:v>
                </c:pt>
                <c:pt idx="230">
                  <c:v>27</c:v>
                </c:pt>
                <c:pt idx="231">
                  <c:v>27</c:v>
                </c:pt>
                <c:pt idx="232">
                  <c:v>27</c:v>
                </c:pt>
                <c:pt idx="233">
                  <c:v>27</c:v>
                </c:pt>
                <c:pt idx="234">
                  <c:v>27</c:v>
                </c:pt>
                <c:pt idx="235">
                  <c:v>27</c:v>
                </c:pt>
                <c:pt idx="236">
                  <c:v>27</c:v>
                </c:pt>
                <c:pt idx="237">
                  <c:v>27</c:v>
                </c:pt>
                <c:pt idx="238">
                  <c:v>27</c:v>
                </c:pt>
                <c:pt idx="239">
                  <c:v>27</c:v>
                </c:pt>
                <c:pt idx="240">
                  <c:v>27</c:v>
                </c:pt>
                <c:pt idx="241">
                  <c:v>27</c:v>
                </c:pt>
                <c:pt idx="242">
                  <c:v>27</c:v>
                </c:pt>
                <c:pt idx="243">
                  <c:v>27</c:v>
                </c:pt>
                <c:pt idx="244">
                  <c:v>27</c:v>
                </c:pt>
                <c:pt idx="245">
                  <c:v>27</c:v>
                </c:pt>
                <c:pt idx="246">
                  <c:v>27</c:v>
                </c:pt>
                <c:pt idx="247">
                  <c:v>27</c:v>
                </c:pt>
                <c:pt idx="248">
                  <c:v>27</c:v>
                </c:pt>
                <c:pt idx="249">
                  <c:v>27</c:v>
                </c:pt>
                <c:pt idx="250">
                  <c:v>27</c:v>
                </c:pt>
                <c:pt idx="251">
                  <c:v>27</c:v>
                </c:pt>
                <c:pt idx="252">
                  <c:v>27</c:v>
                </c:pt>
                <c:pt idx="253">
                  <c:v>27</c:v>
                </c:pt>
                <c:pt idx="254">
                  <c:v>27</c:v>
                </c:pt>
                <c:pt idx="255">
                  <c:v>27</c:v>
                </c:pt>
                <c:pt idx="256">
                  <c:v>27</c:v>
                </c:pt>
                <c:pt idx="257">
                  <c:v>27</c:v>
                </c:pt>
                <c:pt idx="258">
                  <c:v>27</c:v>
                </c:pt>
                <c:pt idx="259">
                  <c:v>27</c:v>
                </c:pt>
                <c:pt idx="260">
                  <c:v>27</c:v>
                </c:pt>
                <c:pt idx="261">
                  <c:v>27</c:v>
                </c:pt>
                <c:pt idx="262">
                  <c:v>27</c:v>
                </c:pt>
                <c:pt idx="263">
                  <c:v>27</c:v>
                </c:pt>
                <c:pt idx="264">
                  <c:v>27</c:v>
                </c:pt>
                <c:pt idx="265">
                  <c:v>27</c:v>
                </c:pt>
                <c:pt idx="266">
                  <c:v>27</c:v>
                </c:pt>
                <c:pt idx="267">
                  <c:v>27</c:v>
                </c:pt>
                <c:pt idx="268">
                  <c:v>27</c:v>
                </c:pt>
                <c:pt idx="269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1E-2B87-4E8A-A93B-DCDAE7B100CE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gradFill rotWithShape="1">
                  <a:gsLst>
                    <a:gs pos="0">
                      <a:schemeClr val="accent4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4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4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4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AE-2B87-4E8A-A93B-DCDAE7B100CE}"/>
              </c:ext>
            </c:extLst>
          </c:dPt>
          <c:dPt>
            <c:idx val="1"/>
            <c:marker>
              <c:symbol val="circle"/>
              <c:size val="5"/>
              <c:spPr>
                <a:gradFill rotWithShape="1">
                  <a:gsLst>
                    <a:gs pos="0">
                      <a:schemeClr val="accent4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4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4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4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AF-2B87-4E8A-A93B-DCDAE7B100CE}"/>
              </c:ext>
            </c:extLst>
          </c:dPt>
          <c:dPt>
            <c:idx val="2"/>
            <c:marker>
              <c:symbol val="circle"/>
              <c:size val="5"/>
              <c:spPr>
                <a:gradFill rotWithShape="1">
                  <a:gsLst>
                    <a:gs pos="0">
                      <a:schemeClr val="accent4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4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4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4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B0-2B87-4E8A-A93B-DCDAE7B100CE}"/>
              </c:ext>
            </c:extLst>
          </c:dPt>
          <c:dPt>
            <c:idx val="3"/>
            <c:marker>
              <c:symbol val="circle"/>
              <c:size val="5"/>
              <c:spPr>
                <a:gradFill rotWithShape="1">
                  <a:gsLst>
                    <a:gs pos="0">
                      <a:schemeClr val="accent4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4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4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4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B1-2B87-4E8A-A93B-DCDAE7B100CE}"/>
              </c:ext>
            </c:extLst>
          </c:dPt>
          <c:dPt>
            <c:idx val="4"/>
            <c:marker>
              <c:symbol val="circle"/>
              <c:size val="5"/>
              <c:spPr>
                <a:gradFill rotWithShape="1">
                  <a:gsLst>
                    <a:gs pos="0">
                      <a:schemeClr val="accent4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4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4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4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B2-2B87-4E8A-A93B-DCDAE7B100CE}"/>
              </c:ext>
            </c:extLst>
          </c:dPt>
          <c:dPt>
            <c:idx val="5"/>
            <c:marker>
              <c:symbol val="circle"/>
              <c:size val="5"/>
              <c:spPr>
                <a:gradFill rotWithShape="1">
                  <a:gsLst>
                    <a:gs pos="0">
                      <a:schemeClr val="accent4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4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4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4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B3-2B87-4E8A-A93B-DCDAE7B100CE}"/>
              </c:ext>
            </c:extLst>
          </c:dPt>
          <c:dPt>
            <c:idx val="6"/>
            <c:marker>
              <c:symbol val="circle"/>
              <c:size val="5"/>
              <c:spPr>
                <a:gradFill rotWithShape="1">
                  <a:gsLst>
                    <a:gs pos="0">
                      <a:schemeClr val="accent4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4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4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4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B4-2B87-4E8A-A93B-DCDAE7B100CE}"/>
              </c:ext>
            </c:extLst>
          </c:dPt>
          <c:dPt>
            <c:idx val="7"/>
            <c:marker>
              <c:symbol val="circle"/>
              <c:size val="5"/>
              <c:spPr>
                <a:gradFill rotWithShape="1">
                  <a:gsLst>
                    <a:gs pos="0">
                      <a:schemeClr val="accent4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4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4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4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B5-2B87-4E8A-A93B-DCDAE7B100CE}"/>
              </c:ext>
            </c:extLst>
          </c:dPt>
          <c:dPt>
            <c:idx val="8"/>
            <c:marker>
              <c:symbol val="circle"/>
              <c:size val="5"/>
              <c:spPr>
                <a:gradFill rotWithShape="1">
                  <a:gsLst>
                    <a:gs pos="0">
                      <a:schemeClr val="accent4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4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4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4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B6-2B87-4E8A-A93B-DCDAE7B100CE}"/>
              </c:ext>
            </c:extLst>
          </c:dPt>
          <c:dPt>
            <c:idx val="9"/>
            <c:marker>
              <c:symbol val="circle"/>
              <c:size val="5"/>
              <c:spPr>
                <a:gradFill rotWithShape="1">
                  <a:gsLst>
                    <a:gs pos="0">
                      <a:schemeClr val="accent4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4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4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4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B7-2B87-4E8A-A93B-DCDAE7B100CE}"/>
              </c:ext>
            </c:extLst>
          </c:dPt>
          <c:dPt>
            <c:idx val="10"/>
            <c:marker>
              <c:symbol val="circle"/>
              <c:size val="5"/>
              <c:spPr>
                <a:gradFill rotWithShape="1">
                  <a:gsLst>
                    <a:gs pos="0">
                      <a:schemeClr val="accent4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4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4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4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B8-2B87-4E8A-A93B-DCDAE7B100CE}"/>
              </c:ext>
            </c:extLst>
          </c:dPt>
          <c:dPt>
            <c:idx val="11"/>
            <c:marker>
              <c:symbol val="circle"/>
              <c:size val="5"/>
              <c:spPr>
                <a:gradFill rotWithShape="1">
                  <a:gsLst>
                    <a:gs pos="0">
                      <a:schemeClr val="accent4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4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4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4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B9-2B87-4E8A-A93B-DCDAE7B100CE}"/>
              </c:ext>
            </c:extLst>
          </c:dPt>
          <c:dPt>
            <c:idx val="12"/>
            <c:marker>
              <c:symbol val="circle"/>
              <c:size val="5"/>
              <c:spPr>
                <a:gradFill rotWithShape="1">
                  <a:gsLst>
                    <a:gs pos="0">
                      <a:schemeClr val="accent4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4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4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4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BA-2B87-4E8A-A93B-DCDAE7B100CE}"/>
              </c:ext>
            </c:extLst>
          </c:dPt>
          <c:dPt>
            <c:idx val="13"/>
            <c:marker>
              <c:symbol val="circle"/>
              <c:size val="5"/>
              <c:spPr>
                <a:gradFill rotWithShape="1">
                  <a:gsLst>
                    <a:gs pos="0">
                      <a:schemeClr val="accent4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4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4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4"/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B-2B87-4E8A-A93B-DCDAE7B100CE}"/>
              </c:ext>
            </c:extLst>
          </c:dPt>
          <c:dLbls>
            <c:dLbl>
              <c:idx val="10"/>
              <c:tx>
                <c:rich>
                  <a:bodyPr/>
                  <a:lstStyle/>
                  <a:p>
                    <a:r>
                      <a:rPr lang="en-US"/>
                      <a:t>SOP / Data Set #1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1B8-2B87-4E8A-A93B-DCDAE7B100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'Box-Whisker Plot'!$H$56:$H$325</c:f>
              <c:numCache>
                <c:formatCode>General</c:formatCode>
                <c:ptCount val="270"/>
                <c:pt idx="0">
                  <c:v>3.5</c:v>
                </c:pt>
                <c:pt idx="1">
                  <c:v>2.5</c:v>
                </c:pt>
                <c:pt idx="2">
                  <c:v>2.5</c:v>
                </c:pt>
                <c:pt idx="3">
                  <c:v>1</c:v>
                </c:pt>
                <c:pt idx="4">
                  <c:v>2.5</c:v>
                </c:pt>
                <c:pt idx="5">
                  <c:v>2.5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4</c:v>
                </c:pt>
                <c:pt idx="10">
                  <c:v>4</c:v>
                </c:pt>
                <c:pt idx="11">
                  <c:v>3.5</c:v>
                </c:pt>
                <c:pt idx="12">
                  <c:v>3.5</c:v>
                </c:pt>
                <c:pt idx="13">
                  <c:v>3.4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</c:numCache>
            </c:numRef>
          </c:xVal>
          <c:yVal>
            <c:numRef>
              <c:f>'Box-Whisker Plot'!$I$56:$I$325</c:f>
              <c:numCache>
                <c:formatCode>General</c:formatCode>
                <c:ptCount val="270"/>
                <c:pt idx="0">
                  <c:v>34</c:v>
                </c:pt>
                <c:pt idx="1">
                  <c:v>34</c:v>
                </c:pt>
                <c:pt idx="2">
                  <c:v>37</c:v>
                </c:pt>
                <c:pt idx="3">
                  <c:v>37</c:v>
                </c:pt>
                <c:pt idx="4">
                  <c:v>37</c:v>
                </c:pt>
                <c:pt idx="5">
                  <c:v>40</c:v>
                </c:pt>
                <c:pt idx="6">
                  <c:v>40</c:v>
                </c:pt>
                <c:pt idx="7">
                  <c:v>37</c:v>
                </c:pt>
                <c:pt idx="8">
                  <c:v>37</c:v>
                </c:pt>
                <c:pt idx="9">
                  <c:v>37</c:v>
                </c:pt>
                <c:pt idx="10">
                  <c:v>34</c:v>
                </c:pt>
                <c:pt idx="11">
                  <c:v>34</c:v>
                </c:pt>
                <c:pt idx="12">
                  <c:v>40</c:v>
                </c:pt>
                <c:pt idx="13">
                  <c:v>37</c:v>
                </c:pt>
                <c:pt idx="14">
                  <c:v>37</c:v>
                </c:pt>
                <c:pt idx="15">
                  <c:v>37</c:v>
                </c:pt>
                <c:pt idx="16">
                  <c:v>37</c:v>
                </c:pt>
                <c:pt idx="17">
                  <c:v>37</c:v>
                </c:pt>
                <c:pt idx="18">
                  <c:v>37</c:v>
                </c:pt>
                <c:pt idx="19">
                  <c:v>37</c:v>
                </c:pt>
                <c:pt idx="20">
                  <c:v>37</c:v>
                </c:pt>
                <c:pt idx="21">
                  <c:v>37</c:v>
                </c:pt>
                <c:pt idx="22">
                  <c:v>37</c:v>
                </c:pt>
                <c:pt idx="23">
                  <c:v>37</c:v>
                </c:pt>
                <c:pt idx="24">
                  <c:v>37</c:v>
                </c:pt>
                <c:pt idx="25">
                  <c:v>37</c:v>
                </c:pt>
                <c:pt idx="26">
                  <c:v>37</c:v>
                </c:pt>
                <c:pt idx="27">
                  <c:v>37</c:v>
                </c:pt>
                <c:pt idx="28">
                  <c:v>37</c:v>
                </c:pt>
                <c:pt idx="29">
                  <c:v>37</c:v>
                </c:pt>
                <c:pt idx="30">
                  <c:v>37</c:v>
                </c:pt>
                <c:pt idx="31">
                  <c:v>37</c:v>
                </c:pt>
                <c:pt idx="32">
                  <c:v>37</c:v>
                </c:pt>
                <c:pt idx="33">
                  <c:v>37</c:v>
                </c:pt>
                <c:pt idx="34">
                  <c:v>37</c:v>
                </c:pt>
                <c:pt idx="35">
                  <c:v>37</c:v>
                </c:pt>
                <c:pt idx="36">
                  <c:v>37</c:v>
                </c:pt>
                <c:pt idx="37">
                  <c:v>37</c:v>
                </c:pt>
                <c:pt idx="38">
                  <c:v>37</c:v>
                </c:pt>
                <c:pt idx="39">
                  <c:v>37</c:v>
                </c:pt>
                <c:pt idx="40">
                  <c:v>37</c:v>
                </c:pt>
                <c:pt idx="41">
                  <c:v>37</c:v>
                </c:pt>
                <c:pt idx="42">
                  <c:v>37</c:v>
                </c:pt>
                <c:pt idx="43">
                  <c:v>37</c:v>
                </c:pt>
                <c:pt idx="44">
                  <c:v>37</c:v>
                </c:pt>
                <c:pt idx="45">
                  <c:v>37</c:v>
                </c:pt>
                <c:pt idx="46">
                  <c:v>37</c:v>
                </c:pt>
                <c:pt idx="47">
                  <c:v>37</c:v>
                </c:pt>
                <c:pt idx="48">
                  <c:v>37</c:v>
                </c:pt>
                <c:pt idx="49">
                  <c:v>37</c:v>
                </c:pt>
                <c:pt idx="50">
                  <c:v>37</c:v>
                </c:pt>
                <c:pt idx="51">
                  <c:v>37</c:v>
                </c:pt>
                <c:pt idx="52">
                  <c:v>37</c:v>
                </c:pt>
                <c:pt idx="53">
                  <c:v>37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37</c:v>
                </c:pt>
                <c:pt idx="58">
                  <c:v>37</c:v>
                </c:pt>
                <c:pt idx="59">
                  <c:v>37</c:v>
                </c:pt>
                <c:pt idx="60">
                  <c:v>37</c:v>
                </c:pt>
                <c:pt idx="61">
                  <c:v>37</c:v>
                </c:pt>
                <c:pt idx="62">
                  <c:v>37</c:v>
                </c:pt>
                <c:pt idx="63">
                  <c:v>37</c:v>
                </c:pt>
                <c:pt idx="64">
                  <c:v>37</c:v>
                </c:pt>
                <c:pt idx="65">
                  <c:v>37</c:v>
                </c:pt>
                <c:pt idx="66">
                  <c:v>37</c:v>
                </c:pt>
                <c:pt idx="67">
                  <c:v>37</c:v>
                </c:pt>
                <c:pt idx="68">
                  <c:v>37</c:v>
                </c:pt>
                <c:pt idx="69">
                  <c:v>37</c:v>
                </c:pt>
                <c:pt idx="70">
                  <c:v>37</c:v>
                </c:pt>
                <c:pt idx="71">
                  <c:v>37</c:v>
                </c:pt>
                <c:pt idx="72">
                  <c:v>37</c:v>
                </c:pt>
                <c:pt idx="73">
                  <c:v>37</c:v>
                </c:pt>
                <c:pt idx="74">
                  <c:v>37</c:v>
                </c:pt>
                <c:pt idx="75">
                  <c:v>37</c:v>
                </c:pt>
                <c:pt idx="76">
                  <c:v>37</c:v>
                </c:pt>
                <c:pt idx="77">
                  <c:v>37</c:v>
                </c:pt>
                <c:pt idx="78">
                  <c:v>37</c:v>
                </c:pt>
                <c:pt idx="79">
                  <c:v>37</c:v>
                </c:pt>
                <c:pt idx="80">
                  <c:v>37</c:v>
                </c:pt>
                <c:pt idx="81">
                  <c:v>37</c:v>
                </c:pt>
                <c:pt idx="82">
                  <c:v>37</c:v>
                </c:pt>
                <c:pt idx="83">
                  <c:v>37</c:v>
                </c:pt>
                <c:pt idx="84">
                  <c:v>37</c:v>
                </c:pt>
                <c:pt idx="85">
                  <c:v>37</c:v>
                </c:pt>
                <c:pt idx="86">
                  <c:v>37</c:v>
                </c:pt>
                <c:pt idx="87">
                  <c:v>37</c:v>
                </c:pt>
                <c:pt idx="88">
                  <c:v>37</c:v>
                </c:pt>
                <c:pt idx="89">
                  <c:v>37</c:v>
                </c:pt>
                <c:pt idx="90">
                  <c:v>37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37</c:v>
                </c:pt>
                <c:pt idx="102">
                  <c:v>37</c:v>
                </c:pt>
                <c:pt idx="103">
                  <c:v>37</c:v>
                </c:pt>
                <c:pt idx="104">
                  <c:v>37</c:v>
                </c:pt>
                <c:pt idx="105">
                  <c:v>37</c:v>
                </c:pt>
                <c:pt idx="106">
                  <c:v>37</c:v>
                </c:pt>
                <c:pt idx="107">
                  <c:v>37</c:v>
                </c:pt>
                <c:pt idx="108">
                  <c:v>37</c:v>
                </c:pt>
                <c:pt idx="109">
                  <c:v>37</c:v>
                </c:pt>
                <c:pt idx="110">
                  <c:v>37</c:v>
                </c:pt>
                <c:pt idx="111">
                  <c:v>37</c:v>
                </c:pt>
                <c:pt idx="112">
                  <c:v>37</c:v>
                </c:pt>
                <c:pt idx="113">
                  <c:v>37</c:v>
                </c:pt>
                <c:pt idx="114">
                  <c:v>37</c:v>
                </c:pt>
                <c:pt idx="115">
                  <c:v>37</c:v>
                </c:pt>
                <c:pt idx="116">
                  <c:v>37</c:v>
                </c:pt>
                <c:pt idx="117">
                  <c:v>37</c:v>
                </c:pt>
                <c:pt idx="118">
                  <c:v>37</c:v>
                </c:pt>
                <c:pt idx="119">
                  <c:v>37</c:v>
                </c:pt>
                <c:pt idx="120">
                  <c:v>37</c:v>
                </c:pt>
                <c:pt idx="121">
                  <c:v>37</c:v>
                </c:pt>
                <c:pt idx="122">
                  <c:v>37</c:v>
                </c:pt>
                <c:pt idx="123">
                  <c:v>37</c:v>
                </c:pt>
                <c:pt idx="124">
                  <c:v>37</c:v>
                </c:pt>
                <c:pt idx="125">
                  <c:v>37</c:v>
                </c:pt>
                <c:pt idx="126">
                  <c:v>37</c:v>
                </c:pt>
                <c:pt idx="127">
                  <c:v>37</c:v>
                </c:pt>
                <c:pt idx="128">
                  <c:v>37</c:v>
                </c:pt>
                <c:pt idx="129">
                  <c:v>37</c:v>
                </c:pt>
                <c:pt idx="130">
                  <c:v>37</c:v>
                </c:pt>
                <c:pt idx="131">
                  <c:v>37</c:v>
                </c:pt>
                <c:pt idx="132">
                  <c:v>37</c:v>
                </c:pt>
                <c:pt idx="133">
                  <c:v>37</c:v>
                </c:pt>
                <c:pt idx="134">
                  <c:v>37</c:v>
                </c:pt>
                <c:pt idx="135">
                  <c:v>37</c:v>
                </c:pt>
                <c:pt idx="136">
                  <c:v>37</c:v>
                </c:pt>
                <c:pt idx="137">
                  <c:v>37</c:v>
                </c:pt>
                <c:pt idx="138">
                  <c:v>37</c:v>
                </c:pt>
                <c:pt idx="139">
                  <c:v>37</c:v>
                </c:pt>
                <c:pt idx="140">
                  <c:v>37</c:v>
                </c:pt>
                <c:pt idx="141">
                  <c:v>37</c:v>
                </c:pt>
                <c:pt idx="142">
                  <c:v>37</c:v>
                </c:pt>
                <c:pt idx="143">
                  <c:v>37</c:v>
                </c:pt>
                <c:pt idx="144">
                  <c:v>37</c:v>
                </c:pt>
                <c:pt idx="145">
                  <c:v>37</c:v>
                </c:pt>
                <c:pt idx="146">
                  <c:v>37</c:v>
                </c:pt>
                <c:pt idx="147">
                  <c:v>37</c:v>
                </c:pt>
                <c:pt idx="148">
                  <c:v>37</c:v>
                </c:pt>
                <c:pt idx="149">
                  <c:v>37</c:v>
                </c:pt>
                <c:pt idx="150">
                  <c:v>37</c:v>
                </c:pt>
                <c:pt idx="151">
                  <c:v>37</c:v>
                </c:pt>
                <c:pt idx="152">
                  <c:v>37</c:v>
                </c:pt>
                <c:pt idx="153">
                  <c:v>37</c:v>
                </c:pt>
                <c:pt idx="154">
                  <c:v>37</c:v>
                </c:pt>
                <c:pt idx="155">
                  <c:v>37</c:v>
                </c:pt>
                <c:pt idx="156">
                  <c:v>37</c:v>
                </c:pt>
                <c:pt idx="157">
                  <c:v>37</c:v>
                </c:pt>
                <c:pt idx="158">
                  <c:v>37</c:v>
                </c:pt>
                <c:pt idx="159">
                  <c:v>37</c:v>
                </c:pt>
                <c:pt idx="160">
                  <c:v>37</c:v>
                </c:pt>
                <c:pt idx="161">
                  <c:v>37</c:v>
                </c:pt>
                <c:pt idx="162">
                  <c:v>37</c:v>
                </c:pt>
                <c:pt idx="163">
                  <c:v>37</c:v>
                </c:pt>
                <c:pt idx="164">
                  <c:v>37</c:v>
                </c:pt>
                <c:pt idx="165">
                  <c:v>37</c:v>
                </c:pt>
                <c:pt idx="166">
                  <c:v>37</c:v>
                </c:pt>
                <c:pt idx="167">
                  <c:v>37</c:v>
                </c:pt>
                <c:pt idx="168">
                  <c:v>37</c:v>
                </c:pt>
                <c:pt idx="169">
                  <c:v>37</c:v>
                </c:pt>
                <c:pt idx="170">
                  <c:v>37</c:v>
                </c:pt>
                <c:pt idx="171">
                  <c:v>37</c:v>
                </c:pt>
                <c:pt idx="172">
                  <c:v>37</c:v>
                </c:pt>
                <c:pt idx="173">
                  <c:v>37</c:v>
                </c:pt>
                <c:pt idx="174">
                  <c:v>37</c:v>
                </c:pt>
                <c:pt idx="175">
                  <c:v>37</c:v>
                </c:pt>
                <c:pt idx="176">
                  <c:v>37</c:v>
                </c:pt>
                <c:pt idx="177">
                  <c:v>37</c:v>
                </c:pt>
                <c:pt idx="178">
                  <c:v>37</c:v>
                </c:pt>
                <c:pt idx="179">
                  <c:v>37</c:v>
                </c:pt>
                <c:pt idx="180">
                  <c:v>37</c:v>
                </c:pt>
                <c:pt idx="181">
                  <c:v>37</c:v>
                </c:pt>
                <c:pt idx="182">
                  <c:v>37</c:v>
                </c:pt>
                <c:pt idx="183">
                  <c:v>37</c:v>
                </c:pt>
                <c:pt idx="184">
                  <c:v>37</c:v>
                </c:pt>
                <c:pt idx="185">
                  <c:v>37</c:v>
                </c:pt>
                <c:pt idx="186">
                  <c:v>37</c:v>
                </c:pt>
                <c:pt idx="187">
                  <c:v>37</c:v>
                </c:pt>
                <c:pt idx="188">
                  <c:v>37</c:v>
                </c:pt>
                <c:pt idx="189">
                  <c:v>37</c:v>
                </c:pt>
                <c:pt idx="190">
                  <c:v>37</c:v>
                </c:pt>
                <c:pt idx="191">
                  <c:v>37</c:v>
                </c:pt>
                <c:pt idx="192">
                  <c:v>37</c:v>
                </c:pt>
                <c:pt idx="193">
                  <c:v>37</c:v>
                </c:pt>
                <c:pt idx="194">
                  <c:v>37</c:v>
                </c:pt>
                <c:pt idx="195">
                  <c:v>37</c:v>
                </c:pt>
                <c:pt idx="196">
                  <c:v>37</c:v>
                </c:pt>
                <c:pt idx="197">
                  <c:v>37</c:v>
                </c:pt>
                <c:pt idx="198">
                  <c:v>37</c:v>
                </c:pt>
                <c:pt idx="199">
                  <c:v>37</c:v>
                </c:pt>
                <c:pt idx="200">
                  <c:v>37</c:v>
                </c:pt>
                <c:pt idx="201">
                  <c:v>37</c:v>
                </c:pt>
                <c:pt idx="202">
                  <c:v>37</c:v>
                </c:pt>
                <c:pt idx="203">
                  <c:v>37</c:v>
                </c:pt>
                <c:pt idx="204">
                  <c:v>37</c:v>
                </c:pt>
                <c:pt idx="205">
                  <c:v>37</c:v>
                </c:pt>
                <c:pt idx="206">
                  <c:v>37</c:v>
                </c:pt>
                <c:pt idx="207">
                  <c:v>37</c:v>
                </c:pt>
                <c:pt idx="208">
                  <c:v>37</c:v>
                </c:pt>
                <c:pt idx="209">
                  <c:v>37</c:v>
                </c:pt>
                <c:pt idx="210">
                  <c:v>37</c:v>
                </c:pt>
                <c:pt idx="211">
                  <c:v>37</c:v>
                </c:pt>
                <c:pt idx="212">
                  <c:v>37</c:v>
                </c:pt>
                <c:pt idx="213">
                  <c:v>37</c:v>
                </c:pt>
                <c:pt idx="214">
                  <c:v>37</c:v>
                </c:pt>
                <c:pt idx="215">
                  <c:v>37</c:v>
                </c:pt>
                <c:pt idx="216">
                  <c:v>37</c:v>
                </c:pt>
                <c:pt idx="217">
                  <c:v>37</c:v>
                </c:pt>
                <c:pt idx="218">
                  <c:v>37</c:v>
                </c:pt>
                <c:pt idx="219">
                  <c:v>37</c:v>
                </c:pt>
                <c:pt idx="220">
                  <c:v>37</c:v>
                </c:pt>
                <c:pt idx="221">
                  <c:v>37</c:v>
                </c:pt>
                <c:pt idx="222">
                  <c:v>37</c:v>
                </c:pt>
                <c:pt idx="223">
                  <c:v>37</c:v>
                </c:pt>
                <c:pt idx="224">
                  <c:v>37</c:v>
                </c:pt>
                <c:pt idx="225">
                  <c:v>37</c:v>
                </c:pt>
                <c:pt idx="226">
                  <c:v>37</c:v>
                </c:pt>
                <c:pt idx="227">
                  <c:v>37</c:v>
                </c:pt>
                <c:pt idx="228">
                  <c:v>37</c:v>
                </c:pt>
                <c:pt idx="229">
                  <c:v>37</c:v>
                </c:pt>
                <c:pt idx="230">
                  <c:v>37</c:v>
                </c:pt>
                <c:pt idx="231">
                  <c:v>37</c:v>
                </c:pt>
                <c:pt idx="232">
                  <c:v>37</c:v>
                </c:pt>
                <c:pt idx="233">
                  <c:v>37</c:v>
                </c:pt>
                <c:pt idx="234">
                  <c:v>37</c:v>
                </c:pt>
                <c:pt idx="235">
                  <c:v>37</c:v>
                </c:pt>
                <c:pt idx="236">
                  <c:v>37</c:v>
                </c:pt>
                <c:pt idx="237">
                  <c:v>37</c:v>
                </c:pt>
                <c:pt idx="238">
                  <c:v>37</c:v>
                </c:pt>
                <c:pt idx="239">
                  <c:v>37</c:v>
                </c:pt>
                <c:pt idx="240">
                  <c:v>37</c:v>
                </c:pt>
                <c:pt idx="241">
                  <c:v>37</c:v>
                </c:pt>
                <c:pt idx="242">
                  <c:v>37</c:v>
                </c:pt>
                <c:pt idx="243">
                  <c:v>37</c:v>
                </c:pt>
                <c:pt idx="244">
                  <c:v>37</c:v>
                </c:pt>
                <c:pt idx="245">
                  <c:v>37</c:v>
                </c:pt>
                <c:pt idx="246">
                  <c:v>37</c:v>
                </c:pt>
                <c:pt idx="247">
                  <c:v>37</c:v>
                </c:pt>
                <c:pt idx="248">
                  <c:v>37</c:v>
                </c:pt>
                <c:pt idx="249">
                  <c:v>37</c:v>
                </c:pt>
                <c:pt idx="250">
                  <c:v>37</c:v>
                </c:pt>
                <c:pt idx="251">
                  <c:v>37</c:v>
                </c:pt>
                <c:pt idx="252">
                  <c:v>37</c:v>
                </c:pt>
                <c:pt idx="253">
                  <c:v>37</c:v>
                </c:pt>
                <c:pt idx="254">
                  <c:v>37</c:v>
                </c:pt>
                <c:pt idx="255">
                  <c:v>37</c:v>
                </c:pt>
                <c:pt idx="256">
                  <c:v>37</c:v>
                </c:pt>
                <c:pt idx="257">
                  <c:v>37</c:v>
                </c:pt>
                <c:pt idx="258">
                  <c:v>37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37</c:v>
                </c:pt>
                <c:pt idx="264">
                  <c:v>37</c:v>
                </c:pt>
                <c:pt idx="265">
                  <c:v>37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AD-2B87-4E8A-A93B-DCDAE7B100CE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gradFill rotWithShape="1">
                  <a:gsLst>
                    <a:gs pos="0">
                      <a:schemeClr val="accent5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5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5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5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3D-2B87-4E8A-A93B-DCDAE7B100CE}"/>
              </c:ext>
            </c:extLst>
          </c:dPt>
          <c:dPt>
            <c:idx val="1"/>
            <c:marker>
              <c:symbol val="circle"/>
              <c:size val="5"/>
              <c:spPr>
                <a:gradFill rotWithShape="1">
                  <a:gsLst>
                    <a:gs pos="0">
                      <a:schemeClr val="accent5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5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5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5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3E-2B87-4E8A-A93B-DCDAE7B100CE}"/>
              </c:ext>
            </c:extLst>
          </c:dPt>
          <c:dPt>
            <c:idx val="2"/>
            <c:marker>
              <c:symbol val="circle"/>
              <c:size val="5"/>
              <c:spPr>
                <a:gradFill rotWithShape="1">
                  <a:gsLst>
                    <a:gs pos="0">
                      <a:schemeClr val="accent5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5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5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5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3F-2B87-4E8A-A93B-DCDAE7B100CE}"/>
              </c:ext>
            </c:extLst>
          </c:dPt>
          <c:dPt>
            <c:idx val="3"/>
            <c:marker>
              <c:symbol val="circle"/>
              <c:size val="5"/>
              <c:spPr>
                <a:gradFill rotWithShape="1">
                  <a:gsLst>
                    <a:gs pos="0">
                      <a:schemeClr val="accent5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5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5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5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40-2B87-4E8A-A93B-DCDAE7B100CE}"/>
              </c:ext>
            </c:extLst>
          </c:dPt>
          <c:dPt>
            <c:idx val="4"/>
            <c:marker>
              <c:symbol val="circle"/>
              <c:size val="5"/>
              <c:spPr>
                <a:gradFill rotWithShape="1">
                  <a:gsLst>
                    <a:gs pos="0">
                      <a:schemeClr val="accent5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5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5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5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41-2B87-4E8A-A93B-DCDAE7B100CE}"/>
              </c:ext>
            </c:extLst>
          </c:dPt>
          <c:dPt>
            <c:idx val="5"/>
            <c:marker>
              <c:symbol val="circle"/>
              <c:size val="5"/>
              <c:spPr>
                <a:gradFill rotWithShape="1">
                  <a:gsLst>
                    <a:gs pos="0">
                      <a:schemeClr val="accent5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5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5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5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42-2B87-4E8A-A93B-DCDAE7B100CE}"/>
              </c:ext>
            </c:extLst>
          </c:dPt>
          <c:dPt>
            <c:idx val="6"/>
            <c:marker>
              <c:symbol val="circle"/>
              <c:size val="5"/>
              <c:spPr>
                <a:gradFill rotWithShape="1">
                  <a:gsLst>
                    <a:gs pos="0">
                      <a:schemeClr val="accent5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5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5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5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43-2B87-4E8A-A93B-DCDAE7B100CE}"/>
              </c:ext>
            </c:extLst>
          </c:dPt>
          <c:dPt>
            <c:idx val="7"/>
            <c:marker>
              <c:symbol val="circle"/>
              <c:size val="5"/>
              <c:spPr>
                <a:gradFill rotWithShape="1">
                  <a:gsLst>
                    <a:gs pos="0">
                      <a:schemeClr val="accent5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5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5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5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44-2B87-4E8A-A93B-DCDAE7B100CE}"/>
              </c:ext>
            </c:extLst>
          </c:dPt>
          <c:dPt>
            <c:idx val="8"/>
            <c:marker>
              <c:symbol val="circle"/>
              <c:size val="5"/>
              <c:spPr>
                <a:gradFill rotWithShape="1">
                  <a:gsLst>
                    <a:gs pos="0">
                      <a:schemeClr val="accent5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5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5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5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45-2B87-4E8A-A93B-DCDAE7B100CE}"/>
              </c:ext>
            </c:extLst>
          </c:dPt>
          <c:dPt>
            <c:idx val="9"/>
            <c:marker>
              <c:symbol val="circle"/>
              <c:size val="5"/>
              <c:spPr>
                <a:gradFill rotWithShape="1">
                  <a:gsLst>
                    <a:gs pos="0">
                      <a:schemeClr val="accent5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5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5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5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46-2B87-4E8A-A93B-DCDAE7B100CE}"/>
              </c:ext>
            </c:extLst>
          </c:dPt>
          <c:dPt>
            <c:idx val="10"/>
            <c:marker>
              <c:symbol val="circle"/>
              <c:size val="5"/>
              <c:spPr>
                <a:gradFill rotWithShape="1">
                  <a:gsLst>
                    <a:gs pos="0">
                      <a:schemeClr val="accent5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5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5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5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47-2B87-4E8A-A93B-DCDAE7B100CE}"/>
              </c:ext>
            </c:extLst>
          </c:dPt>
          <c:dPt>
            <c:idx val="11"/>
            <c:marker>
              <c:symbol val="circle"/>
              <c:size val="5"/>
              <c:spPr>
                <a:gradFill rotWithShape="1">
                  <a:gsLst>
                    <a:gs pos="0">
                      <a:schemeClr val="accent5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5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5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5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48-2B87-4E8A-A93B-DCDAE7B100CE}"/>
              </c:ext>
            </c:extLst>
          </c:dPt>
          <c:dPt>
            <c:idx val="12"/>
            <c:marker>
              <c:symbol val="circle"/>
              <c:size val="5"/>
              <c:spPr>
                <a:gradFill rotWithShape="1">
                  <a:gsLst>
                    <a:gs pos="0">
                      <a:schemeClr val="accent5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5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5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5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49-2B87-4E8A-A93B-DCDAE7B100CE}"/>
              </c:ext>
            </c:extLst>
          </c:dPt>
          <c:dPt>
            <c:idx val="13"/>
            <c:marker>
              <c:symbol val="circle"/>
              <c:size val="5"/>
              <c:spPr>
                <a:gradFill rotWithShape="1">
                  <a:gsLst>
                    <a:gs pos="0">
                      <a:schemeClr val="accent5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5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5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5"/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A-2B87-4E8A-A93B-DCDAE7B100CE}"/>
              </c:ext>
            </c:extLst>
          </c:dPt>
          <c:dLbls>
            <c:dLbl>
              <c:idx val="10"/>
              <c:tx>
                <c:rich>
                  <a:bodyPr/>
                  <a:lstStyle/>
                  <a:p>
                    <a:r>
                      <a:rPr lang="en-US"/>
                      <a:t>LOR  / Data Set #1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47-2B87-4E8A-A93B-DCDAE7B100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'Box-Whisker Plot'!$J$56:$J$325</c:f>
              <c:numCache>
                <c:formatCode>General</c:formatCode>
                <c:ptCount val="270"/>
                <c:pt idx="0">
                  <c:v>3.5</c:v>
                </c:pt>
                <c:pt idx="1">
                  <c:v>3</c:v>
                </c:pt>
                <c:pt idx="2">
                  <c:v>3</c:v>
                </c:pt>
                <c:pt idx="3">
                  <c:v>1.5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4</c:v>
                </c:pt>
                <c:pt idx="10">
                  <c:v>4</c:v>
                </c:pt>
                <c:pt idx="11">
                  <c:v>3.5</c:v>
                </c:pt>
                <c:pt idx="12">
                  <c:v>3.5</c:v>
                </c:pt>
                <c:pt idx="13">
                  <c:v>3.4525000000000001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1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</c:numCache>
            </c:numRef>
          </c:xVal>
          <c:yVal>
            <c:numRef>
              <c:f>'Box-Whisker Plot'!$K$56:$K$325</c:f>
              <c:numCache>
                <c:formatCode>General</c:formatCode>
                <c:ptCount val="270"/>
                <c:pt idx="0">
                  <c:v>44</c:v>
                </c:pt>
                <c:pt idx="1">
                  <c:v>44</c:v>
                </c:pt>
                <c:pt idx="2">
                  <c:v>47</c:v>
                </c:pt>
                <c:pt idx="3">
                  <c:v>47</c:v>
                </c:pt>
                <c:pt idx="4">
                  <c:v>47</c:v>
                </c:pt>
                <c:pt idx="5">
                  <c:v>50</c:v>
                </c:pt>
                <c:pt idx="6">
                  <c:v>50</c:v>
                </c:pt>
                <c:pt idx="7">
                  <c:v>47</c:v>
                </c:pt>
                <c:pt idx="8">
                  <c:v>47</c:v>
                </c:pt>
                <c:pt idx="9">
                  <c:v>47</c:v>
                </c:pt>
                <c:pt idx="10">
                  <c:v>44</c:v>
                </c:pt>
                <c:pt idx="11">
                  <c:v>44</c:v>
                </c:pt>
                <c:pt idx="12">
                  <c:v>50</c:v>
                </c:pt>
                <c:pt idx="13">
                  <c:v>47</c:v>
                </c:pt>
                <c:pt idx="14">
                  <c:v>47</c:v>
                </c:pt>
                <c:pt idx="15">
                  <c:v>47</c:v>
                </c:pt>
                <c:pt idx="16">
                  <c:v>47</c:v>
                </c:pt>
                <c:pt idx="17">
                  <c:v>47</c:v>
                </c:pt>
                <c:pt idx="18">
                  <c:v>47</c:v>
                </c:pt>
                <c:pt idx="19">
                  <c:v>47</c:v>
                </c:pt>
                <c:pt idx="20">
                  <c:v>47</c:v>
                </c:pt>
                <c:pt idx="21">
                  <c:v>47</c:v>
                </c:pt>
                <c:pt idx="22">
                  <c:v>47</c:v>
                </c:pt>
                <c:pt idx="23">
                  <c:v>47</c:v>
                </c:pt>
                <c:pt idx="24">
                  <c:v>47</c:v>
                </c:pt>
                <c:pt idx="25">
                  <c:v>47</c:v>
                </c:pt>
                <c:pt idx="26">
                  <c:v>47</c:v>
                </c:pt>
                <c:pt idx="27">
                  <c:v>47</c:v>
                </c:pt>
                <c:pt idx="28">
                  <c:v>47</c:v>
                </c:pt>
                <c:pt idx="29">
                  <c:v>47</c:v>
                </c:pt>
                <c:pt idx="30">
                  <c:v>47</c:v>
                </c:pt>
                <c:pt idx="31">
                  <c:v>47</c:v>
                </c:pt>
                <c:pt idx="32">
                  <c:v>47</c:v>
                </c:pt>
                <c:pt idx="33">
                  <c:v>47</c:v>
                </c:pt>
                <c:pt idx="34">
                  <c:v>47</c:v>
                </c:pt>
                <c:pt idx="35">
                  <c:v>47</c:v>
                </c:pt>
                <c:pt idx="36">
                  <c:v>47</c:v>
                </c:pt>
                <c:pt idx="37">
                  <c:v>47</c:v>
                </c:pt>
                <c:pt idx="38">
                  <c:v>47</c:v>
                </c:pt>
                <c:pt idx="39">
                  <c:v>47</c:v>
                </c:pt>
                <c:pt idx="40">
                  <c:v>47</c:v>
                </c:pt>
                <c:pt idx="41">
                  <c:v>47</c:v>
                </c:pt>
                <c:pt idx="42">
                  <c:v>47</c:v>
                </c:pt>
                <c:pt idx="43">
                  <c:v>47</c:v>
                </c:pt>
                <c:pt idx="44">
                  <c:v>47</c:v>
                </c:pt>
                <c:pt idx="45">
                  <c:v>47</c:v>
                </c:pt>
                <c:pt idx="46">
                  <c:v>47</c:v>
                </c:pt>
                <c:pt idx="47">
                  <c:v>47</c:v>
                </c:pt>
                <c:pt idx="48">
                  <c:v>47</c:v>
                </c:pt>
                <c:pt idx="49">
                  <c:v>47</c:v>
                </c:pt>
                <c:pt idx="50">
                  <c:v>47</c:v>
                </c:pt>
                <c:pt idx="51">
                  <c:v>47</c:v>
                </c:pt>
                <c:pt idx="52">
                  <c:v>47</c:v>
                </c:pt>
                <c:pt idx="53">
                  <c:v>47</c:v>
                </c:pt>
                <c:pt idx="54">
                  <c:v>47</c:v>
                </c:pt>
                <c:pt idx="55">
                  <c:v>47</c:v>
                </c:pt>
                <c:pt idx="56">
                  <c:v>47</c:v>
                </c:pt>
                <c:pt idx="57">
                  <c:v>47</c:v>
                </c:pt>
                <c:pt idx="58">
                  <c:v>47</c:v>
                </c:pt>
                <c:pt idx="59">
                  <c:v>47</c:v>
                </c:pt>
                <c:pt idx="60">
                  <c:v>47</c:v>
                </c:pt>
                <c:pt idx="61">
                  <c:v>47</c:v>
                </c:pt>
                <c:pt idx="62">
                  <c:v>47</c:v>
                </c:pt>
                <c:pt idx="63">
                  <c:v>47</c:v>
                </c:pt>
                <c:pt idx="64">
                  <c:v>47</c:v>
                </c:pt>
                <c:pt idx="65">
                  <c:v>47</c:v>
                </c:pt>
                <c:pt idx="66">
                  <c:v>47</c:v>
                </c:pt>
                <c:pt idx="67">
                  <c:v>47</c:v>
                </c:pt>
                <c:pt idx="68">
                  <c:v>47</c:v>
                </c:pt>
                <c:pt idx="69">
                  <c:v>47</c:v>
                </c:pt>
                <c:pt idx="70">
                  <c:v>47</c:v>
                </c:pt>
                <c:pt idx="71">
                  <c:v>47</c:v>
                </c:pt>
                <c:pt idx="72">
                  <c:v>47</c:v>
                </c:pt>
                <c:pt idx="73">
                  <c:v>47</c:v>
                </c:pt>
                <c:pt idx="74">
                  <c:v>47</c:v>
                </c:pt>
                <c:pt idx="75">
                  <c:v>47</c:v>
                </c:pt>
                <c:pt idx="76">
                  <c:v>47</c:v>
                </c:pt>
                <c:pt idx="77">
                  <c:v>47</c:v>
                </c:pt>
                <c:pt idx="78">
                  <c:v>47</c:v>
                </c:pt>
                <c:pt idx="79">
                  <c:v>47</c:v>
                </c:pt>
                <c:pt idx="80">
                  <c:v>47</c:v>
                </c:pt>
                <c:pt idx="81">
                  <c:v>47</c:v>
                </c:pt>
                <c:pt idx="82">
                  <c:v>47</c:v>
                </c:pt>
                <c:pt idx="83">
                  <c:v>47</c:v>
                </c:pt>
                <c:pt idx="84">
                  <c:v>47</c:v>
                </c:pt>
                <c:pt idx="85">
                  <c:v>47</c:v>
                </c:pt>
                <c:pt idx="86">
                  <c:v>47</c:v>
                </c:pt>
                <c:pt idx="87">
                  <c:v>47</c:v>
                </c:pt>
                <c:pt idx="88">
                  <c:v>47</c:v>
                </c:pt>
                <c:pt idx="89">
                  <c:v>47</c:v>
                </c:pt>
                <c:pt idx="90">
                  <c:v>47</c:v>
                </c:pt>
                <c:pt idx="91">
                  <c:v>47</c:v>
                </c:pt>
                <c:pt idx="92">
                  <c:v>47</c:v>
                </c:pt>
                <c:pt idx="93">
                  <c:v>47</c:v>
                </c:pt>
                <c:pt idx="94">
                  <c:v>47</c:v>
                </c:pt>
                <c:pt idx="95">
                  <c:v>47</c:v>
                </c:pt>
                <c:pt idx="96">
                  <c:v>47</c:v>
                </c:pt>
                <c:pt idx="97">
                  <c:v>47</c:v>
                </c:pt>
                <c:pt idx="98">
                  <c:v>47</c:v>
                </c:pt>
                <c:pt idx="99">
                  <c:v>47</c:v>
                </c:pt>
                <c:pt idx="100">
                  <c:v>47</c:v>
                </c:pt>
                <c:pt idx="101">
                  <c:v>47</c:v>
                </c:pt>
                <c:pt idx="102">
                  <c:v>47</c:v>
                </c:pt>
                <c:pt idx="103">
                  <c:v>47</c:v>
                </c:pt>
                <c:pt idx="104">
                  <c:v>47</c:v>
                </c:pt>
                <c:pt idx="105">
                  <c:v>47</c:v>
                </c:pt>
                <c:pt idx="106">
                  <c:v>47</c:v>
                </c:pt>
                <c:pt idx="107">
                  <c:v>47</c:v>
                </c:pt>
                <c:pt idx="108">
                  <c:v>47</c:v>
                </c:pt>
                <c:pt idx="109">
                  <c:v>47</c:v>
                </c:pt>
                <c:pt idx="110">
                  <c:v>47</c:v>
                </c:pt>
                <c:pt idx="111">
                  <c:v>47</c:v>
                </c:pt>
                <c:pt idx="112">
                  <c:v>47</c:v>
                </c:pt>
                <c:pt idx="113">
                  <c:v>47</c:v>
                </c:pt>
                <c:pt idx="114">
                  <c:v>47</c:v>
                </c:pt>
                <c:pt idx="115">
                  <c:v>47</c:v>
                </c:pt>
                <c:pt idx="116">
                  <c:v>47</c:v>
                </c:pt>
                <c:pt idx="117">
                  <c:v>47</c:v>
                </c:pt>
                <c:pt idx="118">
                  <c:v>47</c:v>
                </c:pt>
                <c:pt idx="119">
                  <c:v>47</c:v>
                </c:pt>
                <c:pt idx="120">
                  <c:v>47</c:v>
                </c:pt>
                <c:pt idx="121">
                  <c:v>47</c:v>
                </c:pt>
                <c:pt idx="122">
                  <c:v>47</c:v>
                </c:pt>
                <c:pt idx="123">
                  <c:v>47</c:v>
                </c:pt>
                <c:pt idx="124">
                  <c:v>47</c:v>
                </c:pt>
                <c:pt idx="125">
                  <c:v>47</c:v>
                </c:pt>
                <c:pt idx="126">
                  <c:v>47</c:v>
                </c:pt>
                <c:pt idx="127">
                  <c:v>47</c:v>
                </c:pt>
                <c:pt idx="128">
                  <c:v>47</c:v>
                </c:pt>
                <c:pt idx="129">
                  <c:v>47</c:v>
                </c:pt>
                <c:pt idx="130">
                  <c:v>47</c:v>
                </c:pt>
                <c:pt idx="131">
                  <c:v>47</c:v>
                </c:pt>
                <c:pt idx="132">
                  <c:v>47</c:v>
                </c:pt>
                <c:pt idx="133">
                  <c:v>47</c:v>
                </c:pt>
                <c:pt idx="134">
                  <c:v>47</c:v>
                </c:pt>
                <c:pt idx="135">
                  <c:v>47</c:v>
                </c:pt>
                <c:pt idx="136">
                  <c:v>47</c:v>
                </c:pt>
                <c:pt idx="137">
                  <c:v>47</c:v>
                </c:pt>
                <c:pt idx="138">
                  <c:v>47</c:v>
                </c:pt>
                <c:pt idx="139">
                  <c:v>47</c:v>
                </c:pt>
                <c:pt idx="140">
                  <c:v>47</c:v>
                </c:pt>
                <c:pt idx="141">
                  <c:v>47</c:v>
                </c:pt>
                <c:pt idx="142">
                  <c:v>47</c:v>
                </c:pt>
                <c:pt idx="143">
                  <c:v>47</c:v>
                </c:pt>
                <c:pt idx="144">
                  <c:v>47</c:v>
                </c:pt>
                <c:pt idx="145">
                  <c:v>47</c:v>
                </c:pt>
                <c:pt idx="146">
                  <c:v>47</c:v>
                </c:pt>
                <c:pt idx="147">
                  <c:v>47</c:v>
                </c:pt>
                <c:pt idx="148">
                  <c:v>47</c:v>
                </c:pt>
                <c:pt idx="149">
                  <c:v>47</c:v>
                </c:pt>
                <c:pt idx="150">
                  <c:v>47</c:v>
                </c:pt>
                <c:pt idx="151">
                  <c:v>47</c:v>
                </c:pt>
                <c:pt idx="152">
                  <c:v>47</c:v>
                </c:pt>
                <c:pt idx="153">
                  <c:v>47</c:v>
                </c:pt>
                <c:pt idx="154">
                  <c:v>47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47</c:v>
                </c:pt>
                <c:pt idx="183">
                  <c:v>47</c:v>
                </c:pt>
                <c:pt idx="184">
                  <c:v>47</c:v>
                </c:pt>
                <c:pt idx="185">
                  <c:v>47</c:v>
                </c:pt>
                <c:pt idx="186">
                  <c:v>47</c:v>
                </c:pt>
                <c:pt idx="187">
                  <c:v>47</c:v>
                </c:pt>
                <c:pt idx="188">
                  <c:v>47</c:v>
                </c:pt>
                <c:pt idx="189">
                  <c:v>47</c:v>
                </c:pt>
                <c:pt idx="190">
                  <c:v>47</c:v>
                </c:pt>
                <c:pt idx="191">
                  <c:v>47</c:v>
                </c:pt>
                <c:pt idx="192">
                  <c:v>47</c:v>
                </c:pt>
                <c:pt idx="193">
                  <c:v>47</c:v>
                </c:pt>
                <c:pt idx="194">
                  <c:v>47</c:v>
                </c:pt>
                <c:pt idx="195">
                  <c:v>47</c:v>
                </c:pt>
                <c:pt idx="196">
                  <c:v>47</c:v>
                </c:pt>
                <c:pt idx="197">
                  <c:v>47</c:v>
                </c:pt>
                <c:pt idx="198">
                  <c:v>47</c:v>
                </c:pt>
                <c:pt idx="199">
                  <c:v>47</c:v>
                </c:pt>
                <c:pt idx="200">
                  <c:v>47</c:v>
                </c:pt>
                <c:pt idx="201">
                  <c:v>47</c:v>
                </c:pt>
                <c:pt idx="202">
                  <c:v>47</c:v>
                </c:pt>
                <c:pt idx="203">
                  <c:v>47</c:v>
                </c:pt>
                <c:pt idx="204">
                  <c:v>47</c:v>
                </c:pt>
                <c:pt idx="205">
                  <c:v>47</c:v>
                </c:pt>
                <c:pt idx="206">
                  <c:v>47</c:v>
                </c:pt>
                <c:pt idx="207">
                  <c:v>47</c:v>
                </c:pt>
                <c:pt idx="208">
                  <c:v>47</c:v>
                </c:pt>
                <c:pt idx="209">
                  <c:v>47</c:v>
                </c:pt>
                <c:pt idx="210">
                  <c:v>47</c:v>
                </c:pt>
                <c:pt idx="211">
                  <c:v>47</c:v>
                </c:pt>
                <c:pt idx="212">
                  <c:v>47</c:v>
                </c:pt>
                <c:pt idx="213">
                  <c:v>47</c:v>
                </c:pt>
                <c:pt idx="214">
                  <c:v>47</c:v>
                </c:pt>
                <c:pt idx="215">
                  <c:v>47</c:v>
                </c:pt>
                <c:pt idx="216">
                  <c:v>47</c:v>
                </c:pt>
                <c:pt idx="217">
                  <c:v>47</c:v>
                </c:pt>
                <c:pt idx="218">
                  <c:v>47</c:v>
                </c:pt>
                <c:pt idx="219">
                  <c:v>47</c:v>
                </c:pt>
                <c:pt idx="220">
                  <c:v>47</c:v>
                </c:pt>
                <c:pt idx="221">
                  <c:v>47</c:v>
                </c:pt>
                <c:pt idx="222">
                  <c:v>47</c:v>
                </c:pt>
                <c:pt idx="223">
                  <c:v>47</c:v>
                </c:pt>
                <c:pt idx="224">
                  <c:v>47</c:v>
                </c:pt>
                <c:pt idx="225">
                  <c:v>47</c:v>
                </c:pt>
                <c:pt idx="226">
                  <c:v>47</c:v>
                </c:pt>
                <c:pt idx="227">
                  <c:v>47</c:v>
                </c:pt>
                <c:pt idx="228">
                  <c:v>47</c:v>
                </c:pt>
                <c:pt idx="229">
                  <c:v>47</c:v>
                </c:pt>
                <c:pt idx="230">
                  <c:v>47</c:v>
                </c:pt>
                <c:pt idx="231">
                  <c:v>47</c:v>
                </c:pt>
                <c:pt idx="232">
                  <c:v>47</c:v>
                </c:pt>
                <c:pt idx="233">
                  <c:v>47</c:v>
                </c:pt>
                <c:pt idx="234">
                  <c:v>47</c:v>
                </c:pt>
                <c:pt idx="235">
                  <c:v>47</c:v>
                </c:pt>
                <c:pt idx="236">
                  <c:v>47</c:v>
                </c:pt>
                <c:pt idx="237">
                  <c:v>47</c:v>
                </c:pt>
                <c:pt idx="238">
                  <c:v>47</c:v>
                </c:pt>
                <c:pt idx="239">
                  <c:v>47</c:v>
                </c:pt>
                <c:pt idx="240">
                  <c:v>47</c:v>
                </c:pt>
                <c:pt idx="241">
                  <c:v>47</c:v>
                </c:pt>
                <c:pt idx="242">
                  <c:v>47</c:v>
                </c:pt>
                <c:pt idx="243">
                  <c:v>47</c:v>
                </c:pt>
                <c:pt idx="244">
                  <c:v>47</c:v>
                </c:pt>
                <c:pt idx="245">
                  <c:v>47</c:v>
                </c:pt>
                <c:pt idx="246">
                  <c:v>47</c:v>
                </c:pt>
                <c:pt idx="247">
                  <c:v>47</c:v>
                </c:pt>
                <c:pt idx="248">
                  <c:v>47</c:v>
                </c:pt>
                <c:pt idx="249">
                  <c:v>47</c:v>
                </c:pt>
                <c:pt idx="250">
                  <c:v>47</c:v>
                </c:pt>
                <c:pt idx="251">
                  <c:v>47</c:v>
                </c:pt>
                <c:pt idx="252">
                  <c:v>47</c:v>
                </c:pt>
                <c:pt idx="253">
                  <c:v>47</c:v>
                </c:pt>
                <c:pt idx="254">
                  <c:v>47</c:v>
                </c:pt>
                <c:pt idx="255">
                  <c:v>47</c:v>
                </c:pt>
                <c:pt idx="256">
                  <c:v>47</c:v>
                </c:pt>
                <c:pt idx="257">
                  <c:v>47</c:v>
                </c:pt>
                <c:pt idx="258">
                  <c:v>47</c:v>
                </c:pt>
                <c:pt idx="259">
                  <c:v>47</c:v>
                </c:pt>
                <c:pt idx="260">
                  <c:v>47</c:v>
                </c:pt>
                <c:pt idx="261">
                  <c:v>47</c:v>
                </c:pt>
                <c:pt idx="262">
                  <c:v>47</c:v>
                </c:pt>
                <c:pt idx="263">
                  <c:v>47</c:v>
                </c:pt>
                <c:pt idx="264">
                  <c:v>47</c:v>
                </c:pt>
                <c:pt idx="265">
                  <c:v>47</c:v>
                </c:pt>
                <c:pt idx="266">
                  <c:v>47</c:v>
                </c:pt>
                <c:pt idx="267">
                  <c:v>47</c:v>
                </c:pt>
                <c:pt idx="268">
                  <c:v>47</c:v>
                </c:pt>
                <c:pt idx="269">
                  <c:v>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23C-2B87-4E8A-A93B-DCDAE7B100CE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gradFill rotWithShape="1">
                  <a:gsLst>
                    <a:gs pos="0">
                      <a:schemeClr val="accent6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6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6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6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CC-2B87-4E8A-A93B-DCDAE7B100CE}"/>
              </c:ext>
            </c:extLst>
          </c:dPt>
          <c:dPt>
            <c:idx val="1"/>
            <c:marker>
              <c:symbol val="circle"/>
              <c:size val="5"/>
              <c:spPr>
                <a:gradFill rotWithShape="1">
                  <a:gsLst>
                    <a:gs pos="0">
                      <a:schemeClr val="accent6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6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6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6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CD-2B87-4E8A-A93B-DCDAE7B100CE}"/>
              </c:ext>
            </c:extLst>
          </c:dPt>
          <c:dPt>
            <c:idx val="2"/>
            <c:marker>
              <c:symbol val="circle"/>
              <c:size val="5"/>
              <c:spPr>
                <a:gradFill rotWithShape="1">
                  <a:gsLst>
                    <a:gs pos="0">
                      <a:schemeClr val="accent6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6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6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6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CE-2B87-4E8A-A93B-DCDAE7B100CE}"/>
              </c:ext>
            </c:extLst>
          </c:dPt>
          <c:dPt>
            <c:idx val="3"/>
            <c:marker>
              <c:symbol val="circle"/>
              <c:size val="5"/>
              <c:spPr>
                <a:gradFill rotWithShape="1">
                  <a:gsLst>
                    <a:gs pos="0">
                      <a:schemeClr val="accent6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6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6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6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CF-2B87-4E8A-A93B-DCDAE7B100CE}"/>
              </c:ext>
            </c:extLst>
          </c:dPt>
          <c:dPt>
            <c:idx val="4"/>
            <c:marker>
              <c:symbol val="circle"/>
              <c:size val="5"/>
              <c:spPr>
                <a:gradFill rotWithShape="1">
                  <a:gsLst>
                    <a:gs pos="0">
                      <a:schemeClr val="accent6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6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6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6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D0-2B87-4E8A-A93B-DCDAE7B100CE}"/>
              </c:ext>
            </c:extLst>
          </c:dPt>
          <c:dPt>
            <c:idx val="5"/>
            <c:marker>
              <c:symbol val="circle"/>
              <c:size val="5"/>
              <c:spPr>
                <a:gradFill rotWithShape="1">
                  <a:gsLst>
                    <a:gs pos="0">
                      <a:schemeClr val="accent6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6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6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6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D1-2B87-4E8A-A93B-DCDAE7B100CE}"/>
              </c:ext>
            </c:extLst>
          </c:dPt>
          <c:dPt>
            <c:idx val="6"/>
            <c:marker>
              <c:symbol val="circle"/>
              <c:size val="5"/>
              <c:spPr>
                <a:gradFill rotWithShape="1">
                  <a:gsLst>
                    <a:gs pos="0">
                      <a:schemeClr val="accent6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6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6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6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D2-2B87-4E8A-A93B-DCDAE7B100CE}"/>
              </c:ext>
            </c:extLst>
          </c:dPt>
          <c:dPt>
            <c:idx val="7"/>
            <c:marker>
              <c:symbol val="circle"/>
              <c:size val="5"/>
              <c:spPr>
                <a:gradFill rotWithShape="1">
                  <a:gsLst>
                    <a:gs pos="0">
                      <a:schemeClr val="accent6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6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6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6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D3-2B87-4E8A-A93B-DCDAE7B100CE}"/>
              </c:ext>
            </c:extLst>
          </c:dPt>
          <c:dPt>
            <c:idx val="8"/>
            <c:marker>
              <c:symbol val="circle"/>
              <c:size val="5"/>
              <c:spPr>
                <a:gradFill rotWithShape="1">
                  <a:gsLst>
                    <a:gs pos="0">
                      <a:schemeClr val="accent6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6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6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6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D4-2B87-4E8A-A93B-DCDAE7B100CE}"/>
              </c:ext>
            </c:extLst>
          </c:dPt>
          <c:dPt>
            <c:idx val="9"/>
            <c:marker>
              <c:symbol val="circle"/>
              <c:size val="5"/>
              <c:spPr>
                <a:gradFill rotWithShape="1">
                  <a:gsLst>
                    <a:gs pos="0">
                      <a:schemeClr val="accent6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6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6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6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D5-2B87-4E8A-A93B-DCDAE7B100CE}"/>
              </c:ext>
            </c:extLst>
          </c:dPt>
          <c:dPt>
            <c:idx val="10"/>
            <c:marker>
              <c:symbol val="circle"/>
              <c:size val="5"/>
              <c:spPr>
                <a:gradFill rotWithShape="1">
                  <a:gsLst>
                    <a:gs pos="0">
                      <a:schemeClr val="accent6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6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6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6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D6-2B87-4E8A-A93B-DCDAE7B100CE}"/>
              </c:ext>
            </c:extLst>
          </c:dPt>
          <c:dPt>
            <c:idx val="11"/>
            <c:marker>
              <c:symbol val="circle"/>
              <c:size val="5"/>
              <c:spPr>
                <a:gradFill rotWithShape="1">
                  <a:gsLst>
                    <a:gs pos="0">
                      <a:schemeClr val="accent6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6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6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6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D7-2B87-4E8A-A93B-DCDAE7B100CE}"/>
              </c:ext>
            </c:extLst>
          </c:dPt>
          <c:dPt>
            <c:idx val="12"/>
            <c:marker>
              <c:symbol val="circle"/>
              <c:size val="5"/>
              <c:spPr>
                <a:gradFill rotWithShape="1">
                  <a:gsLst>
                    <a:gs pos="0">
                      <a:schemeClr val="accent6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6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6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6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D8-2B87-4E8A-A93B-DCDAE7B100CE}"/>
              </c:ext>
            </c:extLst>
          </c:dPt>
          <c:dPt>
            <c:idx val="13"/>
            <c:marker>
              <c:symbol val="circle"/>
              <c:size val="5"/>
              <c:spPr>
                <a:gradFill rotWithShape="1">
                  <a:gsLst>
                    <a:gs pos="0">
                      <a:schemeClr val="accent6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6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6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6"/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9-2B87-4E8A-A93B-DCDAE7B100CE}"/>
              </c:ext>
            </c:extLst>
          </c:dPt>
          <c:dLbls>
            <c:dLbl>
              <c:idx val="10"/>
              <c:tx>
                <c:rich>
                  <a:bodyPr/>
                  <a:lstStyle/>
                  <a:p>
                    <a:r>
                      <a:rPr lang="en-US"/>
                      <a:t>CGPA / Data Set #1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2D6-2B87-4E8A-A93B-DCDAE7B100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'Box-Whisker Plot'!$L$56:$L$325</c:f>
              <c:numCache>
                <c:formatCode>General</c:formatCode>
                <c:ptCount val="270"/>
                <c:pt idx="0">
                  <c:v>8.6</c:v>
                </c:pt>
                <c:pt idx="1">
                  <c:v>8.17</c:v>
                </c:pt>
                <c:pt idx="2">
                  <c:v>8.17</c:v>
                </c:pt>
                <c:pt idx="3">
                  <c:v>7.2</c:v>
                </c:pt>
                <c:pt idx="4">
                  <c:v>8.17</c:v>
                </c:pt>
                <c:pt idx="5">
                  <c:v>8.17</c:v>
                </c:pt>
                <c:pt idx="6">
                  <c:v>9.06</c:v>
                </c:pt>
                <c:pt idx="7">
                  <c:v>9.06</c:v>
                </c:pt>
                <c:pt idx="8">
                  <c:v>9.92</c:v>
                </c:pt>
                <c:pt idx="9">
                  <c:v>9.06</c:v>
                </c:pt>
                <c:pt idx="10">
                  <c:v>9.06</c:v>
                </c:pt>
                <c:pt idx="11">
                  <c:v>8.6</c:v>
                </c:pt>
                <c:pt idx="12">
                  <c:v>8.6</c:v>
                </c:pt>
                <c:pt idx="13">
                  <c:v>8.5989249999999977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6.8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</c:numCache>
            </c:numRef>
          </c:xVal>
          <c:yVal>
            <c:numRef>
              <c:f>'Box-Whisker Plot'!$M$56:$M$325</c:f>
              <c:numCache>
                <c:formatCode>General</c:formatCode>
                <c:ptCount val="270"/>
                <c:pt idx="0">
                  <c:v>54</c:v>
                </c:pt>
                <c:pt idx="1">
                  <c:v>54</c:v>
                </c:pt>
                <c:pt idx="2">
                  <c:v>57</c:v>
                </c:pt>
                <c:pt idx="3">
                  <c:v>57</c:v>
                </c:pt>
                <c:pt idx="4">
                  <c:v>57</c:v>
                </c:pt>
                <c:pt idx="5">
                  <c:v>60</c:v>
                </c:pt>
                <c:pt idx="6">
                  <c:v>60</c:v>
                </c:pt>
                <c:pt idx="7">
                  <c:v>57</c:v>
                </c:pt>
                <c:pt idx="8">
                  <c:v>57</c:v>
                </c:pt>
                <c:pt idx="9">
                  <c:v>57</c:v>
                </c:pt>
                <c:pt idx="10">
                  <c:v>54</c:v>
                </c:pt>
                <c:pt idx="11">
                  <c:v>54</c:v>
                </c:pt>
                <c:pt idx="12">
                  <c:v>60</c:v>
                </c:pt>
                <c:pt idx="13">
                  <c:v>57</c:v>
                </c:pt>
                <c:pt idx="14">
                  <c:v>57</c:v>
                </c:pt>
                <c:pt idx="15">
                  <c:v>57</c:v>
                </c:pt>
                <c:pt idx="16">
                  <c:v>57</c:v>
                </c:pt>
                <c:pt idx="17">
                  <c:v>57</c:v>
                </c:pt>
                <c:pt idx="18">
                  <c:v>57</c:v>
                </c:pt>
                <c:pt idx="19">
                  <c:v>57</c:v>
                </c:pt>
                <c:pt idx="20">
                  <c:v>57</c:v>
                </c:pt>
                <c:pt idx="21">
                  <c:v>57</c:v>
                </c:pt>
                <c:pt idx="22">
                  <c:v>57</c:v>
                </c:pt>
                <c:pt idx="23">
                  <c:v>57</c:v>
                </c:pt>
                <c:pt idx="24">
                  <c:v>57</c:v>
                </c:pt>
                <c:pt idx="25">
                  <c:v>57</c:v>
                </c:pt>
                <c:pt idx="26">
                  <c:v>57</c:v>
                </c:pt>
                <c:pt idx="27">
                  <c:v>57</c:v>
                </c:pt>
                <c:pt idx="28">
                  <c:v>57</c:v>
                </c:pt>
                <c:pt idx="29">
                  <c:v>57</c:v>
                </c:pt>
                <c:pt idx="30">
                  <c:v>57</c:v>
                </c:pt>
                <c:pt idx="31">
                  <c:v>57</c:v>
                </c:pt>
                <c:pt idx="32">
                  <c:v>57</c:v>
                </c:pt>
                <c:pt idx="33">
                  <c:v>57</c:v>
                </c:pt>
                <c:pt idx="34">
                  <c:v>57</c:v>
                </c:pt>
                <c:pt idx="35">
                  <c:v>57</c:v>
                </c:pt>
                <c:pt idx="36">
                  <c:v>57</c:v>
                </c:pt>
                <c:pt idx="37">
                  <c:v>57</c:v>
                </c:pt>
                <c:pt idx="38">
                  <c:v>57</c:v>
                </c:pt>
                <c:pt idx="39">
                  <c:v>57</c:v>
                </c:pt>
                <c:pt idx="40">
                  <c:v>57</c:v>
                </c:pt>
                <c:pt idx="41">
                  <c:v>57</c:v>
                </c:pt>
                <c:pt idx="42">
                  <c:v>57</c:v>
                </c:pt>
                <c:pt idx="43">
                  <c:v>57</c:v>
                </c:pt>
                <c:pt idx="44">
                  <c:v>57</c:v>
                </c:pt>
                <c:pt idx="45">
                  <c:v>57</c:v>
                </c:pt>
                <c:pt idx="46">
                  <c:v>57</c:v>
                </c:pt>
                <c:pt idx="47">
                  <c:v>57</c:v>
                </c:pt>
                <c:pt idx="48">
                  <c:v>57</c:v>
                </c:pt>
                <c:pt idx="49">
                  <c:v>57</c:v>
                </c:pt>
                <c:pt idx="50">
                  <c:v>57</c:v>
                </c:pt>
                <c:pt idx="51">
                  <c:v>57</c:v>
                </c:pt>
                <c:pt idx="52">
                  <c:v>57</c:v>
                </c:pt>
                <c:pt idx="53">
                  <c:v>57</c:v>
                </c:pt>
                <c:pt idx="54">
                  <c:v>57</c:v>
                </c:pt>
                <c:pt idx="55">
                  <c:v>57</c:v>
                </c:pt>
                <c:pt idx="56">
                  <c:v>57</c:v>
                </c:pt>
                <c:pt idx="57">
                  <c:v>57</c:v>
                </c:pt>
                <c:pt idx="58">
                  <c:v>57</c:v>
                </c:pt>
                <c:pt idx="59">
                  <c:v>57</c:v>
                </c:pt>
                <c:pt idx="60">
                  <c:v>57</c:v>
                </c:pt>
                <c:pt idx="61">
                  <c:v>57</c:v>
                </c:pt>
                <c:pt idx="62">
                  <c:v>57</c:v>
                </c:pt>
                <c:pt idx="63">
                  <c:v>57</c:v>
                </c:pt>
                <c:pt idx="64">
                  <c:v>57</c:v>
                </c:pt>
                <c:pt idx="65">
                  <c:v>57</c:v>
                </c:pt>
                <c:pt idx="66">
                  <c:v>57</c:v>
                </c:pt>
                <c:pt idx="67">
                  <c:v>57</c:v>
                </c:pt>
                <c:pt idx="68">
                  <c:v>57</c:v>
                </c:pt>
                <c:pt idx="69">
                  <c:v>57</c:v>
                </c:pt>
                <c:pt idx="70">
                  <c:v>57</c:v>
                </c:pt>
                <c:pt idx="71">
                  <c:v>57</c:v>
                </c:pt>
                <c:pt idx="72">
                  <c:v>57</c:v>
                </c:pt>
                <c:pt idx="73">
                  <c:v>57</c:v>
                </c:pt>
                <c:pt idx="74">
                  <c:v>57</c:v>
                </c:pt>
                <c:pt idx="75">
                  <c:v>57</c:v>
                </c:pt>
                <c:pt idx="76">
                  <c:v>57</c:v>
                </c:pt>
                <c:pt idx="77">
                  <c:v>57</c:v>
                </c:pt>
                <c:pt idx="78">
                  <c:v>57</c:v>
                </c:pt>
                <c:pt idx="79">
                  <c:v>57</c:v>
                </c:pt>
                <c:pt idx="80">
                  <c:v>57</c:v>
                </c:pt>
                <c:pt idx="81">
                  <c:v>57</c:v>
                </c:pt>
                <c:pt idx="82">
                  <c:v>57</c:v>
                </c:pt>
                <c:pt idx="83">
                  <c:v>57</c:v>
                </c:pt>
                <c:pt idx="84">
                  <c:v>57</c:v>
                </c:pt>
                <c:pt idx="85">
                  <c:v>57</c:v>
                </c:pt>
                <c:pt idx="86">
                  <c:v>57</c:v>
                </c:pt>
                <c:pt idx="87">
                  <c:v>57</c:v>
                </c:pt>
                <c:pt idx="88">
                  <c:v>57</c:v>
                </c:pt>
                <c:pt idx="89">
                  <c:v>57</c:v>
                </c:pt>
                <c:pt idx="90">
                  <c:v>57</c:v>
                </c:pt>
                <c:pt idx="91">
                  <c:v>57</c:v>
                </c:pt>
                <c:pt idx="92">
                  <c:v>57</c:v>
                </c:pt>
                <c:pt idx="93">
                  <c:v>57</c:v>
                </c:pt>
                <c:pt idx="94">
                  <c:v>57</c:v>
                </c:pt>
                <c:pt idx="95">
                  <c:v>57</c:v>
                </c:pt>
                <c:pt idx="96">
                  <c:v>57</c:v>
                </c:pt>
                <c:pt idx="97">
                  <c:v>57</c:v>
                </c:pt>
                <c:pt idx="98">
                  <c:v>57</c:v>
                </c:pt>
                <c:pt idx="99">
                  <c:v>57</c:v>
                </c:pt>
                <c:pt idx="100">
                  <c:v>57</c:v>
                </c:pt>
                <c:pt idx="101">
                  <c:v>57</c:v>
                </c:pt>
                <c:pt idx="102">
                  <c:v>57</c:v>
                </c:pt>
                <c:pt idx="103">
                  <c:v>57</c:v>
                </c:pt>
                <c:pt idx="104">
                  <c:v>57</c:v>
                </c:pt>
                <c:pt idx="105">
                  <c:v>57</c:v>
                </c:pt>
                <c:pt idx="106">
                  <c:v>57</c:v>
                </c:pt>
                <c:pt idx="107">
                  <c:v>57</c:v>
                </c:pt>
                <c:pt idx="108">
                  <c:v>57</c:v>
                </c:pt>
                <c:pt idx="109">
                  <c:v>57</c:v>
                </c:pt>
                <c:pt idx="110">
                  <c:v>57</c:v>
                </c:pt>
                <c:pt idx="111">
                  <c:v>57</c:v>
                </c:pt>
                <c:pt idx="112">
                  <c:v>57</c:v>
                </c:pt>
                <c:pt idx="113">
                  <c:v>57</c:v>
                </c:pt>
                <c:pt idx="114">
                  <c:v>57</c:v>
                </c:pt>
                <c:pt idx="115">
                  <c:v>57</c:v>
                </c:pt>
                <c:pt idx="116">
                  <c:v>57</c:v>
                </c:pt>
                <c:pt idx="117">
                  <c:v>57</c:v>
                </c:pt>
                <c:pt idx="118">
                  <c:v>57</c:v>
                </c:pt>
                <c:pt idx="119">
                  <c:v>57</c:v>
                </c:pt>
                <c:pt idx="120">
                  <c:v>57</c:v>
                </c:pt>
                <c:pt idx="121">
                  <c:v>57</c:v>
                </c:pt>
                <c:pt idx="122">
                  <c:v>57</c:v>
                </c:pt>
                <c:pt idx="123">
                  <c:v>57</c:v>
                </c:pt>
                <c:pt idx="124">
                  <c:v>57</c:v>
                </c:pt>
                <c:pt idx="125">
                  <c:v>57</c:v>
                </c:pt>
                <c:pt idx="126">
                  <c:v>57</c:v>
                </c:pt>
                <c:pt idx="127">
                  <c:v>57</c:v>
                </c:pt>
                <c:pt idx="128">
                  <c:v>57</c:v>
                </c:pt>
                <c:pt idx="129">
                  <c:v>57</c:v>
                </c:pt>
                <c:pt idx="130">
                  <c:v>57</c:v>
                </c:pt>
                <c:pt idx="131">
                  <c:v>57</c:v>
                </c:pt>
                <c:pt idx="132">
                  <c:v>57</c:v>
                </c:pt>
                <c:pt idx="133">
                  <c:v>57</c:v>
                </c:pt>
                <c:pt idx="134">
                  <c:v>57</c:v>
                </c:pt>
                <c:pt idx="135">
                  <c:v>57</c:v>
                </c:pt>
                <c:pt idx="136">
                  <c:v>57</c:v>
                </c:pt>
                <c:pt idx="137">
                  <c:v>57</c:v>
                </c:pt>
                <c:pt idx="138">
                  <c:v>57</c:v>
                </c:pt>
                <c:pt idx="139">
                  <c:v>57</c:v>
                </c:pt>
                <c:pt idx="140">
                  <c:v>57</c:v>
                </c:pt>
                <c:pt idx="141">
                  <c:v>57</c:v>
                </c:pt>
                <c:pt idx="142">
                  <c:v>57</c:v>
                </c:pt>
                <c:pt idx="143">
                  <c:v>57</c:v>
                </c:pt>
                <c:pt idx="144">
                  <c:v>57</c:v>
                </c:pt>
                <c:pt idx="145">
                  <c:v>57</c:v>
                </c:pt>
                <c:pt idx="146">
                  <c:v>57</c:v>
                </c:pt>
                <c:pt idx="147">
                  <c:v>57</c:v>
                </c:pt>
                <c:pt idx="148">
                  <c:v>57</c:v>
                </c:pt>
                <c:pt idx="149">
                  <c:v>57</c:v>
                </c:pt>
                <c:pt idx="150">
                  <c:v>57</c:v>
                </c:pt>
                <c:pt idx="151">
                  <c:v>57</c:v>
                </c:pt>
                <c:pt idx="152">
                  <c:v>57</c:v>
                </c:pt>
                <c:pt idx="153">
                  <c:v>57</c:v>
                </c:pt>
                <c:pt idx="154">
                  <c:v>57</c:v>
                </c:pt>
                <c:pt idx="155">
                  <c:v>57</c:v>
                </c:pt>
                <c:pt idx="156">
                  <c:v>57</c:v>
                </c:pt>
                <c:pt idx="157">
                  <c:v>57</c:v>
                </c:pt>
                <c:pt idx="158">
                  <c:v>57</c:v>
                </c:pt>
                <c:pt idx="159">
                  <c:v>57</c:v>
                </c:pt>
                <c:pt idx="160">
                  <c:v>57</c:v>
                </c:pt>
                <c:pt idx="161">
                  <c:v>57</c:v>
                </c:pt>
                <c:pt idx="162">
                  <c:v>57</c:v>
                </c:pt>
                <c:pt idx="163">
                  <c:v>57</c:v>
                </c:pt>
                <c:pt idx="164">
                  <c:v>57</c:v>
                </c:pt>
                <c:pt idx="165">
                  <c:v>57</c:v>
                </c:pt>
                <c:pt idx="166">
                  <c:v>57</c:v>
                </c:pt>
                <c:pt idx="167">
                  <c:v>57</c:v>
                </c:pt>
                <c:pt idx="168">
                  <c:v>57</c:v>
                </c:pt>
                <c:pt idx="169">
                  <c:v>57</c:v>
                </c:pt>
                <c:pt idx="170">
                  <c:v>57</c:v>
                </c:pt>
                <c:pt idx="171">
                  <c:v>57</c:v>
                </c:pt>
                <c:pt idx="172">
                  <c:v>57</c:v>
                </c:pt>
                <c:pt idx="173">
                  <c:v>57</c:v>
                </c:pt>
                <c:pt idx="174">
                  <c:v>57</c:v>
                </c:pt>
                <c:pt idx="175">
                  <c:v>57</c:v>
                </c:pt>
                <c:pt idx="176">
                  <c:v>57</c:v>
                </c:pt>
                <c:pt idx="177">
                  <c:v>57</c:v>
                </c:pt>
                <c:pt idx="178">
                  <c:v>57</c:v>
                </c:pt>
                <c:pt idx="179">
                  <c:v>57</c:v>
                </c:pt>
                <c:pt idx="180">
                  <c:v>57</c:v>
                </c:pt>
                <c:pt idx="181">
                  <c:v>57</c:v>
                </c:pt>
                <c:pt idx="182">
                  <c:v>57</c:v>
                </c:pt>
                <c:pt idx="183">
                  <c:v>57</c:v>
                </c:pt>
                <c:pt idx="184">
                  <c:v>57</c:v>
                </c:pt>
                <c:pt idx="185">
                  <c:v>57</c:v>
                </c:pt>
                <c:pt idx="186">
                  <c:v>57</c:v>
                </c:pt>
                <c:pt idx="187">
                  <c:v>57</c:v>
                </c:pt>
                <c:pt idx="188">
                  <c:v>57</c:v>
                </c:pt>
                <c:pt idx="189">
                  <c:v>57</c:v>
                </c:pt>
                <c:pt idx="190">
                  <c:v>57</c:v>
                </c:pt>
                <c:pt idx="191">
                  <c:v>57</c:v>
                </c:pt>
                <c:pt idx="192">
                  <c:v>57</c:v>
                </c:pt>
                <c:pt idx="193">
                  <c:v>57</c:v>
                </c:pt>
                <c:pt idx="194">
                  <c:v>57</c:v>
                </c:pt>
                <c:pt idx="195">
                  <c:v>57</c:v>
                </c:pt>
                <c:pt idx="196">
                  <c:v>57</c:v>
                </c:pt>
                <c:pt idx="197">
                  <c:v>57</c:v>
                </c:pt>
                <c:pt idx="198">
                  <c:v>57</c:v>
                </c:pt>
                <c:pt idx="199">
                  <c:v>57</c:v>
                </c:pt>
                <c:pt idx="200">
                  <c:v>57</c:v>
                </c:pt>
                <c:pt idx="201">
                  <c:v>57</c:v>
                </c:pt>
                <c:pt idx="202">
                  <c:v>57</c:v>
                </c:pt>
                <c:pt idx="203">
                  <c:v>57</c:v>
                </c:pt>
                <c:pt idx="204">
                  <c:v>57</c:v>
                </c:pt>
                <c:pt idx="205">
                  <c:v>57</c:v>
                </c:pt>
                <c:pt idx="206">
                  <c:v>57</c:v>
                </c:pt>
                <c:pt idx="207">
                  <c:v>57</c:v>
                </c:pt>
                <c:pt idx="208">
                  <c:v>57</c:v>
                </c:pt>
                <c:pt idx="209">
                  <c:v>57</c:v>
                </c:pt>
                <c:pt idx="210">
                  <c:v>57</c:v>
                </c:pt>
                <c:pt idx="211">
                  <c:v>57</c:v>
                </c:pt>
                <c:pt idx="212">
                  <c:v>57</c:v>
                </c:pt>
                <c:pt idx="213">
                  <c:v>57</c:v>
                </c:pt>
                <c:pt idx="214">
                  <c:v>57</c:v>
                </c:pt>
                <c:pt idx="215">
                  <c:v>57</c:v>
                </c:pt>
                <c:pt idx="216">
                  <c:v>57</c:v>
                </c:pt>
                <c:pt idx="217">
                  <c:v>57</c:v>
                </c:pt>
                <c:pt idx="218">
                  <c:v>57</c:v>
                </c:pt>
                <c:pt idx="219">
                  <c:v>57</c:v>
                </c:pt>
                <c:pt idx="220">
                  <c:v>57</c:v>
                </c:pt>
                <c:pt idx="221">
                  <c:v>57</c:v>
                </c:pt>
                <c:pt idx="222">
                  <c:v>57</c:v>
                </c:pt>
                <c:pt idx="223">
                  <c:v>57</c:v>
                </c:pt>
                <c:pt idx="224">
                  <c:v>57</c:v>
                </c:pt>
                <c:pt idx="225">
                  <c:v>57</c:v>
                </c:pt>
                <c:pt idx="226">
                  <c:v>57</c:v>
                </c:pt>
                <c:pt idx="227">
                  <c:v>57</c:v>
                </c:pt>
                <c:pt idx="228">
                  <c:v>57</c:v>
                </c:pt>
                <c:pt idx="229">
                  <c:v>57</c:v>
                </c:pt>
                <c:pt idx="230">
                  <c:v>57</c:v>
                </c:pt>
                <c:pt idx="231">
                  <c:v>57</c:v>
                </c:pt>
                <c:pt idx="232">
                  <c:v>57</c:v>
                </c:pt>
                <c:pt idx="233">
                  <c:v>57</c:v>
                </c:pt>
                <c:pt idx="234">
                  <c:v>57</c:v>
                </c:pt>
                <c:pt idx="235">
                  <c:v>57</c:v>
                </c:pt>
                <c:pt idx="236">
                  <c:v>57</c:v>
                </c:pt>
                <c:pt idx="237">
                  <c:v>57</c:v>
                </c:pt>
                <c:pt idx="238">
                  <c:v>57</c:v>
                </c:pt>
                <c:pt idx="239">
                  <c:v>57</c:v>
                </c:pt>
                <c:pt idx="240">
                  <c:v>57</c:v>
                </c:pt>
                <c:pt idx="241">
                  <c:v>57</c:v>
                </c:pt>
                <c:pt idx="242">
                  <c:v>57</c:v>
                </c:pt>
                <c:pt idx="243">
                  <c:v>57</c:v>
                </c:pt>
                <c:pt idx="244">
                  <c:v>57</c:v>
                </c:pt>
                <c:pt idx="245">
                  <c:v>57</c:v>
                </c:pt>
                <c:pt idx="246">
                  <c:v>57</c:v>
                </c:pt>
                <c:pt idx="247">
                  <c:v>57</c:v>
                </c:pt>
                <c:pt idx="248">
                  <c:v>57</c:v>
                </c:pt>
                <c:pt idx="249">
                  <c:v>57</c:v>
                </c:pt>
                <c:pt idx="250">
                  <c:v>57</c:v>
                </c:pt>
                <c:pt idx="251">
                  <c:v>57</c:v>
                </c:pt>
                <c:pt idx="252">
                  <c:v>57</c:v>
                </c:pt>
                <c:pt idx="253">
                  <c:v>57</c:v>
                </c:pt>
                <c:pt idx="254">
                  <c:v>57</c:v>
                </c:pt>
                <c:pt idx="255">
                  <c:v>57</c:v>
                </c:pt>
                <c:pt idx="256">
                  <c:v>57</c:v>
                </c:pt>
                <c:pt idx="257">
                  <c:v>57</c:v>
                </c:pt>
                <c:pt idx="258">
                  <c:v>57</c:v>
                </c:pt>
                <c:pt idx="259">
                  <c:v>57</c:v>
                </c:pt>
                <c:pt idx="260">
                  <c:v>57</c:v>
                </c:pt>
                <c:pt idx="261">
                  <c:v>57</c:v>
                </c:pt>
                <c:pt idx="262">
                  <c:v>57</c:v>
                </c:pt>
                <c:pt idx="263">
                  <c:v>57</c:v>
                </c:pt>
                <c:pt idx="264">
                  <c:v>57</c:v>
                </c:pt>
                <c:pt idx="265">
                  <c:v>57</c:v>
                </c:pt>
                <c:pt idx="266">
                  <c:v>57</c:v>
                </c:pt>
                <c:pt idx="267">
                  <c:v>57</c:v>
                </c:pt>
                <c:pt idx="268">
                  <c:v>57</c:v>
                </c:pt>
                <c:pt idx="269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2CB-2B87-4E8A-A93B-DCDAE7B100CE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gradFill rotWithShape="1">
                  <a:gsLst>
                    <a:gs pos="0">
                      <a:schemeClr val="accent1">
                        <a:lumMod val="60000"/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lumMod val="60000"/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60000"/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>
                      <a:lumMod val="60000"/>
                    </a:schemeClr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5B-2B87-4E8A-A93B-DCDAE7B100CE}"/>
              </c:ext>
            </c:extLst>
          </c:dPt>
          <c:dPt>
            <c:idx val="1"/>
            <c:marker>
              <c:symbol val="circle"/>
              <c:size val="5"/>
              <c:spPr>
                <a:gradFill rotWithShape="1">
                  <a:gsLst>
                    <a:gs pos="0">
                      <a:schemeClr val="accent1">
                        <a:lumMod val="60000"/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lumMod val="60000"/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60000"/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>
                      <a:lumMod val="60000"/>
                    </a:schemeClr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5C-2B87-4E8A-A93B-DCDAE7B100CE}"/>
              </c:ext>
            </c:extLst>
          </c:dPt>
          <c:dPt>
            <c:idx val="2"/>
            <c:marker>
              <c:symbol val="circle"/>
              <c:size val="5"/>
              <c:spPr>
                <a:gradFill rotWithShape="1">
                  <a:gsLst>
                    <a:gs pos="0">
                      <a:schemeClr val="accent1">
                        <a:lumMod val="60000"/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lumMod val="60000"/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60000"/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>
                      <a:lumMod val="60000"/>
                    </a:schemeClr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5D-2B87-4E8A-A93B-DCDAE7B100CE}"/>
              </c:ext>
            </c:extLst>
          </c:dPt>
          <c:dPt>
            <c:idx val="3"/>
            <c:marker>
              <c:symbol val="circle"/>
              <c:size val="5"/>
              <c:spPr>
                <a:gradFill rotWithShape="1">
                  <a:gsLst>
                    <a:gs pos="0">
                      <a:schemeClr val="accent1">
                        <a:lumMod val="60000"/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lumMod val="60000"/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60000"/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>
                      <a:lumMod val="60000"/>
                    </a:schemeClr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5E-2B87-4E8A-A93B-DCDAE7B100CE}"/>
              </c:ext>
            </c:extLst>
          </c:dPt>
          <c:dPt>
            <c:idx val="4"/>
            <c:marker>
              <c:symbol val="circle"/>
              <c:size val="5"/>
              <c:spPr>
                <a:gradFill rotWithShape="1">
                  <a:gsLst>
                    <a:gs pos="0">
                      <a:schemeClr val="accent1">
                        <a:lumMod val="60000"/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lumMod val="60000"/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60000"/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>
                      <a:lumMod val="60000"/>
                    </a:schemeClr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5F-2B87-4E8A-A93B-DCDAE7B100CE}"/>
              </c:ext>
            </c:extLst>
          </c:dPt>
          <c:dPt>
            <c:idx val="5"/>
            <c:marker>
              <c:symbol val="circle"/>
              <c:size val="5"/>
              <c:spPr>
                <a:gradFill rotWithShape="1">
                  <a:gsLst>
                    <a:gs pos="0">
                      <a:schemeClr val="accent1">
                        <a:lumMod val="60000"/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lumMod val="60000"/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60000"/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>
                      <a:lumMod val="60000"/>
                    </a:schemeClr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60-2B87-4E8A-A93B-DCDAE7B100CE}"/>
              </c:ext>
            </c:extLst>
          </c:dPt>
          <c:dPt>
            <c:idx val="6"/>
            <c:marker>
              <c:symbol val="circle"/>
              <c:size val="5"/>
              <c:spPr>
                <a:gradFill rotWithShape="1">
                  <a:gsLst>
                    <a:gs pos="0">
                      <a:schemeClr val="accent1">
                        <a:lumMod val="60000"/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lumMod val="60000"/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60000"/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>
                      <a:lumMod val="60000"/>
                    </a:schemeClr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61-2B87-4E8A-A93B-DCDAE7B100CE}"/>
              </c:ext>
            </c:extLst>
          </c:dPt>
          <c:dPt>
            <c:idx val="7"/>
            <c:marker>
              <c:symbol val="circle"/>
              <c:size val="5"/>
              <c:spPr>
                <a:gradFill rotWithShape="1">
                  <a:gsLst>
                    <a:gs pos="0">
                      <a:schemeClr val="accent1">
                        <a:lumMod val="60000"/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lumMod val="60000"/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60000"/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>
                      <a:lumMod val="60000"/>
                    </a:schemeClr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62-2B87-4E8A-A93B-DCDAE7B100CE}"/>
              </c:ext>
            </c:extLst>
          </c:dPt>
          <c:dPt>
            <c:idx val="8"/>
            <c:marker>
              <c:symbol val="circle"/>
              <c:size val="5"/>
              <c:spPr>
                <a:gradFill rotWithShape="1">
                  <a:gsLst>
                    <a:gs pos="0">
                      <a:schemeClr val="accent1">
                        <a:lumMod val="60000"/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lumMod val="60000"/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60000"/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>
                      <a:lumMod val="60000"/>
                    </a:schemeClr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63-2B87-4E8A-A93B-DCDAE7B100CE}"/>
              </c:ext>
            </c:extLst>
          </c:dPt>
          <c:dPt>
            <c:idx val="9"/>
            <c:marker>
              <c:symbol val="circle"/>
              <c:size val="5"/>
              <c:spPr>
                <a:gradFill rotWithShape="1">
                  <a:gsLst>
                    <a:gs pos="0">
                      <a:schemeClr val="accent1">
                        <a:lumMod val="60000"/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lumMod val="60000"/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60000"/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>
                      <a:lumMod val="60000"/>
                    </a:schemeClr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64-2B87-4E8A-A93B-DCDAE7B100CE}"/>
              </c:ext>
            </c:extLst>
          </c:dPt>
          <c:dPt>
            <c:idx val="10"/>
            <c:marker>
              <c:symbol val="circle"/>
              <c:size val="5"/>
              <c:spPr>
                <a:gradFill rotWithShape="1">
                  <a:gsLst>
                    <a:gs pos="0">
                      <a:schemeClr val="accent1">
                        <a:lumMod val="60000"/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lumMod val="60000"/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60000"/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>
                      <a:lumMod val="60000"/>
                    </a:schemeClr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65-2B87-4E8A-A93B-DCDAE7B100CE}"/>
              </c:ext>
            </c:extLst>
          </c:dPt>
          <c:dPt>
            <c:idx val="11"/>
            <c:marker>
              <c:symbol val="circle"/>
              <c:size val="5"/>
              <c:spPr>
                <a:gradFill rotWithShape="1">
                  <a:gsLst>
                    <a:gs pos="0">
                      <a:schemeClr val="accent1">
                        <a:lumMod val="60000"/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lumMod val="60000"/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60000"/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>
                      <a:lumMod val="60000"/>
                    </a:schemeClr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66-2B87-4E8A-A93B-DCDAE7B100CE}"/>
              </c:ext>
            </c:extLst>
          </c:dPt>
          <c:dPt>
            <c:idx val="12"/>
            <c:marker>
              <c:symbol val="circle"/>
              <c:size val="5"/>
              <c:spPr>
                <a:gradFill rotWithShape="1">
                  <a:gsLst>
                    <a:gs pos="0">
                      <a:schemeClr val="accent1">
                        <a:lumMod val="60000"/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lumMod val="60000"/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60000"/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>
                      <a:lumMod val="60000"/>
                    </a:schemeClr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67-2B87-4E8A-A93B-DCDAE7B100CE}"/>
              </c:ext>
            </c:extLst>
          </c:dPt>
          <c:dPt>
            <c:idx val="13"/>
            <c:marker>
              <c:symbol val="circle"/>
              <c:size val="5"/>
              <c:spPr>
                <a:gradFill rotWithShape="1">
                  <a:gsLst>
                    <a:gs pos="0">
                      <a:schemeClr val="accent1">
                        <a:lumMod val="60000"/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lumMod val="60000"/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60000"/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>
                      <a:lumMod val="60000"/>
                    </a:schemeClr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8-2B87-4E8A-A93B-DCDAE7B100CE}"/>
              </c:ext>
            </c:extLst>
          </c:dPt>
          <c:dLbls>
            <c:dLbl>
              <c:idx val="10"/>
              <c:tx>
                <c:rich>
                  <a:bodyPr/>
                  <a:lstStyle/>
                  <a:p>
                    <a:r>
                      <a:rPr lang="en-US"/>
                      <a:t>Research / Data Set #1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65-2B87-4E8A-A93B-DCDAE7B100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'Box-Whisker Plot'!$N$56:$N$325</c:f>
              <c:numCache>
                <c:formatCode>General</c:formatCode>
                <c:ptCount val="27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0.54749999999999999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</c:numCache>
            </c:numRef>
          </c:xVal>
          <c:yVal>
            <c:numRef>
              <c:f>'Box-Whisker Plot'!$O$56:$O$325</c:f>
              <c:numCache>
                <c:formatCode>General</c:formatCode>
                <c:ptCount val="270"/>
                <c:pt idx="0">
                  <c:v>64</c:v>
                </c:pt>
                <c:pt idx="1">
                  <c:v>64</c:v>
                </c:pt>
                <c:pt idx="2">
                  <c:v>67</c:v>
                </c:pt>
                <c:pt idx="3">
                  <c:v>67</c:v>
                </c:pt>
                <c:pt idx="4">
                  <c:v>67</c:v>
                </c:pt>
                <c:pt idx="5">
                  <c:v>70</c:v>
                </c:pt>
                <c:pt idx="6">
                  <c:v>70</c:v>
                </c:pt>
                <c:pt idx="7">
                  <c:v>67</c:v>
                </c:pt>
                <c:pt idx="8">
                  <c:v>67</c:v>
                </c:pt>
                <c:pt idx="9">
                  <c:v>67</c:v>
                </c:pt>
                <c:pt idx="10">
                  <c:v>64</c:v>
                </c:pt>
                <c:pt idx="11">
                  <c:v>64</c:v>
                </c:pt>
                <c:pt idx="12">
                  <c:v>70</c:v>
                </c:pt>
                <c:pt idx="13">
                  <c:v>67</c:v>
                </c:pt>
                <c:pt idx="14">
                  <c:v>67</c:v>
                </c:pt>
                <c:pt idx="15">
                  <c:v>67</c:v>
                </c:pt>
                <c:pt idx="16">
                  <c:v>67</c:v>
                </c:pt>
                <c:pt idx="17">
                  <c:v>67</c:v>
                </c:pt>
                <c:pt idx="18">
                  <c:v>67</c:v>
                </c:pt>
                <c:pt idx="19">
                  <c:v>67</c:v>
                </c:pt>
                <c:pt idx="20">
                  <c:v>67</c:v>
                </c:pt>
                <c:pt idx="21">
                  <c:v>67</c:v>
                </c:pt>
                <c:pt idx="22">
                  <c:v>67</c:v>
                </c:pt>
                <c:pt idx="23">
                  <c:v>67</c:v>
                </c:pt>
                <c:pt idx="24">
                  <c:v>67</c:v>
                </c:pt>
                <c:pt idx="25">
                  <c:v>67</c:v>
                </c:pt>
                <c:pt idx="26">
                  <c:v>67</c:v>
                </c:pt>
                <c:pt idx="27">
                  <c:v>67</c:v>
                </c:pt>
                <c:pt idx="28">
                  <c:v>67</c:v>
                </c:pt>
                <c:pt idx="29">
                  <c:v>67</c:v>
                </c:pt>
                <c:pt idx="30">
                  <c:v>67</c:v>
                </c:pt>
                <c:pt idx="31">
                  <c:v>67</c:v>
                </c:pt>
                <c:pt idx="32">
                  <c:v>67</c:v>
                </c:pt>
                <c:pt idx="33">
                  <c:v>67</c:v>
                </c:pt>
                <c:pt idx="34">
                  <c:v>67</c:v>
                </c:pt>
                <c:pt idx="35">
                  <c:v>67</c:v>
                </c:pt>
                <c:pt idx="36">
                  <c:v>67</c:v>
                </c:pt>
                <c:pt idx="37">
                  <c:v>67</c:v>
                </c:pt>
                <c:pt idx="38">
                  <c:v>67</c:v>
                </c:pt>
                <c:pt idx="39">
                  <c:v>67</c:v>
                </c:pt>
                <c:pt idx="40">
                  <c:v>67</c:v>
                </c:pt>
                <c:pt idx="41">
                  <c:v>67</c:v>
                </c:pt>
                <c:pt idx="42">
                  <c:v>67</c:v>
                </c:pt>
                <c:pt idx="43">
                  <c:v>67</c:v>
                </c:pt>
                <c:pt idx="44">
                  <c:v>67</c:v>
                </c:pt>
                <c:pt idx="45">
                  <c:v>67</c:v>
                </c:pt>
                <c:pt idx="46">
                  <c:v>67</c:v>
                </c:pt>
                <c:pt idx="47">
                  <c:v>67</c:v>
                </c:pt>
                <c:pt idx="48">
                  <c:v>67</c:v>
                </c:pt>
                <c:pt idx="49">
                  <c:v>67</c:v>
                </c:pt>
                <c:pt idx="50">
                  <c:v>67</c:v>
                </c:pt>
                <c:pt idx="51">
                  <c:v>67</c:v>
                </c:pt>
                <c:pt idx="52">
                  <c:v>67</c:v>
                </c:pt>
                <c:pt idx="53">
                  <c:v>67</c:v>
                </c:pt>
                <c:pt idx="54">
                  <c:v>67</c:v>
                </c:pt>
                <c:pt idx="55">
                  <c:v>67</c:v>
                </c:pt>
                <c:pt idx="56">
                  <c:v>67</c:v>
                </c:pt>
                <c:pt idx="57">
                  <c:v>67</c:v>
                </c:pt>
                <c:pt idx="58">
                  <c:v>67</c:v>
                </c:pt>
                <c:pt idx="59">
                  <c:v>67</c:v>
                </c:pt>
                <c:pt idx="60">
                  <c:v>67</c:v>
                </c:pt>
                <c:pt idx="61">
                  <c:v>67</c:v>
                </c:pt>
                <c:pt idx="62">
                  <c:v>67</c:v>
                </c:pt>
                <c:pt idx="63">
                  <c:v>67</c:v>
                </c:pt>
                <c:pt idx="64">
                  <c:v>67</c:v>
                </c:pt>
                <c:pt idx="65">
                  <c:v>67</c:v>
                </c:pt>
                <c:pt idx="66">
                  <c:v>67</c:v>
                </c:pt>
                <c:pt idx="67">
                  <c:v>67</c:v>
                </c:pt>
                <c:pt idx="68">
                  <c:v>67</c:v>
                </c:pt>
                <c:pt idx="69">
                  <c:v>67</c:v>
                </c:pt>
                <c:pt idx="70">
                  <c:v>67</c:v>
                </c:pt>
                <c:pt idx="71">
                  <c:v>67</c:v>
                </c:pt>
                <c:pt idx="72">
                  <c:v>67</c:v>
                </c:pt>
                <c:pt idx="73">
                  <c:v>67</c:v>
                </c:pt>
                <c:pt idx="74">
                  <c:v>67</c:v>
                </c:pt>
                <c:pt idx="75">
                  <c:v>67</c:v>
                </c:pt>
                <c:pt idx="76">
                  <c:v>67</c:v>
                </c:pt>
                <c:pt idx="77">
                  <c:v>67</c:v>
                </c:pt>
                <c:pt idx="78">
                  <c:v>67</c:v>
                </c:pt>
                <c:pt idx="79">
                  <c:v>67</c:v>
                </c:pt>
                <c:pt idx="80">
                  <c:v>67</c:v>
                </c:pt>
                <c:pt idx="81">
                  <c:v>67</c:v>
                </c:pt>
                <c:pt idx="82">
                  <c:v>67</c:v>
                </c:pt>
                <c:pt idx="83">
                  <c:v>67</c:v>
                </c:pt>
                <c:pt idx="84">
                  <c:v>67</c:v>
                </c:pt>
                <c:pt idx="85">
                  <c:v>67</c:v>
                </c:pt>
                <c:pt idx="86">
                  <c:v>67</c:v>
                </c:pt>
                <c:pt idx="87">
                  <c:v>67</c:v>
                </c:pt>
                <c:pt idx="88">
                  <c:v>67</c:v>
                </c:pt>
                <c:pt idx="89">
                  <c:v>67</c:v>
                </c:pt>
                <c:pt idx="90">
                  <c:v>67</c:v>
                </c:pt>
                <c:pt idx="91">
                  <c:v>67</c:v>
                </c:pt>
                <c:pt idx="92">
                  <c:v>67</c:v>
                </c:pt>
                <c:pt idx="93">
                  <c:v>67</c:v>
                </c:pt>
                <c:pt idx="94">
                  <c:v>67</c:v>
                </c:pt>
                <c:pt idx="95">
                  <c:v>67</c:v>
                </c:pt>
                <c:pt idx="96">
                  <c:v>67</c:v>
                </c:pt>
                <c:pt idx="97">
                  <c:v>67</c:v>
                </c:pt>
                <c:pt idx="98">
                  <c:v>67</c:v>
                </c:pt>
                <c:pt idx="99">
                  <c:v>67</c:v>
                </c:pt>
                <c:pt idx="100">
                  <c:v>67</c:v>
                </c:pt>
                <c:pt idx="101">
                  <c:v>67</c:v>
                </c:pt>
                <c:pt idx="102">
                  <c:v>67</c:v>
                </c:pt>
                <c:pt idx="103">
                  <c:v>67</c:v>
                </c:pt>
                <c:pt idx="104">
                  <c:v>67</c:v>
                </c:pt>
                <c:pt idx="105">
                  <c:v>67</c:v>
                </c:pt>
                <c:pt idx="106">
                  <c:v>67</c:v>
                </c:pt>
                <c:pt idx="107">
                  <c:v>67</c:v>
                </c:pt>
                <c:pt idx="108">
                  <c:v>67</c:v>
                </c:pt>
                <c:pt idx="109">
                  <c:v>67</c:v>
                </c:pt>
                <c:pt idx="110">
                  <c:v>67</c:v>
                </c:pt>
                <c:pt idx="111">
                  <c:v>67</c:v>
                </c:pt>
                <c:pt idx="112">
                  <c:v>67</c:v>
                </c:pt>
                <c:pt idx="113">
                  <c:v>67</c:v>
                </c:pt>
                <c:pt idx="114">
                  <c:v>67</c:v>
                </c:pt>
                <c:pt idx="115">
                  <c:v>67</c:v>
                </c:pt>
                <c:pt idx="116">
                  <c:v>67</c:v>
                </c:pt>
                <c:pt idx="117">
                  <c:v>67</c:v>
                </c:pt>
                <c:pt idx="118">
                  <c:v>67</c:v>
                </c:pt>
                <c:pt idx="119">
                  <c:v>67</c:v>
                </c:pt>
                <c:pt idx="120">
                  <c:v>67</c:v>
                </c:pt>
                <c:pt idx="121">
                  <c:v>67</c:v>
                </c:pt>
                <c:pt idx="122">
                  <c:v>67</c:v>
                </c:pt>
                <c:pt idx="123">
                  <c:v>67</c:v>
                </c:pt>
                <c:pt idx="124">
                  <c:v>67</c:v>
                </c:pt>
                <c:pt idx="125">
                  <c:v>67</c:v>
                </c:pt>
                <c:pt idx="126">
                  <c:v>67</c:v>
                </c:pt>
                <c:pt idx="127">
                  <c:v>67</c:v>
                </c:pt>
                <c:pt idx="128">
                  <c:v>67</c:v>
                </c:pt>
                <c:pt idx="129">
                  <c:v>67</c:v>
                </c:pt>
                <c:pt idx="130">
                  <c:v>67</c:v>
                </c:pt>
                <c:pt idx="131">
                  <c:v>67</c:v>
                </c:pt>
                <c:pt idx="132">
                  <c:v>67</c:v>
                </c:pt>
                <c:pt idx="133">
                  <c:v>67</c:v>
                </c:pt>
                <c:pt idx="134">
                  <c:v>67</c:v>
                </c:pt>
                <c:pt idx="135">
                  <c:v>67</c:v>
                </c:pt>
                <c:pt idx="136">
                  <c:v>67</c:v>
                </c:pt>
                <c:pt idx="137">
                  <c:v>67</c:v>
                </c:pt>
                <c:pt idx="138">
                  <c:v>67</c:v>
                </c:pt>
                <c:pt idx="139">
                  <c:v>67</c:v>
                </c:pt>
                <c:pt idx="140">
                  <c:v>67</c:v>
                </c:pt>
                <c:pt idx="141">
                  <c:v>67</c:v>
                </c:pt>
                <c:pt idx="142">
                  <c:v>67</c:v>
                </c:pt>
                <c:pt idx="143">
                  <c:v>67</c:v>
                </c:pt>
                <c:pt idx="144">
                  <c:v>67</c:v>
                </c:pt>
                <c:pt idx="145">
                  <c:v>67</c:v>
                </c:pt>
                <c:pt idx="146">
                  <c:v>67</c:v>
                </c:pt>
                <c:pt idx="147">
                  <c:v>67</c:v>
                </c:pt>
                <c:pt idx="148">
                  <c:v>67</c:v>
                </c:pt>
                <c:pt idx="149">
                  <c:v>67</c:v>
                </c:pt>
                <c:pt idx="150">
                  <c:v>67</c:v>
                </c:pt>
                <c:pt idx="151">
                  <c:v>67</c:v>
                </c:pt>
                <c:pt idx="152">
                  <c:v>67</c:v>
                </c:pt>
                <c:pt idx="153">
                  <c:v>67</c:v>
                </c:pt>
                <c:pt idx="154">
                  <c:v>67</c:v>
                </c:pt>
                <c:pt idx="155">
                  <c:v>67</c:v>
                </c:pt>
                <c:pt idx="156">
                  <c:v>67</c:v>
                </c:pt>
                <c:pt idx="157">
                  <c:v>67</c:v>
                </c:pt>
                <c:pt idx="158">
                  <c:v>67</c:v>
                </c:pt>
                <c:pt idx="159">
                  <c:v>67</c:v>
                </c:pt>
                <c:pt idx="160">
                  <c:v>67</c:v>
                </c:pt>
                <c:pt idx="161">
                  <c:v>67</c:v>
                </c:pt>
                <c:pt idx="162">
                  <c:v>67</c:v>
                </c:pt>
                <c:pt idx="163">
                  <c:v>67</c:v>
                </c:pt>
                <c:pt idx="164">
                  <c:v>67</c:v>
                </c:pt>
                <c:pt idx="165">
                  <c:v>67</c:v>
                </c:pt>
                <c:pt idx="166">
                  <c:v>67</c:v>
                </c:pt>
                <c:pt idx="167">
                  <c:v>67</c:v>
                </c:pt>
                <c:pt idx="168">
                  <c:v>67</c:v>
                </c:pt>
                <c:pt idx="169">
                  <c:v>67</c:v>
                </c:pt>
                <c:pt idx="170">
                  <c:v>67</c:v>
                </c:pt>
                <c:pt idx="171">
                  <c:v>67</c:v>
                </c:pt>
                <c:pt idx="172">
                  <c:v>67</c:v>
                </c:pt>
                <c:pt idx="173">
                  <c:v>67</c:v>
                </c:pt>
                <c:pt idx="174">
                  <c:v>67</c:v>
                </c:pt>
                <c:pt idx="175">
                  <c:v>67</c:v>
                </c:pt>
                <c:pt idx="176">
                  <c:v>67</c:v>
                </c:pt>
                <c:pt idx="177">
                  <c:v>67</c:v>
                </c:pt>
                <c:pt idx="178">
                  <c:v>67</c:v>
                </c:pt>
                <c:pt idx="179">
                  <c:v>67</c:v>
                </c:pt>
                <c:pt idx="180">
                  <c:v>67</c:v>
                </c:pt>
                <c:pt idx="181">
                  <c:v>67</c:v>
                </c:pt>
                <c:pt idx="182">
                  <c:v>67</c:v>
                </c:pt>
                <c:pt idx="183">
                  <c:v>67</c:v>
                </c:pt>
                <c:pt idx="184">
                  <c:v>67</c:v>
                </c:pt>
                <c:pt idx="185">
                  <c:v>67</c:v>
                </c:pt>
                <c:pt idx="186">
                  <c:v>67</c:v>
                </c:pt>
                <c:pt idx="187">
                  <c:v>67</c:v>
                </c:pt>
                <c:pt idx="188">
                  <c:v>67</c:v>
                </c:pt>
                <c:pt idx="189">
                  <c:v>67</c:v>
                </c:pt>
                <c:pt idx="190">
                  <c:v>67</c:v>
                </c:pt>
                <c:pt idx="191">
                  <c:v>67</c:v>
                </c:pt>
                <c:pt idx="192">
                  <c:v>67</c:v>
                </c:pt>
                <c:pt idx="193">
                  <c:v>67</c:v>
                </c:pt>
                <c:pt idx="194">
                  <c:v>67</c:v>
                </c:pt>
                <c:pt idx="195">
                  <c:v>67</c:v>
                </c:pt>
                <c:pt idx="196">
                  <c:v>67</c:v>
                </c:pt>
                <c:pt idx="197">
                  <c:v>67</c:v>
                </c:pt>
                <c:pt idx="198">
                  <c:v>67</c:v>
                </c:pt>
                <c:pt idx="199">
                  <c:v>67</c:v>
                </c:pt>
                <c:pt idx="200">
                  <c:v>67</c:v>
                </c:pt>
                <c:pt idx="201">
                  <c:v>67</c:v>
                </c:pt>
                <c:pt idx="202">
                  <c:v>67</c:v>
                </c:pt>
                <c:pt idx="203">
                  <c:v>67</c:v>
                </c:pt>
                <c:pt idx="204">
                  <c:v>67</c:v>
                </c:pt>
                <c:pt idx="205">
                  <c:v>67</c:v>
                </c:pt>
                <c:pt idx="206">
                  <c:v>67</c:v>
                </c:pt>
                <c:pt idx="207">
                  <c:v>67</c:v>
                </c:pt>
                <c:pt idx="208">
                  <c:v>67</c:v>
                </c:pt>
                <c:pt idx="209">
                  <c:v>67</c:v>
                </c:pt>
                <c:pt idx="210">
                  <c:v>67</c:v>
                </c:pt>
                <c:pt idx="211">
                  <c:v>67</c:v>
                </c:pt>
                <c:pt idx="212">
                  <c:v>67</c:v>
                </c:pt>
                <c:pt idx="213">
                  <c:v>67</c:v>
                </c:pt>
                <c:pt idx="214">
                  <c:v>67</c:v>
                </c:pt>
                <c:pt idx="215">
                  <c:v>67</c:v>
                </c:pt>
                <c:pt idx="216">
                  <c:v>67</c:v>
                </c:pt>
                <c:pt idx="217">
                  <c:v>67</c:v>
                </c:pt>
                <c:pt idx="218">
                  <c:v>67</c:v>
                </c:pt>
                <c:pt idx="219">
                  <c:v>67</c:v>
                </c:pt>
                <c:pt idx="220">
                  <c:v>67</c:v>
                </c:pt>
                <c:pt idx="221">
                  <c:v>67</c:v>
                </c:pt>
                <c:pt idx="222">
                  <c:v>67</c:v>
                </c:pt>
                <c:pt idx="223">
                  <c:v>67</c:v>
                </c:pt>
                <c:pt idx="224">
                  <c:v>67</c:v>
                </c:pt>
                <c:pt idx="225">
                  <c:v>67</c:v>
                </c:pt>
                <c:pt idx="226">
                  <c:v>67</c:v>
                </c:pt>
                <c:pt idx="227">
                  <c:v>67</c:v>
                </c:pt>
                <c:pt idx="228">
                  <c:v>67</c:v>
                </c:pt>
                <c:pt idx="229">
                  <c:v>67</c:v>
                </c:pt>
                <c:pt idx="230">
                  <c:v>67</c:v>
                </c:pt>
                <c:pt idx="231">
                  <c:v>67</c:v>
                </c:pt>
                <c:pt idx="232">
                  <c:v>67</c:v>
                </c:pt>
                <c:pt idx="233">
                  <c:v>67</c:v>
                </c:pt>
                <c:pt idx="234">
                  <c:v>67</c:v>
                </c:pt>
                <c:pt idx="235">
                  <c:v>67</c:v>
                </c:pt>
                <c:pt idx="236">
                  <c:v>67</c:v>
                </c:pt>
                <c:pt idx="237">
                  <c:v>67</c:v>
                </c:pt>
                <c:pt idx="238">
                  <c:v>67</c:v>
                </c:pt>
                <c:pt idx="239">
                  <c:v>67</c:v>
                </c:pt>
                <c:pt idx="240">
                  <c:v>67</c:v>
                </c:pt>
                <c:pt idx="241">
                  <c:v>67</c:v>
                </c:pt>
                <c:pt idx="242">
                  <c:v>67</c:v>
                </c:pt>
                <c:pt idx="243">
                  <c:v>67</c:v>
                </c:pt>
                <c:pt idx="244">
                  <c:v>67</c:v>
                </c:pt>
                <c:pt idx="245">
                  <c:v>67</c:v>
                </c:pt>
                <c:pt idx="246">
                  <c:v>67</c:v>
                </c:pt>
                <c:pt idx="247">
                  <c:v>67</c:v>
                </c:pt>
                <c:pt idx="248">
                  <c:v>67</c:v>
                </c:pt>
                <c:pt idx="249">
                  <c:v>67</c:v>
                </c:pt>
                <c:pt idx="250">
                  <c:v>67</c:v>
                </c:pt>
                <c:pt idx="251">
                  <c:v>67</c:v>
                </c:pt>
                <c:pt idx="252">
                  <c:v>67</c:v>
                </c:pt>
                <c:pt idx="253">
                  <c:v>67</c:v>
                </c:pt>
                <c:pt idx="254">
                  <c:v>67</c:v>
                </c:pt>
                <c:pt idx="255">
                  <c:v>67</c:v>
                </c:pt>
                <c:pt idx="256">
                  <c:v>67</c:v>
                </c:pt>
                <c:pt idx="257">
                  <c:v>67</c:v>
                </c:pt>
                <c:pt idx="258">
                  <c:v>67</c:v>
                </c:pt>
                <c:pt idx="259">
                  <c:v>67</c:v>
                </c:pt>
                <c:pt idx="260">
                  <c:v>67</c:v>
                </c:pt>
                <c:pt idx="261">
                  <c:v>67</c:v>
                </c:pt>
                <c:pt idx="262">
                  <c:v>67</c:v>
                </c:pt>
                <c:pt idx="263">
                  <c:v>67</c:v>
                </c:pt>
                <c:pt idx="264">
                  <c:v>67</c:v>
                </c:pt>
                <c:pt idx="265">
                  <c:v>67</c:v>
                </c:pt>
                <c:pt idx="266">
                  <c:v>67</c:v>
                </c:pt>
                <c:pt idx="267">
                  <c:v>67</c:v>
                </c:pt>
                <c:pt idx="268">
                  <c:v>67</c:v>
                </c:pt>
                <c:pt idx="269">
                  <c:v>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35A-2B87-4E8A-A93B-DCDAE7B100CE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gradFill rotWithShape="1">
                  <a:gsLst>
                    <a:gs pos="0">
                      <a:schemeClr val="accent2">
                        <a:lumMod val="60000"/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lumMod val="60000"/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60000"/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>
                      <a:lumMod val="60000"/>
                    </a:schemeClr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EA-2B87-4E8A-A93B-DCDAE7B100CE}"/>
              </c:ext>
            </c:extLst>
          </c:dPt>
          <c:dPt>
            <c:idx val="1"/>
            <c:marker>
              <c:symbol val="circle"/>
              <c:size val="5"/>
              <c:spPr>
                <a:gradFill rotWithShape="1">
                  <a:gsLst>
                    <a:gs pos="0">
                      <a:schemeClr val="accent2">
                        <a:lumMod val="60000"/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lumMod val="60000"/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60000"/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>
                      <a:lumMod val="60000"/>
                    </a:schemeClr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EB-2B87-4E8A-A93B-DCDAE7B100CE}"/>
              </c:ext>
            </c:extLst>
          </c:dPt>
          <c:dPt>
            <c:idx val="2"/>
            <c:marker>
              <c:symbol val="circle"/>
              <c:size val="5"/>
              <c:spPr>
                <a:gradFill rotWithShape="1">
                  <a:gsLst>
                    <a:gs pos="0">
                      <a:schemeClr val="accent2">
                        <a:lumMod val="60000"/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lumMod val="60000"/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60000"/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>
                      <a:lumMod val="60000"/>
                    </a:schemeClr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EC-2B87-4E8A-A93B-DCDAE7B100CE}"/>
              </c:ext>
            </c:extLst>
          </c:dPt>
          <c:dPt>
            <c:idx val="3"/>
            <c:marker>
              <c:symbol val="circle"/>
              <c:size val="5"/>
              <c:spPr>
                <a:gradFill rotWithShape="1">
                  <a:gsLst>
                    <a:gs pos="0">
                      <a:schemeClr val="accent2">
                        <a:lumMod val="60000"/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lumMod val="60000"/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60000"/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>
                      <a:lumMod val="60000"/>
                    </a:schemeClr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ED-2B87-4E8A-A93B-DCDAE7B100CE}"/>
              </c:ext>
            </c:extLst>
          </c:dPt>
          <c:dPt>
            <c:idx val="4"/>
            <c:marker>
              <c:symbol val="circle"/>
              <c:size val="5"/>
              <c:spPr>
                <a:gradFill rotWithShape="1">
                  <a:gsLst>
                    <a:gs pos="0">
                      <a:schemeClr val="accent2">
                        <a:lumMod val="60000"/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lumMod val="60000"/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60000"/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>
                      <a:lumMod val="60000"/>
                    </a:schemeClr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EE-2B87-4E8A-A93B-DCDAE7B100CE}"/>
              </c:ext>
            </c:extLst>
          </c:dPt>
          <c:dPt>
            <c:idx val="5"/>
            <c:marker>
              <c:symbol val="circle"/>
              <c:size val="5"/>
              <c:spPr>
                <a:gradFill rotWithShape="1">
                  <a:gsLst>
                    <a:gs pos="0">
                      <a:schemeClr val="accent2">
                        <a:lumMod val="60000"/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lumMod val="60000"/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60000"/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>
                      <a:lumMod val="60000"/>
                    </a:schemeClr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EF-2B87-4E8A-A93B-DCDAE7B100CE}"/>
              </c:ext>
            </c:extLst>
          </c:dPt>
          <c:dPt>
            <c:idx val="6"/>
            <c:marker>
              <c:symbol val="circle"/>
              <c:size val="5"/>
              <c:spPr>
                <a:gradFill rotWithShape="1">
                  <a:gsLst>
                    <a:gs pos="0">
                      <a:schemeClr val="accent2">
                        <a:lumMod val="60000"/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lumMod val="60000"/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60000"/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>
                      <a:lumMod val="60000"/>
                    </a:schemeClr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F0-2B87-4E8A-A93B-DCDAE7B100CE}"/>
              </c:ext>
            </c:extLst>
          </c:dPt>
          <c:dPt>
            <c:idx val="7"/>
            <c:marker>
              <c:symbol val="circle"/>
              <c:size val="5"/>
              <c:spPr>
                <a:gradFill rotWithShape="1">
                  <a:gsLst>
                    <a:gs pos="0">
                      <a:schemeClr val="accent2">
                        <a:lumMod val="60000"/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lumMod val="60000"/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60000"/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>
                      <a:lumMod val="60000"/>
                    </a:schemeClr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F1-2B87-4E8A-A93B-DCDAE7B100CE}"/>
              </c:ext>
            </c:extLst>
          </c:dPt>
          <c:dPt>
            <c:idx val="8"/>
            <c:marker>
              <c:symbol val="circle"/>
              <c:size val="5"/>
              <c:spPr>
                <a:gradFill rotWithShape="1">
                  <a:gsLst>
                    <a:gs pos="0">
                      <a:schemeClr val="accent2">
                        <a:lumMod val="60000"/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lumMod val="60000"/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60000"/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>
                      <a:lumMod val="60000"/>
                    </a:schemeClr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F2-2B87-4E8A-A93B-DCDAE7B100CE}"/>
              </c:ext>
            </c:extLst>
          </c:dPt>
          <c:dPt>
            <c:idx val="9"/>
            <c:marker>
              <c:symbol val="circle"/>
              <c:size val="5"/>
              <c:spPr>
                <a:gradFill rotWithShape="1">
                  <a:gsLst>
                    <a:gs pos="0">
                      <a:schemeClr val="accent2">
                        <a:lumMod val="60000"/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lumMod val="60000"/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60000"/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>
                      <a:lumMod val="60000"/>
                    </a:schemeClr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F3-2B87-4E8A-A93B-DCDAE7B100CE}"/>
              </c:ext>
            </c:extLst>
          </c:dPt>
          <c:dPt>
            <c:idx val="10"/>
            <c:marker>
              <c:symbol val="circle"/>
              <c:size val="5"/>
              <c:spPr>
                <a:gradFill rotWithShape="1">
                  <a:gsLst>
                    <a:gs pos="0">
                      <a:schemeClr val="accent2">
                        <a:lumMod val="60000"/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lumMod val="60000"/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60000"/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>
                      <a:lumMod val="60000"/>
                    </a:schemeClr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F4-2B87-4E8A-A93B-DCDAE7B100CE}"/>
              </c:ext>
            </c:extLst>
          </c:dPt>
          <c:dPt>
            <c:idx val="11"/>
            <c:marker>
              <c:symbol val="circle"/>
              <c:size val="5"/>
              <c:spPr>
                <a:gradFill rotWithShape="1">
                  <a:gsLst>
                    <a:gs pos="0">
                      <a:schemeClr val="accent2">
                        <a:lumMod val="60000"/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lumMod val="60000"/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60000"/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>
                      <a:lumMod val="60000"/>
                    </a:schemeClr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F5-2B87-4E8A-A93B-DCDAE7B100CE}"/>
              </c:ext>
            </c:extLst>
          </c:dPt>
          <c:dPt>
            <c:idx val="12"/>
            <c:marker>
              <c:symbol val="circle"/>
              <c:size val="5"/>
              <c:spPr>
                <a:gradFill rotWithShape="1">
                  <a:gsLst>
                    <a:gs pos="0">
                      <a:schemeClr val="accent2">
                        <a:lumMod val="60000"/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lumMod val="60000"/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60000"/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>
                      <a:lumMod val="60000"/>
                    </a:schemeClr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rgbClr val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F6-2B87-4E8A-A93B-DCDAE7B100CE}"/>
              </c:ext>
            </c:extLst>
          </c:dPt>
          <c:dPt>
            <c:idx val="13"/>
            <c:marker>
              <c:symbol val="circle"/>
              <c:size val="5"/>
              <c:spPr>
                <a:gradFill rotWithShape="1">
                  <a:gsLst>
                    <a:gs pos="0">
                      <a:schemeClr val="accent2">
                        <a:lumMod val="60000"/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lumMod val="60000"/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60000"/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>
                      <a:lumMod val="60000"/>
                    </a:schemeClr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7-2B87-4E8A-A93B-DCDAE7B100CE}"/>
              </c:ext>
            </c:extLst>
          </c:dPt>
          <c:dLbls>
            <c:dLbl>
              <c:idx val="10"/>
              <c:tx>
                <c:rich>
                  <a:bodyPr/>
                  <a:lstStyle/>
                  <a:p>
                    <a:r>
                      <a:rPr lang="en-US"/>
                      <a:t>Chance of Admit  / Data Set #1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3F4-2B87-4E8A-A93B-DCDAE7B100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'Box-Whisker Plot'!$P$56:$P$325</c:f>
              <c:numCache>
                <c:formatCode>General</c:formatCode>
                <c:ptCount val="270"/>
                <c:pt idx="0">
                  <c:v>0.73</c:v>
                </c:pt>
                <c:pt idx="1">
                  <c:v>0.64</c:v>
                </c:pt>
                <c:pt idx="2">
                  <c:v>0.64</c:v>
                </c:pt>
                <c:pt idx="3">
                  <c:v>0.36</c:v>
                </c:pt>
                <c:pt idx="4">
                  <c:v>0.64</c:v>
                </c:pt>
                <c:pt idx="5">
                  <c:v>0.64</c:v>
                </c:pt>
                <c:pt idx="6">
                  <c:v>0.83</c:v>
                </c:pt>
                <c:pt idx="7">
                  <c:v>0.83</c:v>
                </c:pt>
                <c:pt idx="8">
                  <c:v>0.97</c:v>
                </c:pt>
                <c:pt idx="9">
                  <c:v>0.83</c:v>
                </c:pt>
                <c:pt idx="10">
                  <c:v>0.83</c:v>
                </c:pt>
                <c:pt idx="11">
                  <c:v>0.73</c:v>
                </c:pt>
                <c:pt idx="12">
                  <c:v>0.73</c:v>
                </c:pt>
                <c:pt idx="13">
                  <c:v>0.72434999999999961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0.34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</c:numCache>
            </c:numRef>
          </c:xVal>
          <c:yVal>
            <c:numRef>
              <c:f>'Box-Whisker Plot'!$Q$56:$Q$325</c:f>
              <c:numCache>
                <c:formatCode>General</c:formatCode>
                <c:ptCount val="270"/>
                <c:pt idx="0">
                  <c:v>74</c:v>
                </c:pt>
                <c:pt idx="1">
                  <c:v>74</c:v>
                </c:pt>
                <c:pt idx="2">
                  <c:v>77</c:v>
                </c:pt>
                <c:pt idx="3">
                  <c:v>77</c:v>
                </c:pt>
                <c:pt idx="4">
                  <c:v>77</c:v>
                </c:pt>
                <c:pt idx="5">
                  <c:v>80</c:v>
                </c:pt>
                <c:pt idx="6">
                  <c:v>80</c:v>
                </c:pt>
                <c:pt idx="7">
                  <c:v>77</c:v>
                </c:pt>
                <c:pt idx="8">
                  <c:v>77</c:v>
                </c:pt>
                <c:pt idx="9">
                  <c:v>77</c:v>
                </c:pt>
                <c:pt idx="10">
                  <c:v>74</c:v>
                </c:pt>
                <c:pt idx="11">
                  <c:v>74</c:v>
                </c:pt>
                <c:pt idx="12">
                  <c:v>80</c:v>
                </c:pt>
                <c:pt idx="13">
                  <c:v>77</c:v>
                </c:pt>
                <c:pt idx="14">
                  <c:v>77</c:v>
                </c:pt>
                <c:pt idx="15">
                  <c:v>77</c:v>
                </c:pt>
                <c:pt idx="16">
                  <c:v>77</c:v>
                </c:pt>
                <c:pt idx="17">
                  <c:v>77</c:v>
                </c:pt>
                <c:pt idx="18">
                  <c:v>77</c:v>
                </c:pt>
                <c:pt idx="19">
                  <c:v>77</c:v>
                </c:pt>
                <c:pt idx="20">
                  <c:v>77</c:v>
                </c:pt>
                <c:pt idx="21">
                  <c:v>77</c:v>
                </c:pt>
                <c:pt idx="22">
                  <c:v>77</c:v>
                </c:pt>
                <c:pt idx="23">
                  <c:v>77</c:v>
                </c:pt>
                <c:pt idx="24">
                  <c:v>77</c:v>
                </c:pt>
                <c:pt idx="25">
                  <c:v>77</c:v>
                </c:pt>
                <c:pt idx="26">
                  <c:v>77</c:v>
                </c:pt>
                <c:pt idx="27">
                  <c:v>77</c:v>
                </c:pt>
                <c:pt idx="28">
                  <c:v>77</c:v>
                </c:pt>
                <c:pt idx="29">
                  <c:v>77</c:v>
                </c:pt>
                <c:pt idx="30">
                  <c:v>77</c:v>
                </c:pt>
                <c:pt idx="31">
                  <c:v>77</c:v>
                </c:pt>
                <c:pt idx="32">
                  <c:v>77</c:v>
                </c:pt>
                <c:pt idx="33">
                  <c:v>77</c:v>
                </c:pt>
                <c:pt idx="34">
                  <c:v>77</c:v>
                </c:pt>
                <c:pt idx="35">
                  <c:v>77</c:v>
                </c:pt>
                <c:pt idx="36">
                  <c:v>77</c:v>
                </c:pt>
                <c:pt idx="37">
                  <c:v>77</c:v>
                </c:pt>
                <c:pt idx="38">
                  <c:v>77</c:v>
                </c:pt>
                <c:pt idx="39">
                  <c:v>77</c:v>
                </c:pt>
                <c:pt idx="40">
                  <c:v>77</c:v>
                </c:pt>
                <c:pt idx="41">
                  <c:v>77</c:v>
                </c:pt>
                <c:pt idx="42">
                  <c:v>77</c:v>
                </c:pt>
                <c:pt idx="43">
                  <c:v>77</c:v>
                </c:pt>
                <c:pt idx="44">
                  <c:v>77</c:v>
                </c:pt>
                <c:pt idx="45">
                  <c:v>77</c:v>
                </c:pt>
                <c:pt idx="46">
                  <c:v>77</c:v>
                </c:pt>
                <c:pt idx="47">
                  <c:v>77</c:v>
                </c:pt>
                <c:pt idx="48">
                  <c:v>77</c:v>
                </c:pt>
                <c:pt idx="49">
                  <c:v>77</c:v>
                </c:pt>
                <c:pt idx="50">
                  <c:v>77</c:v>
                </c:pt>
                <c:pt idx="51">
                  <c:v>77</c:v>
                </c:pt>
                <c:pt idx="52">
                  <c:v>77</c:v>
                </c:pt>
                <c:pt idx="53">
                  <c:v>77</c:v>
                </c:pt>
                <c:pt idx="54">
                  <c:v>77</c:v>
                </c:pt>
                <c:pt idx="55">
                  <c:v>77</c:v>
                </c:pt>
                <c:pt idx="56">
                  <c:v>77</c:v>
                </c:pt>
                <c:pt idx="57">
                  <c:v>77</c:v>
                </c:pt>
                <c:pt idx="58">
                  <c:v>77</c:v>
                </c:pt>
                <c:pt idx="59">
                  <c:v>77</c:v>
                </c:pt>
                <c:pt idx="60">
                  <c:v>77</c:v>
                </c:pt>
                <c:pt idx="61">
                  <c:v>77</c:v>
                </c:pt>
                <c:pt idx="62">
                  <c:v>77</c:v>
                </c:pt>
                <c:pt idx="63">
                  <c:v>77</c:v>
                </c:pt>
                <c:pt idx="64">
                  <c:v>77</c:v>
                </c:pt>
                <c:pt idx="65">
                  <c:v>77</c:v>
                </c:pt>
                <c:pt idx="66">
                  <c:v>77</c:v>
                </c:pt>
                <c:pt idx="67">
                  <c:v>77</c:v>
                </c:pt>
                <c:pt idx="68">
                  <c:v>77</c:v>
                </c:pt>
                <c:pt idx="69">
                  <c:v>77</c:v>
                </c:pt>
                <c:pt idx="70">
                  <c:v>77</c:v>
                </c:pt>
                <c:pt idx="71">
                  <c:v>77</c:v>
                </c:pt>
                <c:pt idx="72">
                  <c:v>77</c:v>
                </c:pt>
                <c:pt idx="73">
                  <c:v>77</c:v>
                </c:pt>
                <c:pt idx="74">
                  <c:v>77</c:v>
                </c:pt>
                <c:pt idx="75">
                  <c:v>77</c:v>
                </c:pt>
                <c:pt idx="76">
                  <c:v>77</c:v>
                </c:pt>
                <c:pt idx="77">
                  <c:v>77</c:v>
                </c:pt>
                <c:pt idx="78">
                  <c:v>77</c:v>
                </c:pt>
                <c:pt idx="79">
                  <c:v>77</c:v>
                </c:pt>
                <c:pt idx="80">
                  <c:v>77</c:v>
                </c:pt>
                <c:pt idx="81">
                  <c:v>77</c:v>
                </c:pt>
                <c:pt idx="82">
                  <c:v>77</c:v>
                </c:pt>
                <c:pt idx="83">
                  <c:v>77</c:v>
                </c:pt>
                <c:pt idx="84">
                  <c:v>77</c:v>
                </c:pt>
                <c:pt idx="85">
                  <c:v>77</c:v>
                </c:pt>
                <c:pt idx="86">
                  <c:v>77</c:v>
                </c:pt>
                <c:pt idx="87">
                  <c:v>77</c:v>
                </c:pt>
                <c:pt idx="88">
                  <c:v>77</c:v>
                </c:pt>
                <c:pt idx="89">
                  <c:v>77</c:v>
                </c:pt>
                <c:pt idx="90">
                  <c:v>77</c:v>
                </c:pt>
                <c:pt idx="91">
                  <c:v>77</c:v>
                </c:pt>
                <c:pt idx="92">
                  <c:v>77</c:v>
                </c:pt>
                <c:pt idx="93">
                  <c:v>77</c:v>
                </c:pt>
                <c:pt idx="94">
                  <c:v>77</c:v>
                </c:pt>
                <c:pt idx="95">
                  <c:v>77</c:v>
                </c:pt>
                <c:pt idx="96">
                  <c:v>77</c:v>
                </c:pt>
                <c:pt idx="97">
                  <c:v>77</c:v>
                </c:pt>
                <c:pt idx="98">
                  <c:v>77</c:v>
                </c:pt>
                <c:pt idx="99">
                  <c:v>77</c:v>
                </c:pt>
                <c:pt idx="100">
                  <c:v>77</c:v>
                </c:pt>
                <c:pt idx="101">
                  <c:v>77</c:v>
                </c:pt>
                <c:pt idx="102">
                  <c:v>77</c:v>
                </c:pt>
                <c:pt idx="103">
                  <c:v>77</c:v>
                </c:pt>
                <c:pt idx="104">
                  <c:v>77</c:v>
                </c:pt>
                <c:pt idx="105">
                  <c:v>77</c:v>
                </c:pt>
                <c:pt idx="106">
                  <c:v>77</c:v>
                </c:pt>
                <c:pt idx="107">
                  <c:v>77</c:v>
                </c:pt>
                <c:pt idx="108">
                  <c:v>77</c:v>
                </c:pt>
                <c:pt idx="109">
                  <c:v>77</c:v>
                </c:pt>
                <c:pt idx="110">
                  <c:v>77</c:v>
                </c:pt>
                <c:pt idx="111">
                  <c:v>77</c:v>
                </c:pt>
                <c:pt idx="112">
                  <c:v>77</c:v>
                </c:pt>
                <c:pt idx="113">
                  <c:v>77</c:v>
                </c:pt>
                <c:pt idx="114">
                  <c:v>77</c:v>
                </c:pt>
                <c:pt idx="115">
                  <c:v>77</c:v>
                </c:pt>
                <c:pt idx="116">
                  <c:v>77</c:v>
                </c:pt>
                <c:pt idx="117">
                  <c:v>77</c:v>
                </c:pt>
                <c:pt idx="118">
                  <c:v>77</c:v>
                </c:pt>
                <c:pt idx="119">
                  <c:v>77</c:v>
                </c:pt>
                <c:pt idx="120">
                  <c:v>77</c:v>
                </c:pt>
                <c:pt idx="121">
                  <c:v>77</c:v>
                </c:pt>
                <c:pt idx="122">
                  <c:v>77</c:v>
                </c:pt>
                <c:pt idx="123">
                  <c:v>77</c:v>
                </c:pt>
                <c:pt idx="124">
                  <c:v>77</c:v>
                </c:pt>
                <c:pt idx="125">
                  <c:v>77</c:v>
                </c:pt>
                <c:pt idx="126">
                  <c:v>77</c:v>
                </c:pt>
                <c:pt idx="127">
                  <c:v>77</c:v>
                </c:pt>
                <c:pt idx="128">
                  <c:v>77</c:v>
                </c:pt>
                <c:pt idx="129">
                  <c:v>77</c:v>
                </c:pt>
                <c:pt idx="130">
                  <c:v>77</c:v>
                </c:pt>
                <c:pt idx="131">
                  <c:v>77</c:v>
                </c:pt>
                <c:pt idx="132">
                  <c:v>77</c:v>
                </c:pt>
                <c:pt idx="133">
                  <c:v>77</c:v>
                </c:pt>
                <c:pt idx="134">
                  <c:v>77</c:v>
                </c:pt>
                <c:pt idx="135">
                  <c:v>77</c:v>
                </c:pt>
                <c:pt idx="136">
                  <c:v>77</c:v>
                </c:pt>
                <c:pt idx="137">
                  <c:v>77</c:v>
                </c:pt>
                <c:pt idx="138">
                  <c:v>77</c:v>
                </c:pt>
                <c:pt idx="139">
                  <c:v>77</c:v>
                </c:pt>
                <c:pt idx="140">
                  <c:v>77</c:v>
                </c:pt>
                <c:pt idx="141">
                  <c:v>77</c:v>
                </c:pt>
                <c:pt idx="142">
                  <c:v>77</c:v>
                </c:pt>
                <c:pt idx="143">
                  <c:v>77</c:v>
                </c:pt>
                <c:pt idx="144">
                  <c:v>77</c:v>
                </c:pt>
                <c:pt idx="145">
                  <c:v>77</c:v>
                </c:pt>
                <c:pt idx="146">
                  <c:v>77</c:v>
                </c:pt>
                <c:pt idx="147">
                  <c:v>77</c:v>
                </c:pt>
                <c:pt idx="148">
                  <c:v>77</c:v>
                </c:pt>
                <c:pt idx="149">
                  <c:v>77</c:v>
                </c:pt>
                <c:pt idx="150">
                  <c:v>77</c:v>
                </c:pt>
                <c:pt idx="151">
                  <c:v>77</c:v>
                </c:pt>
                <c:pt idx="152">
                  <c:v>77</c:v>
                </c:pt>
                <c:pt idx="153">
                  <c:v>77</c:v>
                </c:pt>
                <c:pt idx="154">
                  <c:v>77</c:v>
                </c:pt>
                <c:pt idx="155">
                  <c:v>77</c:v>
                </c:pt>
                <c:pt idx="156">
                  <c:v>77</c:v>
                </c:pt>
                <c:pt idx="157">
                  <c:v>77</c:v>
                </c:pt>
                <c:pt idx="158">
                  <c:v>77</c:v>
                </c:pt>
                <c:pt idx="159">
                  <c:v>77</c:v>
                </c:pt>
                <c:pt idx="160">
                  <c:v>77</c:v>
                </c:pt>
                <c:pt idx="161">
                  <c:v>77</c:v>
                </c:pt>
                <c:pt idx="162">
                  <c:v>77</c:v>
                </c:pt>
                <c:pt idx="163">
                  <c:v>77</c:v>
                </c:pt>
                <c:pt idx="164">
                  <c:v>77</c:v>
                </c:pt>
                <c:pt idx="165">
                  <c:v>77</c:v>
                </c:pt>
                <c:pt idx="166">
                  <c:v>77</c:v>
                </c:pt>
                <c:pt idx="167">
                  <c:v>77</c:v>
                </c:pt>
                <c:pt idx="168">
                  <c:v>77</c:v>
                </c:pt>
                <c:pt idx="169">
                  <c:v>77</c:v>
                </c:pt>
                <c:pt idx="170">
                  <c:v>77</c:v>
                </c:pt>
                <c:pt idx="171">
                  <c:v>77</c:v>
                </c:pt>
                <c:pt idx="172">
                  <c:v>77</c:v>
                </c:pt>
                <c:pt idx="173">
                  <c:v>77</c:v>
                </c:pt>
                <c:pt idx="174">
                  <c:v>77</c:v>
                </c:pt>
                <c:pt idx="175">
                  <c:v>77</c:v>
                </c:pt>
                <c:pt idx="176">
                  <c:v>77</c:v>
                </c:pt>
                <c:pt idx="177">
                  <c:v>77</c:v>
                </c:pt>
                <c:pt idx="178">
                  <c:v>77</c:v>
                </c:pt>
                <c:pt idx="179">
                  <c:v>77</c:v>
                </c:pt>
                <c:pt idx="180">
                  <c:v>77</c:v>
                </c:pt>
                <c:pt idx="181">
                  <c:v>77</c:v>
                </c:pt>
                <c:pt idx="182">
                  <c:v>77</c:v>
                </c:pt>
                <c:pt idx="183">
                  <c:v>77</c:v>
                </c:pt>
                <c:pt idx="184">
                  <c:v>77</c:v>
                </c:pt>
                <c:pt idx="185">
                  <c:v>77</c:v>
                </c:pt>
                <c:pt idx="186">
                  <c:v>77</c:v>
                </c:pt>
                <c:pt idx="187">
                  <c:v>77</c:v>
                </c:pt>
                <c:pt idx="188">
                  <c:v>77</c:v>
                </c:pt>
                <c:pt idx="189">
                  <c:v>77</c:v>
                </c:pt>
                <c:pt idx="190">
                  <c:v>77</c:v>
                </c:pt>
                <c:pt idx="191">
                  <c:v>77</c:v>
                </c:pt>
                <c:pt idx="192">
                  <c:v>77</c:v>
                </c:pt>
                <c:pt idx="193">
                  <c:v>77</c:v>
                </c:pt>
                <c:pt idx="194">
                  <c:v>77</c:v>
                </c:pt>
                <c:pt idx="195">
                  <c:v>77</c:v>
                </c:pt>
                <c:pt idx="196">
                  <c:v>77</c:v>
                </c:pt>
                <c:pt idx="197">
                  <c:v>77</c:v>
                </c:pt>
                <c:pt idx="198">
                  <c:v>77</c:v>
                </c:pt>
                <c:pt idx="199">
                  <c:v>77</c:v>
                </c:pt>
                <c:pt idx="200">
                  <c:v>77</c:v>
                </c:pt>
                <c:pt idx="201">
                  <c:v>77</c:v>
                </c:pt>
                <c:pt idx="202">
                  <c:v>77</c:v>
                </c:pt>
                <c:pt idx="203">
                  <c:v>77</c:v>
                </c:pt>
                <c:pt idx="204">
                  <c:v>77</c:v>
                </c:pt>
                <c:pt idx="205">
                  <c:v>77</c:v>
                </c:pt>
                <c:pt idx="206">
                  <c:v>77</c:v>
                </c:pt>
                <c:pt idx="207">
                  <c:v>77</c:v>
                </c:pt>
                <c:pt idx="208">
                  <c:v>77</c:v>
                </c:pt>
                <c:pt idx="209">
                  <c:v>77</c:v>
                </c:pt>
                <c:pt idx="210">
                  <c:v>77</c:v>
                </c:pt>
                <c:pt idx="211">
                  <c:v>77</c:v>
                </c:pt>
                <c:pt idx="212">
                  <c:v>77</c:v>
                </c:pt>
                <c:pt idx="213">
                  <c:v>77</c:v>
                </c:pt>
                <c:pt idx="214">
                  <c:v>77</c:v>
                </c:pt>
                <c:pt idx="215">
                  <c:v>77</c:v>
                </c:pt>
                <c:pt idx="216">
                  <c:v>77</c:v>
                </c:pt>
                <c:pt idx="217">
                  <c:v>77</c:v>
                </c:pt>
                <c:pt idx="218">
                  <c:v>77</c:v>
                </c:pt>
                <c:pt idx="219">
                  <c:v>77</c:v>
                </c:pt>
                <c:pt idx="220">
                  <c:v>77</c:v>
                </c:pt>
                <c:pt idx="221">
                  <c:v>77</c:v>
                </c:pt>
                <c:pt idx="222">
                  <c:v>77</c:v>
                </c:pt>
                <c:pt idx="223">
                  <c:v>77</c:v>
                </c:pt>
                <c:pt idx="224">
                  <c:v>77</c:v>
                </c:pt>
                <c:pt idx="225">
                  <c:v>77</c:v>
                </c:pt>
                <c:pt idx="226">
                  <c:v>77</c:v>
                </c:pt>
                <c:pt idx="227">
                  <c:v>77</c:v>
                </c:pt>
                <c:pt idx="228">
                  <c:v>77</c:v>
                </c:pt>
                <c:pt idx="229">
                  <c:v>77</c:v>
                </c:pt>
                <c:pt idx="230">
                  <c:v>77</c:v>
                </c:pt>
                <c:pt idx="231">
                  <c:v>77</c:v>
                </c:pt>
                <c:pt idx="232">
                  <c:v>77</c:v>
                </c:pt>
                <c:pt idx="233">
                  <c:v>77</c:v>
                </c:pt>
                <c:pt idx="234">
                  <c:v>77</c:v>
                </c:pt>
                <c:pt idx="235">
                  <c:v>77</c:v>
                </c:pt>
                <c:pt idx="236">
                  <c:v>77</c:v>
                </c:pt>
                <c:pt idx="237">
                  <c:v>77</c:v>
                </c:pt>
                <c:pt idx="238">
                  <c:v>77</c:v>
                </c:pt>
                <c:pt idx="239">
                  <c:v>77</c:v>
                </c:pt>
                <c:pt idx="240">
                  <c:v>77</c:v>
                </c:pt>
                <c:pt idx="241">
                  <c:v>77</c:v>
                </c:pt>
                <c:pt idx="242">
                  <c:v>77</c:v>
                </c:pt>
                <c:pt idx="243">
                  <c:v>77</c:v>
                </c:pt>
                <c:pt idx="244">
                  <c:v>77</c:v>
                </c:pt>
                <c:pt idx="245">
                  <c:v>77</c:v>
                </c:pt>
                <c:pt idx="246">
                  <c:v>77</c:v>
                </c:pt>
                <c:pt idx="247">
                  <c:v>77</c:v>
                </c:pt>
                <c:pt idx="248">
                  <c:v>77</c:v>
                </c:pt>
                <c:pt idx="249">
                  <c:v>77</c:v>
                </c:pt>
                <c:pt idx="250">
                  <c:v>77</c:v>
                </c:pt>
                <c:pt idx="251">
                  <c:v>77</c:v>
                </c:pt>
                <c:pt idx="252">
                  <c:v>77</c:v>
                </c:pt>
                <c:pt idx="253">
                  <c:v>77</c:v>
                </c:pt>
                <c:pt idx="254">
                  <c:v>77</c:v>
                </c:pt>
                <c:pt idx="255">
                  <c:v>77</c:v>
                </c:pt>
                <c:pt idx="256">
                  <c:v>77</c:v>
                </c:pt>
                <c:pt idx="257">
                  <c:v>77</c:v>
                </c:pt>
                <c:pt idx="258">
                  <c:v>77</c:v>
                </c:pt>
                <c:pt idx="259">
                  <c:v>77</c:v>
                </c:pt>
                <c:pt idx="260">
                  <c:v>77</c:v>
                </c:pt>
                <c:pt idx="261">
                  <c:v>77</c:v>
                </c:pt>
                <c:pt idx="262">
                  <c:v>77</c:v>
                </c:pt>
                <c:pt idx="263">
                  <c:v>77</c:v>
                </c:pt>
                <c:pt idx="264">
                  <c:v>77</c:v>
                </c:pt>
                <c:pt idx="265">
                  <c:v>77</c:v>
                </c:pt>
                <c:pt idx="266">
                  <c:v>77</c:v>
                </c:pt>
                <c:pt idx="267">
                  <c:v>77</c:v>
                </c:pt>
                <c:pt idx="268">
                  <c:v>77</c:v>
                </c:pt>
                <c:pt idx="269">
                  <c:v>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3E9-2B87-4E8A-A93B-DCDAE7B10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128352"/>
        <c:axId val="482129664"/>
      </c:scatterChart>
      <c:valAx>
        <c:axId val="48212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129664"/>
        <c:crosses val="autoZero"/>
        <c:crossBetween val="midCat"/>
      </c:valAx>
      <c:valAx>
        <c:axId val="482129664"/>
        <c:scaling>
          <c:orientation val="minMax"/>
          <c:max val="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128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869950</xdr:colOff>
      <xdr:row>6</xdr:row>
      <xdr:rowOff>101600</xdr:rowOff>
    </xdr:from>
    <xdr:to>
      <xdr:col>7</xdr:col>
      <xdr:colOff>400050</xdr:colOff>
      <xdr:row>31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10DCBB-4E5E-46FE-B571-E609A8F0CE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32</xdr:row>
      <xdr:rowOff>0</xdr:rowOff>
    </xdr:from>
    <xdr:to>
      <xdr:col>4</xdr:col>
      <xdr:colOff>38100</xdr:colOff>
      <xdr:row>49</xdr:row>
      <xdr:rowOff>31750</xdr:rowOff>
    </xdr:to>
    <xdr:pic>
      <xdr:nvPicPr>
        <xdr:cNvPr id="3" name="BoxPlotKeyEN" descr="boxplot_EN">
          <a:extLst>
            <a:ext uri="{FF2B5EF4-FFF2-40B4-BE49-F238E27FC236}">
              <a16:creationId xmlns:a16="http://schemas.microsoft.com/office/drawing/2014/main" id="{8877D009-CF95-408C-BDC0-0D4108ED6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3568700" cy="327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0.08158</cdr:x>
      <cdr:y>0.46161</cdr:y>
    </cdr:from>
    <cdr:to>
      <cdr:x>0.91842</cdr:x>
      <cdr:y>0.59494</cdr:y>
    </cdr:to>
    <cdr:sp macro="[1]!WatermarkMsg_Student" textlink="">
      <cdr:nvSpPr>
        <cdr:cNvPr id="2" name="gwm_17081          ">
          <a:extLst xmlns:a="http://schemas.openxmlformats.org/drawingml/2006/main">
            <a:ext uri="{FF2B5EF4-FFF2-40B4-BE49-F238E27FC236}">
              <a16:creationId xmlns:a16="http://schemas.microsoft.com/office/drawing/2014/main" id="{B554BC71-C322-4320-94DD-1CB8800BEB8F}"/>
            </a:ext>
          </a:extLst>
        </cdr:cNvPr>
        <cdr:cNvSpPr txBox="1"/>
      </cdr:nvSpPr>
      <cdr:spPr>
        <a:xfrm xmlns:a="http://schemas.openxmlformats.org/drawingml/2006/main">
          <a:off x="393700" y="2198402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Student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Academic Use Only</a:t>
          </a:r>
        </a:p>
      </cdr:txBody>
    </cdr:sp>
  </cdr:relSizeAnchor>
  <cdr:relSizeAnchor xmlns:cdr="http://schemas.openxmlformats.org/drawingml/2006/chartDrawing">
    <cdr:from>
      <cdr:x>0.08158</cdr:x>
      <cdr:y>0.46161</cdr:y>
    </cdr:from>
    <cdr:to>
      <cdr:x>0.91842</cdr:x>
      <cdr:y>0.59494</cdr:y>
    </cdr:to>
    <cdr:sp macro="[1]!WatermarkMsg_Student" textlink="">
      <cdr:nvSpPr>
        <cdr:cNvPr id="3" name="gwm_17081         ">
          <a:extLst xmlns:a="http://schemas.openxmlformats.org/drawingml/2006/main">
            <a:ext uri="{FF2B5EF4-FFF2-40B4-BE49-F238E27FC236}">
              <a16:creationId xmlns:a16="http://schemas.microsoft.com/office/drawing/2014/main" id="{CE1FC94E-2548-4301-8CFA-963635608935}"/>
            </a:ext>
          </a:extLst>
        </cdr:cNvPr>
        <cdr:cNvSpPr txBox="1"/>
      </cdr:nvSpPr>
      <cdr:spPr>
        <a:xfrm xmlns:a="http://schemas.openxmlformats.org/drawingml/2006/main">
          <a:off x="393700" y="2198402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Student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Academic Use Only</a:t>
          </a:r>
        </a:p>
      </cdr:txBody>
    </cdr:sp>
  </cdr:relSizeAnchor>
  <cdr:relSizeAnchor xmlns:cdr="http://schemas.openxmlformats.org/drawingml/2006/chartDrawing">
    <cdr:from>
      <cdr:x>0.08158</cdr:x>
      <cdr:y>0.46161</cdr:y>
    </cdr:from>
    <cdr:to>
      <cdr:x>0.91842</cdr:x>
      <cdr:y>0.59494</cdr:y>
    </cdr:to>
    <cdr:sp macro="[1]!WatermarkMsg_Student" textlink="">
      <cdr:nvSpPr>
        <cdr:cNvPr id="4" name="gwm_17081        ">
          <a:extLst xmlns:a="http://schemas.openxmlformats.org/drawingml/2006/main">
            <a:ext uri="{FF2B5EF4-FFF2-40B4-BE49-F238E27FC236}">
              <a16:creationId xmlns:a16="http://schemas.microsoft.com/office/drawing/2014/main" id="{1F15E4C6-36B6-4D67-9BC0-D5A88368A864}"/>
            </a:ext>
          </a:extLst>
        </cdr:cNvPr>
        <cdr:cNvSpPr txBox="1"/>
      </cdr:nvSpPr>
      <cdr:spPr>
        <a:xfrm xmlns:a="http://schemas.openxmlformats.org/drawingml/2006/main">
          <a:off x="393700" y="2198402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Student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Academic Use Only</a:t>
          </a:r>
        </a:p>
      </cdr:txBody>
    </cdr:sp>
  </cdr:relSizeAnchor>
  <cdr:relSizeAnchor xmlns:cdr="http://schemas.openxmlformats.org/drawingml/2006/chartDrawing">
    <cdr:from>
      <cdr:x>0.08158</cdr:x>
      <cdr:y>0.46161</cdr:y>
    </cdr:from>
    <cdr:to>
      <cdr:x>0.91842</cdr:x>
      <cdr:y>0.59494</cdr:y>
    </cdr:to>
    <cdr:sp macro="[1]!WatermarkMsg_Student" textlink="">
      <cdr:nvSpPr>
        <cdr:cNvPr id="5" name="gwm_17081       ">
          <a:extLst xmlns:a="http://schemas.openxmlformats.org/drawingml/2006/main">
            <a:ext uri="{FF2B5EF4-FFF2-40B4-BE49-F238E27FC236}">
              <a16:creationId xmlns:a16="http://schemas.microsoft.com/office/drawing/2014/main" id="{C73AA437-E19D-43A6-B921-5C69A19A917D}"/>
            </a:ext>
          </a:extLst>
        </cdr:cNvPr>
        <cdr:cNvSpPr txBox="1"/>
      </cdr:nvSpPr>
      <cdr:spPr>
        <a:xfrm xmlns:a="http://schemas.openxmlformats.org/drawingml/2006/main">
          <a:off x="393700" y="2198402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Student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Academic Use Only</a:t>
          </a:r>
        </a:p>
      </cdr:txBody>
    </cdr:sp>
  </cdr:relSizeAnchor>
  <cdr:relSizeAnchor xmlns:cdr="http://schemas.openxmlformats.org/drawingml/2006/chartDrawing">
    <cdr:from>
      <cdr:x>0.08158</cdr:x>
      <cdr:y>0.46161</cdr:y>
    </cdr:from>
    <cdr:to>
      <cdr:x>0.91842</cdr:x>
      <cdr:y>0.59494</cdr:y>
    </cdr:to>
    <cdr:sp macro="[1]!WatermarkMsg_Student" textlink="">
      <cdr:nvSpPr>
        <cdr:cNvPr id="6" name="gwm_17081      ">
          <a:extLst xmlns:a="http://schemas.openxmlformats.org/drawingml/2006/main">
            <a:ext uri="{FF2B5EF4-FFF2-40B4-BE49-F238E27FC236}">
              <a16:creationId xmlns:a16="http://schemas.microsoft.com/office/drawing/2014/main" id="{F139A16D-6190-4E27-A4A8-0492313F1F80}"/>
            </a:ext>
          </a:extLst>
        </cdr:cNvPr>
        <cdr:cNvSpPr txBox="1"/>
      </cdr:nvSpPr>
      <cdr:spPr>
        <a:xfrm xmlns:a="http://schemas.openxmlformats.org/drawingml/2006/main">
          <a:off x="393700" y="2198402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Student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Academic Use Only</a:t>
          </a:r>
        </a:p>
      </cdr:txBody>
    </cdr:sp>
  </cdr:relSizeAnchor>
  <cdr:relSizeAnchor xmlns:cdr="http://schemas.openxmlformats.org/drawingml/2006/chartDrawing">
    <cdr:from>
      <cdr:x>0.08158</cdr:x>
      <cdr:y>0.46161</cdr:y>
    </cdr:from>
    <cdr:to>
      <cdr:x>0.91842</cdr:x>
      <cdr:y>0.59494</cdr:y>
    </cdr:to>
    <cdr:sp macro="[1]!WatermarkMsg_Student" textlink="">
      <cdr:nvSpPr>
        <cdr:cNvPr id="7" name="gwm_17081     ">
          <a:extLst xmlns:a="http://schemas.openxmlformats.org/drawingml/2006/main">
            <a:ext uri="{FF2B5EF4-FFF2-40B4-BE49-F238E27FC236}">
              <a16:creationId xmlns:a16="http://schemas.microsoft.com/office/drawing/2014/main" id="{A5B74DE5-6A43-43CC-963C-E45C9C5388C6}"/>
            </a:ext>
          </a:extLst>
        </cdr:cNvPr>
        <cdr:cNvSpPr txBox="1"/>
      </cdr:nvSpPr>
      <cdr:spPr>
        <a:xfrm xmlns:a="http://schemas.openxmlformats.org/drawingml/2006/main">
          <a:off x="393700" y="2198402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Student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Academic Use Only</a:t>
          </a:r>
        </a:p>
      </cdr:txBody>
    </cdr:sp>
  </cdr:relSizeAnchor>
  <cdr:relSizeAnchor xmlns:cdr="http://schemas.openxmlformats.org/drawingml/2006/chartDrawing">
    <cdr:from>
      <cdr:x>0.08158</cdr:x>
      <cdr:y>0.46161</cdr:y>
    </cdr:from>
    <cdr:to>
      <cdr:x>0.91842</cdr:x>
      <cdr:y>0.59494</cdr:y>
    </cdr:to>
    <cdr:sp macro="[1]!WatermarkMsg_Student" textlink="">
      <cdr:nvSpPr>
        <cdr:cNvPr id="8" name="gwm_17081    ">
          <a:extLst xmlns:a="http://schemas.openxmlformats.org/drawingml/2006/main">
            <a:ext uri="{FF2B5EF4-FFF2-40B4-BE49-F238E27FC236}">
              <a16:creationId xmlns:a16="http://schemas.microsoft.com/office/drawing/2014/main" id="{9AEB7DB5-0151-4EEC-A4C8-5E078CF79E6B}"/>
            </a:ext>
          </a:extLst>
        </cdr:cNvPr>
        <cdr:cNvSpPr txBox="1"/>
      </cdr:nvSpPr>
      <cdr:spPr>
        <a:xfrm xmlns:a="http://schemas.openxmlformats.org/drawingml/2006/main">
          <a:off x="393700" y="2198402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Student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Academic Use Only</a:t>
          </a:r>
        </a:p>
      </cdr:txBody>
    </cdr:sp>
  </cdr:relSizeAnchor>
  <cdr:relSizeAnchor xmlns:cdr="http://schemas.openxmlformats.org/drawingml/2006/chartDrawing">
    <cdr:from>
      <cdr:x>0.08158</cdr:x>
      <cdr:y>0.46161</cdr:y>
    </cdr:from>
    <cdr:to>
      <cdr:x>0.91842</cdr:x>
      <cdr:y>0.59494</cdr:y>
    </cdr:to>
    <cdr:sp macro="[1]!WatermarkMsg_Student" textlink="">
      <cdr:nvSpPr>
        <cdr:cNvPr id="9" name="gwm_17081   ">
          <a:extLst xmlns:a="http://schemas.openxmlformats.org/drawingml/2006/main">
            <a:ext uri="{FF2B5EF4-FFF2-40B4-BE49-F238E27FC236}">
              <a16:creationId xmlns:a16="http://schemas.microsoft.com/office/drawing/2014/main" id="{44991C54-B674-4EBD-902E-D2C18E6877F2}"/>
            </a:ext>
          </a:extLst>
        </cdr:cNvPr>
        <cdr:cNvSpPr txBox="1"/>
      </cdr:nvSpPr>
      <cdr:spPr>
        <a:xfrm xmlns:a="http://schemas.openxmlformats.org/drawingml/2006/main">
          <a:off x="393700" y="2198402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Student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Academic Use Only</a:t>
          </a:r>
        </a:p>
      </cdr:txBody>
    </cdr:sp>
  </cdr:relSizeAnchor>
  <cdr:relSizeAnchor xmlns:cdr="http://schemas.openxmlformats.org/drawingml/2006/chartDrawing">
    <cdr:from>
      <cdr:x>0.08158</cdr:x>
      <cdr:y>0.46161</cdr:y>
    </cdr:from>
    <cdr:to>
      <cdr:x>0.91842</cdr:x>
      <cdr:y>0.59494</cdr:y>
    </cdr:to>
    <cdr:sp macro="[1]!WatermarkMsg_Student" textlink="">
      <cdr:nvSpPr>
        <cdr:cNvPr id="10" name="gwm_17081  ">
          <a:extLst xmlns:a="http://schemas.openxmlformats.org/drawingml/2006/main">
            <a:ext uri="{FF2B5EF4-FFF2-40B4-BE49-F238E27FC236}">
              <a16:creationId xmlns:a16="http://schemas.microsoft.com/office/drawing/2014/main" id="{9DDC4EE4-C53C-4828-8F15-7EBFD9D9EE64}"/>
            </a:ext>
          </a:extLst>
        </cdr:cNvPr>
        <cdr:cNvSpPr txBox="1"/>
      </cdr:nvSpPr>
      <cdr:spPr>
        <a:xfrm xmlns:a="http://schemas.openxmlformats.org/drawingml/2006/main">
          <a:off x="393700" y="2198402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Student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Academic Use Only</a:t>
          </a:r>
        </a:p>
      </cdr:txBody>
    </cdr:sp>
  </cdr:relSizeAnchor>
  <cdr:relSizeAnchor xmlns:cdr="http://schemas.openxmlformats.org/drawingml/2006/chartDrawing">
    <cdr:from>
      <cdr:x>0.08158</cdr:x>
      <cdr:y>0.46161</cdr:y>
    </cdr:from>
    <cdr:to>
      <cdr:x>0.91842</cdr:x>
      <cdr:y>0.59494</cdr:y>
    </cdr:to>
    <cdr:sp macro="[1]!WatermarkMsg_Student" textlink="">
      <cdr:nvSpPr>
        <cdr:cNvPr id="11" name="gwm_17081 ">
          <a:extLst xmlns:a="http://schemas.openxmlformats.org/drawingml/2006/main">
            <a:ext uri="{FF2B5EF4-FFF2-40B4-BE49-F238E27FC236}">
              <a16:creationId xmlns:a16="http://schemas.microsoft.com/office/drawing/2014/main" id="{C0373844-4B47-4EB1-81A5-9CB957416245}"/>
            </a:ext>
          </a:extLst>
        </cdr:cNvPr>
        <cdr:cNvSpPr txBox="1"/>
      </cdr:nvSpPr>
      <cdr:spPr>
        <a:xfrm xmlns:a="http://schemas.openxmlformats.org/drawingml/2006/main">
          <a:off x="393700" y="2198402"/>
          <a:ext cx="40386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StatTools Student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808080"/>
              </a:solidFill>
              <a:latin typeface="Arial" panose="020B0604020202020204" pitchFamily="34" charset="0"/>
            </a:rPr>
            <a:t>F</a:t>
          </a:r>
          <a:r>
            <a:rPr lang="en-US" sz="1000" b="0" i="0">
              <a:solidFill>
                <a:srgbClr val="808080"/>
              </a:solidFill>
              <a:latin typeface="Arial" panose="020B0604020202020204" pitchFamily="34" charset="0"/>
            </a:rPr>
            <a:t>or Academic Use Only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Palisade/StatTools7/StatTool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Tools"/>
    </sheetNames>
    <definedNames>
      <definedName name="WatermarkMsg_Student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2"/>
  <sheetViews>
    <sheetView tabSelected="1" topLeftCell="E377" workbookViewId="0">
      <selection sqref="A1:Q401"/>
    </sheetView>
  </sheetViews>
  <sheetFormatPr defaultRowHeight="14.5" x14ac:dyDescent="0.35"/>
  <cols>
    <col min="2" max="2" width="9.7265625" bestFit="1" customWidth="1"/>
    <col min="3" max="3" width="11.54296875" bestFit="1" customWidth="1"/>
    <col min="4" max="4" width="16.1796875" bestFit="1" customWidth="1"/>
    <col min="5" max="5" width="10.1796875" customWidth="1"/>
    <col min="6" max="6" width="14.26953125" customWidth="1"/>
    <col min="7" max="7" width="5.81640625" bestFit="1" customWidth="1"/>
    <col min="8" max="8" width="9" bestFit="1" customWidth="1"/>
    <col min="9" max="9" width="16.1796875" bestFit="1" customWidth="1"/>
    <col min="10" max="17" width="12.6328125" customWidth="1"/>
  </cols>
  <sheetData>
    <row r="1" spans="1:17" ht="15" thickTop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98</v>
      </c>
      <c r="K1" s="5" t="s">
        <v>104</v>
      </c>
      <c r="L1" s="5" t="s">
        <v>110</v>
      </c>
      <c r="M1" s="5" t="s">
        <v>116</v>
      </c>
      <c r="N1" s="5" t="s">
        <v>122</v>
      </c>
      <c r="O1" s="5" t="s">
        <v>128</v>
      </c>
      <c r="P1" s="5" t="s">
        <v>134</v>
      </c>
      <c r="Q1" s="6" t="s">
        <v>140</v>
      </c>
    </row>
    <row r="2" spans="1:17" x14ac:dyDescent="0.35">
      <c r="A2" s="7">
        <v>1</v>
      </c>
      <c r="B2" s="8">
        <v>337</v>
      </c>
      <c r="C2" s="8">
        <v>118</v>
      </c>
      <c r="D2" s="8">
        <v>4</v>
      </c>
      <c r="E2" s="8">
        <v>4.5</v>
      </c>
      <c r="F2" s="8">
        <v>4.5</v>
      </c>
      <c r="G2" s="8">
        <v>9.65</v>
      </c>
      <c r="H2" s="8">
        <v>1</v>
      </c>
      <c r="I2" s="8">
        <v>0.92</v>
      </c>
      <c r="J2" s="8" t="str">
        <f>IF(B2="","",CHOOSE(_xll.StatOutlierType(ST_GREScore,,B2) + 1,"","Mild","Extreme"))</f>
        <v/>
      </c>
      <c r="K2" s="8" t="str">
        <f>IF(C2="","",CHOOSE(_xll.StatOutlierType(ST_TOEFLScore,,C2) + 1,"","Mild","Extreme"))</f>
        <v/>
      </c>
      <c r="L2" s="8" t="str">
        <f>IF(D2="","",CHOOSE(_xll.StatOutlierType(ST_UniversityRating,,D2) + 1,"","Mild","Extreme"))</f>
        <v/>
      </c>
      <c r="M2" s="8" t="str">
        <f>IF(E2="","",CHOOSE(_xll.StatOutlierType(ST_SOP,,E2) + 1,"","Mild","Extreme"))</f>
        <v/>
      </c>
      <c r="N2" s="8" t="str">
        <f>IF(F2="","",CHOOSE(_xll.StatOutlierType(ST_LOR,,F2) + 1,"","Mild","Extreme"))</f>
        <v/>
      </c>
      <c r="O2" s="8" t="str">
        <f>IF(G2="","",CHOOSE(_xll.StatOutlierType(ST_CGPA,,G2) + 1,"","Mild","Extreme"))</f>
        <v/>
      </c>
      <c r="P2" s="8" t="str">
        <f>IF(H2="","",CHOOSE(_xll.StatOutlierType(ST_Research,,H2) + 1,"","Mild","Extreme"))</f>
        <v/>
      </c>
      <c r="Q2" s="9" t="str">
        <f>IF(I2="","",CHOOSE(_xll.StatOutlierType(ST_ChanceofAdmit,,I2) + 1,"","Mild","Extreme"))</f>
        <v/>
      </c>
    </row>
    <row r="3" spans="1:17" x14ac:dyDescent="0.35">
      <c r="A3" s="10">
        <v>2</v>
      </c>
      <c r="B3" s="11">
        <v>324</v>
      </c>
      <c r="C3" s="11">
        <v>107</v>
      </c>
      <c r="D3" s="11">
        <v>4</v>
      </c>
      <c r="E3" s="11">
        <v>4</v>
      </c>
      <c r="F3" s="11">
        <v>4.5</v>
      </c>
      <c r="G3" s="11">
        <v>8.8699999999999992</v>
      </c>
      <c r="H3" s="11">
        <v>1</v>
      </c>
      <c r="I3" s="11">
        <v>0.76</v>
      </c>
      <c r="J3" s="11" t="str">
        <f>IF(B3="","",CHOOSE(_xll.StatOutlierType(ST_GREScore,,B3) + 1,"","Mild","Extreme"))</f>
        <v/>
      </c>
      <c r="K3" s="11" t="str">
        <f>IF(C3="","",CHOOSE(_xll.StatOutlierType(ST_TOEFLScore,,C3) + 1,"","Mild","Extreme"))</f>
        <v/>
      </c>
      <c r="L3" s="11" t="str">
        <f>IF(D3="","",CHOOSE(_xll.StatOutlierType(ST_UniversityRating,,D3) + 1,"","Mild","Extreme"))</f>
        <v/>
      </c>
      <c r="M3" s="11" t="str">
        <f>IF(E3="","",CHOOSE(_xll.StatOutlierType(ST_SOP,,E3) + 1,"","Mild","Extreme"))</f>
        <v/>
      </c>
      <c r="N3" s="11" t="str">
        <f>IF(F3="","",CHOOSE(_xll.StatOutlierType(ST_LOR,,F3) + 1,"","Mild","Extreme"))</f>
        <v/>
      </c>
      <c r="O3" s="11" t="str">
        <f>IF(G3="","",CHOOSE(_xll.StatOutlierType(ST_CGPA,,G3) + 1,"","Mild","Extreme"))</f>
        <v/>
      </c>
      <c r="P3" s="11" t="str">
        <f>IF(H3="","",CHOOSE(_xll.StatOutlierType(ST_Research,,H3) + 1,"","Mild","Extreme"))</f>
        <v/>
      </c>
      <c r="Q3" s="12" t="str">
        <f>IF(I3="","",CHOOSE(_xll.StatOutlierType(ST_ChanceofAdmit,,I3) + 1,"","Mild","Extreme"))</f>
        <v/>
      </c>
    </row>
    <row r="4" spans="1:17" x14ac:dyDescent="0.35">
      <c r="A4" s="10">
        <v>3</v>
      </c>
      <c r="B4" s="11">
        <v>316</v>
      </c>
      <c r="C4" s="11">
        <v>104</v>
      </c>
      <c r="D4" s="11">
        <v>3</v>
      </c>
      <c r="E4" s="11">
        <v>3</v>
      </c>
      <c r="F4" s="11">
        <v>3.5</v>
      </c>
      <c r="G4" s="11">
        <v>8</v>
      </c>
      <c r="H4" s="11">
        <v>1</v>
      </c>
      <c r="I4" s="11">
        <v>0.72</v>
      </c>
      <c r="J4" s="11" t="str">
        <f>IF(B4="","",CHOOSE(_xll.StatOutlierType(ST_GREScore,,B4) + 1,"","Mild","Extreme"))</f>
        <v/>
      </c>
      <c r="K4" s="11" t="str">
        <f>IF(C4="","",CHOOSE(_xll.StatOutlierType(ST_TOEFLScore,,C4) + 1,"","Mild","Extreme"))</f>
        <v/>
      </c>
      <c r="L4" s="11" t="str">
        <f>IF(D4="","",CHOOSE(_xll.StatOutlierType(ST_UniversityRating,,D4) + 1,"","Mild","Extreme"))</f>
        <v/>
      </c>
      <c r="M4" s="11" t="str">
        <f>IF(E4="","",CHOOSE(_xll.StatOutlierType(ST_SOP,,E4) + 1,"","Mild","Extreme"))</f>
        <v/>
      </c>
      <c r="N4" s="11" t="str">
        <f>IF(F4="","",CHOOSE(_xll.StatOutlierType(ST_LOR,,F4) + 1,"","Mild","Extreme"))</f>
        <v/>
      </c>
      <c r="O4" s="11" t="str">
        <f>IF(G4="","",CHOOSE(_xll.StatOutlierType(ST_CGPA,,G4) + 1,"","Mild","Extreme"))</f>
        <v/>
      </c>
      <c r="P4" s="11" t="str">
        <f>IF(H4="","",CHOOSE(_xll.StatOutlierType(ST_Research,,H4) + 1,"","Mild","Extreme"))</f>
        <v/>
      </c>
      <c r="Q4" s="12" t="str">
        <f>IF(I4="","",CHOOSE(_xll.StatOutlierType(ST_ChanceofAdmit,,I4) + 1,"","Mild","Extreme"))</f>
        <v/>
      </c>
    </row>
    <row r="5" spans="1:17" x14ac:dyDescent="0.35">
      <c r="A5" s="10">
        <v>4</v>
      </c>
      <c r="B5" s="11">
        <v>322</v>
      </c>
      <c r="C5" s="11">
        <v>110</v>
      </c>
      <c r="D5" s="11">
        <v>3</v>
      </c>
      <c r="E5" s="11">
        <v>3.5</v>
      </c>
      <c r="F5" s="11">
        <v>2.5</v>
      </c>
      <c r="G5" s="11">
        <v>8.67</v>
      </c>
      <c r="H5" s="11">
        <v>1</v>
      </c>
      <c r="I5" s="11">
        <v>0.8</v>
      </c>
      <c r="J5" s="11" t="str">
        <f>IF(B5="","",CHOOSE(_xll.StatOutlierType(ST_GREScore,,B5) + 1,"","Mild","Extreme"))</f>
        <v/>
      </c>
      <c r="K5" s="11" t="str">
        <f>IF(C5="","",CHOOSE(_xll.StatOutlierType(ST_TOEFLScore,,C5) + 1,"","Mild","Extreme"))</f>
        <v/>
      </c>
      <c r="L5" s="11" t="str">
        <f>IF(D5="","",CHOOSE(_xll.StatOutlierType(ST_UniversityRating,,D5) + 1,"","Mild","Extreme"))</f>
        <v/>
      </c>
      <c r="M5" s="11" t="str">
        <f>IF(E5="","",CHOOSE(_xll.StatOutlierType(ST_SOP,,E5) + 1,"","Mild","Extreme"))</f>
        <v/>
      </c>
      <c r="N5" s="11" t="str">
        <f>IF(F5="","",CHOOSE(_xll.StatOutlierType(ST_LOR,,F5) + 1,"","Mild","Extreme"))</f>
        <v/>
      </c>
      <c r="O5" s="11" t="str">
        <f>IF(G5="","",CHOOSE(_xll.StatOutlierType(ST_CGPA,,G5) + 1,"","Mild","Extreme"))</f>
        <v/>
      </c>
      <c r="P5" s="11" t="str">
        <f>IF(H5="","",CHOOSE(_xll.StatOutlierType(ST_Research,,H5) + 1,"","Mild","Extreme"))</f>
        <v/>
      </c>
      <c r="Q5" s="12" t="str">
        <f>IF(I5="","",CHOOSE(_xll.StatOutlierType(ST_ChanceofAdmit,,I5) + 1,"","Mild","Extreme"))</f>
        <v/>
      </c>
    </row>
    <row r="6" spans="1:17" x14ac:dyDescent="0.35">
      <c r="A6" s="10">
        <v>5</v>
      </c>
      <c r="B6" s="11">
        <v>314</v>
      </c>
      <c r="C6" s="11">
        <v>103</v>
      </c>
      <c r="D6" s="11">
        <v>2</v>
      </c>
      <c r="E6" s="11">
        <v>2</v>
      </c>
      <c r="F6" s="11">
        <v>3</v>
      </c>
      <c r="G6" s="11">
        <v>8.2100000000000009</v>
      </c>
      <c r="H6" s="11">
        <v>0</v>
      </c>
      <c r="I6" s="11">
        <v>0.65</v>
      </c>
      <c r="J6" s="11" t="str">
        <f>IF(B6="","",CHOOSE(_xll.StatOutlierType(ST_GREScore,,B6) + 1,"","Mild","Extreme"))</f>
        <v/>
      </c>
      <c r="K6" s="11" t="str">
        <f>IF(C6="","",CHOOSE(_xll.StatOutlierType(ST_TOEFLScore,,C6) + 1,"","Mild","Extreme"))</f>
        <v/>
      </c>
      <c r="L6" s="11" t="str">
        <f>IF(D6="","",CHOOSE(_xll.StatOutlierType(ST_UniversityRating,,D6) + 1,"","Mild","Extreme"))</f>
        <v/>
      </c>
      <c r="M6" s="11" t="str">
        <f>IF(E6="","",CHOOSE(_xll.StatOutlierType(ST_SOP,,E6) + 1,"","Mild","Extreme"))</f>
        <v/>
      </c>
      <c r="N6" s="11" t="str">
        <f>IF(F6="","",CHOOSE(_xll.StatOutlierType(ST_LOR,,F6) + 1,"","Mild","Extreme"))</f>
        <v/>
      </c>
      <c r="O6" s="11" t="str">
        <f>IF(G6="","",CHOOSE(_xll.StatOutlierType(ST_CGPA,,G6) + 1,"","Mild","Extreme"))</f>
        <v/>
      </c>
      <c r="P6" s="11" t="str">
        <f>IF(H6="","",CHOOSE(_xll.StatOutlierType(ST_Research,,H6) + 1,"","Mild","Extreme"))</f>
        <v/>
      </c>
      <c r="Q6" s="12" t="str">
        <f>IF(I6="","",CHOOSE(_xll.StatOutlierType(ST_ChanceofAdmit,,I6) + 1,"","Mild","Extreme"))</f>
        <v/>
      </c>
    </row>
    <row r="7" spans="1:17" x14ac:dyDescent="0.35">
      <c r="A7" s="10">
        <v>6</v>
      </c>
      <c r="B7" s="11">
        <v>330</v>
      </c>
      <c r="C7" s="11">
        <v>115</v>
      </c>
      <c r="D7" s="11">
        <v>5</v>
      </c>
      <c r="E7" s="11">
        <v>4.5</v>
      </c>
      <c r="F7" s="11">
        <v>3</v>
      </c>
      <c r="G7" s="11">
        <v>9.34</v>
      </c>
      <c r="H7" s="11">
        <v>1</v>
      </c>
      <c r="I7" s="11">
        <v>0.9</v>
      </c>
      <c r="J7" s="11" t="str">
        <f>IF(B7="","",CHOOSE(_xll.StatOutlierType(ST_GREScore,,B7) + 1,"","Mild","Extreme"))</f>
        <v/>
      </c>
      <c r="K7" s="11" t="str">
        <f>IF(C7="","",CHOOSE(_xll.StatOutlierType(ST_TOEFLScore,,C7) + 1,"","Mild","Extreme"))</f>
        <v/>
      </c>
      <c r="L7" s="11" t="str">
        <f>IF(D7="","",CHOOSE(_xll.StatOutlierType(ST_UniversityRating,,D7) + 1,"","Mild","Extreme"))</f>
        <v/>
      </c>
      <c r="M7" s="11" t="str">
        <f>IF(E7="","",CHOOSE(_xll.StatOutlierType(ST_SOP,,E7) + 1,"","Mild","Extreme"))</f>
        <v/>
      </c>
      <c r="N7" s="11" t="str">
        <f>IF(F7="","",CHOOSE(_xll.StatOutlierType(ST_LOR,,F7) + 1,"","Mild","Extreme"))</f>
        <v/>
      </c>
      <c r="O7" s="11" t="str">
        <f>IF(G7="","",CHOOSE(_xll.StatOutlierType(ST_CGPA,,G7) + 1,"","Mild","Extreme"))</f>
        <v/>
      </c>
      <c r="P7" s="11" t="str">
        <f>IF(H7="","",CHOOSE(_xll.StatOutlierType(ST_Research,,H7) + 1,"","Mild","Extreme"))</f>
        <v/>
      </c>
      <c r="Q7" s="12" t="str">
        <f>IF(I7="","",CHOOSE(_xll.StatOutlierType(ST_ChanceofAdmit,,I7) + 1,"","Mild","Extreme"))</f>
        <v/>
      </c>
    </row>
    <row r="8" spans="1:17" x14ac:dyDescent="0.35">
      <c r="A8" s="10">
        <v>7</v>
      </c>
      <c r="B8" s="11">
        <v>321</v>
      </c>
      <c r="C8" s="11">
        <v>109</v>
      </c>
      <c r="D8" s="11">
        <v>3</v>
      </c>
      <c r="E8" s="11">
        <v>3</v>
      </c>
      <c r="F8" s="11">
        <v>4</v>
      </c>
      <c r="G8" s="11">
        <v>8.1999999999999993</v>
      </c>
      <c r="H8" s="11">
        <v>1</v>
      </c>
      <c r="I8" s="11">
        <v>0.75</v>
      </c>
      <c r="J8" s="11" t="str">
        <f>IF(B8="","",CHOOSE(_xll.StatOutlierType(ST_GREScore,,B8) + 1,"","Mild","Extreme"))</f>
        <v/>
      </c>
      <c r="K8" s="11" t="str">
        <f>IF(C8="","",CHOOSE(_xll.StatOutlierType(ST_TOEFLScore,,C8) + 1,"","Mild","Extreme"))</f>
        <v/>
      </c>
      <c r="L8" s="11" t="str">
        <f>IF(D8="","",CHOOSE(_xll.StatOutlierType(ST_UniversityRating,,D8) + 1,"","Mild","Extreme"))</f>
        <v/>
      </c>
      <c r="M8" s="11" t="str">
        <f>IF(E8="","",CHOOSE(_xll.StatOutlierType(ST_SOP,,E8) + 1,"","Mild","Extreme"))</f>
        <v/>
      </c>
      <c r="N8" s="11" t="str">
        <f>IF(F8="","",CHOOSE(_xll.StatOutlierType(ST_LOR,,F8) + 1,"","Mild","Extreme"))</f>
        <v/>
      </c>
      <c r="O8" s="11" t="str">
        <f>IF(G8="","",CHOOSE(_xll.StatOutlierType(ST_CGPA,,G8) + 1,"","Mild","Extreme"))</f>
        <v/>
      </c>
      <c r="P8" s="11" t="str">
        <f>IF(H8="","",CHOOSE(_xll.StatOutlierType(ST_Research,,H8) + 1,"","Mild","Extreme"))</f>
        <v/>
      </c>
      <c r="Q8" s="12" t="str">
        <f>IF(I8="","",CHOOSE(_xll.StatOutlierType(ST_ChanceofAdmit,,I8) + 1,"","Mild","Extreme"))</f>
        <v/>
      </c>
    </row>
    <row r="9" spans="1:17" x14ac:dyDescent="0.35">
      <c r="A9" s="10">
        <v>8</v>
      </c>
      <c r="B9" s="11">
        <v>308</v>
      </c>
      <c r="C9" s="11">
        <v>101</v>
      </c>
      <c r="D9" s="11">
        <v>2</v>
      </c>
      <c r="E9" s="11">
        <v>3</v>
      </c>
      <c r="F9" s="11">
        <v>4</v>
      </c>
      <c r="G9" s="11">
        <v>7.9</v>
      </c>
      <c r="H9" s="11">
        <v>0</v>
      </c>
      <c r="I9" s="11">
        <v>0.68</v>
      </c>
      <c r="J9" s="11" t="str">
        <f>IF(B9="","",CHOOSE(_xll.StatOutlierType(ST_GREScore,,B9) + 1,"","Mild","Extreme"))</f>
        <v/>
      </c>
      <c r="K9" s="11" t="str">
        <f>IF(C9="","",CHOOSE(_xll.StatOutlierType(ST_TOEFLScore,,C9) + 1,"","Mild","Extreme"))</f>
        <v/>
      </c>
      <c r="L9" s="11" t="str">
        <f>IF(D9="","",CHOOSE(_xll.StatOutlierType(ST_UniversityRating,,D9) + 1,"","Mild","Extreme"))</f>
        <v/>
      </c>
      <c r="M9" s="11" t="str">
        <f>IF(E9="","",CHOOSE(_xll.StatOutlierType(ST_SOP,,E9) + 1,"","Mild","Extreme"))</f>
        <v/>
      </c>
      <c r="N9" s="11" t="str">
        <f>IF(F9="","",CHOOSE(_xll.StatOutlierType(ST_LOR,,F9) + 1,"","Mild","Extreme"))</f>
        <v/>
      </c>
      <c r="O9" s="11" t="str">
        <f>IF(G9="","",CHOOSE(_xll.StatOutlierType(ST_CGPA,,G9) + 1,"","Mild","Extreme"))</f>
        <v/>
      </c>
      <c r="P9" s="11" t="str">
        <f>IF(H9="","",CHOOSE(_xll.StatOutlierType(ST_Research,,H9) + 1,"","Mild","Extreme"))</f>
        <v/>
      </c>
      <c r="Q9" s="12" t="str">
        <f>IF(I9="","",CHOOSE(_xll.StatOutlierType(ST_ChanceofAdmit,,I9) + 1,"","Mild","Extreme"))</f>
        <v/>
      </c>
    </row>
    <row r="10" spans="1:17" x14ac:dyDescent="0.35">
      <c r="A10" s="10">
        <v>9</v>
      </c>
      <c r="B10" s="11">
        <v>302</v>
      </c>
      <c r="C10" s="11">
        <v>102</v>
      </c>
      <c r="D10" s="11">
        <v>1</v>
      </c>
      <c r="E10" s="11">
        <v>2</v>
      </c>
      <c r="F10" s="11">
        <v>1.5</v>
      </c>
      <c r="G10" s="11">
        <v>8</v>
      </c>
      <c r="H10" s="11">
        <v>0</v>
      </c>
      <c r="I10" s="11">
        <v>0.5</v>
      </c>
      <c r="J10" s="11" t="str">
        <f>IF(B10="","",CHOOSE(_xll.StatOutlierType(ST_GREScore,,B10) + 1,"","Mild","Extreme"))</f>
        <v/>
      </c>
      <c r="K10" s="11" t="str">
        <f>IF(C10="","",CHOOSE(_xll.StatOutlierType(ST_TOEFLScore,,C10) + 1,"","Mild","Extreme"))</f>
        <v/>
      </c>
      <c r="L10" s="11" t="str">
        <f>IF(D10="","",CHOOSE(_xll.StatOutlierType(ST_UniversityRating,,D10) + 1,"","Mild","Extreme"))</f>
        <v/>
      </c>
      <c r="M10" s="11" t="str">
        <f>IF(E10="","",CHOOSE(_xll.StatOutlierType(ST_SOP,,E10) + 1,"","Mild","Extreme"))</f>
        <v/>
      </c>
      <c r="N10" s="11" t="str">
        <f>IF(F10="","",CHOOSE(_xll.StatOutlierType(ST_LOR,,F10) + 1,"","Mild","Extreme"))</f>
        <v>Mild</v>
      </c>
      <c r="O10" s="11" t="str">
        <f>IF(G10="","",CHOOSE(_xll.StatOutlierType(ST_CGPA,,G10) + 1,"","Mild","Extreme"))</f>
        <v/>
      </c>
      <c r="P10" s="11" t="str">
        <f>IF(H10="","",CHOOSE(_xll.StatOutlierType(ST_Research,,H10) + 1,"","Mild","Extreme"))</f>
        <v/>
      </c>
      <c r="Q10" s="12" t="str">
        <f>IF(I10="","",CHOOSE(_xll.StatOutlierType(ST_ChanceofAdmit,,I10) + 1,"","Mild","Extreme"))</f>
        <v/>
      </c>
    </row>
    <row r="11" spans="1:17" x14ac:dyDescent="0.35">
      <c r="A11" s="10">
        <v>10</v>
      </c>
      <c r="B11" s="11">
        <v>323</v>
      </c>
      <c r="C11" s="11">
        <v>108</v>
      </c>
      <c r="D11" s="11">
        <v>3</v>
      </c>
      <c r="E11" s="11">
        <v>3.5</v>
      </c>
      <c r="F11" s="11">
        <v>3</v>
      </c>
      <c r="G11" s="11">
        <v>8.6</v>
      </c>
      <c r="H11" s="11">
        <v>0</v>
      </c>
      <c r="I11" s="11">
        <v>0.45</v>
      </c>
      <c r="J11" s="11" t="str">
        <f>IF(B11="","",CHOOSE(_xll.StatOutlierType(ST_GREScore,,B11) + 1,"","Mild","Extreme"))</f>
        <v/>
      </c>
      <c r="K11" s="11" t="str">
        <f>IF(C11="","",CHOOSE(_xll.StatOutlierType(ST_TOEFLScore,,C11) + 1,"","Mild","Extreme"))</f>
        <v/>
      </c>
      <c r="L11" s="11" t="str">
        <f>IF(D11="","",CHOOSE(_xll.StatOutlierType(ST_UniversityRating,,D11) + 1,"","Mild","Extreme"))</f>
        <v/>
      </c>
      <c r="M11" s="11" t="str">
        <f>IF(E11="","",CHOOSE(_xll.StatOutlierType(ST_SOP,,E11) + 1,"","Mild","Extreme"))</f>
        <v/>
      </c>
      <c r="N11" s="11" t="str">
        <f>IF(F11="","",CHOOSE(_xll.StatOutlierType(ST_LOR,,F11) + 1,"","Mild","Extreme"))</f>
        <v/>
      </c>
      <c r="O11" s="11" t="str">
        <f>IF(G11="","",CHOOSE(_xll.StatOutlierType(ST_CGPA,,G11) + 1,"","Mild","Extreme"))</f>
        <v/>
      </c>
      <c r="P11" s="11" t="str">
        <f>IF(H11="","",CHOOSE(_xll.StatOutlierType(ST_Research,,H11) + 1,"","Mild","Extreme"))</f>
        <v/>
      </c>
      <c r="Q11" s="12" t="str">
        <f>IF(I11="","",CHOOSE(_xll.StatOutlierType(ST_ChanceofAdmit,,I11) + 1,"","Mild","Extreme"))</f>
        <v/>
      </c>
    </row>
    <row r="12" spans="1:17" x14ac:dyDescent="0.35">
      <c r="A12" s="10">
        <v>11</v>
      </c>
      <c r="B12" s="11">
        <v>325</v>
      </c>
      <c r="C12" s="11">
        <v>106</v>
      </c>
      <c r="D12" s="11">
        <v>3</v>
      </c>
      <c r="E12" s="11">
        <v>3.5</v>
      </c>
      <c r="F12" s="11">
        <v>4</v>
      </c>
      <c r="G12" s="11">
        <v>8.4</v>
      </c>
      <c r="H12" s="11">
        <v>1</v>
      </c>
      <c r="I12" s="11">
        <v>0.52</v>
      </c>
      <c r="J12" s="11" t="str">
        <f>IF(B12="","",CHOOSE(_xll.StatOutlierType(ST_GREScore,,B12) + 1,"","Mild","Extreme"))</f>
        <v/>
      </c>
      <c r="K12" s="11" t="str">
        <f>IF(C12="","",CHOOSE(_xll.StatOutlierType(ST_TOEFLScore,,C12) + 1,"","Mild","Extreme"))</f>
        <v/>
      </c>
      <c r="L12" s="11" t="str">
        <f>IF(D12="","",CHOOSE(_xll.StatOutlierType(ST_UniversityRating,,D12) + 1,"","Mild","Extreme"))</f>
        <v/>
      </c>
      <c r="M12" s="11" t="str">
        <f>IF(E12="","",CHOOSE(_xll.StatOutlierType(ST_SOP,,E12) + 1,"","Mild","Extreme"))</f>
        <v/>
      </c>
      <c r="N12" s="11" t="str">
        <f>IF(F12="","",CHOOSE(_xll.StatOutlierType(ST_LOR,,F12) + 1,"","Mild","Extreme"))</f>
        <v/>
      </c>
      <c r="O12" s="11" t="str">
        <f>IF(G12="","",CHOOSE(_xll.StatOutlierType(ST_CGPA,,G12) + 1,"","Mild","Extreme"))</f>
        <v/>
      </c>
      <c r="P12" s="11" t="str">
        <f>IF(H12="","",CHOOSE(_xll.StatOutlierType(ST_Research,,H12) + 1,"","Mild","Extreme"))</f>
        <v/>
      </c>
      <c r="Q12" s="12" t="str">
        <f>IF(I12="","",CHOOSE(_xll.StatOutlierType(ST_ChanceofAdmit,,I12) + 1,"","Mild","Extreme"))</f>
        <v/>
      </c>
    </row>
    <row r="13" spans="1:17" x14ac:dyDescent="0.35">
      <c r="A13" s="10">
        <v>12</v>
      </c>
      <c r="B13" s="11">
        <v>327</v>
      </c>
      <c r="C13" s="11">
        <v>111</v>
      </c>
      <c r="D13" s="11">
        <v>4</v>
      </c>
      <c r="E13" s="11">
        <v>4</v>
      </c>
      <c r="F13" s="11">
        <v>4.5</v>
      </c>
      <c r="G13" s="11">
        <v>9</v>
      </c>
      <c r="H13" s="11">
        <v>1</v>
      </c>
      <c r="I13" s="11">
        <v>0.84</v>
      </c>
      <c r="J13" s="11" t="str">
        <f>IF(B13="","",CHOOSE(_xll.StatOutlierType(ST_GREScore,,B13) + 1,"","Mild","Extreme"))</f>
        <v/>
      </c>
      <c r="K13" s="11" t="str">
        <f>IF(C13="","",CHOOSE(_xll.StatOutlierType(ST_TOEFLScore,,C13) + 1,"","Mild","Extreme"))</f>
        <v/>
      </c>
      <c r="L13" s="11" t="str">
        <f>IF(D13="","",CHOOSE(_xll.StatOutlierType(ST_UniversityRating,,D13) + 1,"","Mild","Extreme"))</f>
        <v/>
      </c>
      <c r="M13" s="11" t="str">
        <f>IF(E13="","",CHOOSE(_xll.StatOutlierType(ST_SOP,,E13) + 1,"","Mild","Extreme"))</f>
        <v/>
      </c>
      <c r="N13" s="11" t="str">
        <f>IF(F13="","",CHOOSE(_xll.StatOutlierType(ST_LOR,,F13) + 1,"","Mild","Extreme"))</f>
        <v/>
      </c>
      <c r="O13" s="11" t="str">
        <f>IF(G13="","",CHOOSE(_xll.StatOutlierType(ST_CGPA,,G13) + 1,"","Mild","Extreme"))</f>
        <v/>
      </c>
      <c r="P13" s="11" t="str">
        <f>IF(H13="","",CHOOSE(_xll.StatOutlierType(ST_Research,,H13) + 1,"","Mild","Extreme"))</f>
        <v/>
      </c>
      <c r="Q13" s="12" t="str">
        <f>IF(I13="","",CHOOSE(_xll.StatOutlierType(ST_ChanceofAdmit,,I13) + 1,"","Mild","Extreme"))</f>
        <v/>
      </c>
    </row>
    <row r="14" spans="1:17" x14ac:dyDescent="0.35">
      <c r="A14" s="10">
        <v>13</v>
      </c>
      <c r="B14" s="11">
        <v>328</v>
      </c>
      <c r="C14" s="11">
        <v>112</v>
      </c>
      <c r="D14" s="11">
        <v>4</v>
      </c>
      <c r="E14" s="11">
        <v>4</v>
      </c>
      <c r="F14" s="11">
        <v>4.5</v>
      </c>
      <c r="G14" s="11">
        <v>9.1</v>
      </c>
      <c r="H14" s="11">
        <v>1</v>
      </c>
      <c r="I14" s="11">
        <v>0.78</v>
      </c>
      <c r="J14" s="11" t="str">
        <f>IF(B14="","",CHOOSE(_xll.StatOutlierType(ST_GREScore,,B14) + 1,"","Mild","Extreme"))</f>
        <v/>
      </c>
      <c r="K14" s="11" t="str">
        <f>IF(C14="","",CHOOSE(_xll.StatOutlierType(ST_TOEFLScore,,C14) + 1,"","Mild","Extreme"))</f>
        <v/>
      </c>
      <c r="L14" s="11" t="str">
        <f>IF(D14="","",CHOOSE(_xll.StatOutlierType(ST_UniversityRating,,D14) + 1,"","Mild","Extreme"))</f>
        <v/>
      </c>
      <c r="M14" s="11" t="str">
        <f>IF(E14="","",CHOOSE(_xll.StatOutlierType(ST_SOP,,E14) + 1,"","Mild","Extreme"))</f>
        <v/>
      </c>
      <c r="N14" s="11" t="str">
        <f>IF(F14="","",CHOOSE(_xll.StatOutlierType(ST_LOR,,F14) + 1,"","Mild","Extreme"))</f>
        <v/>
      </c>
      <c r="O14" s="11" t="str">
        <f>IF(G14="","",CHOOSE(_xll.StatOutlierType(ST_CGPA,,G14) + 1,"","Mild","Extreme"))</f>
        <v/>
      </c>
      <c r="P14" s="11" t="str">
        <f>IF(H14="","",CHOOSE(_xll.StatOutlierType(ST_Research,,H14) + 1,"","Mild","Extreme"))</f>
        <v/>
      </c>
      <c r="Q14" s="12" t="str">
        <f>IF(I14="","",CHOOSE(_xll.StatOutlierType(ST_ChanceofAdmit,,I14) + 1,"","Mild","Extreme"))</f>
        <v/>
      </c>
    </row>
    <row r="15" spans="1:17" x14ac:dyDescent="0.35">
      <c r="A15" s="10">
        <v>14</v>
      </c>
      <c r="B15" s="11">
        <v>307</v>
      </c>
      <c r="C15" s="11">
        <v>109</v>
      </c>
      <c r="D15" s="11">
        <v>3</v>
      </c>
      <c r="E15" s="11">
        <v>4</v>
      </c>
      <c r="F15" s="11">
        <v>3</v>
      </c>
      <c r="G15" s="11">
        <v>8</v>
      </c>
      <c r="H15" s="11">
        <v>1</v>
      </c>
      <c r="I15" s="11">
        <v>0.62</v>
      </c>
      <c r="J15" s="11" t="str">
        <f>IF(B15="","",CHOOSE(_xll.StatOutlierType(ST_GREScore,,B15) + 1,"","Mild","Extreme"))</f>
        <v/>
      </c>
      <c r="K15" s="11" t="str">
        <f>IF(C15="","",CHOOSE(_xll.StatOutlierType(ST_TOEFLScore,,C15) + 1,"","Mild","Extreme"))</f>
        <v/>
      </c>
      <c r="L15" s="11" t="str">
        <f>IF(D15="","",CHOOSE(_xll.StatOutlierType(ST_UniversityRating,,D15) + 1,"","Mild","Extreme"))</f>
        <v/>
      </c>
      <c r="M15" s="11" t="str">
        <f>IF(E15="","",CHOOSE(_xll.StatOutlierType(ST_SOP,,E15) + 1,"","Mild","Extreme"))</f>
        <v/>
      </c>
      <c r="N15" s="11" t="str">
        <f>IF(F15="","",CHOOSE(_xll.StatOutlierType(ST_LOR,,F15) + 1,"","Mild","Extreme"))</f>
        <v/>
      </c>
      <c r="O15" s="11" t="str">
        <f>IF(G15="","",CHOOSE(_xll.StatOutlierType(ST_CGPA,,G15) + 1,"","Mild","Extreme"))</f>
        <v/>
      </c>
      <c r="P15" s="11" t="str">
        <f>IF(H15="","",CHOOSE(_xll.StatOutlierType(ST_Research,,H15) + 1,"","Mild","Extreme"))</f>
        <v/>
      </c>
      <c r="Q15" s="12" t="str">
        <f>IF(I15="","",CHOOSE(_xll.StatOutlierType(ST_ChanceofAdmit,,I15) + 1,"","Mild","Extreme"))</f>
        <v/>
      </c>
    </row>
    <row r="16" spans="1:17" x14ac:dyDescent="0.35">
      <c r="A16" s="10">
        <v>15</v>
      </c>
      <c r="B16" s="11">
        <v>311</v>
      </c>
      <c r="C16" s="11">
        <v>104</v>
      </c>
      <c r="D16" s="11">
        <v>3</v>
      </c>
      <c r="E16" s="11">
        <v>3.5</v>
      </c>
      <c r="F16" s="11">
        <v>2</v>
      </c>
      <c r="G16" s="11">
        <v>8.1999999999999993</v>
      </c>
      <c r="H16" s="11">
        <v>1</v>
      </c>
      <c r="I16" s="11">
        <v>0.61</v>
      </c>
      <c r="J16" s="11" t="str">
        <f>IF(B16="","",CHOOSE(_xll.StatOutlierType(ST_GREScore,,B16) + 1,"","Mild","Extreme"))</f>
        <v/>
      </c>
      <c r="K16" s="11" t="str">
        <f>IF(C16="","",CHOOSE(_xll.StatOutlierType(ST_TOEFLScore,,C16) + 1,"","Mild","Extreme"))</f>
        <v/>
      </c>
      <c r="L16" s="11" t="str">
        <f>IF(D16="","",CHOOSE(_xll.StatOutlierType(ST_UniversityRating,,D16) + 1,"","Mild","Extreme"))</f>
        <v/>
      </c>
      <c r="M16" s="11" t="str">
        <f>IF(E16="","",CHOOSE(_xll.StatOutlierType(ST_SOP,,E16) + 1,"","Mild","Extreme"))</f>
        <v/>
      </c>
      <c r="N16" s="11" t="str">
        <f>IF(F16="","",CHOOSE(_xll.StatOutlierType(ST_LOR,,F16) + 1,"","Mild","Extreme"))</f>
        <v/>
      </c>
      <c r="O16" s="11" t="str">
        <f>IF(G16="","",CHOOSE(_xll.StatOutlierType(ST_CGPA,,G16) + 1,"","Mild","Extreme"))</f>
        <v/>
      </c>
      <c r="P16" s="11" t="str">
        <f>IF(H16="","",CHOOSE(_xll.StatOutlierType(ST_Research,,H16) + 1,"","Mild","Extreme"))</f>
        <v/>
      </c>
      <c r="Q16" s="12" t="str">
        <f>IF(I16="","",CHOOSE(_xll.StatOutlierType(ST_ChanceofAdmit,,I16) + 1,"","Mild","Extreme"))</f>
        <v/>
      </c>
    </row>
    <row r="17" spans="1:17" x14ac:dyDescent="0.35">
      <c r="A17" s="10">
        <v>16</v>
      </c>
      <c r="B17" s="11">
        <v>314</v>
      </c>
      <c r="C17" s="11">
        <v>105</v>
      </c>
      <c r="D17" s="11">
        <v>3</v>
      </c>
      <c r="E17" s="11">
        <v>3.5</v>
      </c>
      <c r="F17" s="11">
        <v>2.5</v>
      </c>
      <c r="G17" s="11">
        <v>8.3000000000000007</v>
      </c>
      <c r="H17" s="11">
        <v>0</v>
      </c>
      <c r="I17" s="11">
        <v>0.54</v>
      </c>
      <c r="J17" s="11" t="str">
        <f>IF(B17="","",CHOOSE(_xll.StatOutlierType(ST_GREScore,,B17) + 1,"","Mild","Extreme"))</f>
        <v/>
      </c>
      <c r="K17" s="11" t="str">
        <f>IF(C17="","",CHOOSE(_xll.StatOutlierType(ST_TOEFLScore,,C17) + 1,"","Mild","Extreme"))</f>
        <v/>
      </c>
      <c r="L17" s="11" t="str">
        <f>IF(D17="","",CHOOSE(_xll.StatOutlierType(ST_UniversityRating,,D17) + 1,"","Mild","Extreme"))</f>
        <v/>
      </c>
      <c r="M17" s="11" t="str">
        <f>IF(E17="","",CHOOSE(_xll.StatOutlierType(ST_SOP,,E17) + 1,"","Mild","Extreme"))</f>
        <v/>
      </c>
      <c r="N17" s="11" t="str">
        <f>IF(F17="","",CHOOSE(_xll.StatOutlierType(ST_LOR,,F17) + 1,"","Mild","Extreme"))</f>
        <v/>
      </c>
      <c r="O17" s="11" t="str">
        <f>IF(G17="","",CHOOSE(_xll.StatOutlierType(ST_CGPA,,G17) + 1,"","Mild","Extreme"))</f>
        <v/>
      </c>
      <c r="P17" s="11" t="str">
        <f>IF(H17="","",CHOOSE(_xll.StatOutlierType(ST_Research,,H17) + 1,"","Mild","Extreme"))</f>
        <v/>
      </c>
      <c r="Q17" s="12" t="str">
        <f>IF(I17="","",CHOOSE(_xll.StatOutlierType(ST_ChanceofAdmit,,I17) + 1,"","Mild","Extreme"))</f>
        <v/>
      </c>
    </row>
    <row r="18" spans="1:17" x14ac:dyDescent="0.35">
      <c r="A18" s="10">
        <v>17</v>
      </c>
      <c r="B18" s="11">
        <v>317</v>
      </c>
      <c r="C18" s="11">
        <v>107</v>
      </c>
      <c r="D18" s="11">
        <v>3</v>
      </c>
      <c r="E18" s="11">
        <v>4</v>
      </c>
      <c r="F18" s="11">
        <v>3</v>
      </c>
      <c r="G18" s="11">
        <v>8.6999999999999993</v>
      </c>
      <c r="H18" s="11">
        <v>0</v>
      </c>
      <c r="I18" s="11">
        <v>0.66</v>
      </c>
      <c r="J18" s="11" t="str">
        <f>IF(B18="","",CHOOSE(_xll.StatOutlierType(ST_GREScore,,B18) + 1,"","Mild","Extreme"))</f>
        <v/>
      </c>
      <c r="K18" s="11" t="str">
        <f>IF(C18="","",CHOOSE(_xll.StatOutlierType(ST_TOEFLScore,,C18) + 1,"","Mild","Extreme"))</f>
        <v/>
      </c>
      <c r="L18" s="11" t="str">
        <f>IF(D18="","",CHOOSE(_xll.StatOutlierType(ST_UniversityRating,,D18) + 1,"","Mild","Extreme"))</f>
        <v/>
      </c>
      <c r="M18" s="11" t="str">
        <f>IF(E18="","",CHOOSE(_xll.StatOutlierType(ST_SOP,,E18) + 1,"","Mild","Extreme"))</f>
        <v/>
      </c>
      <c r="N18" s="11" t="str">
        <f>IF(F18="","",CHOOSE(_xll.StatOutlierType(ST_LOR,,F18) + 1,"","Mild","Extreme"))</f>
        <v/>
      </c>
      <c r="O18" s="11" t="str">
        <f>IF(G18="","",CHOOSE(_xll.StatOutlierType(ST_CGPA,,G18) + 1,"","Mild","Extreme"))</f>
        <v/>
      </c>
      <c r="P18" s="11" t="str">
        <f>IF(H18="","",CHOOSE(_xll.StatOutlierType(ST_Research,,H18) + 1,"","Mild","Extreme"))</f>
        <v/>
      </c>
      <c r="Q18" s="12" t="str">
        <f>IF(I18="","",CHOOSE(_xll.StatOutlierType(ST_ChanceofAdmit,,I18) + 1,"","Mild","Extreme"))</f>
        <v/>
      </c>
    </row>
    <row r="19" spans="1:17" x14ac:dyDescent="0.35">
      <c r="A19" s="10">
        <v>18</v>
      </c>
      <c r="B19" s="11">
        <v>319</v>
      </c>
      <c r="C19" s="11">
        <v>106</v>
      </c>
      <c r="D19" s="11">
        <v>3</v>
      </c>
      <c r="E19" s="11">
        <v>4</v>
      </c>
      <c r="F19" s="11">
        <v>3</v>
      </c>
      <c r="G19" s="11">
        <v>8</v>
      </c>
      <c r="H19" s="11">
        <v>1</v>
      </c>
      <c r="I19" s="11">
        <v>0.65</v>
      </c>
      <c r="J19" s="11" t="str">
        <f>IF(B19="","",CHOOSE(_xll.StatOutlierType(ST_GREScore,,B19) + 1,"","Mild","Extreme"))</f>
        <v/>
      </c>
      <c r="K19" s="11" t="str">
        <f>IF(C19="","",CHOOSE(_xll.StatOutlierType(ST_TOEFLScore,,C19) + 1,"","Mild","Extreme"))</f>
        <v/>
      </c>
      <c r="L19" s="11" t="str">
        <f>IF(D19="","",CHOOSE(_xll.StatOutlierType(ST_UniversityRating,,D19) + 1,"","Mild","Extreme"))</f>
        <v/>
      </c>
      <c r="M19" s="11" t="str">
        <f>IF(E19="","",CHOOSE(_xll.StatOutlierType(ST_SOP,,E19) + 1,"","Mild","Extreme"))</f>
        <v/>
      </c>
      <c r="N19" s="11" t="str">
        <f>IF(F19="","",CHOOSE(_xll.StatOutlierType(ST_LOR,,F19) + 1,"","Mild","Extreme"))</f>
        <v/>
      </c>
      <c r="O19" s="11" t="str">
        <f>IF(G19="","",CHOOSE(_xll.StatOutlierType(ST_CGPA,,G19) + 1,"","Mild","Extreme"))</f>
        <v/>
      </c>
      <c r="P19" s="11" t="str">
        <f>IF(H19="","",CHOOSE(_xll.StatOutlierType(ST_Research,,H19) + 1,"","Mild","Extreme"))</f>
        <v/>
      </c>
      <c r="Q19" s="12" t="str">
        <f>IF(I19="","",CHOOSE(_xll.StatOutlierType(ST_ChanceofAdmit,,I19) + 1,"","Mild","Extreme"))</f>
        <v/>
      </c>
    </row>
    <row r="20" spans="1:17" x14ac:dyDescent="0.35">
      <c r="A20" s="10">
        <v>19</v>
      </c>
      <c r="B20" s="11">
        <v>318</v>
      </c>
      <c r="C20" s="11">
        <v>110</v>
      </c>
      <c r="D20" s="11">
        <v>3</v>
      </c>
      <c r="E20" s="11">
        <v>4</v>
      </c>
      <c r="F20" s="11">
        <v>3</v>
      </c>
      <c r="G20" s="11">
        <v>8.8000000000000007</v>
      </c>
      <c r="H20" s="11">
        <v>0</v>
      </c>
      <c r="I20" s="11">
        <v>0.63</v>
      </c>
      <c r="J20" s="11" t="str">
        <f>IF(B20="","",CHOOSE(_xll.StatOutlierType(ST_GREScore,,B20) + 1,"","Mild","Extreme"))</f>
        <v/>
      </c>
      <c r="K20" s="11" t="str">
        <f>IF(C20="","",CHOOSE(_xll.StatOutlierType(ST_TOEFLScore,,C20) + 1,"","Mild","Extreme"))</f>
        <v/>
      </c>
      <c r="L20" s="11" t="str">
        <f>IF(D20="","",CHOOSE(_xll.StatOutlierType(ST_UniversityRating,,D20) + 1,"","Mild","Extreme"))</f>
        <v/>
      </c>
      <c r="M20" s="11" t="str">
        <f>IF(E20="","",CHOOSE(_xll.StatOutlierType(ST_SOP,,E20) + 1,"","Mild","Extreme"))</f>
        <v/>
      </c>
      <c r="N20" s="11" t="str">
        <f>IF(F20="","",CHOOSE(_xll.StatOutlierType(ST_LOR,,F20) + 1,"","Mild","Extreme"))</f>
        <v/>
      </c>
      <c r="O20" s="11" t="str">
        <f>IF(G20="","",CHOOSE(_xll.StatOutlierType(ST_CGPA,,G20) + 1,"","Mild","Extreme"))</f>
        <v/>
      </c>
      <c r="P20" s="11" t="str">
        <f>IF(H20="","",CHOOSE(_xll.StatOutlierType(ST_Research,,H20) + 1,"","Mild","Extreme"))</f>
        <v/>
      </c>
      <c r="Q20" s="12" t="str">
        <f>IF(I20="","",CHOOSE(_xll.StatOutlierType(ST_ChanceofAdmit,,I20) + 1,"","Mild","Extreme"))</f>
        <v/>
      </c>
    </row>
    <row r="21" spans="1:17" x14ac:dyDescent="0.35">
      <c r="A21" s="10">
        <v>20</v>
      </c>
      <c r="B21" s="11">
        <v>303</v>
      </c>
      <c r="C21" s="11">
        <v>102</v>
      </c>
      <c r="D21" s="11">
        <v>3</v>
      </c>
      <c r="E21" s="11">
        <v>3.5</v>
      </c>
      <c r="F21" s="11">
        <v>3</v>
      </c>
      <c r="G21" s="11">
        <v>8.5</v>
      </c>
      <c r="H21" s="11">
        <v>0</v>
      </c>
      <c r="I21" s="11">
        <v>0.62</v>
      </c>
      <c r="J21" s="11" t="str">
        <f>IF(B21="","",CHOOSE(_xll.StatOutlierType(ST_GREScore,,B21) + 1,"","Mild","Extreme"))</f>
        <v/>
      </c>
      <c r="K21" s="11" t="str">
        <f>IF(C21="","",CHOOSE(_xll.StatOutlierType(ST_TOEFLScore,,C21) + 1,"","Mild","Extreme"))</f>
        <v/>
      </c>
      <c r="L21" s="11" t="str">
        <f>IF(D21="","",CHOOSE(_xll.StatOutlierType(ST_UniversityRating,,D21) + 1,"","Mild","Extreme"))</f>
        <v/>
      </c>
      <c r="M21" s="11" t="str">
        <f>IF(E21="","",CHOOSE(_xll.StatOutlierType(ST_SOP,,E21) + 1,"","Mild","Extreme"))</f>
        <v/>
      </c>
      <c r="N21" s="11" t="str">
        <f>IF(F21="","",CHOOSE(_xll.StatOutlierType(ST_LOR,,F21) + 1,"","Mild","Extreme"))</f>
        <v/>
      </c>
      <c r="O21" s="11" t="str">
        <f>IF(G21="","",CHOOSE(_xll.StatOutlierType(ST_CGPA,,G21) + 1,"","Mild","Extreme"))</f>
        <v/>
      </c>
      <c r="P21" s="11" t="str">
        <f>IF(H21="","",CHOOSE(_xll.StatOutlierType(ST_Research,,H21) + 1,"","Mild","Extreme"))</f>
        <v/>
      </c>
      <c r="Q21" s="12" t="str">
        <f>IF(I21="","",CHOOSE(_xll.StatOutlierType(ST_ChanceofAdmit,,I21) + 1,"","Mild","Extreme"))</f>
        <v/>
      </c>
    </row>
    <row r="22" spans="1:17" x14ac:dyDescent="0.35">
      <c r="A22" s="10">
        <v>21</v>
      </c>
      <c r="B22" s="11">
        <v>312</v>
      </c>
      <c r="C22" s="11">
        <v>107</v>
      </c>
      <c r="D22" s="11">
        <v>3</v>
      </c>
      <c r="E22" s="11">
        <v>3</v>
      </c>
      <c r="F22" s="11">
        <v>2</v>
      </c>
      <c r="G22" s="11">
        <v>7.9</v>
      </c>
      <c r="H22" s="11">
        <v>1</v>
      </c>
      <c r="I22" s="11">
        <v>0.64</v>
      </c>
      <c r="J22" s="11" t="str">
        <f>IF(B22="","",CHOOSE(_xll.StatOutlierType(ST_GREScore,,B22) + 1,"","Mild","Extreme"))</f>
        <v/>
      </c>
      <c r="K22" s="11" t="str">
        <f>IF(C22="","",CHOOSE(_xll.StatOutlierType(ST_TOEFLScore,,C22) + 1,"","Mild","Extreme"))</f>
        <v/>
      </c>
      <c r="L22" s="11" t="str">
        <f>IF(D22="","",CHOOSE(_xll.StatOutlierType(ST_UniversityRating,,D22) + 1,"","Mild","Extreme"))</f>
        <v/>
      </c>
      <c r="M22" s="11" t="str">
        <f>IF(E22="","",CHOOSE(_xll.StatOutlierType(ST_SOP,,E22) + 1,"","Mild","Extreme"))</f>
        <v/>
      </c>
      <c r="N22" s="11" t="str">
        <f>IF(F22="","",CHOOSE(_xll.StatOutlierType(ST_LOR,,F22) + 1,"","Mild","Extreme"))</f>
        <v/>
      </c>
      <c r="O22" s="11" t="str">
        <f>IF(G22="","",CHOOSE(_xll.StatOutlierType(ST_CGPA,,G22) + 1,"","Mild","Extreme"))</f>
        <v/>
      </c>
      <c r="P22" s="11" t="str">
        <f>IF(H22="","",CHOOSE(_xll.StatOutlierType(ST_Research,,H22) + 1,"","Mild","Extreme"))</f>
        <v/>
      </c>
      <c r="Q22" s="12" t="str">
        <f>IF(I22="","",CHOOSE(_xll.StatOutlierType(ST_ChanceofAdmit,,I22) + 1,"","Mild","Extreme"))</f>
        <v/>
      </c>
    </row>
    <row r="23" spans="1:17" x14ac:dyDescent="0.35">
      <c r="A23" s="10">
        <v>22</v>
      </c>
      <c r="B23" s="11">
        <v>325</v>
      </c>
      <c r="C23" s="11">
        <v>114</v>
      </c>
      <c r="D23" s="11">
        <v>4</v>
      </c>
      <c r="E23" s="11">
        <v>3</v>
      </c>
      <c r="F23" s="11">
        <v>2</v>
      </c>
      <c r="G23" s="11">
        <v>8.4</v>
      </c>
      <c r="H23" s="11">
        <v>0</v>
      </c>
      <c r="I23" s="11">
        <v>0.7</v>
      </c>
      <c r="J23" s="11" t="str">
        <f>IF(B23="","",CHOOSE(_xll.StatOutlierType(ST_GREScore,,B23) + 1,"","Mild","Extreme"))</f>
        <v/>
      </c>
      <c r="K23" s="11" t="str">
        <f>IF(C23="","",CHOOSE(_xll.StatOutlierType(ST_TOEFLScore,,C23) + 1,"","Mild","Extreme"))</f>
        <v/>
      </c>
      <c r="L23" s="11" t="str">
        <f>IF(D23="","",CHOOSE(_xll.StatOutlierType(ST_UniversityRating,,D23) + 1,"","Mild","Extreme"))</f>
        <v/>
      </c>
      <c r="M23" s="11" t="str">
        <f>IF(E23="","",CHOOSE(_xll.StatOutlierType(ST_SOP,,E23) + 1,"","Mild","Extreme"))</f>
        <v/>
      </c>
      <c r="N23" s="11" t="str">
        <f>IF(F23="","",CHOOSE(_xll.StatOutlierType(ST_LOR,,F23) + 1,"","Mild","Extreme"))</f>
        <v/>
      </c>
      <c r="O23" s="11" t="str">
        <f>IF(G23="","",CHOOSE(_xll.StatOutlierType(ST_CGPA,,G23) + 1,"","Mild","Extreme"))</f>
        <v/>
      </c>
      <c r="P23" s="11" t="str">
        <f>IF(H23="","",CHOOSE(_xll.StatOutlierType(ST_Research,,H23) + 1,"","Mild","Extreme"))</f>
        <v/>
      </c>
      <c r="Q23" s="12" t="str">
        <f>IF(I23="","",CHOOSE(_xll.StatOutlierType(ST_ChanceofAdmit,,I23) + 1,"","Mild","Extreme"))</f>
        <v/>
      </c>
    </row>
    <row r="24" spans="1:17" x14ac:dyDescent="0.35">
      <c r="A24" s="10">
        <v>23</v>
      </c>
      <c r="B24" s="11">
        <v>328</v>
      </c>
      <c r="C24" s="11">
        <v>116</v>
      </c>
      <c r="D24" s="11">
        <v>5</v>
      </c>
      <c r="E24" s="11">
        <v>5</v>
      </c>
      <c r="F24" s="11">
        <v>5</v>
      </c>
      <c r="G24" s="11">
        <v>9.5</v>
      </c>
      <c r="H24" s="11">
        <v>1</v>
      </c>
      <c r="I24" s="11">
        <v>0.94</v>
      </c>
      <c r="J24" s="11" t="str">
        <f>IF(B24="","",CHOOSE(_xll.StatOutlierType(ST_GREScore,,B24) + 1,"","Mild","Extreme"))</f>
        <v/>
      </c>
      <c r="K24" s="11" t="str">
        <f>IF(C24="","",CHOOSE(_xll.StatOutlierType(ST_TOEFLScore,,C24) + 1,"","Mild","Extreme"))</f>
        <v/>
      </c>
      <c r="L24" s="11" t="str">
        <f>IF(D24="","",CHOOSE(_xll.StatOutlierType(ST_UniversityRating,,D24) + 1,"","Mild","Extreme"))</f>
        <v/>
      </c>
      <c r="M24" s="11" t="str">
        <f>IF(E24="","",CHOOSE(_xll.StatOutlierType(ST_SOP,,E24) + 1,"","Mild","Extreme"))</f>
        <v/>
      </c>
      <c r="N24" s="11" t="str">
        <f>IF(F24="","",CHOOSE(_xll.StatOutlierType(ST_LOR,,F24) + 1,"","Mild","Extreme"))</f>
        <v/>
      </c>
      <c r="O24" s="11" t="str">
        <f>IF(G24="","",CHOOSE(_xll.StatOutlierType(ST_CGPA,,G24) + 1,"","Mild","Extreme"))</f>
        <v/>
      </c>
      <c r="P24" s="11" t="str">
        <f>IF(H24="","",CHOOSE(_xll.StatOutlierType(ST_Research,,H24) + 1,"","Mild","Extreme"))</f>
        <v/>
      </c>
      <c r="Q24" s="12" t="str">
        <f>IF(I24="","",CHOOSE(_xll.StatOutlierType(ST_ChanceofAdmit,,I24) + 1,"","Mild","Extreme"))</f>
        <v/>
      </c>
    </row>
    <row r="25" spans="1:17" x14ac:dyDescent="0.35">
      <c r="A25" s="10">
        <v>24</v>
      </c>
      <c r="B25" s="11">
        <v>334</v>
      </c>
      <c r="C25" s="11">
        <v>119</v>
      </c>
      <c r="D25" s="11">
        <v>5</v>
      </c>
      <c r="E25" s="11">
        <v>5</v>
      </c>
      <c r="F25" s="11">
        <v>4.5</v>
      </c>
      <c r="G25" s="11">
        <v>9.6999999999999993</v>
      </c>
      <c r="H25" s="11">
        <v>1</v>
      </c>
      <c r="I25" s="11">
        <v>0.95</v>
      </c>
      <c r="J25" s="11" t="str">
        <f>IF(B25="","",CHOOSE(_xll.StatOutlierType(ST_GREScore,,B25) + 1,"","Mild","Extreme"))</f>
        <v/>
      </c>
      <c r="K25" s="11" t="str">
        <f>IF(C25="","",CHOOSE(_xll.StatOutlierType(ST_TOEFLScore,,C25) + 1,"","Mild","Extreme"))</f>
        <v/>
      </c>
      <c r="L25" s="11" t="str">
        <f>IF(D25="","",CHOOSE(_xll.StatOutlierType(ST_UniversityRating,,D25) + 1,"","Mild","Extreme"))</f>
        <v/>
      </c>
      <c r="M25" s="11" t="str">
        <f>IF(E25="","",CHOOSE(_xll.StatOutlierType(ST_SOP,,E25) + 1,"","Mild","Extreme"))</f>
        <v/>
      </c>
      <c r="N25" s="11" t="str">
        <f>IF(F25="","",CHOOSE(_xll.StatOutlierType(ST_LOR,,F25) + 1,"","Mild","Extreme"))</f>
        <v/>
      </c>
      <c r="O25" s="11" t="str">
        <f>IF(G25="","",CHOOSE(_xll.StatOutlierType(ST_CGPA,,G25) + 1,"","Mild","Extreme"))</f>
        <v/>
      </c>
      <c r="P25" s="11" t="str">
        <f>IF(H25="","",CHOOSE(_xll.StatOutlierType(ST_Research,,H25) + 1,"","Mild","Extreme"))</f>
        <v/>
      </c>
      <c r="Q25" s="12" t="str">
        <f>IF(I25="","",CHOOSE(_xll.StatOutlierType(ST_ChanceofAdmit,,I25) + 1,"","Mild","Extreme"))</f>
        <v/>
      </c>
    </row>
    <row r="26" spans="1:17" x14ac:dyDescent="0.35">
      <c r="A26" s="10">
        <v>25</v>
      </c>
      <c r="B26" s="11">
        <v>336</v>
      </c>
      <c r="C26" s="11">
        <v>119</v>
      </c>
      <c r="D26" s="11">
        <v>5</v>
      </c>
      <c r="E26" s="11">
        <v>4</v>
      </c>
      <c r="F26" s="11">
        <v>3.5</v>
      </c>
      <c r="G26" s="11">
        <v>9.8000000000000007</v>
      </c>
      <c r="H26" s="11">
        <v>1</v>
      </c>
      <c r="I26" s="11">
        <v>0.97</v>
      </c>
      <c r="J26" s="11" t="str">
        <f>IF(B26="","",CHOOSE(_xll.StatOutlierType(ST_GREScore,,B26) + 1,"","Mild","Extreme"))</f>
        <v/>
      </c>
      <c r="K26" s="11" t="str">
        <f>IF(C26="","",CHOOSE(_xll.StatOutlierType(ST_TOEFLScore,,C26) + 1,"","Mild","Extreme"))</f>
        <v/>
      </c>
      <c r="L26" s="11" t="str">
        <f>IF(D26="","",CHOOSE(_xll.StatOutlierType(ST_UniversityRating,,D26) + 1,"","Mild","Extreme"))</f>
        <v/>
      </c>
      <c r="M26" s="11" t="str">
        <f>IF(E26="","",CHOOSE(_xll.StatOutlierType(ST_SOP,,E26) + 1,"","Mild","Extreme"))</f>
        <v/>
      </c>
      <c r="N26" s="11" t="str">
        <f>IF(F26="","",CHOOSE(_xll.StatOutlierType(ST_LOR,,F26) + 1,"","Mild","Extreme"))</f>
        <v/>
      </c>
      <c r="O26" s="11" t="str">
        <f>IF(G26="","",CHOOSE(_xll.StatOutlierType(ST_CGPA,,G26) + 1,"","Mild","Extreme"))</f>
        <v/>
      </c>
      <c r="P26" s="11" t="str">
        <f>IF(H26="","",CHOOSE(_xll.StatOutlierType(ST_Research,,H26) + 1,"","Mild","Extreme"))</f>
        <v/>
      </c>
      <c r="Q26" s="12" t="str">
        <f>IF(I26="","",CHOOSE(_xll.StatOutlierType(ST_ChanceofAdmit,,I26) + 1,"","Mild","Extreme"))</f>
        <v/>
      </c>
    </row>
    <row r="27" spans="1:17" x14ac:dyDescent="0.35">
      <c r="A27" s="10">
        <v>26</v>
      </c>
      <c r="B27" s="11">
        <v>340</v>
      </c>
      <c r="C27" s="11">
        <v>120</v>
      </c>
      <c r="D27" s="11">
        <v>5</v>
      </c>
      <c r="E27" s="11">
        <v>4.5</v>
      </c>
      <c r="F27" s="11">
        <v>4.5</v>
      </c>
      <c r="G27" s="11">
        <v>9.6</v>
      </c>
      <c r="H27" s="11">
        <v>1</v>
      </c>
      <c r="I27" s="11">
        <v>0.94</v>
      </c>
      <c r="J27" s="11" t="str">
        <f>IF(B27="","",CHOOSE(_xll.StatOutlierType(ST_GREScore,,B27) + 1,"","Mild","Extreme"))</f>
        <v/>
      </c>
      <c r="K27" s="11" t="str">
        <f>IF(C27="","",CHOOSE(_xll.StatOutlierType(ST_TOEFLScore,,C27) + 1,"","Mild","Extreme"))</f>
        <v/>
      </c>
      <c r="L27" s="11" t="str">
        <f>IF(D27="","",CHOOSE(_xll.StatOutlierType(ST_UniversityRating,,D27) + 1,"","Mild","Extreme"))</f>
        <v/>
      </c>
      <c r="M27" s="11" t="str">
        <f>IF(E27="","",CHOOSE(_xll.StatOutlierType(ST_SOP,,E27) + 1,"","Mild","Extreme"))</f>
        <v/>
      </c>
      <c r="N27" s="11" t="str">
        <f>IF(F27="","",CHOOSE(_xll.StatOutlierType(ST_LOR,,F27) + 1,"","Mild","Extreme"))</f>
        <v/>
      </c>
      <c r="O27" s="11" t="str">
        <f>IF(G27="","",CHOOSE(_xll.StatOutlierType(ST_CGPA,,G27) + 1,"","Mild","Extreme"))</f>
        <v/>
      </c>
      <c r="P27" s="11" t="str">
        <f>IF(H27="","",CHOOSE(_xll.StatOutlierType(ST_Research,,H27) + 1,"","Mild","Extreme"))</f>
        <v/>
      </c>
      <c r="Q27" s="12" t="str">
        <f>IF(I27="","",CHOOSE(_xll.StatOutlierType(ST_ChanceofAdmit,,I27) + 1,"","Mild","Extreme"))</f>
        <v/>
      </c>
    </row>
    <row r="28" spans="1:17" x14ac:dyDescent="0.35">
      <c r="A28" s="10">
        <v>27</v>
      </c>
      <c r="B28" s="11">
        <v>322</v>
      </c>
      <c r="C28" s="11">
        <v>109</v>
      </c>
      <c r="D28" s="11">
        <v>5</v>
      </c>
      <c r="E28" s="11">
        <v>4.5</v>
      </c>
      <c r="F28" s="11">
        <v>3.5</v>
      </c>
      <c r="G28" s="11">
        <v>8.8000000000000007</v>
      </c>
      <c r="H28" s="11">
        <v>0</v>
      </c>
      <c r="I28" s="11">
        <v>0.76</v>
      </c>
      <c r="J28" s="11" t="str">
        <f>IF(B28="","",CHOOSE(_xll.StatOutlierType(ST_GREScore,,B28) + 1,"","Mild","Extreme"))</f>
        <v/>
      </c>
      <c r="K28" s="11" t="str">
        <f>IF(C28="","",CHOOSE(_xll.StatOutlierType(ST_TOEFLScore,,C28) + 1,"","Mild","Extreme"))</f>
        <v/>
      </c>
      <c r="L28" s="11" t="str">
        <f>IF(D28="","",CHOOSE(_xll.StatOutlierType(ST_UniversityRating,,D28) + 1,"","Mild","Extreme"))</f>
        <v/>
      </c>
      <c r="M28" s="11" t="str">
        <f>IF(E28="","",CHOOSE(_xll.StatOutlierType(ST_SOP,,E28) + 1,"","Mild","Extreme"))</f>
        <v/>
      </c>
      <c r="N28" s="11" t="str">
        <f>IF(F28="","",CHOOSE(_xll.StatOutlierType(ST_LOR,,F28) + 1,"","Mild","Extreme"))</f>
        <v/>
      </c>
      <c r="O28" s="11" t="str">
        <f>IF(G28="","",CHOOSE(_xll.StatOutlierType(ST_CGPA,,G28) + 1,"","Mild","Extreme"))</f>
        <v/>
      </c>
      <c r="P28" s="11" t="str">
        <f>IF(H28="","",CHOOSE(_xll.StatOutlierType(ST_Research,,H28) + 1,"","Mild","Extreme"))</f>
        <v/>
      </c>
      <c r="Q28" s="12" t="str">
        <f>IF(I28="","",CHOOSE(_xll.StatOutlierType(ST_ChanceofAdmit,,I28) + 1,"","Mild","Extreme"))</f>
        <v/>
      </c>
    </row>
    <row r="29" spans="1:17" x14ac:dyDescent="0.35">
      <c r="A29" s="10">
        <v>28</v>
      </c>
      <c r="B29" s="11">
        <v>298</v>
      </c>
      <c r="C29" s="11">
        <v>98</v>
      </c>
      <c r="D29" s="11">
        <v>2</v>
      </c>
      <c r="E29" s="11">
        <v>1.5</v>
      </c>
      <c r="F29" s="11">
        <v>2.5</v>
      </c>
      <c r="G29" s="11">
        <v>7.5</v>
      </c>
      <c r="H29" s="11">
        <v>1</v>
      </c>
      <c r="I29" s="11">
        <v>0.44</v>
      </c>
      <c r="J29" s="11" t="str">
        <f>IF(B29="","",CHOOSE(_xll.StatOutlierType(ST_GREScore,,B29) + 1,"","Mild","Extreme"))</f>
        <v/>
      </c>
      <c r="K29" s="11" t="str">
        <f>IF(C29="","",CHOOSE(_xll.StatOutlierType(ST_TOEFLScore,,C29) + 1,"","Mild","Extreme"))</f>
        <v/>
      </c>
      <c r="L29" s="11" t="str">
        <f>IF(D29="","",CHOOSE(_xll.StatOutlierType(ST_UniversityRating,,D29) + 1,"","Mild","Extreme"))</f>
        <v/>
      </c>
      <c r="M29" s="11" t="str">
        <f>IF(E29="","",CHOOSE(_xll.StatOutlierType(ST_SOP,,E29) + 1,"","Mild","Extreme"))</f>
        <v/>
      </c>
      <c r="N29" s="11" t="str">
        <f>IF(F29="","",CHOOSE(_xll.StatOutlierType(ST_LOR,,F29) + 1,"","Mild","Extreme"))</f>
        <v/>
      </c>
      <c r="O29" s="11" t="str">
        <f>IF(G29="","",CHOOSE(_xll.StatOutlierType(ST_CGPA,,G29) + 1,"","Mild","Extreme"))</f>
        <v/>
      </c>
      <c r="P29" s="11" t="str">
        <f>IF(H29="","",CHOOSE(_xll.StatOutlierType(ST_Research,,H29) + 1,"","Mild","Extreme"))</f>
        <v/>
      </c>
      <c r="Q29" s="12" t="str">
        <f>IF(I29="","",CHOOSE(_xll.StatOutlierType(ST_ChanceofAdmit,,I29) + 1,"","Mild","Extreme"))</f>
        <v/>
      </c>
    </row>
    <row r="30" spans="1:17" x14ac:dyDescent="0.35">
      <c r="A30" s="10">
        <v>29</v>
      </c>
      <c r="B30" s="11">
        <v>295</v>
      </c>
      <c r="C30" s="11">
        <v>93</v>
      </c>
      <c r="D30" s="11">
        <v>1</v>
      </c>
      <c r="E30" s="11">
        <v>2</v>
      </c>
      <c r="F30" s="11">
        <v>2</v>
      </c>
      <c r="G30" s="11">
        <v>7.2</v>
      </c>
      <c r="H30" s="11">
        <v>0</v>
      </c>
      <c r="I30" s="11">
        <v>0.46</v>
      </c>
      <c r="J30" s="11" t="str">
        <f>IF(B30="","",CHOOSE(_xll.StatOutlierType(ST_GREScore,,B30) + 1,"","Mild","Extreme"))</f>
        <v/>
      </c>
      <c r="K30" s="11" t="str">
        <f>IF(C30="","",CHOOSE(_xll.StatOutlierType(ST_TOEFLScore,,C30) + 1,"","Mild","Extreme"))</f>
        <v/>
      </c>
      <c r="L30" s="11" t="str">
        <f>IF(D30="","",CHOOSE(_xll.StatOutlierType(ST_UniversityRating,,D30) + 1,"","Mild","Extreme"))</f>
        <v/>
      </c>
      <c r="M30" s="11" t="str">
        <f>IF(E30="","",CHOOSE(_xll.StatOutlierType(ST_SOP,,E30) + 1,"","Mild","Extreme"))</f>
        <v/>
      </c>
      <c r="N30" s="11" t="str">
        <f>IF(F30="","",CHOOSE(_xll.StatOutlierType(ST_LOR,,F30) + 1,"","Mild","Extreme"))</f>
        <v/>
      </c>
      <c r="O30" s="11" t="str">
        <f>IF(G30="","",CHOOSE(_xll.StatOutlierType(ST_CGPA,,G30) + 1,"","Mild","Extreme"))</f>
        <v/>
      </c>
      <c r="P30" s="11" t="str">
        <f>IF(H30="","",CHOOSE(_xll.StatOutlierType(ST_Research,,H30) + 1,"","Mild","Extreme"))</f>
        <v/>
      </c>
      <c r="Q30" s="12" t="str">
        <f>IF(I30="","",CHOOSE(_xll.StatOutlierType(ST_ChanceofAdmit,,I30) + 1,"","Mild","Extreme"))</f>
        <v/>
      </c>
    </row>
    <row r="31" spans="1:17" x14ac:dyDescent="0.35">
      <c r="A31" s="10">
        <v>30</v>
      </c>
      <c r="B31" s="11">
        <v>310</v>
      </c>
      <c r="C31" s="11">
        <v>99</v>
      </c>
      <c r="D31" s="11">
        <v>2</v>
      </c>
      <c r="E31" s="11">
        <v>1.5</v>
      </c>
      <c r="F31" s="11">
        <v>2</v>
      </c>
      <c r="G31" s="11">
        <v>7.3</v>
      </c>
      <c r="H31" s="11">
        <v>0</v>
      </c>
      <c r="I31" s="11">
        <v>0.54</v>
      </c>
      <c r="J31" s="11" t="str">
        <f>IF(B31="","",CHOOSE(_xll.StatOutlierType(ST_GREScore,,B31) + 1,"","Mild","Extreme"))</f>
        <v/>
      </c>
      <c r="K31" s="11" t="str">
        <f>IF(C31="","",CHOOSE(_xll.StatOutlierType(ST_TOEFLScore,,C31) + 1,"","Mild","Extreme"))</f>
        <v/>
      </c>
      <c r="L31" s="11" t="str">
        <f>IF(D31="","",CHOOSE(_xll.StatOutlierType(ST_UniversityRating,,D31) + 1,"","Mild","Extreme"))</f>
        <v/>
      </c>
      <c r="M31" s="11" t="str">
        <f>IF(E31="","",CHOOSE(_xll.StatOutlierType(ST_SOP,,E31) + 1,"","Mild","Extreme"))</f>
        <v/>
      </c>
      <c r="N31" s="11" t="str">
        <f>IF(F31="","",CHOOSE(_xll.StatOutlierType(ST_LOR,,F31) + 1,"","Mild","Extreme"))</f>
        <v/>
      </c>
      <c r="O31" s="11" t="str">
        <f>IF(G31="","",CHOOSE(_xll.StatOutlierType(ST_CGPA,,G31) + 1,"","Mild","Extreme"))</f>
        <v/>
      </c>
      <c r="P31" s="11" t="str">
        <f>IF(H31="","",CHOOSE(_xll.StatOutlierType(ST_Research,,H31) + 1,"","Mild","Extreme"))</f>
        <v/>
      </c>
      <c r="Q31" s="12" t="str">
        <f>IF(I31="","",CHOOSE(_xll.StatOutlierType(ST_ChanceofAdmit,,I31) + 1,"","Mild","Extreme"))</f>
        <v/>
      </c>
    </row>
    <row r="32" spans="1:17" x14ac:dyDescent="0.35">
      <c r="A32" s="10">
        <v>31</v>
      </c>
      <c r="B32" s="11">
        <v>300</v>
      </c>
      <c r="C32" s="11">
        <v>97</v>
      </c>
      <c r="D32" s="11">
        <v>2</v>
      </c>
      <c r="E32" s="11">
        <v>3</v>
      </c>
      <c r="F32" s="11">
        <v>3</v>
      </c>
      <c r="G32" s="11">
        <v>8.1</v>
      </c>
      <c r="H32" s="11">
        <v>1</v>
      </c>
      <c r="I32" s="11">
        <v>0.65</v>
      </c>
      <c r="J32" s="11" t="str">
        <f>IF(B32="","",CHOOSE(_xll.StatOutlierType(ST_GREScore,,B32) + 1,"","Mild","Extreme"))</f>
        <v/>
      </c>
      <c r="K32" s="11" t="str">
        <f>IF(C32="","",CHOOSE(_xll.StatOutlierType(ST_TOEFLScore,,C32) + 1,"","Mild","Extreme"))</f>
        <v/>
      </c>
      <c r="L32" s="11" t="str">
        <f>IF(D32="","",CHOOSE(_xll.StatOutlierType(ST_UniversityRating,,D32) + 1,"","Mild","Extreme"))</f>
        <v/>
      </c>
      <c r="M32" s="11" t="str">
        <f>IF(E32="","",CHOOSE(_xll.StatOutlierType(ST_SOP,,E32) + 1,"","Mild","Extreme"))</f>
        <v/>
      </c>
      <c r="N32" s="11" t="str">
        <f>IF(F32="","",CHOOSE(_xll.StatOutlierType(ST_LOR,,F32) + 1,"","Mild","Extreme"))</f>
        <v/>
      </c>
      <c r="O32" s="11" t="str">
        <f>IF(G32="","",CHOOSE(_xll.StatOutlierType(ST_CGPA,,G32) + 1,"","Mild","Extreme"))</f>
        <v/>
      </c>
      <c r="P32" s="11" t="str">
        <f>IF(H32="","",CHOOSE(_xll.StatOutlierType(ST_Research,,H32) + 1,"","Mild","Extreme"))</f>
        <v/>
      </c>
      <c r="Q32" s="12" t="str">
        <f>IF(I32="","",CHOOSE(_xll.StatOutlierType(ST_ChanceofAdmit,,I32) + 1,"","Mild","Extreme"))</f>
        <v/>
      </c>
    </row>
    <row r="33" spans="1:17" x14ac:dyDescent="0.35">
      <c r="A33" s="10">
        <v>32</v>
      </c>
      <c r="B33" s="11">
        <v>327</v>
      </c>
      <c r="C33" s="11">
        <v>103</v>
      </c>
      <c r="D33" s="11">
        <v>3</v>
      </c>
      <c r="E33" s="11">
        <v>4</v>
      </c>
      <c r="F33" s="11">
        <v>4</v>
      </c>
      <c r="G33" s="11">
        <v>8.3000000000000007</v>
      </c>
      <c r="H33" s="11">
        <v>1</v>
      </c>
      <c r="I33" s="11">
        <v>0.74</v>
      </c>
      <c r="J33" s="11" t="str">
        <f>IF(B33="","",CHOOSE(_xll.StatOutlierType(ST_GREScore,,B33) + 1,"","Mild","Extreme"))</f>
        <v/>
      </c>
      <c r="K33" s="11" t="str">
        <f>IF(C33="","",CHOOSE(_xll.StatOutlierType(ST_TOEFLScore,,C33) + 1,"","Mild","Extreme"))</f>
        <v/>
      </c>
      <c r="L33" s="11" t="str">
        <f>IF(D33="","",CHOOSE(_xll.StatOutlierType(ST_UniversityRating,,D33) + 1,"","Mild","Extreme"))</f>
        <v/>
      </c>
      <c r="M33" s="11" t="str">
        <f>IF(E33="","",CHOOSE(_xll.StatOutlierType(ST_SOP,,E33) + 1,"","Mild","Extreme"))</f>
        <v/>
      </c>
      <c r="N33" s="11" t="str">
        <f>IF(F33="","",CHOOSE(_xll.StatOutlierType(ST_LOR,,F33) + 1,"","Mild","Extreme"))</f>
        <v/>
      </c>
      <c r="O33" s="11" t="str">
        <f>IF(G33="","",CHOOSE(_xll.StatOutlierType(ST_CGPA,,G33) + 1,"","Mild","Extreme"))</f>
        <v/>
      </c>
      <c r="P33" s="11" t="str">
        <f>IF(H33="","",CHOOSE(_xll.StatOutlierType(ST_Research,,H33) + 1,"","Mild","Extreme"))</f>
        <v/>
      </c>
      <c r="Q33" s="12" t="str">
        <f>IF(I33="","",CHOOSE(_xll.StatOutlierType(ST_ChanceofAdmit,,I33) + 1,"","Mild","Extreme"))</f>
        <v/>
      </c>
    </row>
    <row r="34" spans="1:17" x14ac:dyDescent="0.35">
      <c r="A34" s="10">
        <v>33</v>
      </c>
      <c r="B34" s="11">
        <v>338</v>
      </c>
      <c r="C34" s="11">
        <v>118</v>
      </c>
      <c r="D34" s="11">
        <v>4</v>
      </c>
      <c r="E34" s="11">
        <v>3</v>
      </c>
      <c r="F34" s="11">
        <v>4.5</v>
      </c>
      <c r="G34" s="11">
        <v>9.4</v>
      </c>
      <c r="H34" s="11">
        <v>1</v>
      </c>
      <c r="I34" s="11">
        <v>0.91</v>
      </c>
      <c r="J34" s="11" t="str">
        <f>IF(B34="","",CHOOSE(_xll.StatOutlierType(ST_GREScore,,B34) + 1,"","Mild","Extreme"))</f>
        <v/>
      </c>
      <c r="K34" s="11" t="str">
        <f>IF(C34="","",CHOOSE(_xll.StatOutlierType(ST_TOEFLScore,,C34) + 1,"","Mild","Extreme"))</f>
        <v/>
      </c>
      <c r="L34" s="11" t="str">
        <f>IF(D34="","",CHOOSE(_xll.StatOutlierType(ST_UniversityRating,,D34) + 1,"","Mild","Extreme"))</f>
        <v/>
      </c>
      <c r="M34" s="11" t="str">
        <f>IF(E34="","",CHOOSE(_xll.StatOutlierType(ST_SOP,,E34) + 1,"","Mild","Extreme"))</f>
        <v/>
      </c>
      <c r="N34" s="11" t="str">
        <f>IF(F34="","",CHOOSE(_xll.StatOutlierType(ST_LOR,,F34) + 1,"","Mild","Extreme"))</f>
        <v/>
      </c>
      <c r="O34" s="11" t="str">
        <f>IF(G34="","",CHOOSE(_xll.StatOutlierType(ST_CGPA,,G34) + 1,"","Mild","Extreme"))</f>
        <v/>
      </c>
      <c r="P34" s="11" t="str">
        <f>IF(H34="","",CHOOSE(_xll.StatOutlierType(ST_Research,,H34) + 1,"","Mild","Extreme"))</f>
        <v/>
      </c>
      <c r="Q34" s="12" t="str">
        <f>IF(I34="","",CHOOSE(_xll.StatOutlierType(ST_ChanceofAdmit,,I34) + 1,"","Mild","Extreme"))</f>
        <v/>
      </c>
    </row>
    <row r="35" spans="1:17" x14ac:dyDescent="0.35">
      <c r="A35" s="10">
        <v>34</v>
      </c>
      <c r="B35" s="11">
        <v>340</v>
      </c>
      <c r="C35" s="11">
        <v>114</v>
      </c>
      <c r="D35" s="11">
        <v>5</v>
      </c>
      <c r="E35" s="11">
        <v>4</v>
      </c>
      <c r="F35" s="11">
        <v>4</v>
      </c>
      <c r="G35" s="11">
        <v>9.6</v>
      </c>
      <c r="H35" s="11">
        <v>1</v>
      </c>
      <c r="I35" s="11">
        <v>0.9</v>
      </c>
      <c r="J35" s="11" t="str">
        <f>IF(B35="","",CHOOSE(_xll.StatOutlierType(ST_GREScore,,B35) + 1,"","Mild","Extreme"))</f>
        <v/>
      </c>
      <c r="K35" s="11" t="str">
        <f>IF(C35="","",CHOOSE(_xll.StatOutlierType(ST_TOEFLScore,,C35) + 1,"","Mild","Extreme"))</f>
        <v/>
      </c>
      <c r="L35" s="11" t="str">
        <f>IF(D35="","",CHOOSE(_xll.StatOutlierType(ST_UniversityRating,,D35) + 1,"","Mild","Extreme"))</f>
        <v/>
      </c>
      <c r="M35" s="11" t="str">
        <f>IF(E35="","",CHOOSE(_xll.StatOutlierType(ST_SOP,,E35) + 1,"","Mild","Extreme"))</f>
        <v/>
      </c>
      <c r="N35" s="11" t="str">
        <f>IF(F35="","",CHOOSE(_xll.StatOutlierType(ST_LOR,,F35) + 1,"","Mild","Extreme"))</f>
        <v/>
      </c>
      <c r="O35" s="11" t="str">
        <f>IF(G35="","",CHOOSE(_xll.StatOutlierType(ST_CGPA,,G35) + 1,"","Mild","Extreme"))</f>
        <v/>
      </c>
      <c r="P35" s="11" t="str">
        <f>IF(H35="","",CHOOSE(_xll.StatOutlierType(ST_Research,,H35) + 1,"","Mild","Extreme"))</f>
        <v/>
      </c>
      <c r="Q35" s="12" t="str">
        <f>IF(I35="","",CHOOSE(_xll.StatOutlierType(ST_ChanceofAdmit,,I35) + 1,"","Mild","Extreme"))</f>
        <v/>
      </c>
    </row>
    <row r="36" spans="1:17" x14ac:dyDescent="0.35">
      <c r="A36" s="10">
        <v>35</v>
      </c>
      <c r="B36" s="11">
        <v>331</v>
      </c>
      <c r="C36" s="11">
        <v>112</v>
      </c>
      <c r="D36" s="11">
        <v>5</v>
      </c>
      <c r="E36" s="11">
        <v>4</v>
      </c>
      <c r="F36" s="11">
        <v>5</v>
      </c>
      <c r="G36" s="11">
        <v>9.8000000000000007</v>
      </c>
      <c r="H36" s="11">
        <v>1</v>
      </c>
      <c r="I36" s="11">
        <v>0.94</v>
      </c>
      <c r="J36" s="11" t="str">
        <f>IF(B36="","",CHOOSE(_xll.StatOutlierType(ST_GREScore,,B36) + 1,"","Mild","Extreme"))</f>
        <v/>
      </c>
      <c r="K36" s="11" t="str">
        <f>IF(C36="","",CHOOSE(_xll.StatOutlierType(ST_TOEFLScore,,C36) + 1,"","Mild","Extreme"))</f>
        <v/>
      </c>
      <c r="L36" s="11" t="str">
        <f>IF(D36="","",CHOOSE(_xll.StatOutlierType(ST_UniversityRating,,D36) + 1,"","Mild","Extreme"))</f>
        <v/>
      </c>
      <c r="M36" s="11" t="str">
        <f>IF(E36="","",CHOOSE(_xll.StatOutlierType(ST_SOP,,E36) + 1,"","Mild","Extreme"))</f>
        <v/>
      </c>
      <c r="N36" s="11" t="str">
        <f>IF(F36="","",CHOOSE(_xll.StatOutlierType(ST_LOR,,F36) + 1,"","Mild","Extreme"))</f>
        <v/>
      </c>
      <c r="O36" s="11" t="str">
        <f>IF(G36="","",CHOOSE(_xll.StatOutlierType(ST_CGPA,,G36) + 1,"","Mild","Extreme"))</f>
        <v/>
      </c>
      <c r="P36" s="11" t="str">
        <f>IF(H36="","",CHOOSE(_xll.StatOutlierType(ST_Research,,H36) + 1,"","Mild","Extreme"))</f>
        <v/>
      </c>
      <c r="Q36" s="12" t="str">
        <f>IF(I36="","",CHOOSE(_xll.StatOutlierType(ST_ChanceofAdmit,,I36) + 1,"","Mild","Extreme"))</f>
        <v/>
      </c>
    </row>
    <row r="37" spans="1:17" x14ac:dyDescent="0.35">
      <c r="A37" s="10">
        <v>36</v>
      </c>
      <c r="B37" s="11">
        <v>320</v>
      </c>
      <c r="C37" s="11">
        <v>110</v>
      </c>
      <c r="D37" s="11">
        <v>5</v>
      </c>
      <c r="E37" s="11">
        <v>5</v>
      </c>
      <c r="F37" s="11">
        <v>5</v>
      </c>
      <c r="G37" s="11">
        <v>9.1999999999999993</v>
      </c>
      <c r="H37" s="11">
        <v>1</v>
      </c>
      <c r="I37" s="11">
        <v>0.88</v>
      </c>
      <c r="J37" s="11" t="str">
        <f>IF(B37="","",CHOOSE(_xll.StatOutlierType(ST_GREScore,,B37) + 1,"","Mild","Extreme"))</f>
        <v/>
      </c>
      <c r="K37" s="11" t="str">
        <f>IF(C37="","",CHOOSE(_xll.StatOutlierType(ST_TOEFLScore,,C37) + 1,"","Mild","Extreme"))</f>
        <v/>
      </c>
      <c r="L37" s="11" t="str">
        <f>IF(D37="","",CHOOSE(_xll.StatOutlierType(ST_UniversityRating,,D37) + 1,"","Mild","Extreme"))</f>
        <v/>
      </c>
      <c r="M37" s="11" t="str">
        <f>IF(E37="","",CHOOSE(_xll.StatOutlierType(ST_SOP,,E37) + 1,"","Mild","Extreme"))</f>
        <v/>
      </c>
      <c r="N37" s="11" t="str">
        <f>IF(F37="","",CHOOSE(_xll.StatOutlierType(ST_LOR,,F37) + 1,"","Mild","Extreme"))</f>
        <v/>
      </c>
      <c r="O37" s="11" t="str">
        <f>IF(G37="","",CHOOSE(_xll.StatOutlierType(ST_CGPA,,G37) + 1,"","Mild","Extreme"))</f>
        <v/>
      </c>
      <c r="P37" s="11" t="str">
        <f>IF(H37="","",CHOOSE(_xll.StatOutlierType(ST_Research,,H37) + 1,"","Mild","Extreme"))</f>
        <v/>
      </c>
      <c r="Q37" s="12" t="str">
        <f>IF(I37="","",CHOOSE(_xll.StatOutlierType(ST_ChanceofAdmit,,I37) + 1,"","Mild","Extreme"))</f>
        <v/>
      </c>
    </row>
    <row r="38" spans="1:17" x14ac:dyDescent="0.35">
      <c r="A38" s="10">
        <v>37</v>
      </c>
      <c r="B38" s="11">
        <v>299</v>
      </c>
      <c r="C38" s="11">
        <v>106</v>
      </c>
      <c r="D38" s="11">
        <v>2</v>
      </c>
      <c r="E38" s="11">
        <v>4</v>
      </c>
      <c r="F38" s="11">
        <v>4</v>
      </c>
      <c r="G38" s="11">
        <v>8.4</v>
      </c>
      <c r="H38" s="11">
        <v>0</v>
      </c>
      <c r="I38" s="11">
        <v>0.64</v>
      </c>
      <c r="J38" s="11" t="str">
        <f>IF(B38="","",CHOOSE(_xll.StatOutlierType(ST_GREScore,,B38) + 1,"","Mild","Extreme"))</f>
        <v/>
      </c>
      <c r="K38" s="11" t="str">
        <f>IF(C38="","",CHOOSE(_xll.StatOutlierType(ST_TOEFLScore,,C38) + 1,"","Mild","Extreme"))</f>
        <v/>
      </c>
      <c r="L38" s="11" t="str">
        <f>IF(D38="","",CHOOSE(_xll.StatOutlierType(ST_UniversityRating,,D38) + 1,"","Mild","Extreme"))</f>
        <v/>
      </c>
      <c r="M38" s="11" t="str">
        <f>IF(E38="","",CHOOSE(_xll.StatOutlierType(ST_SOP,,E38) + 1,"","Mild","Extreme"))</f>
        <v/>
      </c>
      <c r="N38" s="11" t="str">
        <f>IF(F38="","",CHOOSE(_xll.StatOutlierType(ST_LOR,,F38) + 1,"","Mild","Extreme"))</f>
        <v/>
      </c>
      <c r="O38" s="11" t="str">
        <f>IF(G38="","",CHOOSE(_xll.StatOutlierType(ST_CGPA,,G38) + 1,"","Mild","Extreme"))</f>
        <v/>
      </c>
      <c r="P38" s="11" t="str">
        <f>IF(H38="","",CHOOSE(_xll.StatOutlierType(ST_Research,,H38) + 1,"","Mild","Extreme"))</f>
        <v/>
      </c>
      <c r="Q38" s="12" t="str">
        <f>IF(I38="","",CHOOSE(_xll.StatOutlierType(ST_ChanceofAdmit,,I38) + 1,"","Mild","Extreme"))</f>
        <v/>
      </c>
    </row>
    <row r="39" spans="1:17" x14ac:dyDescent="0.35">
      <c r="A39" s="10">
        <v>38</v>
      </c>
      <c r="B39" s="11">
        <v>300</v>
      </c>
      <c r="C39" s="11">
        <v>105</v>
      </c>
      <c r="D39" s="11">
        <v>1</v>
      </c>
      <c r="E39" s="11">
        <v>1</v>
      </c>
      <c r="F39" s="11">
        <v>2</v>
      </c>
      <c r="G39" s="11">
        <v>7.8</v>
      </c>
      <c r="H39" s="11">
        <v>0</v>
      </c>
      <c r="I39" s="11">
        <v>0.57999999999999996</v>
      </c>
      <c r="J39" s="11" t="str">
        <f>IF(B39="","",CHOOSE(_xll.StatOutlierType(ST_GREScore,,B39) + 1,"","Mild","Extreme"))</f>
        <v/>
      </c>
      <c r="K39" s="11" t="str">
        <f>IF(C39="","",CHOOSE(_xll.StatOutlierType(ST_TOEFLScore,,C39) + 1,"","Mild","Extreme"))</f>
        <v/>
      </c>
      <c r="L39" s="11" t="str">
        <f>IF(D39="","",CHOOSE(_xll.StatOutlierType(ST_UniversityRating,,D39) + 1,"","Mild","Extreme"))</f>
        <v/>
      </c>
      <c r="M39" s="11" t="str">
        <f>IF(E39="","",CHOOSE(_xll.StatOutlierType(ST_SOP,,E39) + 1,"","Mild","Extreme"))</f>
        <v/>
      </c>
      <c r="N39" s="11" t="str">
        <f>IF(F39="","",CHOOSE(_xll.StatOutlierType(ST_LOR,,F39) + 1,"","Mild","Extreme"))</f>
        <v/>
      </c>
      <c r="O39" s="11" t="str">
        <f>IF(G39="","",CHOOSE(_xll.StatOutlierType(ST_CGPA,,G39) + 1,"","Mild","Extreme"))</f>
        <v/>
      </c>
      <c r="P39" s="11" t="str">
        <f>IF(H39="","",CHOOSE(_xll.StatOutlierType(ST_Research,,H39) + 1,"","Mild","Extreme"))</f>
        <v/>
      </c>
      <c r="Q39" s="12" t="str">
        <f>IF(I39="","",CHOOSE(_xll.StatOutlierType(ST_ChanceofAdmit,,I39) + 1,"","Mild","Extreme"))</f>
        <v/>
      </c>
    </row>
    <row r="40" spans="1:17" x14ac:dyDescent="0.35">
      <c r="A40" s="10">
        <v>39</v>
      </c>
      <c r="B40" s="11">
        <v>304</v>
      </c>
      <c r="C40" s="11">
        <v>105</v>
      </c>
      <c r="D40" s="11">
        <v>1</v>
      </c>
      <c r="E40" s="11">
        <v>3</v>
      </c>
      <c r="F40" s="11">
        <v>1.5</v>
      </c>
      <c r="G40" s="11">
        <v>7.5</v>
      </c>
      <c r="H40" s="11">
        <v>0</v>
      </c>
      <c r="I40" s="11">
        <v>0.52</v>
      </c>
      <c r="J40" s="11" t="str">
        <f>IF(B40="","",CHOOSE(_xll.StatOutlierType(ST_GREScore,,B40) + 1,"","Mild","Extreme"))</f>
        <v/>
      </c>
      <c r="K40" s="11" t="str">
        <f>IF(C40="","",CHOOSE(_xll.StatOutlierType(ST_TOEFLScore,,C40) + 1,"","Mild","Extreme"))</f>
        <v/>
      </c>
      <c r="L40" s="11" t="str">
        <f>IF(D40="","",CHOOSE(_xll.StatOutlierType(ST_UniversityRating,,D40) + 1,"","Mild","Extreme"))</f>
        <v/>
      </c>
      <c r="M40" s="11" t="str">
        <f>IF(E40="","",CHOOSE(_xll.StatOutlierType(ST_SOP,,E40) + 1,"","Mild","Extreme"))</f>
        <v/>
      </c>
      <c r="N40" s="11" t="str">
        <f>IF(F40="","",CHOOSE(_xll.StatOutlierType(ST_LOR,,F40) + 1,"","Mild","Extreme"))</f>
        <v>Mild</v>
      </c>
      <c r="O40" s="11" t="str">
        <f>IF(G40="","",CHOOSE(_xll.StatOutlierType(ST_CGPA,,G40) + 1,"","Mild","Extreme"))</f>
        <v/>
      </c>
      <c r="P40" s="11" t="str">
        <f>IF(H40="","",CHOOSE(_xll.StatOutlierType(ST_Research,,H40) + 1,"","Mild","Extreme"))</f>
        <v/>
      </c>
      <c r="Q40" s="12" t="str">
        <f>IF(I40="","",CHOOSE(_xll.StatOutlierType(ST_ChanceofAdmit,,I40) + 1,"","Mild","Extreme"))</f>
        <v/>
      </c>
    </row>
    <row r="41" spans="1:17" x14ac:dyDescent="0.35">
      <c r="A41" s="10">
        <v>40</v>
      </c>
      <c r="B41" s="11">
        <v>307</v>
      </c>
      <c r="C41" s="11">
        <v>108</v>
      </c>
      <c r="D41" s="11">
        <v>2</v>
      </c>
      <c r="E41" s="11">
        <v>4</v>
      </c>
      <c r="F41" s="11">
        <v>3.5</v>
      </c>
      <c r="G41" s="11">
        <v>7.7</v>
      </c>
      <c r="H41" s="11">
        <v>0</v>
      </c>
      <c r="I41" s="11">
        <v>0.48</v>
      </c>
      <c r="J41" s="11" t="str">
        <f>IF(B41="","",CHOOSE(_xll.StatOutlierType(ST_GREScore,,B41) + 1,"","Mild","Extreme"))</f>
        <v/>
      </c>
      <c r="K41" s="11" t="str">
        <f>IF(C41="","",CHOOSE(_xll.StatOutlierType(ST_TOEFLScore,,C41) + 1,"","Mild","Extreme"))</f>
        <v/>
      </c>
      <c r="L41" s="11" t="str">
        <f>IF(D41="","",CHOOSE(_xll.StatOutlierType(ST_UniversityRating,,D41) + 1,"","Mild","Extreme"))</f>
        <v/>
      </c>
      <c r="M41" s="11" t="str">
        <f>IF(E41="","",CHOOSE(_xll.StatOutlierType(ST_SOP,,E41) + 1,"","Mild","Extreme"))</f>
        <v/>
      </c>
      <c r="N41" s="11" t="str">
        <f>IF(F41="","",CHOOSE(_xll.StatOutlierType(ST_LOR,,F41) + 1,"","Mild","Extreme"))</f>
        <v/>
      </c>
      <c r="O41" s="11" t="str">
        <f>IF(G41="","",CHOOSE(_xll.StatOutlierType(ST_CGPA,,G41) + 1,"","Mild","Extreme"))</f>
        <v/>
      </c>
      <c r="P41" s="11" t="str">
        <f>IF(H41="","",CHOOSE(_xll.StatOutlierType(ST_Research,,H41) + 1,"","Mild","Extreme"))</f>
        <v/>
      </c>
      <c r="Q41" s="12" t="str">
        <f>IF(I41="","",CHOOSE(_xll.StatOutlierType(ST_ChanceofAdmit,,I41) + 1,"","Mild","Extreme"))</f>
        <v/>
      </c>
    </row>
    <row r="42" spans="1:17" x14ac:dyDescent="0.35">
      <c r="A42" s="10">
        <v>41</v>
      </c>
      <c r="B42" s="11">
        <v>308</v>
      </c>
      <c r="C42" s="11">
        <v>110</v>
      </c>
      <c r="D42" s="11">
        <v>3</v>
      </c>
      <c r="E42" s="11">
        <v>3.5</v>
      </c>
      <c r="F42" s="11">
        <v>3</v>
      </c>
      <c r="G42" s="11">
        <v>8</v>
      </c>
      <c r="H42" s="11">
        <v>1</v>
      </c>
      <c r="I42" s="11">
        <v>0.46</v>
      </c>
      <c r="J42" s="11" t="str">
        <f>IF(B42="","",CHOOSE(_xll.StatOutlierType(ST_GREScore,,B42) + 1,"","Mild","Extreme"))</f>
        <v/>
      </c>
      <c r="K42" s="11" t="str">
        <f>IF(C42="","",CHOOSE(_xll.StatOutlierType(ST_TOEFLScore,,C42) + 1,"","Mild","Extreme"))</f>
        <v/>
      </c>
      <c r="L42" s="11" t="str">
        <f>IF(D42="","",CHOOSE(_xll.StatOutlierType(ST_UniversityRating,,D42) + 1,"","Mild","Extreme"))</f>
        <v/>
      </c>
      <c r="M42" s="11" t="str">
        <f>IF(E42="","",CHOOSE(_xll.StatOutlierType(ST_SOP,,E42) + 1,"","Mild","Extreme"))</f>
        <v/>
      </c>
      <c r="N42" s="11" t="str">
        <f>IF(F42="","",CHOOSE(_xll.StatOutlierType(ST_LOR,,F42) + 1,"","Mild","Extreme"))</f>
        <v/>
      </c>
      <c r="O42" s="11" t="str">
        <f>IF(G42="","",CHOOSE(_xll.StatOutlierType(ST_CGPA,,G42) + 1,"","Mild","Extreme"))</f>
        <v/>
      </c>
      <c r="P42" s="11" t="str">
        <f>IF(H42="","",CHOOSE(_xll.StatOutlierType(ST_Research,,H42) + 1,"","Mild","Extreme"))</f>
        <v/>
      </c>
      <c r="Q42" s="12" t="str">
        <f>IF(I42="","",CHOOSE(_xll.StatOutlierType(ST_ChanceofAdmit,,I42) + 1,"","Mild","Extreme"))</f>
        <v/>
      </c>
    </row>
    <row r="43" spans="1:17" x14ac:dyDescent="0.35">
      <c r="A43" s="10">
        <v>42</v>
      </c>
      <c r="B43" s="11">
        <v>316</v>
      </c>
      <c r="C43" s="11">
        <v>105</v>
      </c>
      <c r="D43" s="11">
        <v>2</v>
      </c>
      <c r="E43" s="11">
        <v>2.5</v>
      </c>
      <c r="F43" s="11">
        <v>2.5</v>
      </c>
      <c r="G43" s="11">
        <v>8.1999999999999993</v>
      </c>
      <c r="H43" s="11">
        <v>1</v>
      </c>
      <c r="I43" s="11">
        <v>0.49</v>
      </c>
      <c r="J43" s="11" t="str">
        <f>IF(B43="","",CHOOSE(_xll.StatOutlierType(ST_GREScore,,B43) + 1,"","Mild","Extreme"))</f>
        <v/>
      </c>
      <c r="K43" s="11" t="str">
        <f>IF(C43="","",CHOOSE(_xll.StatOutlierType(ST_TOEFLScore,,C43) + 1,"","Mild","Extreme"))</f>
        <v/>
      </c>
      <c r="L43" s="11" t="str">
        <f>IF(D43="","",CHOOSE(_xll.StatOutlierType(ST_UniversityRating,,D43) + 1,"","Mild","Extreme"))</f>
        <v/>
      </c>
      <c r="M43" s="11" t="str">
        <f>IF(E43="","",CHOOSE(_xll.StatOutlierType(ST_SOP,,E43) + 1,"","Mild","Extreme"))</f>
        <v/>
      </c>
      <c r="N43" s="11" t="str">
        <f>IF(F43="","",CHOOSE(_xll.StatOutlierType(ST_LOR,,F43) + 1,"","Mild","Extreme"))</f>
        <v/>
      </c>
      <c r="O43" s="11" t="str">
        <f>IF(G43="","",CHOOSE(_xll.StatOutlierType(ST_CGPA,,G43) + 1,"","Mild","Extreme"))</f>
        <v/>
      </c>
      <c r="P43" s="11" t="str">
        <f>IF(H43="","",CHOOSE(_xll.StatOutlierType(ST_Research,,H43) + 1,"","Mild","Extreme"))</f>
        <v/>
      </c>
      <c r="Q43" s="12" t="str">
        <f>IF(I43="","",CHOOSE(_xll.StatOutlierType(ST_ChanceofAdmit,,I43) + 1,"","Mild","Extreme"))</f>
        <v/>
      </c>
    </row>
    <row r="44" spans="1:17" x14ac:dyDescent="0.35">
      <c r="A44" s="10">
        <v>43</v>
      </c>
      <c r="B44" s="11">
        <v>313</v>
      </c>
      <c r="C44" s="11">
        <v>107</v>
      </c>
      <c r="D44" s="11">
        <v>2</v>
      </c>
      <c r="E44" s="11">
        <v>2.5</v>
      </c>
      <c r="F44" s="11">
        <v>2</v>
      </c>
      <c r="G44" s="11">
        <v>8.5</v>
      </c>
      <c r="H44" s="11">
        <v>1</v>
      </c>
      <c r="I44" s="11">
        <v>0.53</v>
      </c>
      <c r="J44" s="11" t="str">
        <f>IF(B44="","",CHOOSE(_xll.StatOutlierType(ST_GREScore,,B44) + 1,"","Mild","Extreme"))</f>
        <v/>
      </c>
      <c r="K44" s="11" t="str">
        <f>IF(C44="","",CHOOSE(_xll.StatOutlierType(ST_TOEFLScore,,C44) + 1,"","Mild","Extreme"))</f>
        <v/>
      </c>
      <c r="L44" s="11" t="str">
        <f>IF(D44="","",CHOOSE(_xll.StatOutlierType(ST_UniversityRating,,D44) + 1,"","Mild","Extreme"))</f>
        <v/>
      </c>
      <c r="M44" s="11" t="str">
        <f>IF(E44="","",CHOOSE(_xll.StatOutlierType(ST_SOP,,E44) + 1,"","Mild","Extreme"))</f>
        <v/>
      </c>
      <c r="N44" s="11" t="str">
        <f>IF(F44="","",CHOOSE(_xll.StatOutlierType(ST_LOR,,F44) + 1,"","Mild","Extreme"))</f>
        <v/>
      </c>
      <c r="O44" s="11" t="str">
        <f>IF(G44="","",CHOOSE(_xll.StatOutlierType(ST_CGPA,,G44) + 1,"","Mild","Extreme"))</f>
        <v/>
      </c>
      <c r="P44" s="11" t="str">
        <f>IF(H44="","",CHOOSE(_xll.StatOutlierType(ST_Research,,H44) + 1,"","Mild","Extreme"))</f>
        <v/>
      </c>
      <c r="Q44" s="12" t="str">
        <f>IF(I44="","",CHOOSE(_xll.StatOutlierType(ST_ChanceofAdmit,,I44) + 1,"","Mild","Extreme"))</f>
        <v/>
      </c>
    </row>
    <row r="45" spans="1:17" x14ac:dyDescent="0.35">
      <c r="A45" s="10">
        <v>44</v>
      </c>
      <c r="B45" s="11">
        <v>332</v>
      </c>
      <c r="C45" s="11">
        <v>117</v>
      </c>
      <c r="D45" s="11">
        <v>4</v>
      </c>
      <c r="E45" s="11">
        <v>4.5</v>
      </c>
      <c r="F45" s="11">
        <v>4</v>
      </c>
      <c r="G45" s="11">
        <v>9.1</v>
      </c>
      <c r="H45" s="11">
        <v>0</v>
      </c>
      <c r="I45" s="11">
        <v>0.87</v>
      </c>
      <c r="J45" s="11" t="str">
        <f>IF(B45="","",CHOOSE(_xll.StatOutlierType(ST_GREScore,,B45) + 1,"","Mild","Extreme"))</f>
        <v/>
      </c>
      <c r="K45" s="11" t="str">
        <f>IF(C45="","",CHOOSE(_xll.StatOutlierType(ST_TOEFLScore,,C45) + 1,"","Mild","Extreme"))</f>
        <v/>
      </c>
      <c r="L45" s="11" t="str">
        <f>IF(D45="","",CHOOSE(_xll.StatOutlierType(ST_UniversityRating,,D45) + 1,"","Mild","Extreme"))</f>
        <v/>
      </c>
      <c r="M45" s="11" t="str">
        <f>IF(E45="","",CHOOSE(_xll.StatOutlierType(ST_SOP,,E45) + 1,"","Mild","Extreme"))</f>
        <v/>
      </c>
      <c r="N45" s="11" t="str">
        <f>IF(F45="","",CHOOSE(_xll.StatOutlierType(ST_LOR,,F45) + 1,"","Mild","Extreme"))</f>
        <v/>
      </c>
      <c r="O45" s="11" t="str">
        <f>IF(G45="","",CHOOSE(_xll.StatOutlierType(ST_CGPA,,G45) + 1,"","Mild","Extreme"))</f>
        <v/>
      </c>
      <c r="P45" s="11" t="str">
        <f>IF(H45="","",CHOOSE(_xll.StatOutlierType(ST_Research,,H45) + 1,"","Mild","Extreme"))</f>
        <v/>
      </c>
      <c r="Q45" s="12" t="str">
        <f>IF(I45="","",CHOOSE(_xll.StatOutlierType(ST_ChanceofAdmit,,I45) + 1,"","Mild","Extreme"))</f>
        <v/>
      </c>
    </row>
    <row r="46" spans="1:17" x14ac:dyDescent="0.35">
      <c r="A46" s="10">
        <v>45</v>
      </c>
      <c r="B46" s="11">
        <v>326</v>
      </c>
      <c r="C46" s="11">
        <v>113</v>
      </c>
      <c r="D46" s="11">
        <v>5</v>
      </c>
      <c r="E46" s="11">
        <v>4.5</v>
      </c>
      <c r="F46" s="11">
        <v>4</v>
      </c>
      <c r="G46" s="11">
        <v>9.4</v>
      </c>
      <c r="H46" s="11">
        <v>1</v>
      </c>
      <c r="I46" s="11">
        <v>0.91</v>
      </c>
      <c r="J46" s="11" t="str">
        <f>IF(B46="","",CHOOSE(_xll.StatOutlierType(ST_GREScore,,B46) + 1,"","Mild","Extreme"))</f>
        <v/>
      </c>
      <c r="K46" s="11" t="str">
        <f>IF(C46="","",CHOOSE(_xll.StatOutlierType(ST_TOEFLScore,,C46) + 1,"","Mild","Extreme"))</f>
        <v/>
      </c>
      <c r="L46" s="11" t="str">
        <f>IF(D46="","",CHOOSE(_xll.StatOutlierType(ST_UniversityRating,,D46) + 1,"","Mild","Extreme"))</f>
        <v/>
      </c>
      <c r="M46" s="11" t="str">
        <f>IF(E46="","",CHOOSE(_xll.StatOutlierType(ST_SOP,,E46) + 1,"","Mild","Extreme"))</f>
        <v/>
      </c>
      <c r="N46" s="11" t="str">
        <f>IF(F46="","",CHOOSE(_xll.StatOutlierType(ST_LOR,,F46) + 1,"","Mild","Extreme"))</f>
        <v/>
      </c>
      <c r="O46" s="11" t="str">
        <f>IF(G46="","",CHOOSE(_xll.StatOutlierType(ST_CGPA,,G46) + 1,"","Mild","Extreme"))</f>
        <v/>
      </c>
      <c r="P46" s="11" t="str">
        <f>IF(H46="","",CHOOSE(_xll.StatOutlierType(ST_Research,,H46) + 1,"","Mild","Extreme"))</f>
        <v/>
      </c>
      <c r="Q46" s="12" t="str">
        <f>IF(I46="","",CHOOSE(_xll.StatOutlierType(ST_ChanceofAdmit,,I46) + 1,"","Mild","Extreme"))</f>
        <v/>
      </c>
    </row>
    <row r="47" spans="1:17" x14ac:dyDescent="0.35">
      <c r="A47" s="10">
        <v>46</v>
      </c>
      <c r="B47" s="11">
        <v>322</v>
      </c>
      <c r="C47" s="11">
        <v>110</v>
      </c>
      <c r="D47" s="11">
        <v>5</v>
      </c>
      <c r="E47" s="11">
        <v>5</v>
      </c>
      <c r="F47" s="11">
        <v>4</v>
      </c>
      <c r="G47" s="11">
        <v>9.1</v>
      </c>
      <c r="H47" s="11">
        <v>1</v>
      </c>
      <c r="I47" s="11">
        <v>0.88</v>
      </c>
      <c r="J47" s="11" t="str">
        <f>IF(B47="","",CHOOSE(_xll.StatOutlierType(ST_GREScore,,B47) + 1,"","Mild","Extreme"))</f>
        <v/>
      </c>
      <c r="K47" s="11" t="str">
        <f>IF(C47="","",CHOOSE(_xll.StatOutlierType(ST_TOEFLScore,,C47) + 1,"","Mild","Extreme"))</f>
        <v/>
      </c>
      <c r="L47" s="11" t="str">
        <f>IF(D47="","",CHOOSE(_xll.StatOutlierType(ST_UniversityRating,,D47) + 1,"","Mild","Extreme"))</f>
        <v/>
      </c>
      <c r="M47" s="11" t="str">
        <f>IF(E47="","",CHOOSE(_xll.StatOutlierType(ST_SOP,,E47) + 1,"","Mild","Extreme"))</f>
        <v/>
      </c>
      <c r="N47" s="11" t="str">
        <f>IF(F47="","",CHOOSE(_xll.StatOutlierType(ST_LOR,,F47) + 1,"","Mild","Extreme"))</f>
        <v/>
      </c>
      <c r="O47" s="11" t="str">
        <f>IF(G47="","",CHOOSE(_xll.StatOutlierType(ST_CGPA,,G47) + 1,"","Mild","Extreme"))</f>
        <v/>
      </c>
      <c r="P47" s="11" t="str">
        <f>IF(H47="","",CHOOSE(_xll.StatOutlierType(ST_Research,,H47) + 1,"","Mild","Extreme"))</f>
        <v/>
      </c>
      <c r="Q47" s="12" t="str">
        <f>IF(I47="","",CHOOSE(_xll.StatOutlierType(ST_ChanceofAdmit,,I47) + 1,"","Mild","Extreme"))</f>
        <v/>
      </c>
    </row>
    <row r="48" spans="1:17" x14ac:dyDescent="0.35">
      <c r="A48" s="10">
        <v>47</v>
      </c>
      <c r="B48" s="11">
        <v>329</v>
      </c>
      <c r="C48" s="11">
        <v>114</v>
      </c>
      <c r="D48" s="11">
        <v>5</v>
      </c>
      <c r="E48" s="11">
        <v>4</v>
      </c>
      <c r="F48" s="11">
        <v>5</v>
      </c>
      <c r="G48" s="11">
        <v>9.3000000000000007</v>
      </c>
      <c r="H48" s="11">
        <v>1</v>
      </c>
      <c r="I48" s="11">
        <v>0.86</v>
      </c>
      <c r="J48" s="11" t="str">
        <f>IF(B48="","",CHOOSE(_xll.StatOutlierType(ST_GREScore,,B48) + 1,"","Mild","Extreme"))</f>
        <v/>
      </c>
      <c r="K48" s="11" t="str">
        <f>IF(C48="","",CHOOSE(_xll.StatOutlierType(ST_TOEFLScore,,C48) + 1,"","Mild","Extreme"))</f>
        <v/>
      </c>
      <c r="L48" s="11" t="str">
        <f>IF(D48="","",CHOOSE(_xll.StatOutlierType(ST_UniversityRating,,D48) + 1,"","Mild","Extreme"))</f>
        <v/>
      </c>
      <c r="M48" s="11" t="str">
        <f>IF(E48="","",CHOOSE(_xll.StatOutlierType(ST_SOP,,E48) + 1,"","Mild","Extreme"))</f>
        <v/>
      </c>
      <c r="N48" s="11" t="str">
        <f>IF(F48="","",CHOOSE(_xll.StatOutlierType(ST_LOR,,F48) + 1,"","Mild","Extreme"))</f>
        <v/>
      </c>
      <c r="O48" s="11" t="str">
        <f>IF(G48="","",CHOOSE(_xll.StatOutlierType(ST_CGPA,,G48) + 1,"","Mild","Extreme"))</f>
        <v/>
      </c>
      <c r="P48" s="11" t="str">
        <f>IF(H48="","",CHOOSE(_xll.StatOutlierType(ST_Research,,H48) + 1,"","Mild","Extreme"))</f>
        <v/>
      </c>
      <c r="Q48" s="12" t="str">
        <f>IF(I48="","",CHOOSE(_xll.StatOutlierType(ST_ChanceofAdmit,,I48) + 1,"","Mild","Extreme"))</f>
        <v/>
      </c>
    </row>
    <row r="49" spans="1:17" x14ac:dyDescent="0.35">
      <c r="A49" s="10">
        <v>48</v>
      </c>
      <c r="B49" s="11">
        <v>339</v>
      </c>
      <c r="C49" s="11">
        <v>119</v>
      </c>
      <c r="D49" s="11">
        <v>5</v>
      </c>
      <c r="E49" s="11">
        <v>4.5</v>
      </c>
      <c r="F49" s="11">
        <v>4</v>
      </c>
      <c r="G49" s="11">
        <v>9.6999999999999993</v>
      </c>
      <c r="H49" s="11">
        <v>0</v>
      </c>
      <c r="I49" s="11">
        <v>0.89</v>
      </c>
      <c r="J49" s="11" t="str">
        <f>IF(B49="","",CHOOSE(_xll.StatOutlierType(ST_GREScore,,B49) + 1,"","Mild","Extreme"))</f>
        <v/>
      </c>
      <c r="K49" s="11" t="str">
        <f>IF(C49="","",CHOOSE(_xll.StatOutlierType(ST_TOEFLScore,,C49) + 1,"","Mild","Extreme"))</f>
        <v/>
      </c>
      <c r="L49" s="11" t="str">
        <f>IF(D49="","",CHOOSE(_xll.StatOutlierType(ST_UniversityRating,,D49) + 1,"","Mild","Extreme"))</f>
        <v/>
      </c>
      <c r="M49" s="11" t="str">
        <f>IF(E49="","",CHOOSE(_xll.StatOutlierType(ST_SOP,,E49) + 1,"","Mild","Extreme"))</f>
        <v/>
      </c>
      <c r="N49" s="11" t="str">
        <f>IF(F49="","",CHOOSE(_xll.StatOutlierType(ST_LOR,,F49) + 1,"","Mild","Extreme"))</f>
        <v/>
      </c>
      <c r="O49" s="11" t="str">
        <f>IF(G49="","",CHOOSE(_xll.StatOutlierType(ST_CGPA,,G49) + 1,"","Mild","Extreme"))</f>
        <v/>
      </c>
      <c r="P49" s="11" t="str">
        <f>IF(H49="","",CHOOSE(_xll.StatOutlierType(ST_Research,,H49) + 1,"","Mild","Extreme"))</f>
        <v/>
      </c>
      <c r="Q49" s="12" t="str">
        <f>IF(I49="","",CHOOSE(_xll.StatOutlierType(ST_ChanceofAdmit,,I49) + 1,"","Mild","Extreme"))</f>
        <v/>
      </c>
    </row>
    <row r="50" spans="1:17" x14ac:dyDescent="0.35">
      <c r="A50" s="10">
        <v>49</v>
      </c>
      <c r="B50" s="11">
        <v>321</v>
      </c>
      <c r="C50" s="11">
        <v>110</v>
      </c>
      <c r="D50" s="11">
        <v>3</v>
      </c>
      <c r="E50" s="11">
        <v>3.5</v>
      </c>
      <c r="F50" s="11">
        <v>5</v>
      </c>
      <c r="G50" s="11">
        <v>8.85</v>
      </c>
      <c r="H50" s="11">
        <v>1</v>
      </c>
      <c r="I50" s="11">
        <v>0.82</v>
      </c>
      <c r="J50" s="11" t="str">
        <f>IF(B50="","",CHOOSE(_xll.StatOutlierType(ST_GREScore,,B50) + 1,"","Mild","Extreme"))</f>
        <v/>
      </c>
      <c r="K50" s="11" t="str">
        <f>IF(C50="","",CHOOSE(_xll.StatOutlierType(ST_TOEFLScore,,C50) + 1,"","Mild","Extreme"))</f>
        <v/>
      </c>
      <c r="L50" s="11" t="str">
        <f>IF(D50="","",CHOOSE(_xll.StatOutlierType(ST_UniversityRating,,D50) + 1,"","Mild","Extreme"))</f>
        <v/>
      </c>
      <c r="M50" s="11" t="str">
        <f>IF(E50="","",CHOOSE(_xll.StatOutlierType(ST_SOP,,E50) + 1,"","Mild","Extreme"))</f>
        <v/>
      </c>
      <c r="N50" s="11" t="str">
        <f>IF(F50="","",CHOOSE(_xll.StatOutlierType(ST_LOR,,F50) + 1,"","Mild","Extreme"))</f>
        <v/>
      </c>
      <c r="O50" s="11" t="str">
        <f>IF(G50="","",CHOOSE(_xll.StatOutlierType(ST_CGPA,,G50) + 1,"","Mild","Extreme"))</f>
        <v/>
      </c>
      <c r="P50" s="11" t="str">
        <f>IF(H50="","",CHOOSE(_xll.StatOutlierType(ST_Research,,H50) + 1,"","Mild","Extreme"))</f>
        <v/>
      </c>
      <c r="Q50" s="12" t="str">
        <f>IF(I50="","",CHOOSE(_xll.StatOutlierType(ST_ChanceofAdmit,,I50) + 1,"","Mild","Extreme"))</f>
        <v/>
      </c>
    </row>
    <row r="51" spans="1:17" x14ac:dyDescent="0.35">
      <c r="A51" s="10">
        <v>50</v>
      </c>
      <c r="B51" s="11">
        <v>327</v>
      </c>
      <c r="C51" s="11">
        <v>111</v>
      </c>
      <c r="D51" s="11">
        <v>4</v>
      </c>
      <c r="E51" s="11">
        <v>3</v>
      </c>
      <c r="F51" s="11">
        <v>4</v>
      </c>
      <c r="G51" s="11">
        <v>8.4</v>
      </c>
      <c r="H51" s="11">
        <v>1</v>
      </c>
      <c r="I51" s="11">
        <v>0.78</v>
      </c>
      <c r="J51" s="11" t="str">
        <f>IF(B51="","",CHOOSE(_xll.StatOutlierType(ST_GREScore,,B51) + 1,"","Mild","Extreme"))</f>
        <v/>
      </c>
      <c r="K51" s="11" t="str">
        <f>IF(C51="","",CHOOSE(_xll.StatOutlierType(ST_TOEFLScore,,C51) + 1,"","Mild","Extreme"))</f>
        <v/>
      </c>
      <c r="L51" s="11" t="str">
        <f>IF(D51="","",CHOOSE(_xll.StatOutlierType(ST_UniversityRating,,D51) + 1,"","Mild","Extreme"))</f>
        <v/>
      </c>
      <c r="M51" s="11" t="str">
        <f>IF(E51="","",CHOOSE(_xll.StatOutlierType(ST_SOP,,E51) + 1,"","Mild","Extreme"))</f>
        <v/>
      </c>
      <c r="N51" s="11" t="str">
        <f>IF(F51="","",CHOOSE(_xll.StatOutlierType(ST_LOR,,F51) + 1,"","Mild","Extreme"))</f>
        <v/>
      </c>
      <c r="O51" s="11" t="str">
        <f>IF(G51="","",CHOOSE(_xll.StatOutlierType(ST_CGPA,,G51) + 1,"","Mild","Extreme"))</f>
        <v/>
      </c>
      <c r="P51" s="11" t="str">
        <f>IF(H51="","",CHOOSE(_xll.StatOutlierType(ST_Research,,H51) + 1,"","Mild","Extreme"))</f>
        <v/>
      </c>
      <c r="Q51" s="12" t="str">
        <f>IF(I51="","",CHOOSE(_xll.StatOutlierType(ST_ChanceofAdmit,,I51) + 1,"","Mild","Extreme"))</f>
        <v/>
      </c>
    </row>
    <row r="52" spans="1:17" x14ac:dyDescent="0.35">
      <c r="A52" s="10">
        <v>51</v>
      </c>
      <c r="B52" s="11">
        <v>313</v>
      </c>
      <c r="C52" s="11">
        <v>98</v>
      </c>
      <c r="D52" s="11">
        <v>3</v>
      </c>
      <c r="E52" s="11">
        <v>2.5</v>
      </c>
      <c r="F52" s="11">
        <v>4.5</v>
      </c>
      <c r="G52" s="11">
        <v>8.3000000000000007</v>
      </c>
      <c r="H52" s="11">
        <v>1</v>
      </c>
      <c r="I52" s="11">
        <v>0.76</v>
      </c>
      <c r="J52" s="11" t="str">
        <f>IF(B52="","",CHOOSE(_xll.StatOutlierType(ST_GREScore,,B52) + 1,"","Mild","Extreme"))</f>
        <v/>
      </c>
      <c r="K52" s="11" t="str">
        <f>IF(C52="","",CHOOSE(_xll.StatOutlierType(ST_TOEFLScore,,C52) + 1,"","Mild","Extreme"))</f>
        <v/>
      </c>
      <c r="L52" s="11" t="str">
        <f>IF(D52="","",CHOOSE(_xll.StatOutlierType(ST_UniversityRating,,D52) + 1,"","Mild","Extreme"))</f>
        <v/>
      </c>
      <c r="M52" s="11" t="str">
        <f>IF(E52="","",CHOOSE(_xll.StatOutlierType(ST_SOP,,E52) + 1,"","Mild","Extreme"))</f>
        <v/>
      </c>
      <c r="N52" s="11" t="str">
        <f>IF(F52="","",CHOOSE(_xll.StatOutlierType(ST_LOR,,F52) + 1,"","Mild","Extreme"))</f>
        <v/>
      </c>
      <c r="O52" s="11" t="str">
        <f>IF(G52="","",CHOOSE(_xll.StatOutlierType(ST_CGPA,,G52) + 1,"","Mild","Extreme"))</f>
        <v/>
      </c>
      <c r="P52" s="11" t="str">
        <f>IF(H52="","",CHOOSE(_xll.StatOutlierType(ST_Research,,H52) + 1,"","Mild","Extreme"))</f>
        <v/>
      </c>
      <c r="Q52" s="12" t="str">
        <f>IF(I52="","",CHOOSE(_xll.StatOutlierType(ST_ChanceofAdmit,,I52) + 1,"","Mild","Extreme"))</f>
        <v/>
      </c>
    </row>
    <row r="53" spans="1:17" x14ac:dyDescent="0.35">
      <c r="A53" s="10">
        <v>52</v>
      </c>
      <c r="B53" s="11">
        <v>312</v>
      </c>
      <c r="C53" s="11">
        <v>100</v>
      </c>
      <c r="D53" s="11">
        <v>2</v>
      </c>
      <c r="E53" s="11">
        <v>1.5</v>
      </c>
      <c r="F53" s="11">
        <v>3.5</v>
      </c>
      <c r="G53" s="11">
        <v>7.9</v>
      </c>
      <c r="H53" s="11">
        <v>1</v>
      </c>
      <c r="I53" s="11">
        <v>0.56000000000000005</v>
      </c>
      <c r="J53" s="11" t="str">
        <f>IF(B53="","",CHOOSE(_xll.StatOutlierType(ST_GREScore,,B53) + 1,"","Mild","Extreme"))</f>
        <v/>
      </c>
      <c r="K53" s="11" t="str">
        <f>IF(C53="","",CHOOSE(_xll.StatOutlierType(ST_TOEFLScore,,C53) + 1,"","Mild","Extreme"))</f>
        <v/>
      </c>
      <c r="L53" s="11" t="str">
        <f>IF(D53="","",CHOOSE(_xll.StatOutlierType(ST_UniversityRating,,D53) + 1,"","Mild","Extreme"))</f>
        <v/>
      </c>
      <c r="M53" s="11" t="str">
        <f>IF(E53="","",CHOOSE(_xll.StatOutlierType(ST_SOP,,E53) + 1,"","Mild","Extreme"))</f>
        <v/>
      </c>
      <c r="N53" s="11" t="str">
        <f>IF(F53="","",CHOOSE(_xll.StatOutlierType(ST_LOR,,F53) + 1,"","Mild","Extreme"))</f>
        <v/>
      </c>
      <c r="O53" s="11" t="str">
        <f>IF(G53="","",CHOOSE(_xll.StatOutlierType(ST_CGPA,,G53) + 1,"","Mild","Extreme"))</f>
        <v/>
      </c>
      <c r="P53" s="11" t="str">
        <f>IF(H53="","",CHOOSE(_xll.StatOutlierType(ST_Research,,H53) + 1,"","Mild","Extreme"))</f>
        <v/>
      </c>
      <c r="Q53" s="12" t="str">
        <f>IF(I53="","",CHOOSE(_xll.StatOutlierType(ST_ChanceofAdmit,,I53) + 1,"","Mild","Extreme"))</f>
        <v/>
      </c>
    </row>
    <row r="54" spans="1:17" x14ac:dyDescent="0.35">
      <c r="A54" s="10">
        <v>53</v>
      </c>
      <c r="B54" s="11">
        <v>334</v>
      </c>
      <c r="C54" s="11">
        <v>116</v>
      </c>
      <c r="D54" s="11">
        <v>4</v>
      </c>
      <c r="E54" s="11">
        <v>4</v>
      </c>
      <c r="F54" s="11">
        <v>3</v>
      </c>
      <c r="G54" s="11">
        <v>8</v>
      </c>
      <c r="H54" s="11">
        <v>1</v>
      </c>
      <c r="I54" s="11">
        <v>0.78</v>
      </c>
      <c r="J54" s="11" t="str">
        <f>IF(B54="","",CHOOSE(_xll.StatOutlierType(ST_GREScore,,B54) + 1,"","Mild","Extreme"))</f>
        <v/>
      </c>
      <c r="K54" s="11" t="str">
        <f>IF(C54="","",CHOOSE(_xll.StatOutlierType(ST_TOEFLScore,,C54) + 1,"","Mild","Extreme"))</f>
        <v/>
      </c>
      <c r="L54" s="11" t="str">
        <f>IF(D54="","",CHOOSE(_xll.StatOutlierType(ST_UniversityRating,,D54) + 1,"","Mild","Extreme"))</f>
        <v/>
      </c>
      <c r="M54" s="11" t="str">
        <f>IF(E54="","",CHOOSE(_xll.StatOutlierType(ST_SOP,,E54) + 1,"","Mild","Extreme"))</f>
        <v/>
      </c>
      <c r="N54" s="11" t="str">
        <f>IF(F54="","",CHOOSE(_xll.StatOutlierType(ST_LOR,,F54) + 1,"","Mild","Extreme"))</f>
        <v/>
      </c>
      <c r="O54" s="11" t="str">
        <f>IF(G54="","",CHOOSE(_xll.StatOutlierType(ST_CGPA,,G54) + 1,"","Mild","Extreme"))</f>
        <v/>
      </c>
      <c r="P54" s="11" t="str">
        <f>IF(H54="","",CHOOSE(_xll.StatOutlierType(ST_Research,,H54) + 1,"","Mild","Extreme"))</f>
        <v/>
      </c>
      <c r="Q54" s="12" t="str">
        <f>IF(I54="","",CHOOSE(_xll.StatOutlierType(ST_ChanceofAdmit,,I54) + 1,"","Mild","Extreme"))</f>
        <v/>
      </c>
    </row>
    <row r="55" spans="1:17" x14ac:dyDescent="0.35">
      <c r="A55" s="10">
        <v>54</v>
      </c>
      <c r="B55" s="11">
        <v>324</v>
      </c>
      <c r="C55" s="11">
        <v>112</v>
      </c>
      <c r="D55" s="11">
        <v>4</v>
      </c>
      <c r="E55" s="11">
        <v>4</v>
      </c>
      <c r="F55" s="11">
        <v>2.5</v>
      </c>
      <c r="G55" s="11">
        <v>8.1</v>
      </c>
      <c r="H55" s="11">
        <v>1</v>
      </c>
      <c r="I55" s="11">
        <v>0.72</v>
      </c>
      <c r="J55" s="11" t="str">
        <f>IF(B55="","",CHOOSE(_xll.StatOutlierType(ST_GREScore,,B55) + 1,"","Mild","Extreme"))</f>
        <v/>
      </c>
      <c r="K55" s="11" t="str">
        <f>IF(C55="","",CHOOSE(_xll.StatOutlierType(ST_TOEFLScore,,C55) + 1,"","Mild","Extreme"))</f>
        <v/>
      </c>
      <c r="L55" s="11" t="str">
        <f>IF(D55="","",CHOOSE(_xll.StatOutlierType(ST_UniversityRating,,D55) + 1,"","Mild","Extreme"))</f>
        <v/>
      </c>
      <c r="M55" s="11" t="str">
        <f>IF(E55="","",CHOOSE(_xll.StatOutlierType(ST_SOP,,E55) + 1,"","Mild","Extreme"))</f>
        <v/>
      </c>
      <c r="N55" s="11" t="str">
        <f>IF(F55="","",CHOOSE(_xll.StatOutlierType(ST_LOR,,F55) + 1,"","Mild","Extreme"))</f>
        <v/>
      </c>
      <c r="O55" s="11" t="str">
        <f>IF(G55="","",CHOOSE(_xll.StatOutlierType(ST_CGPA,,G55) + 1,"","Mild","Extreme"))</f>
        <v/>
      </c>
      <c r="P55" s="11" t="str">
        <f>IF(H55="","",CHOOSE(_xll.StatOutlierType(ST_Research,,H55) + 1,"","Mild","Extreme"))</f>
        <v/>
      </c>
      <c r="Q55" s="12" t="str">
        <f>IF(I55="","",CHOOSE(_xll.StatOutlierType(ST_ChanceofAdmit,,I55) + 1,"","Mild","Extreme"))</f>
        <v/>
      </c>
    </row>
    <row r="56" spans="1:17" x14ac:dyDescent="0.35">
      <c r="A56" s="10">
        <v>55</v>
      </c>
      <c r="B56" s="11">
        <v>322</v>
      </c>
      <c r="C56" s="11">
        <v>110</v>
      </c>
      <c r="D56" s="11">
        <v>3</v>
      </c>
      <c r="E56" s="11">
        <v>3</v>
      </c>
      <c r="F56" s="11">
        <v>3.5</v>
      </c>
      <c r="G56" s="11">
        <v>8</v>
      </c>
      <c r="H56" s="11">
        <v>0</v>
      </c>
      <c r="I56" s="11">
        <v>0.7</v>
      </c>
      <c r="J56" s="11" t="str">
        <f>IF(B56="","",CHOOSE(_xll.StatOutlierType(ST_GREScore,,B56) + 1,"","Mild","Extreme"))</f>
        <v/>
      </c>
      <c r="K56" s="11" t="str">
        <f>IF(C56="","",CHOOSE(_xll.StatOutlierType(ST_TOEFLScore,,C56) + 1,"","Mild","Extreme"))</f>
        <v/>
      </c>
      <c r="L56" s="11" t="str">
        <f>IF(D56="","",CHOOSE(_xll.StatOutlierType(ST_UniversityRating,,D56) + 1,"","Mild","Extreme"))</f>
        <v/>
      </c>
      <c r="M56" s="11" t="str">
        <f>IF(E56="","",CHOOSE(_xll.StatOutlierType(ST_SOP,,E56) + 1,"","Mild","Extreme"))</f>
        <v/>
      </c>
      <c r="N56" s="11" t="str">
        <f>IF(F56="","",CHOOSE(_xll.StatOutlierType(ST_LOR,,F56) + 1,"","Mild","Extreme"))</f>
        <v/>
      </c>
      <c r="O56" s="11" t="str">
        <f>IF(G56="","",CHOOSE(_xll.StatOutlierType(ST_CGPA,,G56) + 1,"","Mild","Extreme"))</f>
        <v/>
      </c>
      <c r="P56" s="11" t="str">
        <f>IF(H56="","",CHOOSE(_xll.StatOutlierType(ST_Research,,H56) + 1,"","Mild","Extreme"))</f>
        <v/>
      </c>
      <c r="Q56" s="12" t="str">
        <f>IF(I56="","",CHOOSE(_xll.StatOutlierType(ST_ChanceofAdmit,,I56) + 1,"","Mild","Extreme"))</f>
        <v/>
      </c>
    </row>
    <row r="57" spans="1:17" x14ac:dyDescent="0.35">
      <c r="A57" s="10">
        <v>56</v>
      </c>
      <c r="B57" s="11">
        <v>320</v>
      </c>
      <c r="C57" s="11">
        <v>103</v>
      </c>
      <c r="D57" s="11">
        <v>3</v>
      </c>
      <c r="E57" s="11">
        <v>3</v>
      </c>
      <c r="F57" s="11">
        <v>3</v>
      </c>
      <c r="G57" s="11">
        <v>7.7</v>
      </c>
      <c r="H57" s="11">
        <v>0</v>
      </c>
      <c r="I57" s="11">
        <v>0.64</v>
      </c>
      <c r="J57" s="11" t="str">
        <f>IF(B57="","",CHOOSE(_xll.StatOutlierType(ST_GREScore,,B57) + 1,"","Mild","Extreme"))</f>
        <v/>
      </c>
      <c r="K57" s="11" t="str">
        <f>IF(C57="","",CHOOSE(_xll.StatOutlierType(ST_TOEFLScore,,C57) + 1,"","Mild","Extreme"))</f>
        <v/>
      </c>
      <c r="L57" s="11" t="str">
        <f>IF(D57="","",CHOOSE(_xll.StatOutlierType(ST_UniversityRating,,D57) + 1,"","Mild","Extreme"))</f>
        <v/>
      </c>
      <c r="M57" s="11" t="str">
        <f>IF(E57="","",CHOOSE(_xll.StatOutlierType(ST_SOP,,E57) + 1,"","Mild","Extreme"))</f>
        <v/>
      </c>
      <c r="N57" s="11" t="str">
        <f>IF(F57="","",CHOOSE(_xll.StatOutlierType(ST_LOR,,F57) + 1,"","Mild","Extreme"))</f>
        <v/>
      </c>
      <c r="O57" s="11" t="str">
        <f>IF(G57="","",CHOOSE(_xll.StatOutlierType(ST_CGPA,,G57) + 1,"","Mild","Extreme"))</f>
        <v/>
      </c>
      <c r="P57" s="11" t="str">
        <f>IF(H57="","",CHOOSE(_xll.StatOutlierType(ST_Research,,H57) + 1,"","Mild","Extreme"))</f>
        <v/>
      </c>
      <c r="Q57" s="12" t="str">
        <f>IF(I57="","",CHOOSE(_xll.StatOutlierType(ST_ChanceofAdmit,,I57) + 1,"","Mild","Extreme"))</f>
        <v/>
      </c>
    </row>
    <row r="58" spans="1:17" x14ac:dyDescent="0.35">
      <c r="A58" s="10">
        <v>57</v>
      </c>
      <c r="B58" s="11">
        <v>316</v>
      </c>
      <c r="C58" s="11">
        <v>102</v>
      </c>
      <c r="D58" s="11">
        <v>3</v>
      </c>
      <c r="E58" s="11">
        <v>2</v>
      </c>
      <c r="F58" s="11">
        <v>3</v>
      </c>
      <c r="G58" s="11">
        <v>7.4</v>
      </c>
      <c r="H58" s="11">
        <v>0</v>
      </c>
      <c r="I58" s="11">
        <v>0.64</v>
      </c>
      <c r="J58" s="11" t="str">
        <f>IF(B58="","",CHOOSE(_xll.StatOutlierType(ST_GREScore,,B58) + 1,"","Mild","Extreme"))</f>
        <v/>
      </c>
      <c r="K58" s="11" t="str">
        <f>IF(C58="","",CHOOSE(_xll.StatOutlierType(ST_TOEFLScore,,C58) + 1,"","Mild","Extreme"))</f>
        <v/>
      </c>
      <c r="L58" s="11" t="str">
        <f>IF(D58="","",CHOOSE(_xll.StatOutlierType(ST_UniversityRating,,D58) + 1,"","Mild","Extreme"))</f>
        <v/>
      </c>
      <c r="M58" s="11" t="str">
        <f>IF(E58="","",CHOOSE(_xll.StatOutlierType(ST_SOP,,E58) + 1,"","Mild","Extreme"))</f>
        <v/>
      </c>
      <c r="N58" s="11" t="str">
        <f>IF(F58="","",CHOOSE(_xll.StatOutlierType(ST_LOR,,F58) + 1,"","Mild","Extreme"))</f>
        <v/>
      </c>
      <c r="O58" s="11" t="str">
        <f>IF(G58="","",CHOOSE(_xll.StatOutlierType(ST_CGPA,,G58) + 1,"","Mild","Extreme"))</f>
        <v/>
      </c>
      <c r="P58" s="11" t="str">
        <f>IF(H58="","",CHOOSE(_xll.StatOutlierType(ST_Research,,H58) + 1,"","Mild","Extreme"))</f>
        <v/>
      </c>
      <c r="Q58" s="12" t="str">
        <f>IF(I58="","",CHOOSE(_xll.StatOutlierType(ST_ChanceofAdmit,,I58) + 1,"","Mild","Extreme"))</f>
        <v/>
      </c>
    </row>
    <row r="59" spans="1:17" x14ac:dyDescent="0.35">
      <c r="A59" s="10">
        <v>58</v>
      </c>
      <c r="B59" s="11">
        <v>298</v>
      </c>
      <c r="C59" s="11">
        <v>99</v>
      </c>
      <c r="D59" s="11">
        <v>2</v>
      </c>
      <c r="E59" s="11">
        <v>4</v>
      </c>
      <c r="F59" s="11">
        <v>2</v>
      </c>
      <c r="G59" s="11">
        <v>7.6</v>
      </c>
      <c r="H59" s="11">
        <v>0</v>
      </c>
      <c r="I59" s="11">
        <v>0.46</v>
      </c>
      <c r="J59" s="11" t="str">
        <f>IF(B59="","",CHOOSE(_xll.StatOutlierType(ST_GREScore,,B59) + 1,"","Mild","Extreme"))</f>
        <v/>
      </c>
      <c r="K59" s="11" t="str">
        <f>IF(C59="","",CHOOSE(_xll.StatOutlierType(ST_TOEFLScore,,C59) + 1,"","Mild","Extreme"))</f>
        <v/>
      </c>
      <c r="L59" s="11" t="str">
        <f>IF(D59="","",CHOOSE(_xll.StatOutlierType(ST_UniversityRating,,D59) + 1,"","Mild","Extreme"))</f>
        <v/>
      </c>
      <c r="M59" s="11" t="str">
        <f>IF(E59="","",CHOOSE(_xll.StatOutlierType(ST_SOP,,E59) + 1,"","Mild","Extreme"))</f>
        <v/>
      </c>
      <c r="N59" s="11" t="str">
        <f>IF(F59="","",CHOOSE(_xll.StatOutlierType(ST_LOR,,F59) + 1,"","Mild","Extreme"))</f>
        <v/>
      </c>
      <c r="O59" s="11" t="str">
        <f>IF(G59="","",CHOOSE(_xll.StatOutlierType(ST_CGPA,,G59) + 1,"","Mild","Extreme"))</f>
        <v/>
      </c>
      <c r="P59" s="11" t="str">
        <f>IF(H59="","",CHOOSE(_xll.StatOutlierType(ST_Research,,H59) + 1,"","Mild","Extreme"))</f>
        <v/>
      </c>
      <c r="Q59" s="12" t="str">
        <f>IF(I59="","",CHOOSE(_xll.StatOutlierType(ST_ChanceofAdmit,,I59) + 1,"","Mild","Extreme"))</f>
        <v/>
      </c>
    </row>
    <row r="60" spans="1:17" x14ac:dyDescent="0.35">
      <c r="A60" s="10">
        <v>59</v>
      </c>
      <c r="B60" s="11">
        <v>300</v>
      </c>
      <c r="C60" s="11">
        <v>99</v>
      </c>
      <c r="D60" s="11">
        <v>1</v>
      </c>
      <c r="E60" s="11">
        <v>3</v>
      </c>
      <c r="F60" s="11">
        <v>2</v>
      </c>
      <c r="G60" s="11">
        <v>6.8</v>
      </c>
      <c r="H60" s="11">
        <v>1</v>
      </c>
      <c r="I60" s="11">
        <v>0.36</v>
      </c>
      <c r="J60" s="11" t="str">
        <f>IF(B60="","",CHOOSE(_xll.StatOutlierType(ST_GREScore,,B60) + 1,"","Mild","Extreme"))</f>
        <v/>
      </c>
      <c r="K60" s="11" t="str">
        <f>IF(C60="","",CHOOSE(_xll.StatOutlierType(ST_TOEFLScore,,C60) + 1,"","Mild","Extreme"))</f>
        <v/>
      </c>
      <c r="L60" s="11" t="str">
        <f>IF(D60="","",CHOOSE(_xll.StatOutlierType(ST_UniversityRating,,D60) + 1,"","Mild","Extreme"))</f>
        <v/>
      </c>
      <c r="M60" s="11" t="str">
        <f>IF(E60="","",CHOOSE(_xll.StatOutlierType(ST_SOP,,E60) + 1,"","Mild","Extreme"))</f>
        <v/>
      </c>
      <c r="N60" s="11" t="str">
        <f>IF(F60="","",CHOOSE(_xll.StatOutlierType(ST_LOR,,F60) + 1,"","Mild","Extreme"))</f>
        <v/>
      </c>
      <c r="O60" s="11" t="str">
        <f>IF(G60="","",CHOOSE(_xll.StatOutlierType(ST_CGPA,,G60) + 1,"","Mild","Extreme"))</f>
        <v>Mild</v>
      </c>
      <c r="P60" s="11" t="str">
        <f>IF(H60="","",CHOOSE(_xll.StatOutlierType(ST_Research,,H60) + 1,"","Mild","Extreme"))</f>
        <v/>
      </c>
      <c r="Q60" s="12" t="str">
        <f>IF(I60="","",CHOOSE(_xll.StatOutlierType(ST_ChanceofAdmit,,I60) + 1,"","Mild","Extreme"))</f>
        <v/>
      </c>
    </row>
    <row r="61" spans="1:17" x14ac:dyDescent="0.35">
      <c r="A61" s="10">
        <v>60</v>
      </c>
      <c r="B61" s="11">
        <v>311</v>
      </c>
      <c r="C61" s="11">
        <v>104</v>
      </c>
      <c r="D61" s="11">
        <v>2</v>
      </c>
      <c r="E61" s="11">
        <v>2</v>
      </c>
      <c r="F61" s="11">
        <v>2</v>
      </c>
      <c r="G61" s="11">
        <v>8.3000000000000007</v>
      </c>
      <c r="H61" s="11">
        <v>0</v>
      </c>
      <c r="I61" s="11">
        <v>0.42</v>
      </c>
      <c r="J61" s="11" t="str">
        <f>IF(B61="","",CHOOSE(_xll.StatOutlierType(ST_GREScore,,B61) + 1,"","Mild","Extreme"))</f>
        <v/>
      </c>
      <c r="K61" s="11" t="str">
        <f>IF(C61="","",CHOOSE(_xll.StatOutlierType(ST_TOEFLScore,,C61) + 1,"","Mild","Extreme"))</f>
        <v/>
      </c>
      <c r="L61" s="11" t="str">
        <f>IF(D61="","",CHOOSE(_xll.StatOutlierType(ST_UniversityRating,,D61) + 1,"","Mild","Extreme"))</f>
        <v/>
      </c>
      <c r="M61" s="11" t="str">
        <f>IF(E61="","",CHOOSE(_xll.StatOutlierType(ST_SOP,,E61) + 1,"","Mild","Extreme"))</f>
        <v/>
      </c>
      <c r="N61" s="11" t="str">
        <f>IF(F61="","",CHOOSE(_xll.StatOutlierType(ST_LOR,,F61) + 1,"","Mild","Extreme"))</f>
        <v/>
      </c>
      <c r="O61" s="11" t="str">
        <f>IF(G61="","",CHOOSE(_xll.StatOutlierType(ST_CGPA,,G61) + 1,"","Mild","Extreme"))</f>
        <v/>
      </c>
      <c r="P61" s="11" t="str">
        <f>IF(H61="","",CHOOSE(_xll.StatOutlierType(ST_Research,,H61) + 1,"","Mild","Extreme"))</f>
        <v/>
      </c>
      <c r="Q61" s="12" t="str">
        <f>IF(I61="","",CHOOSE(_xll.StatOutlierType(ST_ChanceofAdmit,,I61) + 1,"","Mild","Extreme"))</f>
        <v/>
      </c>
    </row>
    <row r="62" spans="1:17" x14ac:dyDescent="0.35">
      <c r="A62" s="10">
        <v>61</v>
      </c>
      <c r="B62" s="11">
        <v>309</v>
      </c>
      <c r="C62" s="11">
        <v>100</v>
      </c>
      <c r="D62" s="11">
        <v>2</v>
      </c>
      <c r="E62" s="11">
        <v>3</v>
      </c>
      <c r="F62" s="11">
        <v>3</v>
      </c>
      <c r="G62" s="11">
        <v>8.1</v>
      </c>
      <c r="H62" s="11">
        <v>0</v>
      </c>
      <c r="I62" s="11">
        <v>0.48</v>
      </c>
      <c r="J62" s="11" t="str">
        <f>IF(B62="","",CHOOSE(_xll.StatOutlierType(ST_GREScore,,B62) + 1,"","Mild","Extreme"))</f>
        <v/>
      </c>
      <c r="K62" s="11" t="str">
        <f>IF(C62="","",CHOOSE(_xll.StatOutlierType(ST_TOEFLScore,,C62) + 1,"","Mild","Extreme"))</f>
        <v/>
      </c>
      <c r="L62" s="11" t="str">
        <f>IF(D62="","",CHOOSE(_xll.StatOutlierType(ST_UniversityRating,,D62) + 1,"","Mild","Extreme"))</f>
        <v/>
      </c>
      <c r="M62" s="11" t="str">
        <f>IF(E62="","",CHOOSE(_xll.StatOutlierType(ST_SOP,,E62) + 1,"","Mild","Extreme"))</f>
        <v/>
      </c>
      <c r="N62" s="11" t="str">
        <f>IF(F62="","",CHOOSE(_xll.StatOutlierType(ST_LOR,,F62) + 1,"","Mild","Extreme"))</f>
        <v/>
      </c>
      <c r="O62" s="11" t="str">
        <f>IF(G62="","",CHOOSE(_xll.StatOutlierType(ST_CGPA,,G62) + 1,"","Mild","Extreme"))</f>
        <v/>
      </c>
      <c r="P62" s="11" t="str">
        <f>IF(H62="","",CHOOSE(_xll.StatOutlierType(ST_Research,,H62) + 1,"","Mild","Extreme"))</f>
        <v/>
      </c>
      <c r="Q62" s="12" t="str">
        <f>IF(I62="","",CHOOSE(_xll.StatOutlierType(ST_ChanceofAdmit,,I62) + 1,"","Mild","Extreme"))</f>
        <v/>
      </c>
    </row>
    <row r="63" spans="1:17" x14ac:dyDescent="0.35">
      <c r="A63" s="10">
        <v>62</v>
      </c>
      <c r="B63" s="11">
        <v>307</v>
      </c>
      <c r="C63" s="11">
        <v>101</v>
      </c>
      <c r="D63" s="11">
        <v>3</v>
      </c>
      <c r="E63" s="11">
        <v>4</v>
      </c>
      <c r="F63" s="11">
        <v>3</v>
      </c>
      <c r="G63" s="11">
        <v>8.1999999999999993</v>
      </c>
      <c r="H63" s="11">
        <v>0</v>
      </c>
      <c r="I63" s="11">
        <v>0.47</v>
      </c>
      <c r="J63" s="11" t="str">
        <f>IF(B63="","",CHOOSE(_xll.StatOutlierType(ST_GREScore,,B63) + 1,"","Mild","Extreme"))</f>
        <v/>
      </c>
      <c r="K63" s="11" t="str">
        <f>IF(C63="","",CHOOSE(_xll.StatOutlierType(ST_TOEFLScore,,C63) + 1,"","Mild","Extreme"))</f>
        <v/>
      </c>
      <c r="L63" s="11" t="str">
        <f>IF(D63="","",CHOOSE(_xll.StatOutlierType(ST_UniversityRating,,D63) + 1,"","Mild","Extreme"))</f>
        <v/>
      </c>
      <c r="M63" s="11" t="str">
        <f>IF(E63="","",CHOOSE(_xll.StatOutlierType(ST_SOP,,E63) + 1,"","Mild","Extreme"))</f>
        <v/>
      </c>
      <c r="N63" s="11" t="str">
        <f>IF(F63="","",CHOOSE(_xll.StatOutlierType(ST_LOR,,F63) + 1,"","Mild","Extreme"))</f>
        <v/>
      </c>
      <c r="O63" s="11" t="str">
        <f>IF(G63="","",CHOOSE(_xll.StatOutlierType(ST_CGPA,,G63) + 1,"","Mild","Extreme"))</f>
        <v/>
      </c>
      <c r="P63" s="11" t="str">
        <f>IF(H63="","",CHOOSE(_xll.StatOutlierType(ST_Research,,H63) + 1,"","Mild","Extreme"))</f>
        <v/>
      </c>
      <c r="Q63" s="12" t="str">
        <f>IF(I63="","",CHOOSE(_xll.StatOutlierType(ST_ChanceofAdmit,,I63) + 1,"","Mild","Extreme"))</f>
        <v/>
      </c>
    </row>
    <row r="64" spans="1:17" x14ac:dyDescent="0.35">
      <c r="A64" s="10">
        <v>63</v>
      </c>
      <c r="B64" s="11">
        <v>304</v>
      </c>
      <c r="C64" s="11">
        <v>105</v>
      </c>
      <c r="D64" s="11">
        <v>2</v>
      </c>
      <c r="E64" s="11">
        <v>3</v>
      </c>
      <c r="F64" s="11">
        <v>3</v>
      </c>
      <c r="G64" s="11">
        <v>8.1999999999999993</v>
      </c>
      <c r="H64" s="11">
        <v>1</v>
      </c>
      <c r="I64" s="11">
        <v>0.54</v>
      </c>
      <c r="J64" s="11" t="str">
        <f>IF(B64="","",CHOOSE(_xll.StatOutlierType(ST_GREScore,,B64) + 1,"","Mild","Extreme"))</f>
        <v/>
      </c>
      <c r="K64" s="11" t="str">
        <f>IF(C64="","",CHOOSE(_xll.StatOutlierType(ST_TOEFLScore,,C64) + 1,"","Mild","Extreme"))</f>
        <v/>
      </c>
      <c r="L64" s="11" t="str">
        <f>IF(D64="","",CHOOSE(_xll.StatOutlierType(ST_UniversityRating,,D64) + 1,"","Mild","Extreme"))</f>
        <v/>
      </c>
      <c r="M64" s="11" t="str">
        <f>IF(E64="","",CHOOSE(_xll.StatOutlierType(ST_SOP,,E64) + 1,"","Mild","Extreme"))</f>
        <v/>
      </c>
      <c r="N64" s="11" t="str">
        <f>IF(F64="","",CHOOSE(_xll.StatOutlierType(ST_LOR,,F64) + 1,"","Mild","Extreme"))</f>
        <v/>
      </c>
      <c r="O64" s="11" t="str">
        <f>IF(G64="","",CHOOSE(_xll.StatOutlierType(ST_CGPA,,G64) + 1,"","Mild","Extreme"))</f>
        <v/>
      </c>
      <c r="P64" s="11" t="str">
        <f>IF(H64="","",CHOOSE(_xll.StatOutlierType(ST_Research,,H64) + 1,"","Mild","Extreme"))</f>
        <v/>
      </c>
      <c r="Q64" s="12" t="str">
        <f>IF(I64="","",CHOOSE(_xll.StatOutlierType(ST_ChanceofAdmit,,I64) + 1,"","Mild","Extreme"))</f>
        <v/>
      </c>
    </row>
    <row r="65" spans="1:17" x14ac:dyDescent="0.35">
      <c r="A65" s="10">
        <v>64</v>
      </c>
      <c r="B65" s="11">
        <v>315</v>
      </c>
      <c r="C65" s="11">
        <v>107</v>
      </c>
      <c r="D65" s="11">
        <v>2</v>
      </c>
      <c r="E65" s="11">
        <v>4</v>
      </c>
      <c r="F65" s="11">
        <v>3</v>
      </c>
      <c r="G65" s="11">
        <v>8.5</v>
      </c>
      <c r="H65" s="11">
        <v>1</v>
      </c>
      <c r="I65" s="11">
        <v>0.56000000000000005</v>
      </c>
      <c r="J65" s="11" t="str">
        <f>IF(B65="","",CHOOSE(_xll.StatOutlierType(ST_GREScore,,B65) + 1,"","Mild","Extreme"))</f>
        <v/>
      </c>
      <c r="K65" s="11" t="str">
        <f>IF(C65="","",CHOOSE(_xll.StatOutlierType(ST_TOEFLScore,,C65) + 1,"","Mild","Extreme"))</f>
        <v/>
      </c>
      <c r="L65" s="11" t="str">
        <f>IF(D65="","",CHOOSE(_xll.StatOutlierType(ST_UniversityRating,,D65) + 1,"","Mild","Extreme"))</f>
        <v/>
      </c>
      <c r="M65" s="11" t="str">
        <f>IF(E65="","",CHOOSE(_xll.StatOutlierType(ST_SOP,,E65) + 1,"","Mild","Extreme"))</f>
        <v/>
      </c>
      <c r="N65" s="11" t="str">
        <f>IF(F65="","",CHOOSE(_xll.StatOutlierType(ST_LOR,,F65) + 1,"","Mild","Extreme"))</f>
        <v/>
      </c>
      <c r="O65" s="11" t="str">
        <f>IF(G65="","",CHOOSE(_xll.StatOutlierType(ST_CGPA,,G65) + 1,"","Mild","Extreme"))</f>
        <v/>
      </c>
      <c r="P65" s="11" t="str">
        <f>IF(H65="","",CHOOSE(_xll.StatOutlierType(ST_Research,,H65) + 1,"","Mild","Extreme"))</f>
        <v/>
      </c>
      <c r="Q65" s="12" t="str">
        <f>IF(I65="","",CHOOSE(_xll.StatOutlierType(ST_ChanceofAdmit,,I65) + 1,"","Mild","Extreme"))</f>
        <v/>
      </c>
    </row>
    <row r="66" spans="1:17" x14ac:dyDescent="0.35">
      <c r="A66" s="10">
        <v>65</v>
      </c>
      <c r="B66" s="11">
        <v>325</v>
      </c>
      <c r="C66" s="11">
        <v>111</v>
      </c>
      <c r="D66" s="11">
        <v>3</v>
      </c>
      <c r="E66" s="11">
        <v>3</v>
      </c>
      <c r="F66" s="11">
        <v>3.5</v>
      </c>
      <c r="G66" s="11">
        <v>8.6999999999999993</v>
      </c>
      <c r="H66" s="11">
        <v>0</v>
      </c>
      <c r="I66" s="11">
        <v>0.52</v>
      </c>
      <c r="J66" s="11" t="str">
        <f>IF(B66="","",CHOOSE(_xll.StatOutlierType(ST_GREScore,,B66) + 1,"","Mild","Extreme"))</f>
        <v/>
      </c>
      <c r="K66" s="11" t="str">
        <f>IF(C66="","",CHOOSE(_xll.StatOutlierType(ST_TOEFLScore,,C66) + 1,"","Mild","Extreme"))</f>
        <v/>
      </c>
      <c r="L66" s="11" t="str">
        <f>IF(D66="","",CHOOSE(_xll.StatOutlierType(ST_UniversityRating,,D66) + 1,"","Mild","Extreme"))</f>
        <v/>
      </c>
      <c r="M66" s="11" t="str">
        <f>IF(E66="","",CHOOSE(_xll.StatOutlierType(ST_SOP,,E66) + 1,"","Mild","Extreme"))</f>
        <v/>
      </c>
      <c r="N66" s="11" t="str">
        <f>IF(F66="","",CHOOSE(_xll.StatOutlierType(ST_LOR,,F66) + 1,"","Mild","Extreme"))</f>
        <v/>
      </c>
      <c r="O66" s="11" t="str">
        <f>IF(G66="","",CHOOSE(_xll.StatOutlierType(ST_CGPA,,G66) + 1,"","Mild","Extreme"))</f>
        <v/>
      </c>
      <c r="P66" s="11" t="str">
        <f>IF(H66="","",CHOOSE(_xll.StatOutlierType(ST_Research,,H66) + 1,"","Mild","Extreme"))</f>
        <v/>
      </c>
      <c r="Q66" s="12" t="str">
        <f>IF(I66="","",CHOOSE(_xll.StatOutlierType(ST_ChanceofAdmit,,I66) + 1,"","Mild","Extreme"))</f>
        <v/>
      </c>
    </row>
    <row r="67" spans="1:17" x14ac:dyDescent="0.35">
      <c r="A67" s="10">
        <v>66</v>
      </c>
      <c r="B67" s="11">
        <v>325</v>
      </c>
      <c r="C67" s="11">
        <v>112</v>
      </c>
      <c r="D67" s="11">
        <v>4</v>
      </c>
      <c r="E67" s="11">
        <v>3.5</v>
      </c>
      <c r="F67" s="11">
        <v>3.5</v>
      </c>
      <c r="G67" s="11">
        <v>8.92</v>
      </c>
      <c r="H67" s="11">
        <v>0</v>
      </c>
      <c r="I67" s="11">
        <v>0.55000000000000004</v>
      </c>
      <c r="J67" s="11" t="str">
        <f>IF(B67="","",CHOOSE(_xll.StatOutlierType(ST_GREScore,,B67) + 1,"","Mild","Extreme"))</f>
        <v/>
      </c>
      <c r="K67" s="11" t="str">
        <f>IF(C67="","",CHOOSE(_xll.StatOutlierType(ST_TOEFLScore,,C67) + 1,"","Mild","Extreme"))</f>
        <v/>
      </c>
      <c r="L67" s="11" t="str">
        <f>IF(D67="","",CHOOSE(_xll.StatOutlierType(ST_UniversityRating,,D67) + 1,"","Mild","Extreme"))</f>
        <v/>
      </c>
      <c r="M67" s="11" t="str">
        <f>IF(E67="","",CHOOSE(_xll.StatOutlierType(ST_SOP,,E67) + 1,"","Mild","Extreme"))</f>
        <v/>
      </c>
      <c r="N67" s="11" t="str">
        <f>IF(F67="","",CHOOSE(_xll.StatOutlierType(ST_LOR,,F67) + 1,"","Mild","Extreme"))</f>
        <v/>
      </c>
      <c r="O67" s="11" t="str">
        <f>IF(G67="","",CHOOSE(_xll.StatOutlierType(ST_CGPA,,G67) + 1,"","Mild","Extreme"))</f>
        <v/>
      </c>
      <c r="P67" s="11" t="str">
        <f>IF(H67="","",CHOOSE(_xll.StatOutlierType(ST_Research,,H67) + 1,"","Mild","Extreme"))</f>
        <v/>
      </c>
      <c r="Q67" s="12" t="str">
        <f>IF(I67="","",CHOOSE(_xll.StatOutlierType(ST_ChanceofAdmit,,I67) + 1,"","Mild","Extreme"))</f>
        <v/>
      </c>
    </row>
    <row r="68" spans="1:17" x14ac:dyDescent="0.35">
      <c r="A68" s="10">
        <v>67</v>
      </c>
      <c r="B68" s="11">
        <v>327</v>
      </c>
      <c r="C68" s="11">
        <v>114</v>
      </c>
      <c r="D68" s="11">
        <v>3</v>
      </c>
      <c r="E68" s="11">
        <v>3</v>
      </c>
      <c r="F68" s="11">
        <v>3</v>
      </c>
      <c r="G68" s="11">
        <v>9.02</v>
      </c>
      <c r="H68" s="11">
        <v>0</v>
      </c>
      <c r="I68" s="11">
        <v>0.61</v>
      </c>
      <c r="J68" s="11" t="str">
        <f>IF(B68="","",CHOOSE(_xll.StatOutlierType(ST_GREScore,,B68) + 1,"","Mild","Extreme"))</f>
        <v/>
      </c>
      <c r="K68" s="11" t="str">
        <f>IF(C68="","",CHOOSE(_xll.StatOutlierType(ST_TOEFLScore,,C68) + 1,"","Mild","Extreme"))</f>
        <v/>
      </c>
      <c r="L68" s="11" t="str">
        <f>IF(D68="","",CHOOSE(_xll.StatOutlierType(ST_UniversityRating,,D68) + 1,"","Mild","Extreme"))</f>
        <v/>
      </c>
      <c r="M68" s="11" t="str">
        <f>IF(E68="","",CHOOSE(_xll.StatOutlierType(ST_SOP,,E68) + 1,"","Mild","Extreme"))</f>
        <v/>
      </c>
      <c r="N68" s="11" t="str">
        <f>IF(F68="","",CHOOSE(_xll.StatOutlierType(ST_LOR,,F68) + 1,"","Mild","Extreme"))</f>
        <v/>
      </c>
      <c r="O68" s="11" t="str">
        <f>IF(G68="","",CHOOSE(_xll.StatOutlierType(ST_CGPA,,G68) + 1,"","Mild","Extreme"))</f>
        <v/>
      </c>
      <c r="P68" s="11" t="str">
        <f>IF(H68="","",CHOOSE(_xll.StatOutlierType(ST_Research,,H68) + 1,"","Mild","Extreme"))</f>
        <v/>
      </c>
      <c r="Q68" s="12" t="str">
        <f>IF(I68="","",CHOOSE(_xll.StatOutlierType(ST_ChanceofAdmit,,I68) + 1,"","Mild","Extreme"))</f>
        <v/>
      </c>
    </row>
    <row r="69" spans="1:17" x14ac:dyDescent="0.35">
      <c r="A69" s="10">
        <v>68</v>
      </c>
      <c r="B69" s="11">
        <v>316</v>
      </c>
      <c r="C69" s="11">
        <v>107</v>
      </c>
      <c r="D69" s="11">
        <v>2</v>
      </c>
      <c r="E69" s="11">
        <v>3.5</v>
      </c>
      <c r="F69" s="11">
        <v>3.5</v>
      </c>
      <c r="G69" s="11">
        <v>8.64</v>
      </c>
      <c r="H69" s="11">
        <v>1</v>
      </c>
      <c r="I69" s="11">
        <v>0.56999999999999995</v>
      </c>
      <c r="J69" s="11" t="str">
        <f>IF(B69="","",CHOOSE(_xll.StatOutlierType(ST_GREScore,,B69) + 1,"","Mild","Extreme"))</f>
        <v/>
      </c>
      <c r="K69" s="11" t="str">
        <f>IF(C69="","",CHOOSE(_xll.StatOutlierType(ST_TOEFLScore,,C69) + 1,"","Mild","Extreme"))</f>
        <v/>
      </c>
      <c r="L69" s="11" t="str">
        <f>IF(D69="","",CHOOSE(_xll.StatOutlierType(ST_UniversityRating,,D69) + 1,"","Mild","Extreme"))</f>
        <v/>
      </c>
      <c r="M69" s="11" t="str">
        <f>IF(E69="","",CHOOSE(_xll.StatOutlierType(ST_SOP,,E69) + 1,"","Mild","Extreme"))</f>
        <v/>
      </c>
      <c r="N69" s="11" t="str">
        <f>IF(F69="","",CHOOSE(_xll.StatOutlierType(ST_LOR,,F69) + 1,"","Mild","Extreme"))</f>
        <v/>
      </c>
      <c r="O69" s="11" t="str">
        <f>IF(G69="","",CHOOSE(_xll.StatOutlierType(ST_CGPA,,G69) + 1,"","Mild","Extreme"))</f>
        <v/>
      </c>
      <c r="P69" s="11" t="str">
        <f>IF(H69="","",CHOOSE(_xll.StatOutlierType(ST_Research,,H69) + 1,"","Mild","Extreme"))</f>
        <v/>
      </c>
      <c r="Q69" s="12" t="str">
        <f>IF(I69="","",CHOOSE(_xll.StatOutlierType(ST_ChanceofAdmit,,I69) + 1,"","Mild","Extreme"))</f>
        <v/>
      </c>
    </row>
    <row r="70" spans="1:17" x14ac:dyDescent="0.35">
      <c r="A70" s="10">
        <v>69</v>
      </c>
      <c r="B70" s="11">
        <v>318</v>
      </c>
      <c r="C70" s="11">
        <v>109</v>
      </c>
      <c r="D70" s="11">
        <v>3</v>
      </c>
      <c r="E70" s="11">
        <v>3.5</v>
      </c>
      <c r="F70" s="11">
        <v>4</v>
      </c>
      <c r="G70" s="11">
        <v>9.2200000000000006</v>
      </c>
      <c r="H70" s="11">
        <v>1</v>
      </c>
      <c r="I70" s="11">
        <v>0.68</v>
      </c>
      <c r="J70" s="11" t="str">
        <f>IF(B70="","",CHOOSE(_xll.StatOutlierType(ST_GREScore,,B70) + 1,"","Mild","Extreme"))</f>
        <v/>
      </c>
      <c r="K70" s="11" t="str">
        <f>IF(C70="","",CHOOSE(_xll.StatOutlierType(ST_TOEFLScore,,C70) + 1,"","Mild","Extreme"))</f>
        <v/>
      </c>
      <c r="L70" s="11" t="str">
        <f>IF(D70="","",CHOOSE(_xll.StatOutlierType(ST_UniversityRating,,D70) + 1,"","Mild","Extreme"))</f>
        <v/>
      </c>
      <c r="M70" s="11" t="str">
        <f>IF(E70="","",CHOOSE(_xll.StatOutlierType(ST_SOP,,E70) + 1,"","Mild","Extreme"))</f>
        <v/>
      </c>
      <c r="N70" s="11" t="str">
        <f>IF(F70="","",CHOOSE(_xll.StatOutlierType(ST_LOR,,F70) + 1,"","Mild","Extreme"))</f>
        <v/>
      </c>
      <c r="O70" s="11" t="str">
        <f>IF(G70="","",CHOOSE(_xll.StatOutlierType(ST_CGPA,,G70) + 1,"","Mild","Extreme"))</f>
        <v/>
      </c>
      <c r="P70" s="11" t="str">
        <f>IF(H70="","",CHOOSE(_xll.StatOutlierType(ST_Research,,H70) + 1,"","Mild","Extreme"))</f>
        <v/>
      </c>
      <c r="Q70" s="12" t="str">
        <f>IF(I70="","",CHOOSE(_xll.StatOutlierType(ST_ChanceofAdmit,,I70) + 1,"","Mild","Extreme"))</f>
        <v/>
      </c>
    </row>
    <row r="71" spans="1:17" x14ac:dyDescent="0.35">
      <c r="A71" s="10">
        <v>70</v>
      </c>
      <c r="B71" s="11">
        <v>328</v>
      </c>
      <c r="C71" s="11">
        <v>115</v>
      </c>
      <c r="D71" s="11">
        <v>4</v>
      </c>
      <c r="E71" s="11">
        <v>4.5</v>
      </c>
      <c r="F71" s="11">
        <v>4</v>
      </c>
      <c r="G71" s="11">
        <v>9.16</v>
      </c>
      <c r="H71" s="11">
        <v>1</v>
      </c>
      <c r="I71" s="11">
        <v>0.78</v>
      </c>
      <c r="J71" s="11" t="str">
        <f>IF(B71="","",CHOOSE(_xll.StatOutlierType(ST_GREScore,,B71) + 1,"","Mild","Extreme"))</f>
        <v/>
      </c>
      <c r="K71" s="11" t="str">
        <f>IF(C71="","",CHOOSE(_xll.StatOutlierType(ST_TOEFLScore,,C71) + 1,"","Mild","Extreme"))</f>
        <v/>
      </c>
      <c r="L71" s="11" t="str">
        <f>IF(D71="","",CHOOSE(_xll.StatOutlierType(ST_UniversityRating,,D71) + 1,"","Mild","Extreme"))</f>
        <v/>
      </c>
      <c r="M71" s="11" t="str">
        <f>IF(E71="","",CHOOSE(_xll.StatOutlierType(ST_SOP,,E71) + 1,"","Mild","Extreme"))</f>
        <v/>
      </c>
      <c r="N71" s="11" t="str">
        <f>IF(F71="","",CHOOSE(_xll.StatOutlierType(ST_LOR,,F71) + 1,"","Mild","Extreme"))</f>
        <v/>
      </c>
      <c r="O71" s="11" t="str">
        <f>IF(G71="","",CHOOSE(_xll.StatOutlierType(ST_CGPA,,G71) + 1,"","Mild","Extreme"))</f>
        <v/>
      </c>
      <c r="P71" s="11" t="str">
        <f>IF(H71="","",CHOOSE(_xll.StatOutlierType(ST_Research,,H71) + 1,"","Mild","Extreme"))</f>
        <v/>
      </c>
      <c r="Q71" s="12" t="str">
        <f>IF(I71="","",CHOOSE(_xll.StatOutlierType(ST_ChanceofAdmit,,I71) + 1,"","Mild","Extreme"))</f>
        <v/>
      </c>
    </row>
    <row r="72" spans="1:17" x14ac:dyDescent="0.35">
      <c r="A72" s="10">
        <v>71</v>
      </c>
      <c r="B72" s="11">
        <v>332</v>
      </c>
      <c r="C72" s="11">
        <v>118</v>
      </c>
      <c r="D72" s="11">
        <v>5</v>
      </c>
      <c r="E72" s="11">
        <v>5</v>
      </c>
      <c r="F72" s="11">
        <v>5</v>
      </c>
      <c r="G72" s="11">
        <v>9.64</v>
      </c>
      <c r="H72" s="11">
        <v>1</v>
      </c>
      <c r="I72" s="11">
        <v>0.94</v>
      </c>
      <c r="J72" s="11" t="str">
        <f>IF(B72="","",CHOOSE(_xll.StatOutlierType(ST_GREScore,,B72) + 1,"","Mild","Extreme"))</f>
        <v/>
      </c>
      <c r="K72" s="11" t="str">
        <f>IF(C72="","",CHOOSE(_xll.StatOutlierType(ST_TOEFLScore,,C72) + 1,"","Mild","Extreme"))</f>
        <v/>
      </c>
      <c r="L72" s="11" t="str">
        <f>IF(D72="","",CHOOSE(_xll.StatOutlierType(ST_UniversityRating,,D72) + 1,"","Mild","Extreme"))</f>
        <v/>
      </c>
      <c r="M72" s="11" t="str">
        <f>IF(E72="","",CHOOSE(_xll.StatOutlierType(ST_SOP,,E72) + 1,"","Mild","Extreme"))</f>
        <v/>
      </c>
      <c r="N72" s="11" t="str">
        <f>IF(F72="","",CHOOSE(_xll.StatOutlierType(ST_LOR,,F72) + 1,"","Mild","Extreme"))</f>
        <v/>
      </c>
      <c r="O72" s="11" t="str">
        <f>IF(G72="","",CHOOSE(_xll.StatOutlierType(ST_CGPA,,G72) + 1,"","Mild","Extreme"))</f>
        <v/>
      </c>
      <c r="P72" s="11" t="str">
        <f>IF(H72="","",CHOOSE(_xll.StatOutlierType(ST_Research,,H72) + 1,"","Mild","Extreme"))</f>
        <v/>
      </c>
      <c r="Q72" s="12" t="str">
        <f>IF(I72="","",CHOOSE(_xll.StatOutlierType(ST_ChanceofAdmit,,I72) + 1,"","Mild","Extreme"))</f>
        <v/>
      </c>
    </row>
    <row r="73" spans="1:17" x14ac:dyDescent="0.35">
      <c r="A73" s="10">
        <v>72</v>
      </c>
      <c r="B73" s="11">
        <v>336</v>
      </c>
      <c r="C73" s="11">
        <v>112</v>
      </c>
      <c r="D73" s="11">
        <v>5</v>
      </c>
      <c r="E73" s="11">
        <v>5</v>
      </c>
      <c r="F73" s="11">
        <v>5</v>
      </c>
      <c r="G73" s="11">
        <v>9.76</v>
      </c>
      <c r="H73" s="11">
        <v>1</v>
      </c>
      <c r="I73" s="11">
        <v>0.96</v>
      </c>
      <c r="J73" s="11" t="str">
        <f>IF(B73="","",CHOOSE(_xll.StatOutlierType(ST_GREScore,,B73) + 1,"","Mild","Extreme"))</f>
        <v/>
      </c>
      <c r="K73" s="11" t="str">
        <f>IF(C73="","",CHOOSE(_xll.StatOutlierType(ST_TOEFLScore,,C73) + 1,"","Mild","Extreme"))</f>
        <v/>
      </c>
      <c r="L73" s="11" t="str">
        <f>IF(D73="","",CHOOSE(_xll.StatOutlierType(ST_UniversityRating,,D73) + 1,"","Mild","Extreme"))</f>
        <v/>
      </c>
      <c r="M73" s="11" t="str">
        <f>IF(E73="","",CHOOSE(_xll.StatOutlierType(ST_SOP,,E73) + 1,"","Mild","Extreme"))</f>
        <v/>
      </c>
      <c r="N73" s="11" t="str">
        <f>IF(F73="","",CHOOSE(_xll.StatOutlierType(ST_LOR,,F73) + 1,"","Mild","Extreme"))</f>
        <v/>
      </c>
      <c r="O73" s="11" t="str">
        <f>IF(G73="","",CHOOSE(_xll.StatOutlierType(ST_CGPA,,G73) + 1,"","Mild","Extreme"))</f>
        <v/>
      </c>
      <c r="P73" s="11" t="str">
        <f>IF(H73="","",CHOOSE(_xll.StatOutlierType(ST_Research,,H73) + 1,"","Mild","Extreme"))</f>
        <v/>
      </c>
      <c r="Q73" s="12" t="str">
        <f>IF(I73="","",CHOOSE(_xll.StatOutlierType(ST_ChanceofAdmit,,I73) + 1,"","Mild","Extreme"))</f>
        <v/>
      </c>
    </row>
    <row r="74" spans="1:17" x14ac:dyDescent="0.35">
      <c r="A74" s="10">
        <v>73</v>
      </c>
      <c r="B74" s="11">
        <v>321</v>
      </c>
      <c r="C74" s="11">
        <v>111</v>
      </c>
      <c r="D74" s="11">
        <v>5</v>
      </c>
      <c r="E74" s="11">
        <v>5</v>
      </c>
      <c r="F74" s="11">
        <v>5</v>
      </c>
      <c r="G74" s="11">
        <v>9.4499999999999993</v>
      </c>
      <c r="H74" s="11">
        <v>1</v>
      </c>
      <c r="I74" s="11">
        <v>0.93</v>
      </c>
      <c r="J74" s="11" t="str">
        <f>IF(B74="","",CHOOSE(_xll.StatOutlierType(ST_GREScore,,B74) + 1,"","Mild","Extreme"))</f>
        <v/>
      </c>
      <c r="K74" s="11" t="str">
        <f>IF(C74="","",CHOOSE(_xll.StatOutlierType(ST_TOEFLScore,,C74) + 1,"","Mild","Extreme"))</f>
        <v/>
      </c>
      <c r="L74" s="11" t="str">
        <f>IF(D74="","",CHOOSE(_xll.StatOutlierType(ST_UniversityRating,,D74) + 1,"","Mild","Extreme"))</f>
        <v/>
      </c>
      <c r="M74" s="11" t="str">
        <f>IF(E74="","",CHOOSE(_xll.StatOutlierType(ST_SOP,,E74) + 1,"","Mild","Extreme"))</f>
        <v/>
      </c>
      <c r="N74" s="11" t="str">
        <f>IF(F74="","",CHOOSE(_xll.StatOutlierType(ST_LOR,,F74) + 1,"","Mild","Extreme"))</f>
        <v/>
      </c>
      <c r="O74" s="11" t="str">
        <f>IF(G74="","",CHOOSE(_xll.StatOutlierType(ST_CGPA,,G74) + 1,"","Mild","Extreme"))</f>
        <v/>
      </c>
      <c r="P74" s="11" t="str">
        <f>IF(H74="","",CHOOSE(_xll.StatOutlierType(ST_Research,,H74) + 1,"","Mild","Extreme"))</f>
        <v/>
      </c>
      <c r="Q74" s="12" t="str">
        <f>IF(I74="","",CHOOSE(_xll.StatOutlierType(ST_ChanceofAdmit,,I74) + 1,"","Mild","Extreme"))</f>
        <v/>
      </c>
    </row>
    <row r="75" spans="1:17" x14ac:dyDescent="0.35">
      <c r="A75" s="10">
        <v>74</v>
      </c>
      <c r="B75" s="11">
        <v>314</v>
      </c>
      <c r="C75" s="11">
        <v>108</v>
      </c>
      <c r="D75" s="11">
        <v>4</v>
      </c>
      <c r="E75" s="11">
        <v>4.5</v>
      </c>
      <c r="F75" s="11">
        <v>4</v>
      </c>
      <c r="G75" s="11">
        <v>9.0399999999999991</v>
      </c>
      <c r="H75" s="11">
        <v>1</v>
      </c>
      <c r="I75" s="11">
        <v>0.84</v>
      </c>
      <c r="J75" s="11" t="str">
        <f>IF(B75="","",CHOOSE(_xll.StatOutlierType(ST_GREScore,,B75) + 1,"","Mild","Extreme"))</f>
        <v/>
      </c>
      <c r="K75" s="11" t="str">
        <f>IF(C75="","",CHOOSE(_xll.StatOutlierType(ST_TOEFLScore,,C75) + 1,"","Mild","Extreme"))</f>
        <v/>
      </c>
      <c r="L75" s="11" t="str">
        <f>IF(D75="","",CHOOSE(_xll.StatOutlierType(ST_UniversityRating,,D75) + 1,"","Mild","Extreme"))</f>
        <v/>
      </c>
      <c r="M75" s="11" t="str">
        <f>IF(E75="","",CHOOSE(_xll.StatOutlierType(ST_SOP,,E75) + 1,"","Mild","Extreme"))</f>
        <v/>
      </c>
      <c r="N75" s="11" t="str">
        <f>IF(F75="","",CHOOSE(_xll.StatOutlierType(ST_LOR,,F75) + 1,"","Mild","Extreme"))</f>
        <v/>
      </c>
      <c r="O75" s="11" t="str">
        <f>IF(G75="","",CHOOSE(_xll.StatOutlierType(ST_CGPA,,G75) + 1,"","Mild","Extreme"))</f>
        <v/>
      </c>
      <c r="P75" s="11" t="str">
        <f>IF(H75="","",CHOOSE(_xll.StatOutlierType(ST_Research,,H75) + 1,"","Mild","Extreme"))</f>
        <v/>
      </c>
      <c r="Q75" s="12" t="str">
        <f>IF(I75="","",CHOOSE(_xll.StatOutlierType(ST_ChanceofAdmit,,I75) + 1,"","Mild","Extreme"))</f>
        <v/>
      </c>
    </row>
    <row r="76" spans="1:17" x14ac:dyDescent="0.35">
      <c r="A76" s="10">
        <v>75</v>
      </c>
      <c r="B76" s="11">
        <v>314</v>
      </c>
      <c r="C76" s="11">
        <v>106</v>
      </c>
      <c r="D76" s="11">
        <v>3</v>
      </c>
      <c r="E76" s="11">
        <v>3</v>
      </c>
      <c r="F76" s="11">
        <v>5</v>
      </c>
      <c r="G76" s="11">
        <v>8.9</v>
      </c>
      <c r="H76" s="11">
        <v>0</v>
      </c>
      <c r="I76" s="11">
        <v>0.74</v>
      </c>
      <c r="J76" s="11" t="str">
        <f>IF(B76="","",CHOOSE(_xll.StatOutlierType(ST_GREScore,,B76) + 1,"","Mild","Extreme"))</f>
        <v/>
      </c>
      <c r="K76" s="11" t="str">
        <f>IF(C76="","",CHOOSE(_xll.StatOutlierType(ST_TOEFLScore,,C76) + 1,"","Mild","Extreme"))</f>
        <v/>
      </c>
      <c r="L76" s="11" t="str">
        <f>IF(D76="","",CHOOSE(_xll.StatOutlierType(ST_UniversityRating,,D76) + 1,"","Mild","Extreme"))</f>
        <v/>
      </c>
      <c r="M76" s="11" t="str">
        <f>IF(E76="","",CHOOSE(_xll.StatOutlierType(ST_SOP,,E76) + 1,"","Mild","Extreme"))</f>
        <v/>
      </c>
      <c r="N76" s="11" t="str">
        <f>IF(F76="","",CHOOSE(_xll.StatOutlierType(ST_LOR,,F76) + 1,"","Mild","Extreme"))</f>
        <v/>
      </c>
      <c r="O76" s="11" t="str">
        <f>IF(G76="","",CHOOSE(_xll.StatOutlierType(ST_CGPA,,G76) + 1,"","Mild","Extreme"))</f>
        <v/>
      </c>
      <c r="P76" s="11" t="str">
        <f>IF(H76="","",CHOOSE(_xll.StatOutlierType(ST_Research,,H76) + 1,"","Mild","Extreme"))</f>
        <v/>
      </c>
      <c r="Q76" s="12" t="str">
        <f>IF(I76="","",CHOOSE(_xll.StatOutlierType(ST_ChanceofAdmit,,I76) + 1,"","Mild","Extreme"))</f>
        <v/>
      </c>
    </row>
    <row r="77" spans="1:17" x14ac:dyDescent="0.35">
      <c r="A77" s="10">
        <v>76</v>
      </c>
      <c r="B77" s="11">
        <v>329</v>
      </c>
      <c r="C77" s="11">
        <v>114</v>
      </c>
      <c r="D77" s="11">
        <v>2</v>
      </c>
      <c r="E77" s="11">
        <v>2</v>
      </c>
      <c r="F77" s="11">
        <v>4</v>
      </c>
      <c r="G77" s="11">
        <v>8.56</v>
      </c>
      <c r="H77" s="11">
        <v>1</v>
      </c>
      <c r="I77" s="11">
        <v>0.72</v>
      </c>
      <c r="J77" s="11" t="str">
        <f>IF(B77="","",CHOOSE(_xll.StatOutlierType(ST_GREScore,,B77) + 1,"","Mild","Extreme"))</f>
        <v/>
      </c>
      <c r="K77" s="11" t="str">
        <f>IF(C77="","",CHOOSE(_xll.StatOutlierType(ST_TOEFLScore,,C77) + 1,"","Mild","Extreme"))</f>
        <v/>
      </c>
      <c r="L77" s="11" t="str">
        <f>IF(D77="","",CHOOSE(_xll.StatOutlierType(ST_UniversityRating,,D77) + 1,"","Mild","Extreme"))</f>
        <v/>
      </c>
      <c r="M77" s="11" t="str">
        <f>IF(E77="","",CHOOSE(_xll.StatOutlierType(ST_SOP,,E77) + 1,"","Mild","Extreme"))</f>
        <v/>
      </c>
      <c r="N77" s="11" t="str">
        <f>IF(F77="","",CHOOSE(_xll.StatOutlierType(ST_LOR,,F77) + 1,"","Mild","Extreme"))</f>
        <v/>
      </c>
      <c r="O77" s="11" t="str">
        <f>IF(G77="","",CHOOSE(_xll.StatOutlierType(ST_CGPA,,G77) + 1,"","Mild","Extreme"))</f>
        <v/>
      </c>
      <c r="P77" s="11" t="str">
        <f>IF(H77="","",CHOOSE(_xll.StatOutlierType(ST_Research,,H77) + 1,"","Mild","Extreme"))</f>
        <v/>
      </c>
      <c r="Q77" s="12" t="str">
        <f>IF(I77="","",CHOOSE(_xll.StatOutlierType(ST_ChanceofAdmit,,I77) + 1,"","Mild","Extreme"))</f>
        <v/>
      </c>
    </row>
    <row r="78" spans="1:17" x14ac:dyDescent="0.35">
      <c r="A78" s="10">
        <v>77</v>
      </c>
      <c r="B78" s="11">
        <v>327</v>
      </c>
      <c r="C78" s="11">
        <v>112</v>
      </c>
      <c r="D78" s="11">
        <v>3</v>
      </c>
      <c r="E78" s="11">
        <v>3</v>
      </c>
      <c r="F78" s="11">
        <v>3</v>
      </c>
      <c r="G78" s="11">
        <v>8.7200000000000006</v>
      </c>
      <c r="H78" s="11">
        <v>1</v>
      </c>
      <c r="I78" s="11">
        <v>0.74</v>
      </c>
      <c r="J78" s="11" t="str">
        <f>IF(B78="","",CHOOSE(_xll.StatOutlierType(ST_GREScore,,B78) + 1,"","Mild","Extreme"))</f>
        <v/>
      </c>
      <c r="K78" s="11" t="str">
        <f>IF(C78="","",CHOOSE(_xll.StatOutlierType(ST_TOEFLScore,,C78) + 1,"","Mild","Extreme"))</f>
        <v/>
      </c>
      <c r="L78" s="11" t="str">
        <f>IF(D78="","",CHOOSE(_xll.StatOutlierType(ST_UniversityRating,,D78) + 1,"","Mild","Extreme"))</f>
        <v/>
      </c>
      <c r="M78" s="11" t="str">
        <f>IF(E78="","",CHOOSE(_xll.StatOutlierType(ST_SOP,,E78) + 1,"","Mild","Extreme"))</f>
        <v/>
      </c>
      <c r="N78" s="11" t="str">
        <f>IF(F78="","",CHOOSE(_xll.StatOutlierType(ST_LOR,,F78) + 1,"","Mild","Extreme"))</f>
        <v/>
      </c>
      <c r="O78" s="11" t="str">
        <f>IF(G78="","",CHOOSE(_xll.StatOutlierType(ST_CGPA,,G78) + 1,"","Mild","Extreme"))</f>
        <v/>
      </c>
      <c r="P78" s="11" t="str">
        <f>IF(H78="","",CHOOSE(_xll.StatOutlierType(ST_Research,,H78) + 1,"","Mild","Extreme"))</f>
        <v/>
      </c>
      <c r="Q78" s="12" t="str">
        <f>IF(I78="","",CHOOSE(_xll.StatOutlierType(ST_ChanceofAdmit,,I78) + 1,"","Mild","Extreme"))</f>
        <v/>
      </c>
    </row>
    <row r="79" spans="1:17" x14ac:dyDescent="0.35">
      <c r="A79" s="10">
        <v>78</v>
      </c>
      <c r="B79" s="11">
        <v>301</v>
      </c>
      <c r="C79" s="11">
        <v>99</v>
      </c>
      <c r="D79" s="11">
        <v>2</v>
      </c>
      <c r="E79" s="11">
        <v>3</v>
      </c>
      <c r="F79" s="11">
        <v>2</v>
      </c>
      <c r="G79" s="11">
        <v>8.2200000000000006</v>
      </c>
      <c r="H79" s="11">
        <v>0</v>
      </c>
      <c r="I79" s="11">
        <v>0.64</v>
      </c>
      <c r="J79" s="11" t="str">
        <f>IF(B79="","",CHOOSE(_xll.StatOutlierType(ST_GREScore,,B79) + 1,"","Mild","Extreme"))</f>
        <v/>
      </c>
      <c r="K79" s="11" t="str">
        <f>IF(C79="","",CHOOSE(_xll.StatOutlierType(ST_TOEFLScore,,C79) + 1,"","Mild","Extreme"))</f>
        <v/>
      </c>
      <c r="L79" s="11" t="str">
        <f>IF(D79="","",CHOOSE(_xll.StatOutlierType(ST_UniversityRating,,D79) + 1,"","Mild","Extreme"))</f>
        <v/>
      </c>
      <c r="M79" s="11" t="str">
        <f>IF(E79="","",CHOOSE(_xll.StatOutlierType(ST_SOP,,E79) + 1,"","Mild","Extreme"))</f>
        <v/>
      </c>
      <c r="N79" s="11" t="str">
        <f>IF(F79="","",CHOOSE(_xll.StatOutlierType(ST_LOR,,F79) + 1,"","Mild","Extreme"))</f>
        <v/>
      </c>
      <c r="O79" s="11" t="str">
        <f>IF(G79="","",CHOOSE(_xll.StatOutlierType(ST_CGPA,,G79) + 1,"","Mild","Extreme"))</f>
        <v/>
      </c>
      <c r="P79" s="11" t="str">
        <f>IF(H79="","",CHOOSE(_xll.StatOutlierType(ST_Research,,H79) + 1,"","Mild","Extreme"))</f>
        <v/>
      </c>
      <c r="Q79" s="12" t="str">
        <f>IF(I79="","",CHOOSE(_xll.StatOutlierType(ST_ChanceofAdmit,,I79) + 1,"","Mild","Extreme"))</f>
        <v/>
      </c>
    </row>
    <row r="80" spans="1:17" x14ac:dyDescent="0.35">
      <c r="A80" s="10">
        <v>79</v>
      </c>
      <c r="B80" s="11">
        <v>296</v>
      </c>
      <c r="C80" s="11">
        <v>95</v>
      </c>
      <c r="D80" s="11">
        <v>2</v>
      </c>
      <c r="E80" s="11">
        <v>3</v>
      </c>
      <c r="F80" s="11">
        <v>2</v>
      </c>
      <c r="G80" s="11">
        <v>7.54</v>
      </c>
      <c r="H80" s="11">
        <v>1</v>
      </c>
      <c r="I80" s="11">
        <v>0.44</v>
      </c>
      <c r="J80" s="11" t="str">
        <f>IF(B80="","",CHOOSE(_xll.StatOutlierType(ST_GREScore,,B80) + 1,"","Mild","Extreme"))</f>
        <v/>
      </c>
      <c r="K80" s="11" t="str">
        <f>IF(C80="","",CHOOSE(_xll.StatOutlierType(ST_TOEFLScore,,C80) + 1,"","Mild","Extreme"))</f>
        <v/>
      </c>
      <c r="L80" s="11" t="str">
        <f>IF(D80="","",CHOOSE(_xll.StatOutlierType(ST_UniversityRating,,D80) + 1,"","Mild","Extreme"))</f>
        <v/>
      </c>
      <c r="M80" s="11" t="str">
        <f>IF(E80="","",CHOOSE(_xll.StatOutlierType(ST_SOP,,E80) + 1,"","Mild","Extreme"))</f>
        <v/>
      </c>
      <c r="N80" s="11" t="str">
        <f>IF(F80="","",CHOOSE(_xll.StatOutlierType(ST_LOR,,F80) + 1,"","Mild","Extreme"))</f>
        <v/>
      </c>
      <c r="O80" s="11" t="str">
        <f>IF(G80="","",CHOOSE(_xll.StatOutlierType(ST_CGPA,,G80) + 1,"","Mild","Extreme"))</f>
        <v/>
      </c>
      <c r="P80" s="11" t="str">
        <f>IF(H80="","",CHOOSE(_xll.StatOutlierType(ST_Research,,H80) + 1,"","Mild","Extreme"))</f>
        <v/>
      </c>
      <c r="Q80" s="12" t="str">
        <f>IF(I80="","",CHOOSE(_xll.StatOutlierType(ST_ChanceofAdmit,,I80) + 1,"","Mild","Extreme"))</f>
        <v/>
      </c>
    </row>
    <row r="81" spans="1:17" x14ac:dyDescent="0.35">
      <c r="A81" s="10">
        <v>80</v>
      </c>
      <c r="B81" s="11">
        <v>294</v>
      </c>
      <c r="C81" s="11">
        <v>93</v>
      </c>
      <c r="D81" s="11">
        <v>1</v>
      </c>
      <c r="E81" s="11">
        <v>1.5</v>
      </c>
      <c r="F81" s="11">
        <v>2</v>
      </c>
      <c r="G81" s="11">
        <v>7.36</v>
      </c>
      <c r="H81" s="11">
        <v>0</v>
      </c>
      <c r="I81" s="11">
        <v>0.46</v>
      </c>
      <c r="J81" s="11" t="str">
        <f>IF(B81="","",CHOOSE(_xll.StatOutlierType(ST_GREScore,,B81) + 1,"","Mild","Extreme"))</f>
        <v/>
      </c>
      <c r="K81" s="11" t="str">
        <f>IF(C81="","",CHOOSE(_xll.StatOutlierType(ST_TOEFLScore,,C81) + 1,"","Mild","Extreme"))</f>
        <v/>
      </c>
      <c r="L81" s="11" t="str">
        <f>IF(D81="","",CHOOSE(_xll.StatOutlierType(ST_UniversityRating,,D81) + 1,"","Mild","Extreme"))</f>
        <v/>
      </c>
      <c r="M81" s="11" t="str">
        <f>IF(E81="","",CHOOSE(_xll.StatOutlierType(ST_SOP,,E81) + 1,"","Mild","Extreme"))</f>
        <v/>
      </c>
      <c r="N81" s="11" t="str">
        <f>IF(F81="","",CHOOSE(_xll.StatOutlierType(ST_LOR,,F81) + 1,"","Mild","Extreme"))</f>
        <v/>
      </c>
      <c r="O81" s="11" t="str">
        <f>IF(G81="","",CHOOSE(_xll.StatOutlierType(ST_CGPA,,G81) + 1,"","Mild","Extreme"))</f>
        <v/>
      </c>
      <c r="P81" s="11" t="str">
        <f>IF(H81="","",CHOOSE(_xll.StatOutlierType(ST_Research,,H81) + 1,"","Mild","Extreme"))</f>
        <v/>
      </c>
      <c r="Q81" s="12" t="str">
        <f>IF(I81="","",CHOOSE(_xll.StatOutlierType(ST_ChanceofAdmit,,I81) + 1,"","Mild","Extreme"))</f>
        <v/>
      </c>
    </row>
    <row r="82" spans="1:17" x14ac:dyDescent="0.35">
      <c r="A82" s="10">
        <v>81</v>
      </c>
      <c r="B82" s="11">
        <v>312</v>
      </c>
      <c r="C82" s="11">
        <v>105</v>
      </c>
      <c r="D82" s="11">
        <v>3</v>
      </c>
      <c r="E82" s="11">
        <v>2</v>
      </c>
      <c r="F82" s="11">
        <v>3</v>
      </c>
      <c r="G82" s="11">
        <v>8.02</v>
      </c>
      <c r="H82" s="11">
        <v>1</v>
      </c>
      <c r="I82" s="11">
        <v>0.5</v>
      </c>
      <c r="J82" s="11" t="str">
        <f>IF(B82="","",CHOOSE(_xll.StatOutlierType(ST_GREScore,,B82) + 1,"","Mild","Extreme"))</f>
        <v/>
      </c>
      <c r="K82" s="11" t="str">
        <f>IF(C82="","",CHOOSE(_xll.StatOutlierType(ST_TOEFLScore,,C82) + 1,"","Mild","Extreme"))</f>
        <v/>
      </c>
      <c r="L82" s="11" t="str">
        <f>IF(D82="","",CHOOSE(_xll.StatOutlierType(ST_UniversityRating,,D82) + 1,"","Mild","Extreme"))</f>
        <v/>
      </c>
      <c r="M82" s="11" t="str">
        <f>IF(E82="","",CHOOSE(_xll.StatOutlierType(ST_SOP,,E82) + 1,"","Mild","Extreme"))</f>
        <v/>
      </c>
      <c r="N82" s="11" t="str">
        <f>IF(F82="","",CHOOSE(_xll.StatOutlierType(ST_LOR,,F82) + 1,"","Mild","Extreme"))</f>
        <v/>
      </c>
      <c r="O82" s="11" t="str">
        <f>IF(G82="","",CHOOSE(_xll.StatOutlierType(ST_CGPA,,G82) + 1,"","Mild","Extreme"))</f>
        <v/>
      </c>
      <c r="P82" s="11" t="str">
        <f>IF(H82="","",CHOOSE(_xll.StatOutlierType(ST_Research,,H82) + 1,"","Mild","Extreme"))</f>
        <v/>
      </c>
      <c r="Q82" s="12" t="str">
        <f>IF(I82="","",CHOOSE(_xll.StatOutlierType(ST_ChanceofAdmit,,I82) + 1,"","Mild","Extreme"))</f>
        <v/>
      </c>
    </row>
    <row r="83" spans="1:17" x14ac:dyDescent="0.35">
      <c r="A83" s="10">
        <v>82</v>
      </c>
      <c r="B83" s="11">
        <v>340</v>
      </c>
      <c r="C83" s="11">
        <v>120</v>
      </c>
      <c r="D83" s="11">
        <v>4</v>
      </c>
      <c r="E83" s="11">
        <v>5</v>
      </c>
      <c r="F83" s="11">
        <v>5</v>
      </c>
      <c r="G83" s="11">
        <v>9.5</v>
      </c>
      <c r="H83" s="11">
        <v>1</v>
      </c>
      <c r="I83" s="11">
        <v>0.96</v>
      </c>
      <c r="J83" s="11" t="str">
        <f>IF(B83="","",CHOOSE(_xll.StatOutlierType(ST_GREScore,,B83) + 1,"","Mild","Extreme"))</f>
        <v/>
      </c>
      <c r="K83" s="11" t="str">
        <f>IF(C83="","",CHOOSE(_xll.StatOutlierType(ST_TOEFLScore,,C83) + 1,"","Mild","Extreme"))</f>
        <v/>
      </c>
      <c r="L83" s="11" t="str">
        <f>IF(D83="","",CHOOSE(_xll.StatOutlierType(ST_UniversityRating,,D83) + 1,"","Mild","Extreme"))</f>
        <v/>
      </c>
      <c r="M83" s="11" t="str">
        <f>IF(E83="","",CHOOSE(_xll.StatOutlierType(ST_SOP,,E83) + 1,"","Mild","Extreme"))</f>
        <v/>
      </c>
      <c r="N83" s="11" t="str">
        <f>IF(F83="","",CHOOSE(_xll.StatOutlierType(ST_LOR,,F83) + 1,"","Mild","Extreme"))</f>
        <v/>
      </c>
      <c r="O83" s="11" t="str">
        <f>IF(G83="","",CHOOSE(_xll.StatOutlierType(ST_CGPA,,G83) + 1,"","Mild","Extreme"))</f>
        <v/>
      </c>
      <c r="P83" s="11" t="str">
        <f>IF(H83="","",CHOOSE(_xll.StatOutlierType(ST_Research,,H83) + 1,"","Mild","Extreme"))</f>
        <v/>
      </c>
      <c r="Q83" s="12" t="str">
        <f>IF(I83="","",CHOOSE(_xll.StatOutlierType(ST_ChanceofAdmit,,I83) + 1,"","Mild","Extreme"))</f>
        <v/>
      </c>
    </row>
    <row r="84" spans="1:17" x14ac:dyDescent="0.35">
      <c r="A84" s="10">
        <v>83</v>
      </c>
      <c r="B84" s="11">
        <v>320</v>
      </c>
      <c r="C84" s="11">
        <v>110</v>
      </c>
      <c r="D84" s="11">
        <v>5</v>
      </c>
      <c r="E84" s="11">
        <v>5</v>
      </c>
      <c r="F84" s="11">
        <v>4.5</v>
      </c>
      <c r="G84" s="11">
        <v>9.2200000000000006</v>
      </c>
      <c r="H84" s="11">
        <v>1</v>
      </c>
      <c r="I84" s="11">
        <v>0.92</v>
      </c>
      <c r="J84" s="11" t="str">
        <f>IF(B84="","",CHOOSE(_xll.StatOutlierType(ST_GREScore,,B84) + 1,"","Mild","Extreme"))</f>
        <v/>
      </c>
      <c r="K84" s="11" t="str">
        <f>IF(C84="","",CHOOSE(_xll.StatOutlierType(ST_TOEFLScore,,C84) + 1,"","Mild","Extreme"))</f>
        <v/>
      </c>
      <c r="L84" s="11" t="str">
        <f>IF(D84="","",CHOOSE(_xll.StatOutlierType(ST_UniversityRating,,D84) + 1,"","Mild","Extreme"))</f>
        <v/>
      </c>
      <c r="M84" s="11" t="str">
        <f>IF(E84="","",CHOOSE(_xll.StatOutlierType(ST_SOP,,E84) + 1,"","Mild","Extreme"))</f>
        <v/>
      </c>
      <c r="N84" s="11" t="str">
        <f>IF(F84="","",CHOOSE(_xll.StatOutlierType(ST_LOR,,F84) + 1,"","Mild","Extreme"))</f>
        <v/>
      </c>
      <c r="O84" s="11" t="str">
        <f>IF(G84="","",CHOOSE(_xll.StatOutlierType(ST_CGPA,,G84) + 1,"","Mild","Extreme"))</f>
        <v/>
      </c>
      <c r="P84" s="11" t="str">
        <f>IF(H84="","",CHOOSE(_xll.StatOutlierType(ST_Research,,H84) + 1,"","Mild","Extreme"))</f>
        <v/>
      </c>
      <c r="Q84" s="12" t="str">
        <f>IF(I84="","",CHOOSE(_xll.StatOutlierType(ST_ChanceofAdmit,,I84) + 1,"","Mild","Extreme"))</f>
        <v/>
      </c>
    </row>
    <row r="85" spans="1:17" x14ac:dyDescent="0.35">
      <c r="A85" s="10">
        <v>84</v>
      </c>
      <c r="B85" s="11">
        <v>322</v>
      </c>
      <c r="C85" s="11">
        <v>115</v>
      </c>
      <c r="D85" s="11">
        <v>5</v>
      </c>
      <c r="E85" s="11">
        <v>4</v>
      </c>
      <c r="F85" s="11">
        <v>4.5</v>
      </c>
      <c r="G85" s="11">
        <v>9.36</v>
      </c>
      <c r="H85" s="11">
        <v>1</v>
      </c>
      <c r="I85" s="11">
        <v>0.92</v>
      </c>
      <c r="J85" s="11" t="str">
        <f>IF(B85="","",CHOOSE(_xll.StatOutlierType(ST_GREScore,,B85) + 1,"","Mild","Extreme"))</f>
        <v/>
      </c>
      <c r="K85" s="11" t="str">
        <f>IF(C85="","",CHOOSE(_xll.StatOutlierType(ST_TOEFLScore,,C85) + 1,"","Mild","Extreme"))</f>
        <v/>
      </c>
      <c r="L85" s="11" t="str">
        <f>IF(D85="","",CHOOSE(_xll.StatOutlierType(ST_UniversityRating,,D85) + 1,"","Mild","Extreme"))</f>
        <v/>
      </c>
      <c r="M85" s="11" t="str">
        <f>IF(E85="","",CHOOSE(_xll.StatOutlierType(ST_SOP,,E85) + 1,"","Mild","Extreme"))</f>
        <v/>
      </c>
      <c r="N85" s="11" t="str">
        <f>IF(F85="","",CHOOSE(_xll.StatOutlierType(ST_LOR,,F85) + 1,"","Mild","Extreme"))</f>
        <v/>
      </c>
      <c r="O85" s="11" t="str">
        <f>IF(G85="","",CHOOSE(_xll.StatOutlierType(ST_CGPA,,G85) + 1,"","Mild","Extreme"))</f>
        <v/>
      </c>
      <c r="P85" s="11" t="str">
        <f>IF(H85="","",CHOOSE(_xll.StatOutlierType(ST_Research,,H85) + 1,"","Mild","Extreme"))</f>
        <v/>
      </c>
      <c r="Q85" s="12" t="str">
        <f>IF(I85="","",CHOOSE(_xll.StatOutlierType(ST_ChanceofAdmit,,I85) + 1,"","Mild","Extreme"))</f>
        <v/>
      </c>
    </row>
    <row r="86" spans="1:17" x14ac:dyDescent="0.35">
      <c r="A86" s="10">
        <v>85</v>
      </c>
      <c r="B86" s="11">
        <v>340</v>
      </c>
      <c r="C86" s="11">
        <v>115</v>
      </c>
      <c r="D86" s="11">
        <v>5</v>
      </c>
      <c r="E86" s="11">
        <v>4.5</v>
      </c>
      <c r="F86" s="11">
        <v>4.5</v>
      </c>
      <c r="G86" s="11">
        <v>9.4499999999999993</v>
      </c>
      <c r="H86" s="11">
        <v>1</v>
      </c>
      <c r="I86" s="11">
        <v>0.94</v>
      </c>
      <c r="J86" s="11" t="str">
        <f>IF(B86="","",CHOOSE(_xll.StatOutlierType(ST_GREScore,,B86) + 1,"","Mild","Extreme"))</f>
        <v/>
      </c>
      <c r="K86" s="11" t="str">
        <f>IF(C86="","",CHOOSE(_xll.StatOutlierType(ST_TOEFLScore,,C86) + 1,"","Mild","Extreme"))</f>
        <v/>
      </c>
      <c r="L86" s="11" t="str">
        <f>IF(D86="","",CHOOSE(_xll.StatOutlierType(ST_UniversityRating,,D86) + 1,"","Mild","Extreme"))</f>
        <v/>
      </c>
      <c r="M86" s="11" t="str">
        <f>IF(E86="","",CHOOSE(_xll.StatOutlierType(ST_SOP,,E86) + 1,"","Mild","Extreme"))</f>
        <v/>
      </c>
      <c r="N86" s="11" t="str">
        <f>IF(F86="","",CHOOSE(_xll.StatOutlierType(ST_LOR,,F86) + 1,"","Mild","Extreme"))</f>
        <v/>
      </c>
      <c r="O86" s="11" t="str">
        <f>IF(G86="","",CHOOSE(_xll.StatOutlierType(ST_CGPA,,G86) + 1,"","Mild","Extreme"))</f>
        <v/>
      </c>
      <c r="P86" s="11" t="str">
        <f>IF(H86="","",CHOOSE(_xll.StatOutlierType(ST_Research,,H86) + 1,"","Mild","Extreme"))</f>
        <v/>
      </c>
      <c r="Q86" s="12" t="str">
        <f>IF(I86="","",CHOOSE(_xll.StatOutlierType(ST_ChanceofAdmit,,I86) + 1,"","Mild","Extreme"))</f>
        <v/>
      </c>
    </row>
    <row r="87" spans="1:17" x14ac:dyDescent="0.35">
      <c r="A87" s="10">
        <v>86</v>
      </c>
      <c r="B87" s="11">
        <v>319</v>
      </c>
      <c r="C87" s="11">
        <v>103</v>
      </c>
      <c r="D87" s="11">
        <v>4</v>
      </c>
      <c r="E87" s="11">
        <v>4.5</v>
      </c>
      <c r="F87" s="11">
        <v>3.5</v>
      </c>
      <c r="G87" s="11">
        <v>8.66</v>
      </c>
      <c r="H87" s="11">
        <v>0</v>
      </c>
      <c r="I87" s="11">
        <v>0.76</v>
      </c>
      <c r="J87" s="11" t="str">
        <f>IF(B87="","",CHOOSE(_xll.StatOutlierType(ST_GREScore,,B87) + 1,"","Mild","Extreme"))</f>
        <v/>
      </c>
      <c r="K87" s="11" t="str">
        <f>IF(C87="","",CHOOSE(_xll.StatOutlierType(ST_TOEFLScore,,C87) + 1,"","Mild","Extreme"))</f>
        <v/>
      </c>
      <c r="L87" s="11" t="str">
        <f>IF(D87="","",CHOOSE(_xll.StatOutlierType(ST_UniversityRating,,D87) + 1,"","Mild","Extreme"))</f>
        <v/>
      </c>
      <c r="M87" s="11" t="str">
        <f>IF(E87="","",CHOOSE(_xll.StatOutlierType(ST_SOP,,E87) + 1,"","Mild","Extreme"))</f>
        <v/>
      </c>
      <c r="N87" s="11" t="str">
        <f>IF(F87="","",CHOOSE(_xll.StatOutlierType(ST_LOR,,F87) + 1,"","Mild","Extreme"))</f>
        <v/>
      </c>
      <c r="O87" s="11" t="str">
        <f>IF(G87="","",CHOOSE(_xll.StatOutlierType(ST_CGPA,,G87) + 1,"","Mild","Extreme"))</f>
        <v/>
      </c>
      <c r="P87" s="11" t="str">
        <f>IF(H87="","",CHOOSE(_xll.StatOutlierType(ST_Research,,H87) + 1,"","Mild","Extreme"))</f>
        <v/>
      </c>
      <c r="Q87" s="12" t="str">
        <f>IF(I87="","",CHOOSE(_xll.StatOutlierType(ST_ChanceofAdmit,,I87) + 1,"","Mild","Extreme"))</f>
        <v/>
      </c>
    </row>
    <row r="88" spans="1:17" x14ac:dyDescent="0.35">
      <c r="A88" s="10">
        <v>87</v>
      </c>
      <c r="B88" s="11">
        <v>315</v>
      </c>
      <c r="C88" s="11">
        <v>106</v>
      </c>
      <c r="D88" s="11">
        <v>3</v>
      </c>
      <c r="E88" s="11">
        <v>4.5</v>
      </c>
      <c r="F88" s="11">
        <v>3.5</v>
      </c>
      <c r="G88" s="11">
        <v>8.42</v>
      </c>
      <c r="H88" s="11">
        <v>0</v>
      </c>
      <c r="I88" s="11">
        <v>0.72</v>
      </c>
      <c r="J88" s="11" t="str">
        <f>IF(B88="","",CHOOSE(_xll.StatOutlierType(ST_GREScore,,B88) + 1,"","Mild","Extreme"))</f>
        <v/>
      </c>
      <c r="K88" s="11" t="str">
        <f>IF(C88="","",CHOOSE(_xll.StatOutlierType(ST_TOEFLScore,,C88) + 1,"","Mild","Extreme"))</f>
        <v/>
      </c>
      <c r="L88" s="11" t="str">
        <f>IF(D88="","",CHOOSE(_xll.StatOutlierType(ST_UniversityRating,,D88) + 1,"","Mild","Extreme"))</f>
        <v/>
      </c>
      <c r="M88" s="11" t="str">
        <f>IF(E88="","",CHOOSE(_xll.StatOutlierType(ST_SOP,,E88) + 1,"","Mild","Extreme"))</f>
        <v/>
      </c>
      <c r="N88" s="11" t="str">
        <f>IF(F88="","",CHOOSE(_xll.StatOutlierType(ST_LOR,,F88) + 1,"","Mild","Extreme"))</f>
        <v/>
      </c>
      <c r="O88" s="11" t="str">
        <f>IF(G88="","",CHOOSE(_xll.StatOutlierType(ST_CGPA,,G88) + 1,"","Mild","Extreme"))</f>
        <v/>
      </c>
      <c r="P88" s="11" t="str">
        <f>IF(H88="","",CHOOSE(_xll.StatOutlierType(ST_Research,,H88) + 1,"","Mild","Extreme"))</f>
        <v/>
      </c>
      <c r="Q88" s="12" t="str">
        <f>IF(I88="","",CHOOSE(_xll.StatOutlierType(ST_ChanceofAdmit,,I88) + 1,"","Mild","Extreme"))</f>
        <v/>
      </c>
    </row>
    <row r="89" spans="1:17" x14ac:dyDescent="0.35">
      <c r="A89" s="10">
        <v>88</v>
      </c>
      <c r="B89" s="11">
        <v>317</v>
      </c>
      <c r="C89" s="11">
        <v>107</v>
      </c>
      <c r="D89" s="11">
        <v>2</v>
      </c>
      <c r="E89" s="11">
        <v>3.5</v>
      </c>
      <c r="F89" s="11">
        <v>3</v>
      </c>
      <c r="G89" s="11">
        <v>8.2799999999999994</v>
      </c>
      <c r="H89" s="11">
        <v>0</v>
      </c>
      <c r="I89" s="11">
        <v>0.66</v>
      </c>
      <c r="J89" s="11" t="str">
        <f>IF(B89="","",CHOOSE(_xll.StatOutlierType(ST_GREScore,,B89) + 1,"","Mild","Extreme"))</f>
        <v/>
      </c>
      <c r="K89" s="11" t="str">
        <f>IF(C89="","",CHOOSE(_xll.StatOutlierType(ST_TOEFLScore,,C89) + 1,"","Mild","Extreme"))</f>
        <v/>
      </c>
      <c r="L89" s="11" t="str">
        <f>IF(D89="","",CHOOSE(_xll.StatOutlierType(ST_UniversityRating,,D89) + 1,"","Mild","Extreme"))</f>
        <v/>
      </c>
      <c r="M89" s="11" t="str">
        <f>IF(E89="","",CHOOSE(_xll.StatOutlierType(ST_SOP,,E89) + 1,"","Mild","Extreme"))</f>
        <v/>
      </c>
      <c r="N89" s="11" t="str">
        <f>IF(F89="","",CHOOSE(_xll.StatOutlierType(ST_LOR,,F89) + 1,"","Mild","Extreme"))</f>
        <v/>
      </c>
      <c r="O89" s="11" t="str">
        <f>IF(G89="","",CHOOSE(_xll.StatOutlierType(ST_CGPA,,G89) + 1,"","Mild","Extreme"))</f>
        <v/>
      </c>
      <c r="P89" s="11" t="str">
        <f>IF(H89="","",CHOOSE(_xll.StatOutlierType(ST_Research,,H89) + 1,"","Mild","Extreme"))</f>
        <v/>
      </c>
      <c r="Q89" s="12" t="str">
        <f>IF(I89="","",CHOOSE(_xll.StatOutlierType(ST_ChanceofAdmit,,I89) + 1,"","Mild","Extreme"))</f>
        <v/>
      </c>
    </row>
    <row r="90" spans="1:17" x14ac:dyDescent="0.35">
      <c r="A90" s="10">
        <v>89</v>
      </c>
      <c r="B90" s="11">
        <v>314</v>
      </c>
      <c r="C90" s="11">
        <v>108</v>
      </c>
      <c r="D90" s="11">
        <v>3</v>
      </c>
      <c r="E90" s="11">
        <v>4.5</v>
      </c>
      <c r="F90" s="11">
        <v>3.5</v>
      </c>
      <c r="G90" s="11">
        <v>8.14</v>
      </c>
      <c r="H90" s="11">
        <v>0</v>
      </c>
      <c r="I90" s="11">
        <v>0.64</v>
      </c>
      <c r="J90" s="11" t="str">
        <f>IF(B90="","",CHOOSE(_xll.StatOutlierType(ST_GREScore,,B90) + 1,"","Mild","Extreme"))</f>
        <v/>
      </c>
      <c r="K90" s="11" t="str">
        <f>IF(C90="","",CHOOSE(_xll.StatOutlierType(ST_TOEFLScore,,C90) + 1,"","Mild","Extreme"))</f>
        <v/>
      </c>
      <c r="L90" s="11" t="str">
        <f>IF(D90="","",CHOOSE(_xll.StatOutlierType(ST_UniversityRating,,D90) + 1,"","Mild","Extreme"))</f>
        <v/>
      </c>
      <c r="M90" s="11" t="str">
        <f>IF(E90="","",CHOOSE(_xll.StatOutlierType(ST_SOP,,E90) + 1,"","Mild","Extreme"))</f>
        <v/>
      </c>
      <c r="N90" s="11" t="str">
        <f>IF(F90="","",CHOOSE(_xll.StatOutlierType(ST_LOR,,F90) + 1,"","Mild","Extreme"))</f>
        <v/>
      </c>
      <c r="O90" s="11" t="str">
        <f>IF(G90="","",CHOOSE(_xll.StatOutlierType(ST_CGPA,,G90) + 1,"","Mild","Extreme"))</f>
        <v/>
      </c>
      <c r="P90" s="11" t="str">
        <f>IF(H90="","",CHOOSE(_xll.StatOutlierType(ST_Research,,H90) + 1,"","Mild","Extreme"))</f>
        <v/>
      </c>
      <c r="Q90" s="12" t="str">
        <f>IF(I90="","",CHOOSE(_xll.StatOutlierType(ST_ChanceofAdmit,,I90) + 1,"","Mild","Extreme"))</f>
        <v/>
      </c>
    </row>
    <row r="91" spans="1:17" x14ac:dyDescent="0.35">
      <c r="A91" s="10">
        <v>90</v>
      </c>
      <c r="B91" s="11">
        <v>316</v>
      </c>
      <c r="C91" s="11">
        <v>109</v>
      </c>
      <c r="D91" s="11">
        <v>4</v>
      </c>
      <c r="E91" s="11">
        <v>4.5</v>
      </c>
      <c r="F91" s="11">
        <v>3.5</v>
      </c>
      <c r="G91" s="11">
        <v>8.76</v>
      </c>
      <c r="H91" s="11">
        <v>1</v>
      </c>
      <c r="I91" s="11">
        <v>0.74</v>
      </c>
      <c r="J91" s="11" t="str">
        <f>IF(B91="","",CHOOSE(_xll.StatOutlierType(ST_GREScore,,B91) + 1,"","Mild","Extreme"))</f>
        <v/>
      </c>
      <c r="K91" s="11" t="str">
        <f>IF(C91="","",CHOOSE(_xll.StatOutlierType(ST_TOEFLScore,,C91) + 1,"","Mild","Extreme"))</f>
        <v/>
      </c>
      <c r="L91" s="11" t="str">
        <f>IF(D91="","",CHOOSE(_xll.StatOutlierType(ST_UniversityRating,,D91) + 1,"","Mild","Extreme"))</f>
        <v/>
      </c>
      <c r="M91" s="11" t="str">
        <f>IF(E91="","",CHOOSE(_xll.StatOutlierType(ST_SOP,,E91) + 1,"","Mild","Extreme"))</f>
        <v/>
      </c>
      <c r="N91" s="11" t="str">
        <f>IF(F91="","",CHOOSE(_xll.StatOutlierType(ST_LOR,,F91) + 1,"","Mild","Extreme"))</f>
        <v/>
      </c>
      <c r="O91" s="11" t="str">
        <f>IF(G91="","",CHOOSE(_xll.StatOutlierType(ST_CGPA,,G91) + 1,"","Mild","Extreme"))</f>
        <v/>
      </c>
      <c r="P91" s="11" t="str">
        <f>IF(H91="","",CHOOSE(_xll.StatOutlierType(ST_Research,,H91) + 1,"","Mild","Extreme"))</f>
        <v/>
      </c>
      <c r="Q91" s="12" t="str">
        <f>IF(I91="","",CHOOSE(_xll.StatOutlierType(ST_ChanceofAdmit,,I91) + 1,"","Mild","Extreme"))</f>
        <v/>
      </c>
    </row>
    <row r="92" spans="1:17" x14ac:dyDescent="0.35">
      <c r="A92" s="10">
        <v>91</v>
      </c>
      <c r="B92" s="11">
        <v>318</v>
      </c>
      <c r="C92" s="11">
        <v>106</v>
      </c>
      <c r="D92" s="11">
        <v>2</v>
      </c>
      <c r="E92" s="11">
        <v>4</v>
      </c>
      <c r="F92" s="11">
        <v>4</v>
      </c>
      <c r="G92" s="11">
        <v>7.92</v>
      </c>
      <c r="H92" s="11">
        <v>1</v>
      </c>
      <c r="I92" s="11">
        <v>0.64</v>
      </c>
      <c r="J92" s="11" t="str">
        <f>IF(B92="","",CHOOSE(_xll.StatOutlierType(ST_GREScore,,B92) + 1,"","Mild","Extreme"))</f>
        <v/>
      </c>
      <c r="K92" s="11" t="str">
        <f>IF(C92="","",CHOOSE(_xll.StatOutlierType(ST_TOEFLScore,,C92) + 1,"","Mild","Extreme"))</f>
        <v/>
      </c>
      <c r="L92" s="11" t="str">
        <f>IF(D92="","",CHOOSE(_xll.StatOutlierType(ST_UniversityRating,,D92) + 1,"","Mild","Extreme"))</f>
        <v/>
      </c>
      <c r="M92" s="11" t="str">
        <f>IF(E92="","",CHOOSE(_xll.StatOutlierType(ST_SOP,,E92) + 1,"","Mild","Extreme"))</f>
        <v/>
      </c>
      <c r="N92" s="11" t="str">
        <f>IF(F92="","",CHOOSE(_xll.StatOutlierType(ST_LOR,,F92) + 1,"","Mild","Extreme"))</f>
        <v/>
      </c>
      <c r="O92" s="11" t="str">
        <f>IF(G92="","",CHOOSE(_xll.StatOutlierType(ST_CGPA,,G92) + 1,"","Mild","Extreme"))</f>
        <v/>
      </c>
      <c r="P92" s="11" t="str">
        <f>IF(H92="","",CHOOSE(_xll.StatOutlierType(ST_Research,,H92) + 1,"","Mild","Extreme"))</f>
        <v/>
      </c>
      <c r="Q92" s="12" t="str">
        <f>IF(I92="","",CHOOSE(_xll.StatOutlierType(ST_ChanceofAdmit,,I92) + 1,"","Mild","Extreme"))</f>
        <v/>
      </c>
    </row>
    <row r="93" spans="1:17" x14ac:dyDescent="0.35">
      <c r="A93" s="10">
        <v>92</v>
      </c>
      <c r="B93" s="11">
        <v>299</v>
      </c>
      <c r="C93" s="11">
        <v>97</v>
      </c>
      <c r="D93" s="11">
        <v>3</v>
      </c>
      <c r="E93" s="11">
        <v>5</v>
      </c>
      <c r="F93" s="11">
        <v>3.5</v>
      </c>
      <c r="G93" s="11">
        <v>7.66</v>
      </c>
      <c r="H93" s="11">
        <v>0</v>
      </c>
      <c r="I93" s="11">
        <v>0.38</v>
      </c>
      <c r="J93" s="11" t="str">
        <f>IF(B93="","",CHOOSE(_xll.StatOutlierType(ST_GREScore,,B93) + 1,"","Mild","Extreme"))</f>
        <v/>
      </c>
      <c r="K93" s="11" t="str">
        <f>IF(C93="","",CHOOSE(_xll.StatOutlierType(ST_TOEFLScore,,C93) + 1,"","Mild","Extreme"))</f>
        <v/>
      </c>
      <c r="L93" s="11" t="str">
        <f>IF(D93="","",CHOOSE(_xll.StatOutlierType(ST_UniversityRating,,D93) + 1,"","Mild","Extreme"))</f>
        <v/>
      </c>
      <c r="M93" s="11" t="str">
        <f>IF(E93="","",CHOOSE(_xll.StatOutlierType(ST_SOP,,E93) + 1,"","Mild","Extreme"))</f>
        <v/>
      </c>
      <c r="N93" s="11" t="str">
        <f>IF(F93="","",CHOOSE(_xll.StatOutlierType(ST_LOR,,F93) + 1,"","Mild","Extreme"))</f>
        <v/>
      </c>
      <c r="O93" s="11" t="str">
        <f>IF(G93="","",CHOOSE(_xll.StatOutlierType(ST_CGPA,,G93) + 1,"","Mild","Extreme"))</f>
        <v/>
      </c>
      <c r="P93" s="11" t="str">
        <f>IF(H93="","",CHOOSE(_xll.StatOutlierType(ST_Research,,H93) + 1,"","Mild","Extreme"))</f>
        <v/>
      </c>
      <c r="Q93" s="12" t="str">
        <f>IF(I93="","",CHOOSE(_xll.StatOutlierType(ST_ChanceofAdmit,,I93) + 1,"","Mild","Extreme"))</f>
        <v/>
      </c>
    </row>
    <row r="94" spans="1:17" x14ac:dyDescent="0.35">
      <c r="A94" s="10">
        <v>93</v>
      </c>
      <c r="B94" s="11">
        <v>298</v>
      </c>
      <c r="C94" s="11">
        <v>98</v>
      </c>
      <c r="D94" s="11">
        <v>2</v>
      </c>
      <c r="E94" s="11">
        <v>4</v>
      </c>
      <c r="F94" s="11">
        <v>3</v>
      </c>
      <c r="G94" s="11">
        <v>8.0299999999999994</v>
      </c>
      <c r="H94" s="11">
        <v>0</v>
      </c>
      <c r="I94" s="11">
        <v>0.34</v>
      </c>
      <c r="J94" s="11" t="str">
        <f>IF(B94="","",CHOOSE(_xll.StatOutlierType(ST_GREScore,,B94) + 1,"","Mild","Extreme"))</f>
        <v/>
      </c>
      <c r="K94" s="11" t="str">
        <f>IF(C94="","",CHOOSE(_xll.StatOutlierType(ST_TOEFLScore,,C94) + 1,"","Mild","Extreme"))</f>
        <v/>
      </c>
      <c r="L94" s="11" t="str">
        <f>IF(D94="","",CHOOSE(_xll.StatOutlierType(ST_UniversityRating,,D94) + 1,"","Mild","Extreme"))</f>
        <v/>
      </c>
      <c r="M94" s="11" t="str">
        <f>IF(E94="","",CHOOSE(_xll.StatOutlierType(ST_SOP,,E94) + 1,"","Mild","Extreme"))</f>
        <v/>
      </c>
      <c r="N94" s="11" t="str">
        <f>IF(F94="","",CHOOSE(_xll.StatOutlierType(ST_LOR,,F94) + 1,"","Mild","Extreme"))</f>
        <v/>
      </c>
      <c r="O94" s="11" t="str">
        <f>IF(G94="","",CHOOSE(_xll.StatOutlierType(ST_CGPA,,G94) + 1,"","Mild","Extreme"))</f>
        <v/>
      </c>
      <c r="P94" s="11" t="str">
        <f>IF(H94="","",CHOOSE(_xll.StatOutlierType(ST_Research,,H94) + 1,"","Mild","Extreme"))</f>
        <v/>
      </c>
      <c r="Q94" s="12" t="str">
        <f>IF(I94="","",CHOOSE(_xll.StatOutlierType(ST_ChanceofAdmit,,I94) + 1,"","Mild","Extreme"))</f>
        <v>Mild</v>
      </c>
    </row>
    <row r="95" spans="1:17" x14ac:dyDescent="0.35">
      <c r="A95" s="10">
        <v>94</v>
      </c>
      <c r="B95" s="11">
        <v>301</v>
      </c>
      <c r="C95" s="11">
        <v>97</v>
      </c>
      <c r="D95" s="11">
        <v>2</v>
      </c>
      <c r="E95" s="11">
        <v>3</v>
      </c>
      <c r="F95" s="11">
        <v>3</v>
      </c>
      <c r="G95" s="11">
        <v>7.88</v>
      </c>
      <c r="H95" s="11">
        <v>1</v>
      </c>
      <c r="I95" s="11">
        <v>0.44</v>
      </c>
      <c r="J95" s="11" t="str">
        <f>IF(B95="","",CHOOSE(_xll.StatOutlierType(ST_GREScore,,B95) + 1,"","Mild","Extreme"))</f>
        <v/>
      </c>
      <c r="K95" s="11" t="str">
        <f>IF(C95="","",CHOOSE(_xll.StatOutlierType(ST_TOEFLScore,,C95) + 1,"","Mild","Extreme"))</f>
        <v/>
      </c>
      <c r="L95" s="11" t="str">
        <f>IF(D95="","",CHOOSE(_xll.StatOutlierType(ST_UniversityRating,,D95) + 1,"","Mild","Extreme"))</f>
        <v/>
      </c>
      <c r="M95" s="11" t="str">
        <f>IF(E95="","",CHOOSE(_xll.StatOutlierType(ST_SOP,,E95) + 1,"","Mild","Extreme"))</f>
        <v/>
      </c>
      <c r="N95" s="11" t="str">
        <f>IF(F95="","",CHOOSE(_xll.StatOutlierType(ST_LOR,,F95) + 1,"","Mild","Extreme"))</f>
        <v/>
      </c>
      <c r="O95" s="11" t="str">
        <f>IF(G95="","",CHOOSE(_xll.StatOutlierType(ST_CGPA,,G95) + 1,"","Mild","Extreme"))</f>
        <v/>
      </c>
      <c r="P95" s="11" t="str">
        <f>IF(H95="","",CHOOSE(_xll.StatOutlierType(ST_Research,,H95) + 1,"","Mild","Extreme"))</f>
        <v/>
      </c>
      <c r="Q95" s="12" t="str">
        <f>IF(I95="","",CHOOSE(_xll.StatOutlierType(ST_ChanceofAdmit,,I95) + 1,"","Mild","Extreme"))</f>
        <v/>
      </c>
    </row>
    <row r="96" spans="1:17" x14ac:dyDescent="0.35">
      <c r="A96" s="10">
        <v>95</v>
      </c>
      <c r="B96" s="11">
        <v>303</v>
      </c>
      <c r="C96" s="11">
        <v>99</v>
      </c>
      <c r="D96" s="11">
        <v>3</v>
      </c>
      <c r="E96" s="11">
        <v>2</v>
      </c>
      <c r="F96" s="11">
        <v>2.5</v>
      </c>
      <c r="G96" s="11">
        <v>7.66</v>
      </c>
      <c r="H96" s="11">
        <v>0</v>
      </c>
      <c r="I96" s="11">
        <v>0.36</v>
      </c>
      <c r="J96" s="11" t="str">
        <f>IF(B96="","",CHOOSE(_xll.StatOutlierType(ST_GREScore,,B96) + 1,"","Mild","Extreme"))</f>
        <v/>
      </c>
      <c r="K96" s="11" t="str">
        <f>IF(C96="","",CHOOSE(_xll.StatOutlierType(ST_TOEFLScore,,C96) + 1,"","Mild","Extreme"))</f>
        <v/>
      </c>
      <c r="L96" s="11" t="str">
        <f>IF(D96="","",CHOOSE(_xll.StatOutlierType(ST_UniversityRating,,D96) + 1,"","Mild","Extreme"))</f>
        <v/>
      </c>
      <c r="M96" s="11" t="str">
        <f>IF(E96="","",CHOOSE(_xll.StatOutlierType(ST_SOP,,E96) + 1,"","Mild","Extreme"))</f>
        <v/>
      </c>
      <c r="N96" s="11" t="str">
        <f>IF(F96="","",CHOOSE(_xll.StatOutlierType(ST_LOR,,F96) + 1,"","Mild","Extreme"))</f>
        <v/>
      </c>
      <c r="O96" s="11" t="str">
        <f>IF(G96="","",CHOOSE(_xll.StatOutlierType(ST_CGPA,,G96) + 1,"","Mild","Extreme"))</f>
        <v/>
      </c>
      <c r="P96" s="11" t="str">
        <f>IF(H96="","",CHOOSE(_xll.StatOutlierType(ST_Research,,H96) + 1,"","Mild","Extreme"))</f>
        <v/>
      </c>
      <c r="Q96" s="12" t="str">
        <f>IF(I96="","",CHOOSE(_xll.StatOutlierType(ST_ChanceofAdmit,,I96) + 1,"","Mild","Extreme"))</f>
        <v/>
      </c>
    </row>
    <row r="97" spans="1:17" x14ac:dyDescent="0.35">
      <c r="A97" s="10">
        <v>96</v>
      </c>
      <c r="B97" s="11">
        <v>304</v>
      </c>
      <c r="C97" s="11">
        <v>100</v>
      </c>
      <c r="D97" s="11">
        <v>4</v>
      </c>
      <c r="E97" s="11">
        <v>1.5</v>
      </c>
      <c r="F97" s="11">
        <v>2.5</v>
      </c>
      <c r="G97" s="11">
        <v>7.84</v>
      </c>
      <c r="H97" s="11">
        <v>0</v>
      </c>
      <c r="I97" s="11">
        <v>0.42</v>
      </c>
      <c r="J97" s="11" t="str">
        <f>IF(B97="","",CHOOSE(_xll.StatOutlierType(ST_GREScore,,B97) + 1,"","Mild","Extreme"))</f>
        <v/>
      </c>
      <c r="K97" s="11" t="str">
        <f>IF(C97="","",CHOOSE(_xll.StatOutlierType(ST_TOEFLScore,,C97) + 1,"","Mild","Extreme"))</f>
        <v/>
      </c>
      <c r="L97" s="11" t="str">
        <f>IF(D97="","",CHOOSE(_xll.StatOutlierType(ST_UniversityRating,,D97) + 1,"","Mild","Extreme"))</f>
        <v/>
      </c>
      <c r="M97" s="11" t="str">
        <f>IF(E97="","",CHOOSE(_xll.StatOutlierType(ST_SOP,,E97) + 1,"","Mild","Extreme"))</f>
        <v/>
      </c>
      <c r="N97" s="11" t="str">
        <f>IF(F97="","",CHOOSE(_xll.StatOutlierType(ST_LOR,,F97) + 1,"","Mild","Extreme"))</f>
        <v/>
      </c>
      <c r="O97" s="11" t="str">
        <f>IF(G97="","",CHOOSE(_xll.StatOutlierType(ST_CGPA,,G97) + 1,"","Mild","Extreme"))</f>
        <v/>
      </c>
      <c r="P97" s="11" t="str">
        <f>IF(H97="","",CHOOSE(_xll.StatOutlierType(ST_Research,,H97) + 1,"","Mild","Extreme"))</f>
        <v/>
      </c>
      <c r="Q97" s="12" t="str">
        <f>IF(I97="","",CHOOSE(_xll.StatOutlierType(ST_ChanceofAdmit,,I97) + 1,"","Mild","Extreme"))</f>
        <v/>
      </c>
    </row>
    <row r="98" spans="1:17" x14ac:dyDescent="0.35">
      <c r="A98" s="10">
        <v>97</v>
      </c>
      <c r="B98" s="11">
        <v>306</v>
      </c>
      <c r="C98" s="11">
        <v>100</v>
      </c>
      <c r="D98" s="11">
        <v>2</v>
      </c>
      <c r="E98" s="11">
        <v>3</v>
      </c>
      <c r="F98" s="11">
        <v>3</v>
      </c>
      <c r="G98" s="11">
        <v>8</v>
      </c>
      <c r="H98" s="11">
        <v>0</v>
      </c>
      <c r="I98" s="11">
        <v>0.48</v>
      </c>
      <c r="J98" s="11" t="str">
        <f>IF(B98="","",CHOOSE(_xll.StatOutlierType(ST_GREScore,,B98) + 1,"","Mild","Extreme"))</f>
        <v/>
      </c>
      <c r="K98" s="11" t="str">
        <f>IF(C98="","",CHOOSE(_xll.StatOutlierType(ST_TOEFLScore,,C98) + 1,"","Mild","Extreme"))</f>
        <v/>
      </c>
      <c r="L98" s="11" t="str">
        <f>IF(D98="","",CHOOSE(_xll.StatOutlierType(ST_UniversityRating,,D98) + 1,"","Mild","Extreme"))</f>
        <v/>
      </c>
      <c r="M98" s="11" t="str">
        <f>IF(E98="","",CHOOSE(_xll.StatOutlierType(ST_SOP,,E98) + 1,"","Mild","Extreme"))</f>
        <v/>
      </c>
      <c r="N98" s="11" t="str">
        <f>IF(F98="","",CHOOSE(_xll.StatOutlierType(ST_LOR,,F98) + 1,"","Mild","Extreme"))</f>
        <v/>
      </c>
      <c r="O98" s="11" t="str">
        <f>IF(G98="","",CHOOSE(_xll.StatOutlierType(ST_CGPA,,G98) + 1,"","Mild","Extreme"))</f>
        <v/>
      </c>
      <c r="P98" s="11" t="str">
        <f>IF(H98="","",CHOOSE(_xll.StatOutlierType(ST_Research,,H98) + 1,"","Mild","Extreme"))</f>
        <v/>
      </c>
      <c r="Q98" s="12" t="str">
        <f>IF(I98="","",CHOOSE(_xll.StatOutlierType(ST_ChanceofAdmit,,I98) + 1,"","Mild","Extreme"))</f>
        <v/>
      </c>
    </row>
    <row r="99" spans="1:17" x14ac:dyDescent="0.35">
      <c r="A99" s="10">
        <v>98</v>
      </c>
      <c r="B99" s="11">
        <v>331</v>
      </c>
      <c r="C99" s="11">
        <v>120</v>
      </c>
      <c r="D99" s="11">
        <v>3</v>
      </c>
      <c r="E99" s="11">
        <v>4</v>
      </c>
      <c r="F99" s="11">
        <v>4</v>
      </c>
      <c r="G99" s="11">
        <v>8.9600000000000009</v>
      </c>
      <c r="H99" s="11">
        <v>1</v>
      </c>
      <c r="I99" s="11">
        <v>0.86</v>
      </c>
      <c r="J99" s="11" t="str">
        <f>IF(B99="","",CHOOSE(_xll.StatOutlierType(ST_GREScore,,B99) + 1,"","Mild","Extreme"))</f>
        <v/>
      </c>
      <c r="K99" s="11" t="str">
        <f>IF(C99="","",CHOOSE(_xll.StatOutlierType(ST_TOEFLScore,,C99) + 1,"","Mild","Extreme"))</f>
        <v/>
      </c>
      <c r="L99" s="11" t="str">
        <f>IF(D99="","",CHOOSE(_xll.StatOutlierType(ST_UniversityRating,,D99) + 1,"","Mild","Extreme"))</f>
        <v/>
      </c>
      <c r="M99" s="11" t="str">
        <f>IF(E99="","",CHOOSE(_xll.StatOutlierType(ST_SOP,,E99) + 1,"","Mild","Extreme"))</f>
        <v/>
      </c>
      <c r="N99" s="11" t="str">
        <f>IF(F99="","",CHOOSE(_xll.StatOutlierType(ST_LOR,,F99) + 1,"","Mild","Extreme"))</f>
        <v/>
      </c>
      <c r="O99" s="11" t="str">
        <f>IF(G99="","",CHOOSE(_xll.StatOutlierType(ST_CGPA,,G99) + 1,"","Mild","Extreme"))</f>
        <v/>
      </c>
      <c r="P99" s="11" t="str">
        <f>IF(H99="","",CHOOSE(_xll.StatOutlierType(ST_Research,,H99) + 1,"","Mild","Extreme"))</f>
        <v/>
      </c>
      <c r="Q99" s="12" t="str">
        <f>IF(I99="","",CHOOSE(_xll.StatOutlierType(ST_ChanceofAdmit,,I99) + 1,"","Mild","Extreme"))</f>
        <v/>
      </c>
    </row>
    <row r="100" spans="1:17" x14ac:dyDescent="0.35">
      <c r="A100" s="10">
        <v>99</v>
      </c>
      <c r="B100" s="11">
        <v>332</v>
      </c>
      <c r="C100" s="11">
        <v>119</v>
      </c>
      <c r="D100" s="11">
        <v>4</v>
      </c>
      <c r="E100" s="11">
        <v>5</v>
      </c>
      <c r="F100" s="11">
        <v>4.5</v>
      </c>
      <c r="G100" s="11">
        <v>9.24</v>
      </c>
      <c r="H100" s="11">
        <v>1</v>
      </c>
      <c r="I100" s="11">
        <v>0.9</v>
      </c>
      <c r="J100" s="11" t="str">
        <f>IF(B100="","",CHOOSE(_xll.StatOutlierType(ST_GREScore,,B100) + 1,"","Mild","Extreme"))</f>
        <v/>
      </c>
      <c r="K100" s="11" t="str">
        <f>IF(C100="","",CHOOSE(_xll.StatOutlierType(ST_TOEFLScore,,C100) + 1,"","Mild","Extreme"))</f>
        <v/>
      </c>
      <c r="L100" s="11" t="str">
        <f>IF(D100="","",CHOOSE(_xll.StatOutlierType(ST_UniversityRating,,D100) + 1,"","Mild","Extreme"))</f>
        <v/>
      </c>
      <c r="M100" s="11" t="str">
        <f>IF(E100="","",CHOOSE(_xll.StatOutlierType(ST_SOP,,E100) + 1,"","Mild","Extreme"))</f>
        <v/>
      </c>
      <c r="N100" s="11" t="str">
        <f>IF(F100="","",CHOOSE(_xll.StatOutlierType(ST_LOR,,F100) + 1,"","Mild","Extreme"))</f>
        <v/>
      </c>
      <c r="O100" s="11" t="str">
        <f>IF(G100="","",CHOOSE(_xll.StatOutlierType(ST_CGPA,,G100) + 1,"","Mild","Extreme"))</f>
        <v/>
      </c>
      <c r="P100" s="11" t="str">
        <f>IF(H100="","",CHOOSE(_xll.StatOutlierType(ST_Research,,H100) + 1,"","Mild","Extreme"))</f>
        <v/>
      </c>
      <c r="Q100" s="12" t="str">
        <f>IF(I100="","",CHOOSE(_xll.StatOutlierType(ST_ChanceofAdmit,,I100) + 1,"","Mild","Extreme"))</f>
        <v/>
      </c>
    </row>
    <row r="101" spans="1:17" x14ac:dyDescent="0.35">
      <c r="A101" s="10">
        <v>100</v>
      </c>
      <c r="B101" s="11">
        <v>323</v>
      </c>
      <c r="C101" s="11">
        <v>113</v>
      </c>
      <c r="D101" s="11">
        <v>3</v>
      </c>
      <c r="E101" s="11">
        <v>4</v>
      </c>
      <c r="F101" s="11">
        <v>4</v>
      </c>
      <c r="G101" s="11">
        <v>8.8800000000000008</v>
      </c>
      <c r="H101" s="11">
        <v>1</v>
      </c>
      <c r="I101" s="11">
        <v>0.79</v>
      </c>
      <c r="J101" s="11" t="str">
        <f>IF(B101="","",CHOOSE(_xll.StatOutlierType(ST_GREScore,,B101) + 1,"","Mild","Extreme"))</f>
        <v/>
      </c>
      <c r="K101" s="11" t="str">
        <f>IF(C101="","",CHOOSE(_xll.StatOutlierType(ST_TOEFLScore,,C101) + 1,"","Mild","Extreme"))</f>
        <v/>
      </c>
      <c r="L101" s="11" t="str">
        <f>IF(D101="","",CHOOSE(_xll.StatOutlierType(ST_UniversityRating,,D101) + 1,"","Mild","Extreme"))</f>
        <v/>
      </c>
      <c r="M101" s="11" t="str">
        <f>IF(E101="","",CHOOSE(_xll.StatOutlierType(ST_SOP,,E101) + 1,"","Mild","Extreme"))</f>
        <v/>
      </c>
      <c r="N101" s="11" t="str">
        <f>IF(F101="","",CHOOSE(_xll.StatOutlierType(ST_LOR,,F101) + 1,"","Mild","Extreme"))</f>
        <v/>
      </c>
      <c r="O101" s="11" t="str">
        <f>IF(G101="","",CHOOSE(_xll.StatOutlierType(ST_CGPA,,G101) + 1,"","Mild","Extreme"))</f>
        <v/>
      </c>
      <c r="P101" s="11" t="str">
        <f>IF(H101="","",CHOOSE(_xll.StatOutlierType(ST_Research,,H101) + 1,"","Mild","Extreme"))</f>
        <v/>
      </c>
      <c r="Q101" s="12" t="str">
        <f>IF(I101="","",CHOOSE(_xll.StatOutlierType(ST_ChanceofAdmit,,I101) + 1,"","Mild","Extreme"))</f>
        <v/>
      </c>
    </row>
    <row r="102" spans="1:17" x14ac:dyDescent="0.35">
      <c r="A102" s="10">
        <v>101</v>
      </c>
      <c r="B102" s="11">
        <v>322</v>
      </c>
      <c r="C102" s="11">
        <v>107</v>
      </c>
      <c r="D102" s="11">
        <v>3</v>
      </c>
      <c r="E102" s="11">
        <v>3.5</v>
      </c>
      <c r="F102" s="11">
        <v>3.5</v>
      </c>
      <c r="G102" s="11">
        <v>8.4600000000000009</v>
      </c>
      <c r="H102" s="11">
        <v>1</v>
      </c>
      <c r="I102" s="11">
        <v>0.71</v>
      </c>
      <c r="J102" s="11" t="str">
        <f>IF(B102="","",CHOOSE(_xll.StatOutlierType(ST_GREScore,,B102) + 1,"","Mild","Extreme"))</f>
        <v/>
      </c>
      <c r="K102" s="11" t="str">
        <f>IF(C102="","",CHOOSE(_xll.StatOutlierType(ST_TOEFLScore,,C102) + 1,"","Mild","Extreme"))</f>
        <v/>
      </c>
      <c r="L102" s="11" t="str">
        <f>IF(D102="","",CHOOSE(_xll.StatOutlierType(ST_UniversityRating,,D102) + 1,"","Mild","Extreme"))</f>
        <v/>
      </c>
      <c r="M102" s="11" t="str">
        <f>IF(E102="","",CHOOSE(_xll.StatOutlierType(ST_SOP,,E102) + 1,"","Mild","Extreme"))</f>
        <v/>
      </c>
      <c r="N102" s="11" t="str">
        <f>IF(F102="","",CHOOSE(_xll.StatOutlierType(ST_LOR,,F102) + 1,"","Mild","Extreme"))</f>
        <v/>
      </c>
      <c r="O102" s="11" t="str">
        <f>IF(G102="","",CHOOSE(_xll.StatOutlierType(ST_CGPA,,G102) + 1,"","Mild","Extreme"))</f>
        <v/>
      </c>
      <c r="P102" s="11" t="str">
        <f>IF(H102="","",CHOOSE(_xll.StatOutlierType(ST_Research,,H102) + 1,"","Mild","Extreme"))</f>
        <v/>
      </c>
      <c r="Q102" s="12" t="str">
        <f>IF(I102="","",CHOOSE(_xll.StatOutlierType(ST_ChanceofAdmit,,I102) + 1,"","Mild","Extreme"))</f>
        <v/>
      </c>
    </row>
    <row r="103" spans="1:17" x14ac:dyDescent="0.35">
      <c r="A103" s="10">
        <v>102</v>
      </c>
      <c r="B103" s="11">
        <v>312</v>
      </c>
      <c r="C103" s="11">
        <v>105</v>
      </c>
      <c r="D103" s="11">
        <v>2</v>
      </c>
      <c r="E103" s="11">
        <v>2.5</v>
      </c>
      <c r="F103" s="11">
        <v>3</v>
      </c>
      <c r="G103" s="11">
        <v>8.1199999999999992</v>
      </c>
      <c r="H103" s="11">
        <v>0</v>
      </c>
      <c r="I103" s="11">
        <v>0.64</v>
      </c>
      <c r="J103" s="11" t="str">
        <f>IF(B103="","",CHOOSE(_xll.StatOutlierType(ST_GREScore,,B103) + 1,"","Mild","Extreme"))</f>
        <v/>
      </c>
      <c r="K103" s="11" t="str">
        <f>IF(C103="","",CHOOSE(_xll.StatOutlierType(ST_TOEFLScore,,C103) + 1,"","Mild","Extreme"))</f>
        <v/>
      </c>
      <c r="L103" s="11" t="str">
        <f>IF(D103="","",CHOOSE(_xll.StatOutlierType(ST_UniversityRating,,D103) + 1,"","Mild","Extreme"))</f>
        <v/>
      </c>
      <c r="M103" s="11" t="str">
        <f>IF(E103="","",CHOOSE(_xll.StatOutlierType(ST_SOP,,E103) + 1,"","Mild","Extreme"))</f>
        <v/>
      </c>
      <c r="N103" s="11" t="str">
        <f>IF(F103="","",CHOOSE(_xll.StatOutlierType(ST_LOR,,F103) + 1,"","Mild","Extreme"))</f>
        <v/>
      </c>
      <c r="O103" s="11" t="str">
        <f>IF(G103="","",CHOOSE(_xll.StatOutlierType(ST_CGPA,,G103) + 1,"","Mild","Extreme"))</f>
        <v/>
      </c>
      <c r="P103" s="11" t="str">
        <f>IF(H103="","",CHOOSE(_xll.StatOutlierType(ST_Research,,H103) + 1,"","Mild","Extreme"))</f>
        <v/>
      </c>
      <c r="Q103" s="12" t="str">
        <f>IF(I103="","",CHOOSE(_xll.StatOutlierType(ST_ChanceofAdmit,,I103) + 1,"","Mild","Extreme"))</f>
        <v/>
      </c>
    </row>
    <row r="104" spans="1:17" x14ac:dyDescent="0.35">
      <c r="A104" s="10">
        <v>103</v>
      </c>
      <c r="B104" s="11">
        <v>314</v>
      </c>
      <c r="C104" s="11">
        <v>106</v>
      </c>
      <c r="D104" s="11">
        <v>2</v>
      </c>
      <c r="E104" s="11">
        <v>4</v>
      </c>
      <c r="F104" s="11">
        <v>3.5</v>
      </c>
      <c r="G104" s="11">
        <v>8.25</v>
      </c>
      <c r="H104" s="11">
        <v>0</v>
      </c>
      <c r="I104" s="11">
        <v>0.62</v>
      </c>
      <c r="J104" s="11" t="str">
        <f>IF(B104="","",CHOOSE(_xll.StatOutlierType(ST_GREScore,,B104) + 1,"","Mild","Extreme"))</f>
        <v/>
      </c>
      <c r="K104" s="11" t="str">
        <f>IF(C104="","",CHOOSE(_xll.StatOutlierType(ST_TOEFLScore,,C104) + 1,"","Mild","Extreme"))</f>
        <v/>
      </c>
      <c r="L104" s="11" t="str">
        <f>IF(D104="","",CHOOSE(_xll.StatOutlierType(ST_UniversityRating,,D104) + 1,"","Mild","Extreme"))</f>
        <v/>
      </c>
      <c r="M104" s="11" t="str">
        <f>IF(E104="","",CHOOSE(_xll.StatOutlierType(ST_SOP,,E104) + 1,"","Mild","Extreme"))</f>
        <v/>
      </c>
      <c r="N104" s="11" t="str">
        <f>IF(F104="","",CHOOSE(_xll.StatOutlierType(ST_LOR,,F104) + 1,"","Mild","Extreme"))</f>
        <v/>
      </c>
      <c r="O104" s="11" t="str">
        <f>IF(G104="","",CHOOSE(_xll.StatOutlierType(ST_CGPA,,G104) + 1,"","Mild","Extreme"))</f>
        <v/>
      </c>
      <c r="P104" s="11" t="str">
        <f>IF(H104="","",CHOOSE(_xll.StatOutlierType(ST_Research,,H104) + 1,"","Mild","Extreme"))</f>
        <v/>
      </c>
      <c r="Q104" s="12" t="str">
        <f>IF(I104="","",CHOOSE(_xll.StatOutlierType(ST_ChanceofAdmit,,I104) + 1,"","Mild","Extreme"))</f>
        <v/>
      </c>
    </row>
    <row r="105" spans="1:17" x14ac:dyDescent="0.35">
      <c r="A105" s="10">
        <v>104</v>
      </c>
      <c r="B105" s="11">
        <v>317</v>
      </c>
      <c r="C105" s="11">
        <v>104</v>
      </c>
      <c r="D105" s="11">
        <v>2</v>
      </c>
      <c r="E105" s="11">
        <v>4.5</v>
      </c>
      <c r="F105" s="11">
        <v>4</v>
      </c>
      <c r="G105" s="11">
        <v>8.4700000000000006</v>
      </c>
      <c r="H105" s="11">
        <v>0</v>
      </c>
      <c r="I105" s="11">
        <v>0.56999999999999995</v>
      </c>
      <c r="J105" s="11" t="str">
        <f>IF(B105="","",CHOOSE(_xll.StatOutlierType(ST_GREScore,,B105) + 1,"","Mild","Extreme"))</f>
        <v/>
      </c>
      <c r="K105" s="11" t="str">
        <f>IF(C105="","",CHOOSE(_xll.StatOutlierType(ST_TOEFLScore,,C105) + 1,"","Mild","Extreme"))</f>
        <v/>
      </c>
      <c r="L105" s="11" t="str">
        <f>IF(D105="","",CHOOSE(_xll.StatOutlierType(ST_UniversityRating,,D105) + 1,"","Mild","Extreme"))</f>
        <v/>
      </c>
      <c r="M105" s="11" t="str">
        <f>IF(E105="","",CHOOSE(_xll.StatOutlierType(ST_SOP,,E105) + 1,"","Mild","Extreme"))</f>
        <v/>
      </c>
      <c r="N105" s="11" t="str">
        <f>IF(F105="","",CHOOSE(_xll.StatOutlierType(ST_LOR,,F105) + 1,"","Mild","Extreme"))</f>
        <v/>
      </c>
      <c r="O105" s="11" t="str">
        <f>IF(G105="","",CHOOSE(_xll.StatOutlierType(ST_CGPA,,G105) + 1,"","Mild","Extreme"))</f>
        <v/>
      </c>
      <c r="P105" s="11" t="str">
        <f>IF(H105="","",CHOOSE(_xll.StatOutlierType(ST_Research,,H105) + 1,"","Mild","Extreme"))</f>
        <v/>
      </c>
      <c r="Q105" s="12" t="str">
        <f>IF(I105="","",CHOOSE(_xll.StatOutlierType(ST_ChanceofAdmit,,I105) + 1,"","Mild","Extreme"))</f>
        <v/>
      </c>
    </row>
    <row r="106" spans="1:17" x14ac:dyDescent="0.35">
      <c r="A106" s="10">
        <v>105</v>
      </c>
      <c r="B106" s="11">
        <v>326</v>
      </c>
      <c r="C106" s="11">
        <v>112</v>
      </c>
      <c r="D106" s="11">
        <v>3</v>
      </c>
      <c r="E106" s="11">
        <v>3.5</v>
      </c>
      <c r="F106" s="11">
        <v>3</v>
      </c>
      <c r="G106" s="11">
        <v>9.0500000000000007</v>
      </c>
      <c r="H106" s="11">
        <v>1</v>
      </c>
      <c r="I106" s="11">
        <v>0.74</v>
      </c>
      <c r="J106" s="11" t="str">
        <f>IF(B106="","",CHOOSE(_xll.StatOutlierType(ST_GREScore,,B106) + 1,"","Mild","Extreme"))</f>
        <v/>
      </c>
      <c r="K106" s="11" t="str">
        <f>IF(C106="","",CHOOSE(_xll.StatOutlierType(ST_TOEFLScore,,C106) + 1,"","Mild","Extreme"))</f>
        <v/>
      </c>
      <c r="L106" s="11" t="str">
        <f>IF(D106="","",CHOOSE(_xll.StatOutlierType(ST_UniversityRating,,D106) + 1,"","Mild","Extreme"))</f>
        <v/>
      </c>
      <c r="M106" s="11" t="str">
        <f>IF(E106="","",CHOOSE(_xll.StatOutlierType(ST_SOP,,E106) + 1,"","Mild","Extreme"))</f>
        <v/>
      </c>
      <c r="N106" s="11" t="str">
        <f>IF(F106="","",CHOOSE(_xll.StatOutlierType(ST_LOR,,F106) + 1,"","Mild","Extreme"))</f>
        <v/>
      </c>
      <c r="O106" s="11" t="str">
        <f>IF(G106="","",CHOOSE(_xll.StatOutlierType(ST_CGPA,,G106) + 1,"","Mild","Extreme"))</f>
        <v/>
      </c>
      <c r="P106" s="11" t="str">
        <f>IF(H106="","",CHOOSE(_xll.StatOutlierType(ST_Research,,H106) + 1,"","Mild","Extreme"))</f>
        <v/>
      </c>
      <c r="Q106" s="12" t="str">
        <f>IF(I106="","",CHOOSE(_xll.StatOutlierType(ST_ChanceofAdmit,,I106) + 1,"","Mild","Extreme"))</f>
        <v/>
      </c>
    </row>
    <row r="107" spans="1:17" x14ac:dyDescent="0.35">
      <c r="A107" s="10">
        <v>106</v>
      </c>
      <c r="B107" s="11">
        <v>316</v>
      </c>
      <c r="C107" s="11">
        <v>110</v>
      </c>
      <c r="D107" s="11">
        <v>3</v>
      </c>
      <c r="E107" s="11">
        <v>4</v>
      </c>
      <c r="F107" s="11">
        <v>4.5</v>
      </c>
      <c r="G107" s="11">
        <v>8.7799999999999994</v>
      </c>
      <c r="H107" s="11">
        <v>1</v>
      </c>
      <c r="I107" s="11">
        <v>0.69</v>
      </c>
      <c r="J107" s="11" t="str">
        <f>IF(B107="","",CHOOSE(_xll.StatOutlierType(ST_GREScore,,B107) + 1,"","Mild","Extreme"))</f>
        <v/>
      </c>
      <c r="K107" s="11" t="str">
        <f>IF(C107="","",CHOOSE(_xll.StatOutlierType(ST_TOEFLScore,,C107) + 1,"","Mild","Extreme"))</f>
        <v/>
      </c>
      <c r="L107" s="11" t="str">
        <f>IF(D107="","",CHOOSE(_xll.StatOutlierType(ST_UniversityRating,,D107) + 1,"","Mild","Extreme"))</f>
        <v/>
      </c>
      <c r="M107" s="11" t="str">
        <f>IF(E107="","",CHOOSE(_xll.StatOutlierType(ST_SOP,,E107) + 1,"","Mild","Extreme"))</f>
        <v/>
      </c>
      <c r="N107" s="11" t="str">
        <f>IF(F107="","",CHOOSE(_xll.StatOutlierType(ST_LOR,,F107) + 1,"","Mild","Extreme"))</f>
        <v/>
      </c>
      <c r="O107" s="11" t="str">
        <f>IF(G107="","",CHOOSE(_xll.StatOutlierType(ST_CGPA,,G107) + 1,"","Mild","Extreme"))</f>
        <v/>
      </c>
      <c r="P107" s="11" t="str">
        <f>IF(H107="","",CHOOSE(_xll.StatOutlierType(ST_Research,,H107) + 1,"","Mild","Extreme"))</f>
        <v/>
      </c>
      <c r="Q107" s="12" t="str">
        <f>IF(I107="","",CHOOSE(_xll.StatOutlierType(ST_ChanceofAdmit,,I107) + 1,"","Mild","Extreme"))</f>
        <v/>
      </c>
    </row>
    <row r="108" spans="1:17" x14ac:dyDescent="0.35">
      <c r="A108" s="10">
        <v>107</v>
      </c>
      <c r="B108" s="11">
        <v>329</v>
      </c>
      <c r="C108" s="11">
        <v>111</v>
      </c>
      <c r="D108" s="11">
        <v>4</v>
      </c>
      <c r="E108" s="11">
        <v>4.5</v>
      </c>
      <c r="F108" s="11">
        <v>4.5</v>
      </c>
      <c r="G108" s="11">
        <v>9.18</v>
      </c>
      <c r="H108" s="11">
        <v>1</v>
      </c>
      <c r="I108" s="11">
        <v>0.87</v>
      </c>
      <c r="J108" s="11" t="str">
        <f>IF(B108="","",CHOOSE(_xll.StatOutlierType(ST_GREScore,,B108) + 1,"","Mild","Extreme"))</f>
        <v/>
      </c>
      <c r="K108" s="11" t="str">
        <f>IF(C108="","",CHOOSE(_xll.StatOutlierType(ST_TOEFLScore,,C108) + 1,"","Mild","Extreme"))</f>
        <v/>
      </c>
      <c r="L108" s="11" t="str">
        <f>IF(D108="","",CHOOSE(_xll.StatOutlierType(ST_UniversityRating,,D108) + 1,"","Mild","Extreme"))</f>
        <v/>
      </c>
      <c r="M108" s="11" t="str">
        <f>IF(E108="","",CHOOSE(_xll.StatOutlierType(ST_SOP,,E108) + 1,"","Mild","Extreme"))</f>
        <v/>
      </c>
      <c r="N108" s="11" t="str">
        <f>IF(F108="","",CHOOSE(_xll.StatOutlierType(ST_LOR,,F108) + 1,"","Mild","Extreme"))</f>
        <v/>
      </c>
      <c r="O108" s="11" t="str">
        <f>IF(G108="","",CHOOSE(_xll.StatOutlierType(ST_CGPA,,G108) + 1,"","Mild","Extreme"))</f>
        <v/>
      </c>
      <c r="P108" s="11" t="str">
        <f>IF(H108="","",CHOOSE(_xll.StatOutlierType(ST_Research,,H108) + 1,"","Mild","Extreme"))</f>
        <v/>
      </c>
      <c r="Q108" s="12" t="str">
        <f>IF(I108="","",CHOOSE(_xll.StatOutlierType(ST_ChanceofAdmit,,I108) + 1,"","Mild","Extreme"))</f>
        <v/>
      </c>
    </row>
    <row r="109" spans="1:17" x14ac:dyDescent="0.35">
      <c r="A109" s="10">
        <v>108</v>
      </c>
      <c r="B109" s="11">
        <v>338</v>
      </c>
      <c r="C109" s="11">
        <v>117</v>
      </c>
      <c r="D109" s="11">
        <v>4</v>
      </c>
      <c r="E109" s="11">
        <v>3.5</v>
      </c>
      <c r="F109" s="11">
        <v>4.5</v>
      </c>
      <c r="G109" s="11">
        <v>9.4600000000000009</v>
      </c>
      <c r="H109" s="11">
        <v>1</v>
      </c>
      <c r="I109" s="11">
        <v>0.91</v>
      </c>
      <c r="J109" s="11" t="str">
        <f>IF(B109="","",CHOOSE(_xll.StatOutlierType(ST_GREScore,,B109) + 1,"","Mild","Extreme"))</f>
        <v/>
      </c>
      <c r="K109" s="11" t="str">
        <f>IF(C109="","",CHOOSE(_xll.StatOutlierType(ST_TOEFLScore,,C109) + 1,"","Mild","Extreme"))</f>
        <v/>
      </c>
      <c r="L109" s="11" t="str">
        <f>IF(D109="","",CHOOSE(_xll.StatOutlierType(ST_UniversityRating,,D109) + 1,"","Mild","Extreme"))</f>
        <v/>
      </c>
      <c r="M109" s="11" t="str">
        <f>IF(E109="","",CHOOSE(_xll.StatOutlierType(ST_SOP,,E109) + 1,"","Mild","Extreme"))</f>
        <v/>
      </c>
      <c r="N109" s="11" t="str">
        <f>IF(F109="","",CHOOSE(_xll.StatOutlierType(ST_LOR,,F109) + 1,"","Mild","Extreme"))</f>
        <v/>
      </c>
      <c r="O109" s="11" t="str">
        <f>IF(G109="","",CHOOSE(_xll.StatOutlierType(ST_CGPA,,G109) + 1,"","Mild","Extreme"))</f>
        <v/>
      </c>
      <c r="P109" s="11" t="str">
        <f>IF(H109="","",CHOOSE(_xll.StatOutlierType(ST_Research,,H109) + 1,"","Mild","Extreme"))</f>
        <v/>
      </c>
      <c r="Q109" s="12" t="str">
        <f>IF(I109="","",CHOOSE(_xll.StatOutlierType(ST_ChanceofAdmit,,I109) + 1,"","Mild","Extreme"))</f>
        <v/>
      </c>
    </row>
    <row r="110" spans="1:17" x14ac:dyDescent="0.35">
      <c r="A110" s="10">
        <v>109</v>
      </c>
      <c r="B110" s="11">
        <v>331</v>
      </c>
      <c r="C110" s="11">
        <v>116</v>
      </c>
      <c r="D110" s="11">
        <v>5</v>
      </c>
      <c r="E110" s="11">
        <v>5</v>
      </c>
      <c r="F110" s="11">
        <v>5</v>
      </c>
      <c r="G110" s="11">
        <v>9.3800000000000008</v>
      </c>
      <c r="H110" s="11">
        <v>1</v>
      </c>
      <c r="I110" s="11">
        <v>0.93</v>
      </c>
      <c r="J110" s="11" t="str">
        <f>IF(B110="","",CHOOSE(_xll.StatOutlierType(ST_GREScore,,B110) + 1,"","Mild","Extreme"))</f>
        <v/>
      </c>
      <c r="K110" s="11" t="str">
        <f>IF(C110="","",CHOOSE(_xll.StatOutlierType(ST_TOEFLScore,,C110) + 1,"","Mild","Extreme"))</f>
        <v/>
      </c>
      <c r="L110" s="11" t="str">
        <f>IF(D110="","",CHOOSE(_xll.StatOutlierType(ST_UniversityRating,,D110) + 1,"","Mild","Extreme"))</f>
        <v/>
      </c>
      <c r="M110" s="11" t="str">
        <f>IF(E110="","",CHOOSE(_xll.StatOutlierType(ST_SOP,,E110) + 1,"","Mild","Extreme"))</f>
        <v/>
      </c>
      <c r="N110" s="11" t="str">
        <f>IF(F110="","",CHOOSE(_xll.StatOutlierType(ST_LOR,,F110) + 1,"","Mild","Extreme"))</f>
        <v/>
      </c>
      <c r="O110" s="11" t="str">
        <f>IF(G110="","",CHOOSE(_xll.StatOutlierType(ST_CGPA,,G110) + 1,"","Mild","Extreme"))</f>
        <v/>
      </c>
      <c r="P110" s="11" t="str">
        <f>IF(H110="","",CHOOSE(_xll.StatOutlierType(ST_Research,,H110) + 1,"","Mild","Extreme"))</f>
        <v/>
      </c>
      <c r="Q110" s="12" t="str">
        <f>IF(I110="","",CHOOSE(_xll.StatOutlierType(ST_ChanceofAdmit,,I110) + 1,"","Mild","Extreme"))</f>
        <v/>
      </c>
    </row>
    <row r="111" spans="1:17" x14ac:dyDescent="0.35">
      <c r="A111" s="10">
        <v>110</v>
      </c>
      <c r="B111" s="11">
        <v>304</v>
      </c>
      <c r="C111" s="11">
        <v>103</v>
      </c>
      <c r="D111" s="11">
        <v>5</v>
      </c>
      <c r="E111" s="11">
        <v>5</v>
      </c>
      <c r="F111" s="11">
        <v>4</v>
      </c>
      <c r="G111" s="11">
        <v>8.64</v>
      </c>
      <c r="H111" s="11">
        <v>0</v>
      </c>
      <c r="I111" s="11">
        <v>0.68</v>
      </c>
      <c r="J111" s="11" t="str">
        <f>IF(B111="","",CHOOSE(_xll.StatOutlierType(ST_GREScore,,B111) + 1,"","Mild","Extreme"))</f>
        <v/>
      </c>
      <c r="K111" s="11" t="str">
        <f>IF(C111="","",CHOOSE(_xll.StatOutlierType(ST_TOEFLScore,,C111) + 1,"","Mild","Extreme"))</f>
        <v/>
      </c>
      <c r="L111" s="11" t="str">
        <f>IF(D111="","",CHOOSE(_xll.StatOutlierType(ST_UniversityRating,,D111) + 1,"","Mild","Extreme"))</f>
        <v/>
      </c>
      <c r="M111" s="11" t="str">
        <f>IF(E111="","",CHOOSE(_xll.StatOutlierType(ST_SOP,,E111) + 1,"","Mild","Extreme"))</f>
        <v/>
      </c>
      <c r="N111" s="11" t="str">
        <f>IF(F111="","",CHOOSE(_xll.StatOutlierType(ST_LOR,,F111) + 1,"","Mild","Extreme"))</f>
        <v/>
      </c>
      <c r="O111" s="11" t="str">
        <f>IF(G111="","",CHOOSE(_xll.StatOutlierType(ST_CGPA,,G111) + 1,"","Mild","Extreme"))</f>
        <v/>
      </c>
      <c r="P111" s="11" t="str">
        <f>IF(H111="","",CHOOSE(_xll.StatOutlierType(ST_Research,,H111) + 1,"","Mild","Extreme"))</f>
        <v/>
      </c>
      <c r="Q111" s="12" t="str">
        <f>IF(I111="","",CHOOSE(_xll.StatOutlierType(ST_ChanceofAdmit,,I111) + 1,"","Mild","Extreme"))</f>
        <v/>
      </c>
    </row>
    <row r="112" spans="1:17" x14ac:dyDescent="0.35">
      <c r="A112" s="10">
        <v>111</v>
      </c>
      <c r="B112" s="11">
        <v>305</v>
      </c>
      <c r="C112" s="11">
        <v>108</v>
      </c>
      <c r="D112" s="11">
        <v>5</v>
      </c>
      <c r="E112" s="11">
        <v>3</v>
      </c>
      <c r="F112" s="11">
        <v>3</v>
      </c>
      <c r="G112" s="11">
        <v>8.48</v>
      </c>
      <c r="H112" s="11">
        <v>0</v>
      </c>
      <c r="I112" s="11">
        <v>0.61</v>
      </c>
      <c r="J112" s="11" t="str">
        <f>IF(B112="","",CHOOSE(_xll.StatOutlierType(ST_GREScore,,B112) + 1,"","Mild","Extreme"))</f>
        <v/>
      </c>
      <c r="K112" s="11" t="str">
        <f>IF(C112="","",CHOOSE(_xll.StatOutlierType(ST_TOEFLScore,,C112) + 1,"","Mild","Extreme"))</f>
        <v/>
      </c>
      <c r="L112" s="11" t="str">
        <f>IF(D112="","",CHOOSE(_xll.StatOutlierType(ST_UniversityRating,,D112) + 1,"","Mild","Extreme"))</f>
        <v/>
      </c>
      <c r="M112" s="11" t="str">
        <f>IF(E112="","",CHOOSE(_xll.StatOutlierType(ST_SOP,,E112) + 1,"","Mild","Extreme"))</f>
        <v/>
      </c>
      <c r="N112" s="11" t="str">
        <f>IF(F112="","",CHOOSE(_xll.StatOutlierType(ST_LOR,,F112) + 1,"","Mild","Extreme"))</f>
        <v/>
      </c>
      <c r="O112" s="11" t="str">
        <f>IF(G112="","",CHOOSE(_xll.StatOutlierType(ST_CGPA,,G112) + 1,"","Mild","Extreme"))</f>
        <v/>
      </c>
      <c r="P112" s="11" t="str">
        <f>IF(H112="","",CHOOSE(_xll.StatOutlierType(ST_Research,,H112) + 1,"","Mild","Extreme"))</f>
        <v/>
      </c>
      <c r="Q112" s="12" t="str">
        <f>IF(I112="","",CHOOSE(_xll.StatOutlierType(ST_ChanceofAdmit,,I112) + 1,"","Mild","Extreme"))</f>
        <v/>
      </c>
    </row>
    <row r="113" spans="1:17" x14ac:dyDescent="0.35">
      <c r="A113" s="10">
        <v>112</v>
      </c>
      <c r="B113" s="11">
        <v>321</v>
      </c>
      <c r="C113" s="11">
        <v>109</v>
      </c>
      <c r="D113" s="11">
        <v>4</v>
      </c>
      <c r="E113" s="11">
        <v>4</v>
      </c>
      <c r="F113" s="11">
        <v>4</v>
      </c>
      <c r="G113" s="11">
        <v>8.68</v>
      </c>
      <c r="H113" s="11">
        <v>1</v>
      </c>
      <c r="I113" s="11">
        <v>0.69</v>
      </c>
      <c r="J113" s="11" t="str">
        <f>IF(B113="","",CHOOSE(_xll.StatOutlierType(ST_GREScore,,B113) + 1,"","Mild","Extreme"))</f>
        <v/>
      </c>
      <c r="K113" s="11" t="str">
        <f>IF(C113="","",CHOOSE(_xll.StatOutlierType(ST_TOEFLScore,,C113) + 1,"","Mild","Extreme"))</f>
        <v/>
      </c>
      <c r="L113" s="11" t="str">
        <f>IF(D113="","",CHOOSE(_xll.StatOutlierType(ST_UniversityRating,,D113) + 1,"","Mild","Extreme"))</f>
        <v/>
      </c>
      <c r="M113" s="11" t="str">
        <f>IF(E113="","",CHOOSE(_xll.StatOutlierType(ST_SOP,,E113) + 1,"","Mild","Extreme"))</f>
        <v/>
      </c>
      <c r="N113" s="11" t="str">
        <f>IF(F113="","",CHOOSE(_xll.StatOutlierType(ST_LOR,,F113) + 1,"","Mild","Extreme"))</f>
        <v/>
      </c>
      <c r="O113" s="11" t="str">
        <f>IF(G113="","",CHOOSE(_xll.StatOutlierType(ST_CGPA,,G113) + 1,"","Mild","Extreme"))</f>
        <v/>
      </c>
      <c r="P113" s="11" t="str">
        <f>IF(H113="","",CHOOSE(_xll.StatOutlierType(ST_Research,,H113) + 1,"","Mild","Extreme"))</f>
        <v/>
      </c>
      <c r="Q113" s="12" t="str">
        <f>IF(I113="","",CHOOSE(_xll.StatOutlierType(ST_ChanceofAdmit,,I113) + 1,"","Mild","Extreme"))</f>
        <v/>
      </c>
    </row>
    <row r="114" spans="1:17" x14ac:dyDescent="0.35">
      <c r="A114" s="10">
        <v>113</v>
      </c>
      <c r="B114" s="11">
        <v>301</v>
      </c>
      <c r="C114" s="11">
        <v>107</v>
      </c>
      <c r="D114" s="11">
        <v>3</v>
      </c>
      <c r="E114" s="11">
        <v>3.5</v>
      </c>
      <c r="F114" s="11">
        <v>3.5</v>
      </c>
      <c r="G114" s="11">
        <v>8.34</v>
      </c>
      <c r="H114" s="11">
        <v>1</v>
      </c>
      <c r="I114" s="11">
        <v>0.62</v>
      </c>
      <c r="J114" s="11" t="str">
        <f>IF(B114="","",CHOOSE(_xll.StatOutlierType(ST_GREScore,,B114) + 1,"","Mild","Extreme"))</f>
        <v/>
      </c>
      <c r="K114" s="11" t="str">
        <f>IF(C114="","",CHOOSE(_xll.StatOutlierType(ST_TOEFLScore,,C114) + 1,"","Mild","Extreme"))</f>
        <v/>
      </c>
      <c r="L114" s="11" t="str">
        <f>IF(D114="","",CHOOSE(_xll.StatOutlierType(ST_UniversityRating,,D114) + 1,"","Mild","Extreme"))</f>
        <v/>
      </c>
      <c r="M114" s="11" t="str">
        <f>IF(E114="","",CHOOSE(_xll.StatOutlierType(ST_SOP,,E114) + 1,"","Mild","Extreme"))</f>
        <v/>
      </c>
      <c r="N114" s="11" t="str">
        <f>IF(F114="","",CHOOSE(_xll.StatOutlierType(ST_LOR,,F114) + 1,"","Mild","Extreme"))</f>
        <v/>
      </c>
      <c r="O114" s="11" t="str">
        <f>IF(G114="","",CHOOSE(_xll.StatOutlierType(ST_CGPA,,G114) + 1,"","Mild","Extreme"))</f>
        <v/>
      </c>
      <c r="P114" s="11" t="str">
        <f>IF(H114="","",CHOOSE(_xll.StatOutlierType(ST_Research,,H114) + 1,"","Mild","Extreme"))</f>
        <v/>
      </c>
      <c r="Q114" s="12" t="str">
        <f>IF(I114="","",CHOOSE(_xll.StatOutlierType(ST_ChanceofAdmit,,I114) + 1,"","Mild","Extreme"))</f>
        <v/>
      </c>
    </row>
    <row r="115" spans="1:17" x14ac:dyDescent="0.35">
      <c r="A115" s="10">
        <v>114</v>
      </c>
      <c r="B115" s="11">
        <v>320</v>
      </c>
      <c r="C115" s="11">
        <v>110</v>
      </c>
      <c r="D115" s="11">
        <v>2</v>
      </c>
      <c r="E115" s="11">
        <v>4</v>
      </c>
      <c r="F115" s="11">
        <v>3.5</v>
      </c>
      <c r="G115" s="11">
        <v>8.56</v>
      </c>
      <c r="H115" s="11">
        <v>0</v>
      </c>
      <c r="I115" s="11">
        <v>0.72</v>
      </c>
      <c r="J115" s="11" t="str">
        <f>IF(B115="","",CHOOSE(_xll.StatOutlierType(ST_GREScore,,B115) + 1,"","Mild","Extreme"))</f>
        <v/>
      </c>
      <c r="K115" s="11" t="str">
        <f>IF(C115="","",CHOOSE(_xll.StatOutlierType(ST_TOEFLScore,,C115) + 1,"","Mild","Extreme"))</f>
        <v/>
      </c>
      <c r="L115" s="11" t="str">
        <f>IF(D115="","",CHOOSE(_xll.StatOutlierType(ST_UniversityRating,,D115) + 1,"","Mild","Extreme"))</f>
        <v/>
      </c>
      <c r="M115" s="11" t="str">
        <f>IF(E115="","",CHOOSE(_xll.StatOutlierType(ST_SOP,,E115) + 1,"","Mild","Extreme"))</f>
        <v/>
      </c>
      <c r="N115" s="11" t="str">
        <f>IF(F115="","",CHOOSE(_xll.StatOutlierType(ST_LOR,,F115) + 1,"","Mild","Extreme"))</f>
        <v/>
      </c>
      <c r="O115" s="11" t="str">
        <f>IF(G115="","",CHOOSE(_xll.StatOutlierType(ST_CGPA,,G115) + 1,"","Mild","Extreme"))</f>
        <v/>
      </c>
      <c r="P115" s="11" t="str">
        <f>IF(H115="","",CHOOSE(_xll.StatOutlierType(ST_Research,,H115) + 1,"","Mild","Extreme"))</f>
        <v/>
      </c>
      <c r="Q115" s="12" t="str">
        <f>IF(I115="","",CHOOSE(_xll.StatOutlierType(ST_ChanceofAdmit,,I115) + 1,"","Mild","Extreme"))</f>
        <v/>
      </c>
    </row>
    <row r="116" spans="1:17" x14ac:dyDescent="0.35">
      <c r="A116" s="10">
        <v>115</v>
      </c>
      <c r="B116" s="11">
        <v>311</v>
      </c>
      <c r="C116" s="11">
        <v>105</v>
      </c>
      <c r="D116" s="11">
        <v>3</v>
      </c>
      <c r="E116" s="11">
        <v>3.5</v>
      </c>
      <c r="F116" s="11">
        <v>3</v>
      </c>
      <c r="G116" s="11">
        <v>8.4499999999999993</v>
      </c>
      <c r="H116" s="11">
        <v>1</v>
      </c>
      <c r="I116" s="11">
        <v>0.59</v>
      </c>
      <c r="J116" s="11" t="str">
        <f>IF(B116="","",CHOOSE(_xll.StatOutlierType(ST_GREScore,,B116) + 1,"","Mild","Extreme"))</f>
        <v/>
      </c>
      <c r="K116" s="11" t="str">
        <f>IF(C116="","",CHOOSE(_xll.StatOutlierType(ST_TOEFLScore,,C116) + 1,"","Mild","Extreme"))</f>
        <v/>
      </c>
      <c r="L116" s="11" t="str">
        <f>IF(D116="","",CHOOSE(_xll.StatOutlierType(ST_UniversityRating,,D116) + 1,"","Mild","Extreme"))</f>
        <v/>
      </c>
      <c r="M116" s="11" t="str">
        <f>IF(E116="","",CHOOSE(_xll.StatOutlierType(ST_SOP,,E116) + 1,"","Mild","Extreme"))</f>
        <v/>
      </c>
      <c r="N116" s="11" t="str">
        <f>IF(F116="","",CHOOSE(_xll.StatOutlierType(ST_LOR,,F116) + 1,"","Mild","Extreme"))</f>
        <v/>
      </c>
      <c r="O116" s="11" t="str">
        <f>IF(G116="","",CHOOSE(_xll.StatOutlierType(ST_CGPA,,G116) + 1,"","Mild","Extreme"))</f>
        <v/>
      </c>
      <c r="P116" s="11" t="str">
        <f>IF(H116="","",CHOOSE(_xll.StatOutlierType(ST_Research,,H116) + 1,"","Mild","Extreme"))</f>
        <v/>
      </c>
      <c r="Q116" s="12" t="str">
        <f>IF(I116="","",CHOOSE(_xll.StatOutlierType(ST_ChanceofAdmit,,I116) + 1,"","Mild","Extreme"))</f>
        <v/>
      </c>
    </row>
    <row r="117" spans="1:17" x14ac:dyDescent="0.35">
      <c r="A117" s="10">
        <v>116</v>
      </c>
      <c r="B117" s="11">
        <v>310</v>
      </c>
      <c r="C117" s="11">
        <v>106</v>
      </c>
      <c r="D117" s="11">
        <v>4</v>
      </c>
      <c r="E117" s="11">
        <v>4.5</v>
      </c>
      <c r="F117" s="11">
        <v>4.5</v>
      </c>
      <c r="G117" s="11">
        <v>9.0399999999999991</v>
      </c>
      <c r="H117" s="11">
        <v>1</v>
      </c>
      <c r="I117" s="11">
        <v>0.66</v>
      </c>
      <c r="J117" s="11" t="str">
        <f>IF(B117="","",CHOOSE(_xll.StatOutlierType(ST_GREScore,,B117) + 1,"","Mild","Extreme"))</f>
        <v/>
      </c>
      <c r="K117" s="11" t="str">
        <f>IF(C117="","",CHOOSE(_xll.StatOutlierType(ST_TOEFLScore,,C117) + 1,"","Mild","Extreme"))</f>
        <v/>
      </c>
      <c r="L117" s="11" t="str">
        <f>IF(D117="","",CHOOSE(_xll.StatOutlierType(ST_UniversityRating,,D117) + 1,"","Mild","Extreme"))</f>
        <v/>
      </c>
      <c r="M117" s="11" t="str">
        <f>IF(E117="","",CHOOSE(_xll.StatOutlierType(ST_SOP,,E117) + 1,"","Mild","Extreme"))</f>
        <v/>
      </c>
      <c r="N117" s="11" t="str">
        <f>IF(F117="","",CHOOSE(_xll.StatOutlierType(ST_LOR,,F117) + 1,"","Mild","Extreme"))</f>
        <v/>
      </c>
      <c r="O117" s="11" t="str">
        <f>IF(G117="","",CHOOSE(_xll.StatOutlierType(ST_CGPA,,G117) + 1,"","Mild","Extreme"))</f>
        <v/>
      </c>
      <c r="P117" s="11" t="str">
        <f>IF(H117="","",CHOOSE(_xll.StatOutlierType(ST_Research,,H117) + 1,"","Mild","Extreme"))</f>
        <v/>
      </c>
      <c r="Q117" s="12" t="str">
        <f>IF(I117="","",CHOOSE(_xll.StatOutlierType(ST_ChanceofAdmit,,I117) + 1,"","Mild","Extreme"))</f>
        <v/>
      </c>
    </row>
    <row r="118" spans="1:17" x14ac:dyDescent="0.35">
      <c r="A118" s="10">
        <v>117</v>
      </c>
      <c r="B118" s="11">
        <v>299</v>
      </c>
      <c r="C118" s="11">
        <v>102</v>
      </c>
      <c r="D118" s="11">
        <v>3</v>
      </c>
      <c r="E118" s="11">
        <v>4</v>
      </c>
      <c r="F118" s="11">
        <v>3.5</v>
      </c>
      <c r="G118" s="11">
        <v>8.6199999999999992</v>
      </c>
      <c r="H118" s="11">
        <v>0</v>
      </c>
      <c r="I118" s="11">
        <v>0.56000000000000005</v>
      </c>
      <c r="J118" s="11" t="str">
        <f>IF(B118="","",CHOOSE(_xll.StatOutlierType(ST_GREScore,,B118) + 1,"","Mild","Extreme"))</f>
        <v/>
      </c>
      <c r="K118" s="11" t="str">
        <f>IF(C118="","",CHOOSE(_xll.StatOutlierType(ST_TOEFLScore,,C118) + 1,"","Mild","Extreme"))</f>
        <v/>
      </c>
      <c r="L118" s="11" t="str">
        <f>IF(D118="","",CHOOSE(_xll.StatOutlierType(ST_UniversityRating,,D118) + 1,"","Mild","Extreme"))</f>
        <v/>
      </c>
      <c r="M118" s="11" t="str">
        <f>IF(E118="","",CHOOSE(_xll.StatOutlierType(ST_SOP,,E118) + 1,"","Mild","Extreme"))</f>
        <v/>
      </c>
      <c r="N118" s="11" t="str">
        <f>IF(F118="","",CHOOSE(_xll.StatOutlierType(ST_LOR,,F118) + 1,"","Mild","Extreme"))</f>
        <v/>
      </c>
      <c r="O118" s="11" t="str">
        <f>IF(G118="","",CHOOSE(_xll.StatOutlierType(ST_CGPA,,G118) + 1,"","Mild","Extreme"))</f>
        <v/>
      </c>
      <c r="P118" s="11" t="str">
        <f>IF(H118="","",CHOOSE(_xll.StatOutlierType(ST_Research,,H118) + 1,"","Mild","Extreme"))</f>
        <v/>
      </c>
      <c r="Q118" s="12" t="str">
        <f>IF(I118="","",CHOOSE(_xll.StatOutlierType(ST_ChanceofAdmit,,I118) + 1,"","Mild","Extreme"))</f>
        <v/>
      </c>
    </row>
    <row r="119" spans="1:17" x14ac:dyDescent="0.35">
      <c r="A119" s="10">
        <v>118</v>
      </c>
      <c r="B119" s="11">
        <v>290</v>
      </c>
      <c r="C119" s="11">
        <v>104</v>
      </c>
      <c r="D119" s="11">
        <v>4</v>
      </c>
      <c r="E119" s="11">
        <v>2</v>
      </c>
      <c r="F119" s="11">
        <v>2.5</v>
      </c>
      <c r="G119" s="11">
        <v>7.46</v>
      </c>
      <c r="H119" s="11">
        <v>0</v>
      </c>
      <c r="I119" s="11">
        <v>0.45</v>
      </c>
      <c r="J119" s="11" t="str">
        <f>IF(B119="","",CHOOSE(_xll.StatOutlierType(ST_GREScore,,B119) + 1,"","Mild","Extreme"))</f>
        <v/>
      </c>
      <c r="K119" s="11" t="str">
        <f>IF(C119="","",CHOOSE(_xll.StatOutlierType(ST_TOEFLScore,,C119) + 1,"","Mild","Extreme"))</f>
        <v/>
      </c>
      <c r="L119" s="11" t="str">
        <f>IF(D119="","",CHOOSE(_xll.StatOutlierType(ST_UniversityRating,,D119) + 1,"","Mild","Extreme"))</f>
        <v/>
      </c>
      <c r="M119" s="11" t="str">
        <f>IF(E119="","",CHOOSE(_xll.StatOutlierType(ST_SOP,,E119) + 1,"","Mild","Extreme"))</f>
        <v/>
      </c>
      <c r="N119" s="11" t="str">
        <f>IF(F119="","",CHOOSE(_xll.StatOutlierType(ST_LOR,,F119) + 1,"","Mild","Extreme"))</f>
        <v/>
      </c>
      <c r="O119" s="11" t="str">
        <f>IF(G119="","",CHOOSE(_xll.StatOutlierType(ST_CGPA,,G119) + 1,"","Mild","Extreme"))</f>
        <v/>
      </c>
      <c r="P119" s="11" t="str">
        <f>IF(H119="","",CHOOSE(_xll.StatOutlierType(ST_Research,,H119) + 1,"","Mild","Extreme"))</f>
        <v/>
      </c>
      <c r="Q119" s="12" t="str">
        <f>IF(I119="","",CHOOSE(_xll.StatOutlierType(ST_ChanceofAdmit,,I119) + 1,"","Mild","Extreme"))</f>
        <v/>
      </c>
    </row>
    <row r="120" spans="1:17" x14ac:dyDescent="0.35">
      <c r="A120" s="10">
        <v>119</v>
      </c>
      <c r="B120" s="11">
        <v>296</v>
      </c>
      <c r="C120" s="11">
        <v>99</v>
      </c>
      <c r="D120" s="11">
        <v>2</v>
      </c>
      <c r="E120" s="11">
        <v>3</v>
      </c>
      <c r="F120" s="11">
        <v>3.5</v>
      </c>
      <c r="G120" s="11">
        <v>7.28</v>
      </c>
      <c r="H120" s="11">
        <v>0</v>
      </c>
      <c r="I120" s="11">
        <v>0.47</v>
      </c>
      <c r="J120" s="11" t="str">
        <f>IF(B120="","",CHOOSE(_xll.StatOutlierType(ST_GREScore,,B120) + 1,"","Mild","Extreme"))</f>
        <v/>
      </c>
      <c r="K120" s="11" t="str">
        <f>IF(C120="","",CHOOSE(_xll.StatOutlierType(ST_TOEFLScore,,C120) + 1,"","Mild","Extreme"))</f>
        <v/>
      </c>
      <c r="L120" s="11" t="str">
        <f>IF(D120="","",CHOOSE(_xll.StatOutlierType(ST_UniversityRating,,D120) + 1,"","Mild","Extreme"))</f>
        <v/>
      </c>
      <c r="M120" s="11" t="str">
        <f>IF(E120="","",CHOOSE(_xll.StatOutlierType(ST_SOP,,E120) + 1,"","Mild","Extreme"))</f>
        <v/>
      </c>
      <c r="N120" s="11" t="str">
        <f>IF(F120="","",CHOOSE(_xll.StatOutlierType(ST_LOR,,F120) + 1,"","Mild","Extreme"))</f>
        <v/>
      </c>
      <c r="O120" s="11" t="str">
        <f>IF(G120="","",CHOOSE(_xll.StatOutlierType(ST_CGPA,,G120) + 1,"","Mild","Extreme"))</f>
        <v/>
      </c>
      <c r="P120" s="11" t="str">
        <f>IF(H120="","",CHOOSE(_xll.StatOutlierType(ST_Research,,H120) + 1,"","Mild","Extreme"))</f>
        <v/>
      </c>
      <c r="Q120" s="12" t="str">
        <f>IF(I120="","",CHOOSE(_xll.StatOutlierType(ST_ChanceofAdmit,,I120) + 1,"","Mild","Extreme"))</f>
        <v/>
      </c>
    </row>
    <row r="121" spans="1:17" x14ac:dyDescent="0.35">
      <c r="A121" s="10">
        <v>120</v>
      </c>
      <c r="B121" s="11">
        <v>327</v>
      </c>
      <c r="C121" s="11">
        <v>104</v>
      </c>
      <c r="D121" s="11">
        <v>5</v>
      </c>
      <c r="E121" s="11">
        <v>3</v>
      </c>
      <c r="F121" s="11">
        <v>3.5</v>
      </c>
      <c r="G121" s="11">
        <v>8.84</v>
      </c>
      <c r="H121" s="11">
        <v>1</v>
      </c>
      <c r="I121" s="11">
        <v>0.71</v>
      </c>
      <c r="J121" s="11" t="str">
        <f>IF(B121="","",CHOOSE(_xll.StatOutlierType(ST_GREScore,,B121) + 1,"","Mild","Extreme"))</f>
        <v/>
      </c>
      <c r="K121" s="11" t="str">
        <f>IF(C121="","",CHOOSE(_xll.StatOutlierType(ST_TOEFLScore,,C121) + 1,"","Mild","Extreme"))</f>
        <v/>
      </c>
      <c r="L121" s="11" t="str">
        <f>IF(D121="","",CHOOSE(_xll.StatOutlierType(ST_UniversityRating,,D121) + 1,"","Mild","Extreme"))</f>
        <v/>
      </c>
      <c r="M121" s="11" t="str">
        <f>IF(E121="","",CHOOSE(_xll.StatOutlierType(ST_SOP,,E121) + 1,"","Mild","Extreme"))</f>
        <v/>
      </c>
      <c r="N121" s="11" t="str">
        <f>IF(F121="","",CHOOSE(_xll.StatOutlierType(ST_LOR,,F121) + 1,"","Mild","Extreme"))</f>
        <v/>
      </c>
      <c r="O121" s="11" t="str">
        <f>IF(G121="","",CHOOSE(_xll.StatOutlierType(ST_CGPA,,G121) + 1,"","Mild","Extreme"))</f>
        <v/>
      </c>
      <c r="P121" s="11" t="str">
        <f>IF(H121="","",CHOOSE(_xll.StatOutlierType(ST_Research,,H121) + 1,"","Mild","Extreme"))</f>
        <v/>
      </c>
      <c r="Q121" s="12" t="str">
        <f>IF(I121="","",CHOOSE(_xll.StatOutlierType(ST_ChanceofAdmit,,I121) + 1,"","Mild","Extreme"))</f>
        <v/>
      </c>
    </row>
    <row r="122" spans="1:17" x14ac:dyDescent="0.35">
      <c r="A122" s="10">
        <v>121</v>
      </c>
      <c r="B122" s="11">
        <v>335</v>
      </c>
      <c r="C122" s="11">
        <v>117</v>
      </c>
      <c r="D122" s="11">
        <v>5</v>
      </c>
      <c r="E122" s="11">
        <v>5</v>
      </c>
      <c r="F122" s="11">
        <v>5</v>
      </c>
      <c r="G122" s="11">
        <v>9.56</v>
      </c>
      <c r="H122" s="11">
        <v>1</v>
      </c>
      <c r="I122" s="11">
        <v>0.94</v>
      </c>
      <c r="J122" s="11" t="str">
        <f>IF(B122="","",CHOOSE(_xll.StatOutlierType(ST_GREScore,,B122) + 1,"","Mild","Extreme"))</f>
        <v/>
      </c>
      <c r="K122" s="11" t="str">
        <f>IF(C122="","",CHOOSE(_xll.StatOutlierType(ST_TOEFLScore,,C122) + 1,"","Mild","Extreme"))</f>
        <v/>
      </c>
      <c r="L122" s="11" t="str">
        <f>IF(D122="","",CHOOSE(_xll.StatOutlierType(ST_UniversityRating,,D122) + 1,"","Mild","Extreme"))</f>
        <v/>
      </c>
      <c r="M122" s="11" t="str">
        <f>IF(E122="","",CHOOSE(_xll.StatOutlierType(ST_SOP,,E122) + 1,"","Mild","Extreme"))</f>
        <v/>
      </c>
      <c r="N122" s="11" t="str">
        <f>IF(F122="","",CHOOSE(_xll.StatOutlierType(ST_LOR,,F122) + 1,"","Mild","Extreme"))</f>
        <v/>
      </c>
      <c r="O122" s="11" t="str">
        <f>IF(G122="","",CHOOSE(_xll.StatOutlierType(ST_CGPA,,G122) + 1,"","Mild","Extreme"))</f>
        <v/>
      </c>
      <c r="P122" s="11" t="str">
        <f>IF(H122="","",CHOOSE(_xll.StatOutlierType(ST_Research,,H122) + 1,"","Mild","Extreme"))</f>
        <v/>
      </c>
      <c r="Q122" s="12" t="str">
        <f>IF(I122="","",CHOOSE(_xll.StatOutlierType(ST_ChanceofAdmit,,I122) + 1,"","Mild","Extreme"))</f>
        <v/>
      </c>
    </row>
    <row r="123" spans="1:17" x14ac:dyDescent="0.35">
      <c r="A123" s="10">
        <v>122</v>
      </c>
      <c r="B123" s="11">
        <v>334</v>
      </c>
      <c r="C123" s="11">
        <v>119</v>
      </c>
      <c r="D123" s="11">
        <v>5</v>
      </c>
      <c r="E123" s="11">
        <v>4.5</v>
      </c>
      <c r="F123" s="11">
        <v>4.5</v>
      </c>
      <c r="G123" s="11">
        <v>9.48</v>
      </c>
      <c r="H123" s="11">
        <v>1</v>
      </c>
      <c r="I123" s="11">
        <v>0.94</v>
      </c>
      <c r="J123" s="11" t="str">
        <f>IF(B123="","",CHOOSE(_xll.StatOutlierType(ST_GREScore,,B123) + 1,"","Mild","Extreme"))</f>
        <v/>
      </c>
      <c r="K123" s="11" t="str">
        <f>IF(C123="","",CHOOSE(_xll.StatOutlierType(ST_TOEFLScore,,C123) + 1,"","Mild","Extreme"))</f>
        <v/>
      </c>
      <c r="L123" s="11" t="str">
        <f>IF(D123="","",CHOOSE(_xll.StatOutlierType(ST_UniversityRating,,D123) + 1,"","Mild","Extreme"))</f>
        <v/>
      </c>
      <c r="M123" s="11" t="str">
        <f>IF(E123="","",CHOOSE(_xll.StatOutlierType(ST_SOP,,E123) + 1,"","Mild","Extreme"))</f>
        <v/>
      </c>
      <c r="N123" s="11" t="str">
        <f>IF(F123="","",CHOOSE(_xll.StatOutlierType(ST_LOR,,F123) + 1,"","Mild","Extreme"))</f>
        <v/>
      </c>
      <c r="O123" s="11" t="str">
        <f>IF(G123="","",CHOOSE(_xll.StatOutlierType(ST_CGPA,,G123) + 1,"","Mild","Extreme"))</f>
        <v/>
      </c>
      <c r="P123" s="11" t="str">
        <f>IF(H123="","",CHOOSE(_xll.StatOutlierType(ST_Research,,H123) + 1,"","Mild","Extreme"))</f>
        <v/>
      </c>
      <c r="Q123" s="12" t="str">
        <f>IF(I123="","",CHOOSE(_xll.StatOutlierType(ST_ChanceofAdmit,,I123) + 1,"","Mild","Extreme"))</f>
        <v/>
      </c>
    </row>
    <row r="124" spans="1:17" x14ac:dyDescent="0.35">
      <c r="A124" s="10">
        <v>123</v>
      </c>
      <c r="B124" s="11">
        <v>310</v>
      </c>
      <c r="C124" s="11">
        <v>106</v>
      </c>
      <c r="D124" s="11">
        <v>4</v>
      </c>
      <c r="E124" s="11">
        <v>1.5</v>
      </c>
      <c r="F124" s="11">
        <v>2.5</v>
      </c>
      <c r="G124" s="11">
        <v>8.36</v>
      </c>
      <c r="H124" s="11">
        <v>0</v>
      </c>
      <c r="I124" s="11">
        <v>0.56999999999999995</v>
      </c>
      <c r="J124" s="11" t="str">
        <f>IF(B124="","",CHOOSE(_xll.StatOutlierType(ST_GREScore,,B124) + 1,"","Mild","Extreme"))</f>
        <v/>
      </c>
      <c r="K124" s="11" t="str">
        <f>IF(C124="","",CHOOSE(_xll.StatOutlierType(ST_TOEFLScore,,C124) + 1,"","Mild","Extreme"))</f>
        <v/>
      </c>
      <c r="L124" s="11" t="str">
        <f>IF(D124="","",CHOOSE(_xll.StatOutlierType(ST_UniversityRating,,D124) + 1,"","Mild","Extreme"))</f>
        <v/>
      </c>
      <c r="M124" s="11" t="str">
        <f>IF(E124="","",CHOOSE(_xll.StatOutlierType(ST_SOP,,E124) + 1,"","Mild","Extreme"))</f>
        <v/>
      </c>
      <c r="N124" s="11" t="str">
        <f>IF(F124="","",CHOOSE(_xll.StatOutlierType(ST_LOR,,F124) + 1,"","Mild","Extreme"))</f>
        <v/>
      </c>
      <c r="O124" s="11" t="str">
        <f>IF(G124="","",CHOOSE(_xll.StatOutlierType(ST_CGPA,,G124) + 1,"","Mild","Extreme"))</f>
        <v/>
      </c>
      <c r="P124" s="11" t="str">
        <f>IF(H124="","",CHOOSE(_xll.StatOutlierType(ST_Research,,H124) + 1,"","Mild","Extreme"))</f>
        <v/>
      </c>
      <c r="Q124" s="12" t="str">
        <f>IF(I124="","",CHOOSE(_xll.StatOutlierType(ST_ChanceofAdmit,,I124) + 1,"","Mild","Extreme"))</f>
        <v/>
      </c>
    </row>
    <row r="125" spans="1:17" x14ac:dyDescent="0.35">
      <c r="A125" s="10">
        <v>124</v>
      </c>
      <c r="B125" s="11">
        <v>308</v>
      </c>
      <c r="C125" s="11">
        <v>108</v>
      </c>
      <c r="D125" s="11">
        <v>3</v>
      </c>
      <c r="E125" s="11">
        <v>3.5</v>
      </c>
      <c r="F125" s="11">
        <v>3.5</v>
      </c>
      <c r="G125" s="11">
        <v>8.2200000000000006</v>
      </c>
      <c r="H125" s="11">
        <v>0</v>
      </c>
      <c r="I125" s="11">
        <v>0.61</v>
      </c>
      <c r="J125" s="11" t="str">
        <f>IF(B125="","",CHOOSE(_xll.StatOutlierType(ST_GREScore,,B125) + 1,"","Mild","Extreme"))</f>
        <v/>
      </c>
      <c r="K125" s="11" t="str">
        <f>IF(C125="","",CHOOSE(_xll.StatOutlierType(ST_TOEFLScore,,C125) + 1,"","Mild","Extreme"))</f>
        <v/>
      </c>
      <c r="L125" s="11" t="str">
        <f>IF(D125="","",CHOOSE(_xll.StatOutlierType(ST_UniversityRating,,D125) + 1,"","Mild","Extreme"))</f>
        <v/>
      </c>
      <c r="M125" s="11" t="str">
        <f>IF(E125="","",CHOOSE(_xll.StatOutlierType(ST_SOP,,E125) + 1,"","Mild","Extreme"))</f>
        <v/>
      </c>
      <c r="N125" s="11" t="str">
        <f>IF(F125="","",CHOOSE(_xll.StatOutlierType(ST_LOR,,F125) + 1,"","Mild","Extreme"))</f>
        <v/>
      </c>
      <c r="O125" s="11" t="str">
        <f>IF(G125="","",CHOOSE(_xll.StatOutlierType(ST_CGPA,,G125) + 1,"","Mild","Extreme"))</f>
        <v/>
      </c>
      <c r="P125" s="11" t="str">
        <f>IF(H125="","",CHOOSE(_xll.StatOutlierType(ST_Research,,H125) + 1,"","Mild","Extreme"))</f>
        <v/>
      </c>
      <c r="Q125" s="12" t="str">
        <f>IF(I125="","",CHOOSE(_xll.StatOutlierType(ST_ChanceofAdmit,,I125) + 1,"","Mild","Extreme"))</f>
        <v/>
      </c>
    </row>
    <row r="126" spans="1:17" x14ac:dyDescent="0.35">
      <c r="A126" s="10">
        <v>125</v>
      </c>
      <c r="B126" s="11">
        <v>301</v>
      </c>
      <c r="C126" s="11">
        <v>106</v>
      </c>
      <c r="D126" s="11">
        <v>4</v>
      </c>
      <c r="E126" s="11">
        <v>2.5</v>
      </c>
      <c r="F126" s="11">
        <v>3</v>
      </c>
      <c r="G126" s="11">
        <v>8.4700000000000006</v>
      </c>
      <c r="H126" s="11">
        <v>0</v>
      </c>
      <c r="I126" s="11">
        <v>0.56999999999999995</v>
      </c>
      <c r="J126" s="11" t="str">
        <f>IF(B126="","",CHOOSE(_xll.StatOutlierType(ST_GREScore,,B126) + 1,"","Mild","Extreme"))</f>
        <v/>
      </c>
      <c r="K126" s="11" t="str">
        <f>IF(C126="","",CHOOSE(_xll.StatOutlierType(ST_TOEFLScore,,C126) + 1,"","Mild","Extreme"))</f>
        <v/>
      </c>
      <c r="L126" s="11" t="str">
        <f>IF(D126="","",CHOOSE(_xll.StatOutlierType(ST_UniversityRating,,D126) + 1,"","Mild","Extreme"))</f>
        <v/>
      </c>
      <c r="M126" s="11" t="str">
        <f>IF(E126="","",CHOOSE(_xll.StatOutlierType(ST_SOP,,E126) + 1,"","Mild","Extreme"))</f>
        <v/>
      </c>
      <c r="N126" s="11" t="str">
        <f>IF(F126="","",CHOOSE(_xll.StatOutlierType(ST_LOR,,F126) + 1,"","Mild","Extreme"))</f>
        <v/>
      </c>
      <c r="O126" s="11" t="str">
        <f>IF(G126="","",CHOOSE(_xll.StatOutlierType(ST_CGPA,,G126) + 1,"","Mild","Extreme"))</f>
        <v/>
      </c>
      <c r="P126" s="11" t="str">
        <f>IF(H126="","",CHOOSE(_xll.StatOutlierType(ST_Research,,H126) + 1,"","Mild","Extreme"))</f>
        <v/>
      </c>
      <c r="Q126" s="12" t="str">
        <f>IF(I126="","",CHOOSE(_xll.StatOutlierType(ST_ChanceofAdmit,,I126) + 1,"","Mild","Extreme"))</f>
        <v/>
      </c>
    </row>
    <row r="127" spans="1:17" x14ac:dyDescent="0.35">
      <c r="A127" s="10">
        <v>126</v>
      </c>
      <c r="B127" s="11">
        <v>300</v>
      </c>
      <c r="C127" s="11">
        <v>100</v>
      </c>
      <c r="D127" s="11">
        <v>3</v>
      </c>
      <c r="E127" s="11">
        <v>2</v>
      </c>
      <c r="F127" s="11">
        <v>3</v>
      </c>
      <c r="G127" s="11">
        <v>8.66</v>
      </c>
      <c r="H127" s="11">
        <v>1</v>
      </c>
      <c r="I127" s="11">
        <v>0.64</v>
      </c>
      <c r="J127" s="11" t="str">
        <f>IF(B127="","",CHOOSE(_xll.StatOutlierType(ST_GREScore,,B127) + 1,"","Mild","Extreme"))</f>
        <v/>
      </c>
      <c r="K127" s="11" t="str">
        <f>IF(C127="","",CHOOSE(_xll.StatOutlierType(ST_TOEFLScore,,C127) + 1,"","Mild","Extreme"))</f>
        <v/>
      </c>
      <c r="L127" s="11" t="str">
        <f>IF(D127="","",CHOOSE(_xll.StatOutlierType(ST_UniversityRating,,D127) + 1,"","Mild","Extreme"))</f>
        <v/>
      </c>
      <c r="M127" s="11" t="str">
        <f>IF(E127="","",CHOOSE(_xll.StatOutlierType(ST_SOP,,E127) + 1,"","Mild","Extreme"))</f>
        <v/>
      </c>
      <c r="N127" s="11" t="str">
        <f>IF(F127="","",CHOOSE(_xll.StatOutlierType(ST_LOR,,F127) + 1,"","Mild","Extreme"))</f>
        <v/>
      </c>
      <c r="O127" s="11" t="str">
        <f>IF(G127="","",CHOOSE(_xll.StatOutlierType(ST_CGPA,,G127) + 1,"","Mild","Extreme"))</f>
        <v/>
      </c>
      <c r="P127" s="11" t="str">
        <f>IF(H127="","",CHOOSE(_xll.StatOutlierType(ST_Research,,H127) + 1,"","Mild","Extreme"))</f>
        <v/>
      </c>
      <c r="Q127" s="12" t="str">
        <f>IF(I127="","",CHOOSE(_xll.StatOutlierType(ST_ChanceofAdmit,,I127) + 1,"","Mild","Extreme"))</f>
        <v/>
      </c>
    </row>
    <row r="128" spans="1:17" x14ac:dyDescent="0.35">
      <c r="A128" s="10">
        <v>127</v>
      </c>
      <c r="B128" s="11">
        <v>323</v>
      </c>
      <c r="C128" s="11">
        <v>113</v>
      </c>
      <c r="D128" s="11">
        <v>3</v>
      </c>
      <c r="E128" s="11">
        <v>4</v>
      </c>
      <c r="F128" s="11">
        <v>3</v>
      </c>
      <c r="G128" s="11">
        <v>9.32</v>
      </c>
      <c r="H128" s="11">
        <v>1</v>
      </c>
      <c r="I128" s="11">
        <v>0.85</v>
      </c>
      <c r="J128" s="11" t="str">
        <f>IF(B128="","",CHOOSE(_xll.StatOutlierType(ST_GREScore,,B128) + 1,"","Mild","Extreme"))</f>
        <v/>
      </c>
      <c r="K128" s="11" t="str">
        <f>IF(C128="","",CHOOSE(_xll.StatOutlierType(ST_TOEFLScore,,C128) + 1,"","Mild","Extreme"))</f>
        <v/>
      </c>
      <c r="L128" s="11" t="str">
        <f>IF(D128="","",CHOOSE(_xll.StatOutlierType(ST_UniversityRating,,D128) + 1,"","Mild","Extreme"))</f>
        <v/>
      </c>
      <c r="M128" s="11" t="str">
        <f>IF(E128="","",CHOOSE(_xll.StatOutlierType(ST_SOP,,E128) + 1,"","Mild","Extreme"))</f>
        <v/>
      </c>
      <c r="N128" s="11" t="str">
        <f>IF(F128="","",CHOOSE(_xll.StatOutlierType(ST_LOR,,F128) + 1,"","Mild","Extreme"))</f>
        <v/>
      </c>
      <c r="O128" s="11" t="str">
        <f>IF(G128="","",CHOOSE(_xll.StatOutlierType(ST_CGPA,,G128) + 1,"","Mild","Extreme"))</f>
        <v/>
      </c>
      <c r="P128" s="11" t="str">
        <f>IF(H128="","",CHOOSE(_xll.StatOutlierType(ST_Research,,H128) + 1,"","Mild","Extreme"))</f>
        <v/>
      </c>
      <c r="Q128" s="12" t="str">
        <f>IF(I128="","",CHOOSE(_xll.StatOutlierType(ST_ChanceofAdmit,,I128) + 1,"","Mild","Extreme"))</f>
        <v/>
      </c>
    </row>
    <row r="129" spans="1:17" x14ac:dyDescent="0.35">
      <c r="A129" s="10">
        <v>128</v>
      </c>
      <c r="B129" s="11">
        <v>319</v>
      </c>
      <c r="C129" s="11">
        <v>112</v>
      </c>
      <c r="D129" s="11">
        <v>3</v>
      </c>
      <c r="E129" s="11">
        <v>2.5</v>
      </c>
      <c r="F129" s="11">
        <v>2</v>
      </c>
      <c r="G129" s="11">
        <v>8.7100000000000009</v>
      </c>
      <c r="H129" s="11">
        <v>1</v>
      </c>
      <c r="I129" s="11">
        <v>0.78</v>
      </c>
      <c r="J129" s="11" t="str">
        <f>IF(B129="","",CHOOSE(_xll.StatOutlierType(ST_GREScore,,B129) + 1,"","Mild","Extreme"))</f>
        <v/>
      </c>
      <c r="K129" s="11" t="str">
        <f>IF(C129="","",CHOOSE(_xll.StatOutlierType(ST_TOEFLScore,,C129) + 1,"","Mild","Extreme"))</f>
        <v/>
      </c>
      <c r="L129" s="11" t="str">
        <f>IF(D129="","",CHOOSE(_xll.StatOutlierType(ST_UniversityRating,,D129) + 1,"","Mild","Extreme"))</f>
        <v/>
      </c>
      <c r="M129" s="11" t="str">
        <f>IF(E129="","",CHOOSE(_xll.StatOutlierType(ST_SOP,,E129) + 1,"","Mild","Extreme"))</f>
        <v/>
      </c>
      <c r="N129" s="11" t="str">
        <f>IF(F129="","",CHOOSE(_xll.StatOutlierType(ST_LOR,,F129) + 1,"","Mild","Extreme"))</f>
        <v/>
      </c>
      <c r="O129" s="11" t="str">
        <f>IF(G129="","",CHOOSE(_xll.StatOutlierType(ST_CGPA,,G129) + 1,"","Mild","Extreme"))</f>
        <v/>
      </c>
      <c r="P129" s="11" t="str">
        <f>IF(H129="","",CHOOSE(_xll.StatOutlierType(ST_Research,,H129) + 1,"","Mild","Extreme"))</f>
        <v/>
      </c>
      <c r="Q129" s="12" t="str">
        <f>IF(I129="","",CHOOSE(_xll.StatOutlierType(ST_ChanceofAdmit,,I129) + 1,"","Mild","Extreme"))</f>
        <v/>
      </c>
    </row>
    <row r="130" spans="1:17" x14ac:dyDescent="0.35">
      <c r="A130" s="10">
        <v>129</v>
      </c>
      <c r="B130" s="11">
        <v>326</v>
      </c>
      <c r="C130" s="11">
        <v>112</v>
      </c>
      <c r="D130" s="11">
        <v>3</v>
      </c>
      <c r="E130" s="11">
        <v>3.5</v>
      </c>
      <c r="F130" s="11">
        <v>3</v>
      </c>
      <c r="G130" s="11">
        <v>9.1</v>
      </c>
      <c r="H130" s="11">
        <v>1</v>
      </c>
      <c r="I130" s="11">
        <v>0.84</v>
      </c>
      <c r="J130" s="11" t="str">
        <f>IF(B130="","",CHOOSE(_xll.StatOutlierType(ST_GREScore,,B130) + 1,"","Mild","Extreme"))</f>
        <v/>
      </c>
      <c r="K130" s="11" t="str">
        <f>IF(C130="","",CHOOSE(_xll.StatOutlierType(ST_TOEFLScore,,C130) + 1,"","Mild","Extreme"))</f>
        <v/>
      </c>
      <c r="L130" s="11" t="str">
        <f>IF(D130="","",CHOOSE(_xll.StatOutlierType(ST_UniversityRating,,D130) + 1,"","Mild","Extreme"))</f>
        <v/>
      </c>
      <c r="M130" s="11" t="str">
        <f>IF(E130="","",CHOOSE(_xll.StatOutlierType(ST_SOP,,E130) + 1,"","Mild","Extreme"))</f>
        <v/>
      </c>
      <c r="N130" s="11" t="str">
        <f>IF(F130="","",CHOOSE(_xll.StatOutlierType(ST_LOR,,F130) + 1,"","Mild","Extreme"))</f>
        <v/>
      </c>
      <c r="O130" s="11" t="str">
        <f>IF(G130="","",CHOOSE(_xll.StatOutlierType(ST_CGPA,,G130) + 1,"","Mild","Extreme"))</f>
        <v/>
      </c>
      <c r="P130" s="11" t="str">
        <f>IF(H130="","",CHOOSE(_xll.StatOutlierType(ST_Research,,H130) + 1,"","Mild","Extreme"))</f>
        <v/>
      </c>
      <c r="Q130" s="12" t="str">
        <f>IF(I130="","",CHOOSE(_xll.StatOutlierType(ST_ChanceofAdmit,,I130) + 1,"","Mild","Extreme"))</f>
        <v/>
      </c>
    </row>
    <row r="131" spans="1:17" x14ac:dyDescent="0.35">
      <c r="A131" s="10">
        <v>130</v>
      </c>
      <c r="B131" s="11">
        <v>333</v>
      </c>
      <c r="C131" s="11">
        <v>118</v>
      </c>
      <c r="D131" s="11">
        <v>5</v>
      </c>
      <c r="E131" s="11">
        <v>5</v>
      </c>
      <c r="F131" s="11">
        <v>5</v>
      </c>
      <c r="G131" s="11">
        <v>9.35</v>
      </c>
      <c r="H131" s="11">
        <v>1</v>
      </c>
      <c r="I131" s="11">
        <v>0.92</v>
      </c>
      <c r="J131" s="11" t="str">
        <f>IF(B131="","",CHOOSE(_xll.StatOutlierType(ST_GREScore,,B131) + 1,"","Mild","Extreme"))</f>
        <v/>
      </c>
      <c r="K131" s="11" t="str">
        <f>IF(C131="","",CHOOSE(_xll.StatOutlierType(ST_TOEFLScore,,C131) + 1,"","Mild","Extreme"))</f>
        <v/>
      </c>
      <c r="L131" s="11" t="str">
        <f>IF(D131="","",CHOOSE(_xll.StatOutlierType(ST_UniversityRating,,D131) + 1,"","Mild","Extreme"))</f>
        <v/>
      </c>
      <c r="M131" s="11" t="str">
        <f>IF(E131="","",CHOOSE(_xll.StatOutlierType(ST_SOP,,E131) + 1,"","Mild","Extreme"))</f>
        <v/>
      </c>
      <c r="N131" s="11" t="str">
        <f>IF(F131="","",CHOOSE(_xll.StatOutlierType(ST_LOR,,F131) + 1,"","Mild","Extreme"))</f>
        <v/>
      </c>
      <c r="O131" s="11" t="str">
        <f>IF(G131="","",CHOOSE(_xll.StatOutlierType(ST_CGPA,,G131) + 1,"","Mild","Extreme"))</f>
        <v/>
      </c>
      <c r="P131" s="11" t="str">
        <f>IF(H131="","",CHOOSE(_xll.StatOutlierType(ST_Research,,H131) + 1,"","Mild","Extreme"))</f>
        <v/>
      </c>
      <c r="Q131" s="12" t="str">
        <f>IF(I131="","",CHOOSE(_xll.StatOutlierType(ST_ChanceofAdmit,,I131) + 1,"","Mild","Extreme"))</f>
        <v/>
      </c>
    </row>
    <row r="132" spans="1:17" x14ac:dyDescent="0.35">
      <c r="A132" s="10">
        <v>131</v>
      </c>
      <c r="B132" s="11">
        <v>339</v>
      </c>
      <c r="C132" s="11">
        <v>114</v>
      </c>
      <c r="D132" s="11">
        <v>5</v>
      </c>
      <c r="E132" s="11">
        <v>4</v>
      </c>
      <c r="F132" s="11">
        <v>4.5</v>
      </c>
      <c r="G132" s="11">
        <v>9.76</v>
      </c>
      <c r="H132" s="11">
        <v>1</v>
      </c>
      <c r="I132" s="11">
        <v>0.96</v>
      </c>
      <c r="J132" s="11" t="str">
        <f>IF(B132="","",CHOOSE(_xll.StatOutlierType(ST_GREScore,,B132) + 1,"","Mild","Extreme"))</f>
        <v/>
      </c>
      <c r="K132" s="11" t="str">
        <f>IF(C132="","",CHOOSE(_xll.StatOutlierType(ST_TOEFLScore,,C132) + 1,"","Mild","Extreme"))</f>
        <v/>
      </c>
      <c r="L132" s="11" t="str">
        <f>IF(D132="","",CHOOSE(_xll.StatOutlierType(ST_UniversityRating,,D132) + 1,"","Mild","Extreme"))</f>
        <v/>
      </c>
      <c r="M132" s="11" t="str">
        <f>IF(E132="","",CHOOSE(_xll.StatOutlierType(ST_SOP,,E132) + 1,"","Mild","Extreme"))</f>
        <v/>
      </c>
      <c r="N132" s="11" t="str">
        <f>IF(F132="","",CHOOSE(_xll.StatOutlierType(ST_LOR,,F132) + 1,"","Mild","Extreme"))</f>
        <v/>
      </c>
      <c r="O132" s="11" t="str">
        <f>IF(G132="","",CHOOSE(_xll.StatOutlierType(ST_CGPA,,G132) + 1,"","Mild","Extreme"))</f>
        <v/>
      </c>
      <c r="P132" s="11" t="str">
        <f>IF(H132="","",CHOOSE(_xll.StatOutlierType(ST_Research,,H132) + 1,"","Mild","Extreme"))</f>
        <v/>
      </c>
      <c r="Q132" s="12" t="str">
        <f>IF(I132="","",CHOOSE(_xll.StatOutlierType(ST_ChanceofAdmit,,I132) + 1,"","Mild","Extreme"))</f>
        <v/>
      </c>
    </row>
    <row r="133" spans="1:17" x14ac:dyDescent="0.35">
      <c r="A133" s="10">
        <v>132</v>
      </c>
      <c r="B133" s="11">
        <v>303</v>
      </c>
      <c r="C133" s="11">
        <v>105</v>
      </c>
      <c r="D133" s="11">
        <v>5</v>
      </c>
      <c r="E133" s="11">
        <v>5</v>
      </c>
      <c r="F133" s="11">
        <v>4.5</v>
      </c>
      <c r="G133" s="11">
        <v>8.65</v>
      </c>
      <c r="H133" s="11">
        <v>0</v>
      </c>
      <c r="I133" s="11">
        <v>0.77</v>
      </c>
      <c r="J133" s="11" t="str">
        <f>IF(B133="","",CHOOSE(_xll.StatOutlierType(ST_GREScore,,B133) + 1,"","Mild","Extreme"))</f>
        <v/>
      </c>
      <c r="K133" s="11" t="str">
        <f>IF(C133="","",CHOOSE(_xll.StatOutlierType(ST_TOEFLScore,,C133) + 1,"","Mild","Extreme"))</f>
        <v/>
      </c>
      <c r="L133" s="11" t="str">
        <f>IF(D133="","",CHOOSE(_xll.StatOutlierType(ST_UniversityRating,,D133) + 1,"","Mild","Extreme"))</f>
        <v/>
      </c>
      <c r="M133" s="11" t="str">
        <f>IF(E133="","",CHOOSE(_xll.StatOutlierType(ST_SOP,,E133) + 1,"","Mild","Extreme"))</f>
        <v/>
      </c>
      <c r="N133" s="11" t="str">
        <f>IF(F133="","",CHOOSE(_xll.StatOutlierType(ST_LOR,,F133) + 1,"","Mild","Extreme"))</f>
        <v/>
      </c>
      <c r="O133" s="11" t="str">
        <f>IF(G133="","",CHOOSE(_xll.StatOutlierType(ST_CGPA,,G133) + 1,"","Mild","Extreme"))</f>
        <v/>
      </c>
      <c r="P133" s="11" t="str">
        <f>IF(H133="","",CHOOSE(_xll.StatOutlierType(ST_Research,,H133) + 1,"","Mild","Extreme"))</f>
        <v/>
      </c>
      <c r="Q133" s="12" t="str">
        <f>IF(I133="","",CHOOSE(_xll.StatOutlierType(ST_ChanceofAdmit,,I133) + 1,"","Mild","Extreme"))</f>
        <v/>
      </c>
    </row>
    <row r="134" spans="1:17" x14ac:dyDescent="0.35">
      <c r="A134" s="10">
        <v>133</v>
      </c>
      <c r="B134" s="11">
        <v>309</v>
      </c>
      <c r="C134" s="11">
        <v>105</v>
      </c>
      <c r="D134" s="11">
        <v>5</v>
      </c>
      <c r="E134" s="11">
        <v>3.5</v>
      </c>
      <c r="F134" s="11">
        <v>3.5</v>
      </c>
      <c r="G134" s="11">
        <v>8.56</v>
      </c>
      <c r="H134" s="11">
        <v>0</v>
      </c>
      <c r="I134" s="11">
        <v>0.71</v>
      </c>
      <c r="J134" s="11" t="str">
        <f>IF(B134="","",CHOOSE(_xll.StatOutlierType(ST_GREScore,,B134) + 1,"","Mild","Extreme"))</f>
        <v/>
      </c>
      <c r="K134" s="11" t="str">
        <f>IF(C134="","",CHOOSE(_xll.StatOutlierType(ST_TOEFLScore,,C134) + 1,"","Mild","Extreme"))</f>
        <v/>
      </c>
      <c r="L134" s="11" t="str">
        <f>IF(D134="","",CHOOSE(_xll.StatOutlierType(ST_UniversityRating,,D134) + 1,"","Mild","Extreme"))</f>
        <v/>
      </c>
      <c r="M134" s="11" t="str">
        <f>IF(E134="","",CHOOSE(_xll.StatOutlierType(ST_SOP,,E134) + 1,"","Mild","Extreme"))</f>
        <v/>
      </c>
      <c r="N134" s="11" t="str">
        <f>IF(F134="","",CHOOSE(_xll.StatOutlierType(ST_LOR,,F134) + 1,"","Mild","Extreme"))</f>
        <v/>
      </c>
      <c r="O134" s="11" t="str">
        <f>IF(G134="","",CHOOSE(_xll.StatOutlierType(ST_CGPA,,G134) + 1,"","Mild","Extreme"))</f>
        <v/>
      </c>
      <c r="P134" s="11" t="str">
        <f>IF(H134="","",CHOOSE(_xll.StatOutlierType(ST_Research,,H134) + 1,"","Mild","Extreme"))</f>
        <v/>
      </c>
      <c r="Q134" s="12" t="str">
        <f>IF(I134="","",CHOOSE(_xll.StatOutlierType(ST_ChanceofAdmit,,I134) + 1,"","Mild","Extreme"))</f>
        <v/>
      </c>
    </row>
    <row r="135" spans="1:17" x14ac:dyDescent="0.35">
      <c r="A135" s="10">
        <v>134</v>
      </c>
      <c r="B135" s="11">
        <v>323</v>
      </c>
      <c r="C135" s="11">
        <v>112</v>
      </c>
      <c r="D135" s="11">
        <v>5</v>
      </c>
      <c r="E135" s="11">
        <v>4</v>
      </c>
      <c r="F135" s="11">
        <v>4.5</v>
      </c>
      <c r="G135" s="11">
        <v>8.7799999999999994</v>
      </c>
      <c r="H135" s="11">
        <v>0</v>
      </c>
      <c r="I135" s="11">
        <v>0.79</v>
      </c>
      <c r="J135" s="11" t="str">
        <f>IF(B135="","",CHOOSE(_xll.StatOutlierType(ST_GREScore,,B135) + 1,"","Mild","Extreme"))</f>
        <v/>
      </c>
      <c r="K135" s="11" t="str">
        <f>IF(C135="","",CHOOSE(_xll.StatOutlierType(ST_TOEFLScore,,C135) + 1,"","Mild","Extreme"))</f>
        <v/>
      </c>
      <c r="L135" s="11" t="str">
        <f>IF(D135="","",CHOOSE(_xll.StatOutlierType(ST_UniversityRating,,D135) + 1,"","Mild","Extreme"))</f>
        <v/>
      </c>
      <c r="M135" s="11" t="str">
        <f>IF(E135="","",CHOOSE(_xll.StatOutlierType(ST_SOP,,E135) + 1,"","Mild","Extreme"))</f>
        <v/>
      </c>
      <c r="N135" s="11" t="str">
        <f>IF(F135="","",CHOOSE(_xll.StatOutlierType(ST_LOR,,F135) + 1,"","Mild","Extreme"))</f>
        <v/>
      </c>
      <c r="O135" s="11" t="str">
        <f>IF(G135="","",CHOOSE(_xll.StatOutlierType(ST_CGPA,,G135) + 1,"","Mild","Extreme"))</f>
        <v/>
      </c>
      <c r="P135" s="11" t="str">
        <f>IF(H135="","",CHOOSE(_xll.StatOutlierType(ST_Research,,H135) + 1,"","Mild","Extreme"))</f>
        <v/>
      </c>
      <c r="Q135" s="12" t="str">
        <f>IF(I135="","",CHOOSE(_xll.StatOutlierType(ST_ChanceofAdmit,,I135) + 1,"","Mild","Extreme"))</f>
        <v/>
      </c>
    </row>
    <row r="136" spans="1:17" x14ac:dyDescent="0.35">
      <c r="A136" s="10">
        <v>135</v>
      </c>
      <c r="B136" s="11">
        <v>333</v>
      </c>
      <c r="C136" s="11">
        <v>113</v>
      </c>
      <c r="D136" s="11">
        <v>5</v>
      </c>
      <c r="E136" s="11">
        <v>4</v>
      </c>
      <c r="F136" s="11">
        <v>4</v>
      </c>
      <c r="G136" s="11">
        <v>9.2799999999999994</v>
      </c>
      <c r="H136" s="11">
        <v>1</v>
      </c>
      <c r="I136" s="11">
        <v>0.89</v>
      </c>
      <c r="J136" s="11" t="str">
        <f>IF(B136="","",CHOOSE(_xll.StatOutlierType(ST_GREScore,,B136) + 1,"","Mild","Extreme"))</f>
        <v/>
      </c>
      <c r="K136" s="11" t="str">
        <f>IF(C136="","",CHOOSE(_xll.StatOutlierType(ST_TOEFLScore,,C136) + 1,"","Mild","Extreme"))</f>
        <v/>
      </c>
      <c r="L136" s="11" t="str">
        <f>IF(D136="","",CHOOSE(_xll.StatOutlierType(ST_UniversityRating,,D136) + 1,"","Mild","Extreme"))</f>
        <v/>
      </c>
      <c r="M136" s="11" t="str">
        <f>IF(E136="","",CHOOSE(_xll.StatOutlierType(ST_SOP,,E136) + 1,"","Mild","Extreme"))</f>
        <v/>
      </c>
      <c r="N136" s="11" t="str">
        <f>IF(F136="","",CHOOSE(_xll.StatOutlierType(ST_LOR,,F136) + 1,"","Mild","Extreme"))</f>
        <v/>
      </c>
      <c r="O136" s="11" t="str">
        <f>IF(G136="","",CHOOSE(_xll.StatOutlierType(ST_CGPA,,G136) + 1,"","Mild","Extreme"))</f>
        <v/>
      </c>
      <c r="P136" s="11" t="str">
        <f>IF(H136="","",CHOOSE(_xll.StatOutlierType(ST_Research,,H136) + 1,"","Mild","Extreme"))</f>
        <v/>
      </c>
      <c r="Q136" s="12" t="str">
        <f>IF(I136="","",CHOOSE(_xll.StatOutlierType(ST_ChanceofAdmit,,I136) + 1,"","Mild","Extreme"))</f>
        <v/>
      </c>
    </row>
    <row r="137" spans="1:17" x14ac:dyDescent="0.35">
      <c r="A137" s="10">
        <v>136</v>
      </c>
      <c r="B137" s="11">
        <v>314</v>
      </c>
      <c r="C137" s="11">
        <v>109</v>
      </c>
      <c r="D137" s="11">
        <v>4</v>
      </c>
      <c r="E137" s="11">
        <v>3.5</v>
      </c>
      <c r="F137" s="11">
        <v>4</v>
      </c>
      <c r="G137" s="11">
        <v>8.77</v>
      </c>
      <c r="H137" s="11">
        <v>1</v>
      </c>
      <c r="I137" s="11">
        <v>0.82</v>
      </c>
      <c r="J137" s="11" t="str">
        <f>IF(B137="","",CHOOSE(_xll.StatOutlierType(ST_GREScore,,B137) + 1,"","Mild","Extreme"))</f>
        <v/>
      </c>
      <c r="K137" s="11" t="str">
        <f>IF(C137="","",CHOOSE(_xll.StatOutlierType(ST_TOEFLScore,,C137) + 1,"","Mild","Extreme"))</f>
        <v/>
      </c>
      <c r="L137" s="11" t="str">
        <f>IF(D137="","",CHOOSE(_xll.StatOutlierType(ST_UniversityRating,,D137) + 1,"","Mild","Extreme"))</f>
        <v/>
      </c>
      <c r="M137" s="11" t="str">
        <f>IF(E137="","",CHOOSE(_xll.StatOutlierType(ST_SOP,,E137) + 1,"","Mild","Extreme"))</f>
        <v/>
      </c>
      <c r="N137" s="11" t="str">
        <f>IF(F137="","",CHOOSE(_xll.StatOutlierType(ST_LOR,,F137) + 1,"","Mild","Extreme"))</f>
        <v/>
      </c>
      <c r="O137" s="11" t="str">
        <f>IF(G137="","",CHOOSE(_xll.StatOutlierType(ST_CGPA,,G137) + 1,"","Mild","Extreme"))</f>
        <v/>
      </c>
      <c r="P137" s="11" t="str">
        <f>IF(H137="","",CHOOSE(_xll.StatOutlierType(ST_Research,,H137) + 1,"","Mild","Extreme"))</f>
        <v/>
      </c>
      <c r="Q137" s="12" t="str">
        <f>IF(I137="","",CHOOSE(_xll.StatOutlierType(ST_ChanceofAdmit,,I137) + 1,"","Mild","Extreme"))</f>
        <v/>
      </c>
    </row>
    <row r="138" spans="1:17" x14ac:dyDescent="0.35">
      <c r="A138" s="10">
        <v>137</v>
      </c>
      <c r="B138" s="11">
        <v>312</v>
      </c>
      <c r="C138" s="11">
        <v>103</v>
      </c>
      <c r="D138" s="11">
        <v>3</v>
      </c>
      <c r="E138" s="11">
        <v>5</v>
      </c>
      <c r="F138" s="11">
        <v>4</v>
      </c>
      <c r="G138" s="11">
        <v>8.4499999999999993</v>
      </c>
      <c r="H138" s="11">
        <v>0</v>
      </c>
      <c r="I138" s="11">
        <v>0.76</v>
      </c>
      <c r="J138" s="11" t="str">
        <f>IF(B138="","",CHOOSE(_xll.StatOutlierType(ST_GREScore,,B138) + 1,"","Mild","Extreme"))</f>
        <v/>
      </c>
      <c r="K138" s="11" t="str">
        <f>IF(C138="","",CHOOSE(_xll.StatOutlierType(ST_TOEFLScore,,C138) + 1,"","Mild","Extreme"))</f>
        <v/>
      </c>
      <c r="L138" s="11" t="str">
        <f>IF(D138="","",CHOOSE(_xll.StatOutlierType(ST_UniversityRating,,D138) + 1,"","Mild","Extreme"))</f>
        <v/>
      </c>
      <c r="M138" s="11" t="str">
        <f>IF(E138="","",CHOOSE(_xll.StatOutlierType(ST_SOP,,E138) + 1,"","Mild","Extreme"))</f>
        <v/>
      </c>
      <c r="N138" s="11" t="str">
        <f>IF(F138="","",CHOOSE(_xll.StatOutlierType(ST_LOR,,F138) + 1,"","Mild","Extreme"))</f>
        <v/>
      </c>
      <c r="O138" s="11" t="str">
        <f>IF(G138="","",CHOOSE(_xll.StatOutlierType(ST_CGPA,,G138) + 1,"","Mild","Extreme"))</f>
        <v/>
      </c>
      <c r="P138" s="11" t="str">
        <f>IF(H138="","",CHOOSE(_xll.StatOutlierType(ST_Research,,H138) + 1,"","Mild","Extreme"))</f>
        <v/>
      </c>
      <c r="Q138" s="12" t="str">
        <f>IF(I138="","",CHOOSE(_xll.StatOutlierType(ST_ChanceofAdmit,,I138) + 1,"","Mild","Extreme"))</f>
        <v/>
      </c>
    </row>
    <row r="139" spans="1:17" x14ac:dyDescent="0.35">
      <c r="A139" s="10">
        <v>138</v>
      </c>
      <c r="B139" s="11">
        <v>316</v>
      </c>
      <c r="C139" s="11">
        <v>100</v>
      </c>
      <c r="D139" s="11">
        <v>2</v>
      </c>
      <c r="E139" s="11">
        <v>1.5</v>
      </c>
      <c r="F139" s="11">
        <v>3</v>
      </c>
      <c r="G139" s="11">
        <v>8.16</v>
      </c>
      <c r="H139" s="11">
        <v>1</v>
      </c>
      <c r="I139" s="11">
        <v>0.71</v>
      </c>
      <c r="J139" s="11" t="str">
        <f>IF(B139="","",CHOOSE(_xll.StatOutlierType(ST_GREScore,,B139) + 1,"","Mild","Extreme"))</f>
        <v/>
      </c>
      <c r="K139" s="11" t="str">
        <f>IF(C139="","",CHOOSE(_xll.StatOutlierType(ST_TOEFLScore,,C139) + 1,"","Mild","Extreme"))</f>
        <v/>
      </c>
      <c r="L139" s="11" t="str">
        <f>IF(D139="","",CHOOSE(_xll.StatOutlierType(ST_UniversityRating,,D139) + 1,"","Mild","Extreme"))</f>
        <v/>
      </c>
      <c r="M139" s="11" t="str">
        <f>IF(E139="","",CHOOSE(_xll.StatOutlierType(ST_SOP,,E139) + 1,"","Mild","Extreme"))</f>
        <v/>
      </c>
      <c r="N139" s="11" t="str">
        <f>IF(F139="","",CHOOSE(_xll.StatOutlierType(ST_LOR,,F139) + 1,"","Mild","Extreme"))</f>
        <v/>
      </c>
      <c r="O139" s="11" t="str">
        <f>IF(G139="","",CHOOSE(_xll.StatOutlierType(ST_CGPA,,G139) + 1,"","Mild","Extreme"))</f>
        <v/>
      </c>
      <c r="P139" s="11" t="str">
        <f>IF(H139="","",CHOOSE(_xll.StatOutlierType(ST_Research,,H139) + 1,"","Mild","Extreme"))</f>
        <v/>
      </c>
      <c r="Q139" s="12" t="str">
        <f>IF(I139="","",CHOOSE(_xll.StatOutlierType(ST_ChanceofAdmit,,I139) + 1,"","Mild","Extreme"))</f>
        <v/>
      </c>
    </row>
    <row r="140" spans="1:17" x14ac:dyDescent="0.35">
      <c r="A140" s="10">
        <v>139</v>
      </c>
      <c r="B140" s="11">
        <v>326</v>
      </c>
      <c r="C140" s="11">
        <v>116</v>
      </c>
      <c r="D140" s="11">
        <v>2</v>
      </c>
      <c r="E140" s="11">
        <v>4.5</v>
      </c>
      <c r="F140" s="11">
        <v>3</v>
      </c>
      <c r="G140" s="11">
        <v>9.08</v>
      </c>
      <c r="H140" s="11">
        <v>1</v>
      </c>
      <c r="I140" s="11">
        <v>0.8</v>
      </c>
      <c r="J140" s="11" t="str">
        <f>IF(B140="","",CHOOSE(_xll.StatOutlierType(ST_GREScore,,B140) + 1,"","Mild","Extreme"))</f>
        <v/>
      </c>
      <c r="K140" s="11" t="str">
        <f>IF(C140="","",CHOOSE(_xll.StatOutlierType(ST_TOEFLScore,,C140) + 1,"","Mild","Extreme"))</f>
        <v/>
      </c>
      <c r="L140" s="11" t="str">
        <f>IF(D140="","",CHOOSE(_xll.StatOutlierType(ST_UniversityRating,,D140) + 1,"","Mild","Extreme"))</f>
        <v/>
      </c>
      <c r="M140" s="11" t="str">
        <f>IF(E140="","",CHOOSE(_xll.StatOutlierType(ST_SOP,,E140) + 1,"","Mild","Extreme"))</f>
        <v/>
      </c>
      <c r="N140" s="11" t="str">
        <f>IF(F140="","",CHOOSE(_xll.StatOutlierType(ST_LOR,,F140) + 1,"","Mild","Extreme"))</f>
        <v/>
      </c>
      <c r="O140" s="11" t="str">
        <f>IF(G140="","",CHOOSE(_xll.StatOutlierType(ST_CGPA,,G140) + 1,"","Mild","Extreme"))</f>
        <v/>
      </c>
      <c r="P140" s="11" t="str">
        <f>IF(H140="","",CHOOSE(_xll.StatOutlierType(ST_Research,,H140) + 1,"","Mild","Extreme"))</f>
        <v/>
      </c>
      <c r="Q140" s="12" t="str">
        <f>IF(I140="","",CHOOSE(_xll.StatOutlierType(ST_ChanceofAdmit,,I140) + 1,"","Mild","Extreme"))</f>
        <v/>
      </c>
    </row>
    <row r="141" spans="1:17" x14ac:dyDescent="0.35">
      <c r="A141" s="10">
        <v>140</v>
      </c>
      <c r="B141" s="11">
        <v>318</v>
      </c>
      <c r="C141" s="11">
        <v>109</v>
      </c>
      <c r="D141" s="11">
        <v>1</v>
      </c>
      <c r="E141" s="11">
        <v>3.5</v>
      </c>
      <c r="F141" s="11">
        <v>3.5</v>
      </c>
      <c r="G141" s="11">
        <v>9.1199999999999992</v>
      </c>
      <c r="H141" s="11">
        <v>0</v>
      </c>
      <c r="I141" s="11">
        <v>0.78</v>
      </c>
      <c r="J141" s="11" t="str">
        <f>IF(B141="","",CHOOSE(_xll.StatOutlierType(ST_GREScore,,B141) + 1,"","Mild","Extreme"))</f>
        <v/>
      </c>
      <c r="K141" s="11" t="str">
        <f>IF(C141="","",CHOOSE(_xll.StatOutlierType(ST_TOEFLScore,,C141) + 1,"","Mild","Extreme"))</f>
        <v/>
      </c>
      <c r="L141" s="11" t="str">
        <f>IF(D141="","",CHOOSE(_xll.StatOutlierType(ST_UniversityRating,,D141) + 1,"","Mild","Extreme"))</f>
        <v/>
      </c>
      <c r="M141" s="11" t="str">
        <f>IF(E141="","",CHOOSE(_xll.StatOutlierType(ST_SOP,,E141) + 1,"","Mild","Extreme"))</f>
        <v/>
      </c>
      <c r="N141" s="11" t="str">
        <f>IF(F141="","",CHOOSE(_xll.StatOutlierType(ST_LOR,,F141) + 1,"","Mild","Extreme"))</f>
        <v/>
      </c>
      <c r="O141" s="11" t="str">
        <f>IF(G141="","",CHOOSE(_xll.StatOutlierType(ST_CGPA,,G141) + 1,"","Mild","Extreme"))</f>
        <v/>
      </c>
      <c r="P141" s="11" t="str">
        <f>IF(H141="","",CHOOSE(_xll.StatOutlierType(ST_Research,,H141) + 1,"","Mild","Extreme"))</f>
        <v/>
      </c>
      <c r="Q141" s="12" t="str">
        <f>IF(I141="","",CHOOSE(_xll.StatOutlierType(ST_ChanceofAdmit,,I141) + 1,"","Mild","Extreme"))</f>
        <v/>
      </c>
    </row>
    <row r="142" spans="1:17" x14ac:dyDescent="0.35">
      <c r="A142" s="10">
        <v>141</v>
      </c>
      <c r="B142" s="11">
        <v>329</v>
      </c>
      <c r="C142" s="11">
        <v>110</v>
      </c>
      <c r="D142" s="11">
        <v>2</v>
      </c>
      <c r="E142" s="11">
        <v>4</v>
      </c>
      <c r="F142" s="11">
        <v>3</v>
      </c>
      <c r="G142" s="11">
        <v>9.15</v>
      </c>
      <c r="H142" s="11">
        <v>1</v>
      </c>
      <c r="I142" s="11">
        <v>0.84</v>
      </c>
      <c r="J142" s="11" t="str">
        <f>IF(B142="","",CHOOSE(_xll.StatOutlierType(ST_GREScore,,B142) + 1,"","Mild","Extreme"))</f>
        <v/>
      </c>
      <c r="K142" s="11" t="str">
        <f>IF(C142="","",CHOOSE(_xll.StatOutlierType(ST_TOEFLScore,,C142) + 1,"","Mild","Extreme"))</f>
        <v/>
      </c>
      <c r="L142" s="11" t="str">
        <f>IF(D142="","",CHOOSE(_xll.StatOutlierType(ST_UniversityRating,,D142) + 1,"","Mild","Extreme"))</f>
        <v/>
      </c>
      <c r="M142" s="11" t="str">
        <f>IF(E142="","",CHOOSE(_xll.StatOutlierType(ST_SOP,,E142) + 1,"","Mild","Extreme"))</f>
        <v/>
      </c>
      <c r="N142" s="11" t="str">
        <f>IF(F142="","",CHOOSE(_xll.StatOutlierType(ST_LOR,,F142) + 1,"","Mild","Extreme"))</f>
        <v/>
      </c>
      <c r="O142" s="11" t="str">
        <f>IF(G142="","",CHOOSE(_xll.StatOutlierType(ST_CGPA,,G142) + 1,"","Mild","Extreme"))</f>
        <v/>
      </c>
      <c r="P142" s="11" t="str">
        <f>IF(H142="","",CHOOSE(_xll.StatOutlierType(ST_Research,,H142) + 1,"","Mild","Extreme"))</f>
        <v/>
      </c>
      <c r="Q142" s="12" t="str">
        <f>IF(I142="","",CHOOSE(_xll.StatOutlierType(ST_ChanceofAdmit,,I142) + 1,"","Mild","Extreme"))</f>
        <v/>
      </c>
    </row>
    <row r="143" spans="1:17" x14ac:dyDescent="0.35">
      <c r="A143" s="10">
        <v>142</v>
      </c>
      <c r="B143" s="11">
        <v>332</v>
      </c>
      <c r="C143" s="11">
        <v>118</v>
      </c>
      <c r="D143" s="11">
        <v>2</v>
      </c>
      <c r="E143" s="11">
        <v>4.5</v>
      </c>
      <c r="F143" s="11">
        <v>3.5</v>
      </c>
      <c r="G143" s="11">
        <v>9.36</v>
      </c>
      <c r="H143" s="11">
        <v>1</v>
      </c>
      <c r="I143" s="11">
        <v>0.9</v>
      </c>
      <c r="J143" s="11" t="str">
        <f>IF(B143="","",CHOOSE(_xll.StatOutlierType(ST_GREScore,,B143) + 1,"","Mild","Extreme"))</f>
        <v/>
      </c>
      <c r="K143" s="11" t="str">
        <f>IF(C143="","",CHOOSE(_xll.StatOutlierType(ST_TOEFLScore,,C143) + 1,"","Mild","Extreme"))</f>
        <v/>
      </c>
      <c r="L143" s="11" t="str">
        <f>IF(D143="","",CHOOSE(_xll.StatOutlierType(ST_UniversityRating,,D143) + 1,"","Mild","Extreme"))</f>
        <v/>
      </c>
      <c r="M143" s="11" t="str">
        <f>IF(E143="","",CHOOSE(_xll.StatOutlierType(ST_SOP,,E143) + 1,"","Mild","Extreme"))</f>
        <v/>
      </c>
      <c r="N143" s="11" t="str">
        <f>IF(F143="","",CHOOSE(_xll.StatOutlierType(ST_LOR,,F143) + 1,"","Mild","Extreme"))</f>
        <v/>
      </c>
      <c r="O143" s="11" t="str">
        <f>IF(G143="","",CHOOSE(_xll.StatOutlierType(ST_CGPA,,G143) + 1,"","Mild","Extreme"))</f>
        <v/>
      </c>
      <c r="P143" s="11" t="str">
        <f>IF(H143="","",CHOOSE(_xll.StatOutlierType(ST_Research,,H143) + 1,"","Mild","Extreme"))</f>
        <v/>
      </c>
      <c r="Q143" s="12" t="str">
        <f>IF(I143="","",CHOOSE(_xll.StatOutlierType(ST_ChanceofAdmit,,I143) + 1,"","Mild","Extreme"))</f>
        <v/>
      </c>
    </row>
    <row r="144" spans="1:17" x14ac:dyDescent="0.35">
      <c r="A144" s="10">
        <v>143</v>
      </c>
      <c r="B144" s="11">
        <v>331</v>
      </c>
      <c r="C144" s="11">
        <v>115</v>
      </c>
      <c r="D144" s="11">
        <v>5</v>
      </c>
      <c r="E144" s="11">
        <v>4</v>
      </c>
      <c r="F144" s="11">
        <v>3.5</v>
      </c>
      <c r="G144" s="11">
        <v>9.44</v>
      </c>
      <c r="H144" s="11">
        <v>1</v>
      </c>
      <c r="I144" s="11">
        <v>0.92</v>
      </c>
      <c r="J144" s="11" t="str">
        <f>IF(B144="","",CHOOSE(_xll.StatOutlierType(ST_GREScore,,B144) + 1,"","Mild","Extreme"))</f>
        <v/>
      </c>
      <c r="K144" s="11" t="str">
        <f>IF(C144="","",CHOOSE(_xll.StatOutlierType(ST_TOEFLScore,,C144) + 1,"","Mild","Extreme"))</f>
        <v/>
      </c>
      <c r="L144" s="11" t="str">
        <f>IF(D144="","",CHOOSE(_xll.StatOutlierType(ST_UniversityRating,,D144) + 1,"","Mild","Extreme"))</f>
        <v/>
      </c>
      <c r="M144" s="11" t="str">
        <f>IF(E144="","",CHOOSE(_xll.StatOutlierType(ST_SOP,,E144) + 1,"","Mild","Extreme"))</f>
        <v/>
      </c>
      <c r="N144" s="11" t="str">
        <f>IF(F144="","",CHOOSE(_xll.StatOutlierType(ST_LOR,,F144) + 1,"","Mild","Extreme"))</f>
        <v/>
      </c>
      <c r="O144" s="11" t="str">
        <f>IF(G144="","",CHOOSE(_xll.StatOutlierType(ST_CGPA,,G144) + 1,"","Mild","Extreme"))</f>
        <v/>
      </c>
      <c r="P144" s="11" t="str">
        <f>IF(H144="","",CHOOSE(_xll.StatOutlierType(ST_Research,,H144) + 1,"","Mild","Extreme"))</f>
        <v/>
      </c>
      <c r="Q144" s="12" t="str">
        <f>IF(I144="","",CHOOSE(_xll.StatOutlierType(ST_ChanceofAdmit,,I144) + 1,"","Mild","Extreme"))</f>
        <v/>
      </c>
    </row>
    <row r="145" spans="1:17" x14ac:dyDescent="0.35">
      <c r="A145" s="10">
        <v>144</v>
      </c>
      <c r="B145" s="11">
        <v>340</v>
      </c>
      <c r="C145" s="11">
        <v>120</v>
      </c>
      <c r="D145" s="11">
        <v>4</v>
      </c>
      <c r="E145" s="11">
        <v>4.5</v>
      </c>
      <c r="F145" s="11">
        <v>4</v>
      </c>
      <c r="G145" s="11">
        <v>9.92</v>
      </c>
      <c r="H145" s="11">
        <v>1</v>
      </c>
      <c r="I145" s="11">
        <v>0.97</v>
      </c>
      <c r="J145" s="11" t="str">
        <f>IF(B145="","",CHOOSE(_xll.StatOutlierType(ST_GREScore,,B145) + 1,"","Mild","Extreme"))</f>
        <v/>
      </c>
      <c r="K145" s="11" t="str">
        <f>IF(C145="","",CHOOSE(_xll.StatOutlierType(ST_TOEFLScore,,C145) + 1,"","Mild","Extreme"))</f>
        <v/>
      </c>
      <c r="L145" s="11" t="str">
        <f>IF(D145="","",CHOOSE(_xll.StatOutlierType(ST_UniversityRating,,D145) + 1,"","Mild","Extreme"))</f>
        <v/>
      </c>
      <c r="M145" s="11" t="str">
        <f>IF(E145="","",CHOOSE(_xll.StatOutlierType(ST_SOP,,E145) + 1,"","Mild","Extreme"))</f>
        <v/>
      </c>
      <c r="N145" s="11" t="str">
        <f>IF(F145="","",CHOOSE(_xll.StatOutlierType(ST_LOR,,F145) + 1,"","Mild","Extreme"))</f>
        <v/>
      </c>
      <c r="O145" s="11" t="str">
        <f>IF(G145="","",CHOOSE(_xll.StatOutlierType(ST_CGPA,,G145) + 1,"","Mild","Extreme"))</f>
        <v/>
      </c>
      <c r="P145" s="11" t="str">
        <f>IF(H145="","",CHOOSE(_xll.StatOutlierType(ST_Research,,H145) + 1,"","Mild","Extreme"))</f>
        <v/>
      </c>
      <c r="Q145" s="12" t="str">
        <f>IF(I145="","",CHOOSE(_xll.StatOutlierType(ST_ChanceofAdmit,,I145) + 1,"","Mild","Extreme"))</f>
        <v/>
      </c>
    </row>
    <row r="146" spans="1:17" x14ac:dyDescent="0.35">
      <c r="A146" s="10">
        <v>145</v>
      </c>
      <c r="B146" s="11">
        <v>325</v>
      </c>
      <c r="C146" s="11">
        <v>112</v>
      </c>
      <c r="D146" s="11">
        <v>2</v>
      </c>
      <c r="E146" s="11">
        <v>3</v>
      </c>
      <c r="F146" s="11">
        <v>3.5</v>
      </c>
      <c r="G146" s="11">
        <v>8.9600000000000009</v>
      </c>
      <c r="H146" s="11">
        <v>1</v>
      </c>
      <c r="I146" s="11">
        <v>0.8</v>
      </c>
      <c r="J146" s="11" t="str">
        <f>IF(B146="","",CHOOSE(_xll.StatOutlierType(ST_GREScore,,B146) + 1,"","Mild","Extreme"))</f>
        <v/>
      </c>
      <c r="K146" s="11" t="str">
        <f>IF(C146="","",CHOOSE(_xll.StatOutlierType(ST_TOEFLScore,,C146) + 1,"","Mild","Extreme"))</f>
        <v/>
      </c>
      <c r="L146" s="11" t="str">
        <f>IF(D146="","",CHOOSE(_xll.StatOutlierType(ST_UniversityRating,,D146) + 1,"","Mild","Extreme"))</f>
        <v/>
      </c>
      <c r="M146" s="11" t="str">
        <f>IF(E146="","",CHOOSE(_xll.StatOutlierType(ST_SOP,,E146) + 1,"","Mild","Extreme"))</f>
        <v/>
      </c>
      <c r="N146" s="11" t="str">
        <f>IF(F146="","",CHOOSE(_xll.StatOutlierType(ST_LOR,,F146) + 1,"","Mild","Extreme"))</f>
        <v/>
      </c>
      <c r="O146" s="11" t="str">
        <f>IF(G146="","",CHOOSE(_xll.StatOutlierType(ST_CGPA,,G146) + 1,"","Mild","Extreme"))</f>
        <v/>
      </c>
      <c r="P146" s="11" t="str">
        <f>IF(H146="","",CHOOSE(_xll.StatOutlierType(ST_Research,,H146) + 1,"","Mild","Extreme"))</f>
        <v/>
      </c>
      <c r="Q146" s="12" t="str">
        <f>IF(I146="","",CHOOSE(_xll.StatOutlierType(ST_ChanceofAdmit,,I146) + 1,"","Mild","Extreme"))</f>
        <v/>
      </c>
    </row>
    <row r="147" spans="1:17" x14ac:dyDescent="0.35">
      <c r="A147" s="10">
        <v>146</v>
      </c>
      <c r="B147" s="11">
        <v>320</v>
      </c>
      <c r="C147" s="11">
        <v>113</v>
      </c>
      <c r="D147" s="11">
        <v>2</v>
      </c>
      <c r="E147" s="11">
        <v>2</v>
      </c>
      <c r="F147" s="11">
        <v>2.5</v>
      </c>
      <c r="G147" s="11">
        <v>8.64</v>
      </c>
      <c r="H147" s="11">
        <v>1</v>
      </c>
      <c r="I147" s="11">
        <v>0.81</v>
      </c>
      <c r="J147" s="11" t="str">
        <f>IF(B147="","",CHOOSE(_xll.StatOutlierType(ST_GREScore,,B147) + 1,"","Mild","Extreme"))</f>
        <v/>
      </c>
      <c r="K147" s="11" t="str">
        <f>IF(C147="","",CHOOSE(_xll.StatOutlierType(ST_TOEFLScore,,C147) + 1,"","Mild","Extreme"))</f>
        <v/>
      </c>
      <c r="L147" s="11" t="str">
        <f>IF(D147="","",CHOOSE(_xll.StatOutlierType(ST_UniversityRating,,D147) + 1,"","Mild","Extreme"))</f>
        <v/>
      </c>
      <c r="M147" s="11" t="str">
        <f>IF(E147="","",CHOOSE(_xll.StatOutlierType(ST_SOP,,E147) + 1,"","Mild","Extreme"))</f>
        <v/>
      </c>
      <c r="N147" s="11" t="str">
        <f>IF(F147="","",CHOOSE(_xll.StatOutlierType(ST_LOR,,F147) + 1,"","Mild","Extreme"))</f>
        <v/>
      </c>
      <c r="O147" s="11" t="str">
        <f>IF(G147="","",CHOOSE(_xll.StatOutlierType(ST_CGPA,,G147) + 1,"","Mild","Extreme"))</f>
        <v/>
      </c>
      <c r="P147" s="11" t="str">
        <f>IF(H147="","",CHOOSE(_xll.StatOutlierType(ST_Research,,H147) + 1,"","Mild","Extreme"))</f>
        <v/>
      </c>
      <c r="Q147" s="12" t="str">
        <f>IF(I147="","",CHOOSE(_xll.StatOutlierType(ST_ChanceofAdmit,,I147) + 1,"","Mild","Extreme"))</f>
        <v/>
      </c>
    </row>
    <row r="148" spans="1:17" x14ac:dyDescent="0.35">
      <c r="A148" s="10">
        <v>147</v>
      </c>
      <c r="B148" s="11">
        <v>315</v>
      </c>
      <c r="C148" s="11">
        <v>105</v>
      </c>
      <c r="D148" s="11">
        <v>3</v>
      </c>
      <c r="E148" s="11">
        <v>2</v>
      </c>
      <c r="F148" s="11">
        <v>2.5</v>
      </c>
      <c r="G148" s="11">
        <v>8.48</v>
      </c>
      <c r="H148" s="11">
        <v>0</v>
      </c>
      <c r="I148" s="11">
        <v>0.75</v>
      </c>
      <c r="J148" s="11" t="str">
        <f>IF(B148="","",CHOOSE(_xll.StatOutlierType(ST_GREScore,,B148) + 1,"","Mild","Extreme"))</f>
        <v/>
      </c>
      <c r="K148" s="11" t="str">
        <f>IF(C148="","",CHOOSE(_xll.StatOutlierType(ST_TOEFLScore,,C148) + 1,"","Mild","Extreme"))</f>
        <v/>
      </c>
      <c r="L148" s="11" t="str">
        <f>IF(D148="","",CHOOSE(_xll.StatOutlierType(ST_UniversityRating,,D148) + 1,"","Mild","Extreme"))</f>
        <v/>
      </c>
      <c r="M148" s="11" t="str">
        <f>IF(E148="","",CHOOSE(_xll.StatOutlierType(ST_SOP,,E148) + 1,"","Mild","Extreme"))</f>
        <v/>
      </c>
      <c r="N148" s="11" t="str">
        <f>IF(F148="","",CHOOSE(_xll.StatOutlierType(ST_LOR,,F148) + 1,"","Mild","Extreme"))</f>
        <v/>
      </c>
      <c r="O148" s="11" t="str">
        <f>IF(G148="","",CHOOSE(_xll.StatOutlierType(ST_CGPA,,G148) + 1,"","Mild","Extreme"))</f>
        <v/>
      </c>
      <c r="P148" s="11" t="str">
        <f>IF(H148="","",CHOOSE(_xll.StatOutlierType(ST_Research,,H148) + 1,"","Mild","Extreme"))</f>
        <v/>
      </c>
      <c r="Q148" s="12" t="str">
        <f>IF(I148="","",CHOOSE(_xll.StatOutlierType(ST_ChanceofAdmit,,I148) + 1,"","Mild","Extreme"))</f>
        <v/>
      </c>
    </row>
    <row r="149" spans="1:17" x14ac:dyDescent="0.35">
      <c r="A149" s="10">
        <v>148</v>
      </c>
      <c r="B149" s="11">
        <v>326</v>
      </c>
      <c r="C149" s="11">
        <v>114</v>
      </c>
      <c r="D149" s="11">
        <v>3</v>
      </c>
      <c r="E149" s="11">
        <v>3</v>
      </c>
      <c r="F149" s="11">
        <v>3</v>
      </c>
      <c r="G149" s="11">
        <v>9.11</v>
      </c>
      <c r="H149" s="11">
        <v>1</v>
      </c>
      <c r="I149" s="11">
        <v>0.83</v>
      </c>
      <c r="J149" s="11" t="str">
        <f>IF(B149="","",CHOOSE(_xll.StatOutlierType(ST_GREScore,,B149) + 1,"","Mild","Extreme"))</f>
        <v/>
      </c>
      <c r="K149" s="11" t="str">
        <f>IF(C149="","",CHOOSE(_xll.StatOutlierType(ST_TOEFLScore,,C149) + 1,"","Mild","Extreme"))</f>
        <v/>
      </c>
      <c r="L149" s="11" t="str">
        <f>IF(D149="","",CHOOSE(_xll.StatOutlierType(ST_UniversityRating,,D149) + 1,"","Mild","Extreme"))</f>
        <v/>
      </c>
      <c r="M149" s="11" t="str">
        <f>IF(E149="","",CHOOSE(_xll.StatOutlierType(ST_SOP,,E149) + 1,"","Mild","Extreme"))</f>
        <v/>
      </c>
      <c r="N149" s="11" t="str">
        <f>IF(F149="","",CHOOSE(_xll.StatOutlierType(ST_LOR,,F149) + 1,"","Mild","Extreme"))</f>
        <v/>
      </c>
      <c r="O149" s="11" t="str">
        <f>IF(G149="","",CHOOSE(_xll.StatOutlierType(ST_CGPA,,G149) + 1,"","Mild","Extreme"))</f>
        <v/>
      </c>
      <c r="P149" s="11" t="str">
        <f>IF(H149="","",CHOOSE(_xll.StatOutlierType(ST_Research,,H149) + 1,"","Mild","Extreme"))</f>
        <v/>
      </c>
      <c r="Q149" s="12" t="str">
        <f>IF(I149="","",CHOOSE(_xll.StatOutlierType(ST_ChanceofAdmit,,I149) + 1,"","Mild","Extreme"))</f>
        <v/>
      </c>
    </row>
    <row r="150" spans="1:17" x14ac:dyDescent="0.35">
      <c r="A150" s="10">
        <v>149</v>
      </c>
      <c r="B150" s="11">
        <v>339</v>
      </c>
      <c r="C150" s="11">
        <v>116</v>
      </c>
      <c r="D150" s="11">
        <v>4</v>
      </c>
      <c r="E150" s="11">
        <v>4</v>
      </c>
      <c r="F150" s="11">
        <v>3.5</v>
      </c>
      <c r="G150" s="11">
        <v>9.8000000000000007</v>
      </c>
      <c r="H150" s="11">
        <v>1</v>
      </c>
      <c r="I150" s="11">
        <v>0.96</v>
      </c>
      <c r="J150" s="11" t="str">
        <f>IF(B150="","",CHOOSE(_xll.StatOutlierType(ST_GREScore,,B150) + 1,"","Mild","Extreme"))</f>
        <v/>
      </c>
      <c r="K150" s="11" t="str">
        <f>IF(C150="","",CHOOSE(_xll.StatOutlierType(ST_TOEFLScore,,C150) + 1,"","Mild","Extreme"))</f>
        <v/>
      </c>
      <c r="L150" s="11" t="str">
        <f>IF(D150="","",CHOOSE(_xll.StatOutlierType(ST_UniversityRating,,D150) + 1,"","Mild","Extreme"))</f>
        <v/>
      </c>
      <c r="M150" s="11" t="str">
        <f>IF(E150="","",CHOOSE(_xll.StatOutlierType(ST_SOP,,E150) + 1,"","Mild","Extreme"))</f>
        <v/>
      </c>
      <c r="N150" s="11" t="str">
        <f>IF(F150="","",CHOOSE(_xll.StatOutlierType(ST_LOR,,F150) + 1,"","Mild","Extreme"))</f>
        <v/>
      </c>
      <c r="O150" s="11" t="str">
        <f>IF(G150="","",CHOOSE(_xll.StatOutlierType(ST_CGPA,,G150) + 1,"","Mild","Extreme"))</f>
        <v/>
      </c>
      <c r="P150" s="11" t="str">
        <f>IF(H150="","",CHOOSE(_xll.StatOutlierType(ST_Research,,H150) + 1,"","Mild","Extreme"))</f>
        <v/>
      </c>
      <c r="Q150" s="12" t="str">
        <f>IF(I150="","",CHOOSE(_xll.StatOutlierType(ST_ChanceofAdmit,,I150) + 1,"","Mild","Extreme"))</f>
        <v/>
      </c>
    </row>
    <row r="151" spans="1:17" x14ac:dyDescent="0.35">
      <c r="A151" s="10">
        <v>150</v>
      </c>
      <c r="B151" s="11">
        <v>311</v>
      </c>
      <c r="C151" s="11">
        <v>106</v>
      </c>
      <c r="D151" s="11">
        <v>2</v>
      </c>
      <c r="E151" s="11">
        <v>3.5</v>
      </c>
      <c r="F151" s="11">
        <v>3</v>
      </c>
      <c r="G151" s="11">
        <v>8.26</v>
      </c>
      <c r="H151" s="11">
        <v>1</v>
      </c>
      <c r="I151" s="11">
        <v>0.79</v>
      </c>
      <c r="J151" s="11" t="str">
        <f>IF(B151="","",CHOOSE(_xll.StatOutlierType(ST_GREScore,,B151) + 1,"","Mild","Extreme"))</f>
        <v/>
      </c>
      <c r="K151" s="11" t="str">
        <f>IF(C151="","",CHOOSE(_xll.StatOutlierType(ST_TOEFLScore,,C151) + 1,"","Mild","Extreme"))</f>
        <v/>
      </c>
      <c r="L151" s="11" t="str">
        <f>IF(D151="","",CHOOSE(_xll.StatOutlierType(ST_UniversityRating,,D151) + 1,"","Mild","Extreme"))</f>
        <v/>
      </c>
      <c r="M151" s="11" t="str">
        <f>IF(E151="","",CHOOSE(_xll.StatOutlierType(ST_SOP,,E151) + 1,"","Mild","Extreme"))</f>
        <v/>
      </c>
      <c r="N151" s="11" t="str">
        <f>IF(F151="","",CHOOSE(_xll.StatOutlierType(ST_LOR,,F151) + 1,"","Mild","Extreme"))</f>
        <v/>
      </c>
      <c r="O151" s="11" t="str">
        <f>IF(G151="","",CHOOSE(_xll.StatOutlierType(ST_CGPA,,G151) + 1,"","Mild","Extreme"))</f>
        <v/>
      </c>
      <c r="P151" s="11" t="str">
        <f>IF(H151="","",CHOOSE(_xll.StatOutlierType(ST_Research,,H151) + 1,"","Mild","Extreme"))</f>
        <v/>
      </c>
      <c r="Q151" s="12" t="str">
        <f>IF(I151="","",CHOOSE(_xll.StatOutlierType(ST_ChanceofAdmit,,I151) + 1,"","Mild","Extreme"))</f>
        <v/>
      </c>
    </row>
    <row r="152" spans="1:17" x14ac:dyDescent="0.35">
      <c r="A152" s="10">
        <v>151</v>
      </c>
      <c r="B152" s="11">
        <v>334</v>
      </c>
      <c r="C152" s="11">
        <v>114</v>
      </c>
      <c r="D152" s="11">
        <v>4</v>
      </c>
      <c r="E152" s="11">
        <v>4</v>
      </c>
      <c r="F152" s="11">
        <v>4</v>
      </c>
      <c r="G152" s="11">
        <v>9.43</v>
      </c>
      <c r="H152" s="11">
        <v>1</v>
      </c>
      <c r="I152" s="11">
        <v>0.93</v>
      </c>
      <c r="J152" s="11" t="str">
        <f>IF(B152="","",CHOOSE(_xll.StatOutlierType(ST_GREScore,,B152) + 1,"","Mild","Extreme"))</f>
        <v/>
      </c>
      <c r="K152" s="11" t="str">
        <f>IF(C152="","",CHOOSE(_xll.StatOutlierType(ST_TOEFLScore,,C152) + 1,"","Mild","Extreme"))</f>
        <v/>
      </c>
      <c r="L152" s="11" t="str">
        <f>IF(D152="","",CHOOSE(_xll.StatOutlierType(ST_UniversityRating,,D152) + 1,"","Mild","Extreme"))</f>
        <v/>
      </c>
      <c r="M152" s="11" t="str">
        <f>IF(E152="","",CHOOSE(_xll.StatOutlierType(ST_SOP,,E152) + 1,"","Mild","Extreme"))</f>
        <v/>
      </c>
      <c r="N152" s="11" t="str">
        <f>IF(F152="","",CHOOSE(_xll.StatOutlierType(ST_LOR,,F152) + 1,"","Mild","Extreme"))</f>
        <v/>
      </c>
      <c r="O152" s="11" t="str">
        <f>IF(G152="","",CHOOSE(_xll.StatOutlierType(ST_CGPA,,G152) + 1,"","Mild","Extreme"))</f>
        <v/>
      </c>
      <c r="P152" s="11" t="str">
        <f>IF(H152="","",CHOOSE(_xll.StatOutlierType(ST_Research,,H152) + 1,"","Mild","Extreme"))</f>
        <v/>
      </c>
      <c r="Q152" s="12" t="str">
        <f>IF(I152="","",CHOOSE(_xll.StatOutlierType(ST_ChanceofAdmit,,I152) + 1,"","Mild","Extreme"))</f>
        <v/>
      </c>
    </row>
    <row r="153" spans="1:17" x14ac:dyDescent="0.35">
      <c r="A153" s="10">
        <v>152</v>
      </c>
      <c r="B153" s="11">
        <v>332</v>
      </c>
      <c r="C153" s="11">
        <v>116</v>
      </c>
      <c r="D153" s="11">
        <v>5</v>
      </c>
      <c r="E153" s="11">
        <v>5</v>
      </c>
      <c r="F153" s="11">
        <v>5</v>
      </c>
      <c r="G153" s="11">
        <v>9.2799999999999994</v>
      </c>
      <c r="H153" s="11">
        <v>1</v>
      </c>
      <c r="I153" s="11">
        <v>0.94</v>
      </c>
      <c r="J153" s="11" t="str">
        <f>IF(B153="","",CHOOSE(_xll.StatOutlierType(ST_GREScore,,B153) + 1,"","Mild","Extreme"))</f>
        <v/>
      </c>
      <c r="K153" s="11" t="str">
        <f>IF(C153="","",CHOOSE(_xll.StatOutlierType(ST_TOEFLScore,,C153) + 1,"","Mild","Extreme"))</f>
        <v/>
      </c>
      <c r="L153" s="11" t="str">
        <f>IF(D153="","",CHOOSE(_xll.StatOutlierType(ST_UniversityRating,,D153) + 1,"","Mild","Extreme"))</f>
        <v/>
      </c>
      <c r="M153" s="11" t="str">
        <f>IF(E153="","",CHOOSE(_xll.StatOutlierType(ST_SOP,,E153) + 1,"","Mild","Extreme"))</f>
        <v/>
      </c>
      <c r="N153" s="11" t="str">
        <f>IF(F153="","",CHOOSE(_xll.StatOutlierType(ST_LOR,,F153) + 1,"","Mild","Extreme"))</f>
        <v/>
      </c>
      <c r="O153" s="11" t="str">
        <f>IF(G153="","",CHOOSE(_xll.StatOutlierType(ST_CGPA,,G153) + 1,"","Mild","Extreme"))</f>
        <v/>
      </c>
      <c r="P153" s="11" t="str">
        <f>IF(H153="","",CHOOSE(_xll.StatOutlierType(ST_Research,,H153) + 1,"","Mild","Extreme"))</f>
        <v/>
      </c>
      <c r="Q153" s="12" t="str">
        <f>IF(I153="","",CHOOSE(_xll.StatOutlierType(ST_ChanceofAdmit,,I153) + 1,"","Mild","Extreme"))</f>
        <v/>
      </c>
    </row>
    <row r="154" spans="1:17" x14ac:dyDescent="0.35">
      <c r="A154" s="10">
        <v>153</v>
      </c>
      <c r="B154" s="11">
        <v>321</v>
      </c>
      <c r="C154" s="11">
        <v>112</v>
      </c>
      <c r="D154" s="11">
        <v>5</v>
      </c>
      <c r="E154" s="11">
        <v>5</v>
      </c>
      <c r="F154" s="11">
        <v>5</v>
      </c>
      <c r="G154" s="11">
        <v>9.06</v>
      </c>
      <c r="H154" s="11">
        <v>1</v>
      </c>
      <c r="I154" s="11">
        <v>0.86</v>
      </c>
      <c r="J154" s="11" t="str">
        <f>IF(B154="","",CHOOSE(_xll.StatOutlierType(ST_GREScore,,B154) + 1,"","Mild","Extreme"))</f>
        <v/>
      </c>
      <c r="K154" s="11" t="str">
        <f>IF(C154="","",CHOOSE(_xll.StatOutlierType(ST_TOEFLScore,,C154) + 1,"","Mild","Extreme"))</f>
        <v/>
      </c>
      <c r="L154" s="11" t="str">
        <f>IF(D154="","",CHOOSE(_xll.StatOutlierType(ST_UniversityRating,,D154) + 1,"","Mild","Extreme"))</f>
        <v/>
      </c>
      <c r="M154" s="11" t="str">
        <f>IF(E154="","",CHOOSE(_xll.StatOutlierType(ST_SOP,,E154) + 1,"","Mild","Extreme"))</f>
        <v/>
      </c>
      <c r="N154" s="11" t="str">
        <f>IF(F154="","",CHOOSE(_xll.StatOutlierType(ST_LOR,,F154) + 1,"","Mild","Extreme"))</f>
        <v/>
      </c>
      <c r="O154" s="11" t="str">
        <f>IF(G154="","",CHOOSE(_xll.StatOutlierType(ST_CGPA,,G154) + 1,"","Mild","Extreme"))</f>
        <v/>
      </c>
      <c r="P154" s="11" t="str">
        <f>IF(H154="","",CHOOSE(_xll.StatOutlierType(ST_Research,,H154) + 1,"","Mild","Extreme"))</f>
        <v/>
      </c>
      <c r="Q154" s="12" t="str">
        <f>IF(I154="","",CHOOSE(_xll.StatOutlierType(ST_ChanceofAdmit,,I154) + 1,"","Mild","Extreme"))</f>
        <v/>
      </c>
    </row>
    <row r="155" spans="1:17" x14ac:dyDescent="0.35">
      <c r="A155" s="10">
        <v>154</v>
      </c>
      <c r="B155" s="11">
        <v>324</v>
      </c>
      <c r="C155" s="11">
        <v>105</v>
      </c>
      <c r="D155" s="11">
        <v>3</v>
      </c>
      <c r="E155" s="11">
        <v>3</v>
      </c>
      <c r="F155" s="11">
        <v>4</v>
      </c>
      <c r="G155" s="11">
        <v>8.75</v>
      </c>
      <c r="H155" s="11">
        <v>0</v>
      </c>
      <c r="I155" s="11">
        <v>0.79</v>
      </c>
      <c r="J155" s="11" t="str">
        <f>IF(B155="","",CHOOSE(_xll.StatOutlierType(ST_GREScore,,B155) + 1,"","Mild","Extreme"))</f>
        <v/>
      </c>
      <c r="K155" s="11" t="str">
        <f>IF(C155="","",CHOOSE(_xll.StatOutlierType(ST_TOEFLScore,,C155) + 1,"","Mild","Extreme"))</f>
        <v/>
      </c>
      <c r="L155" s="11" t="str">
        <f>IF(D155="","",CHOOSE(_xll.StatOutlierType(ST_UniversityRating,,D155) + 1,"","Mild","Extreme"))</f>
        <v/>
      </c>
      <c r="M155" s="11" t="str">
        <f>IF(E155="","",CHOOSE(_xll.StatOutlierType(ST_SOP,,E155) + 1,"","Mild","Extreme"))</f>
        <v/>
      </c>
      <c r="N155" s="11" t="str">
        <f>IF(F155="","",CHOOSE(_xll.StatOutlierType(ST_LOR,,F155) + 1,"","Mild","Extreme"))</f>
        <v/>
      </c>
      <c r="O155" s="11" t="str">
        <f>IF(G155="","",CHOOSE(_xll.StatOutlierType(ST_CGPA,,G155) + 1,"","Mild","Extreme"))</f>
        <v/>
      </c>
      <c r="P155" s="11" t="str">
        <f>IF(H155="","",CHOOSE(_xll.StatOutlierType(ST_Research,,H155) + 1,"","Mild","Extreme"))</f>
        <v/>
      </c>
      <c r="Q155" s="12" t="str">
        <f>IF(I155="","",CHOOSE(_xll.StatOutlierType(ST_ChanceofAdmit,,I155) + 1,"","Mild","Extreme"))</f>
        <v/>
      </c>
    </row>
    <row r="156" spans="1:17" x14ac:dyDescent="0.35">
      <c r="A156" s="10">
        <v>155</v>
      </c>
      <c r="B156" s="11">
        <v>326</v>
      </c>
      <c r="C156" s="11">
        <v>108</v>
      </c>
      <c r="D156" s="11">
        <v>3</v>
      </c>
      <c r="E156" s="11">
        <v>3</v>
      </c>
      <c r="F156" s="11">
        <v>3.5</v>
      </c>
      <c r="G156" s="11">
        <v>8.89</v>
      </c>
      <c r="H156" s="11">
        <v>0</v>
      </c>
      <c r="I156" s="11">
        <v>0.8</v>
      </c>
      <c r="J156" s="11" t="str">
        <f>IF(B156="","",CHOOSE(_xll.StatOutlierType(ST_GREScore,,B156) + 1,"","Mild","Extreme"))</f>
        <v/>
      </c>
      <c r="K156" s="11" t="str">
        <f>IF(C156="","",CHOOSE(_xll.StatOutlierType(ST_TOEFLScore,,C156) + 1,"","Mild","Extreme"))</f>
        <v/>
      </c>
      <c r="L156" s="11" t="str">
        <f>IF(D156="","",CHOOSE(_xll.StatOutlierType(ST_UniversityRating,,D156) + 1,"","Mild","Extreme"))</f>
        <v/>
      </c>
      <c r="M156" s="11" t="str">
        <f>IF(E156="","",CHOOSE(_xll.StatOutlierType(ST_SOP,,E156) + 1,"","Mild","Extreme"))</f>
        <v/>
      </c>
      <c r="N156" s="11" t="str">
        <f>IF(F156="","",CHOOSE(_xll.StatOutlierType(ST_LOR,,F156) + 1,"","Mild","Extreme"))</f>
        <v/>
      </c>
      <c r="O156" s="11" t="str">
        <f>IF(G156="","",CHOOSE(_xll.StatOutlierType(ST_CGPA,,G156) + 1,"","Mild","Extreme"))</f>
        <v/>
      </c>
      <c r="P156" s="11" t="str">
        <f>IF(H156="","",CHOOSE(_xll.StatOutlierType(ST_Research,,H156) + 1,"","Mild","Extreme"))</f>
        <v/>
      </c>
      <c r="Q156" s="12" t="str">
        <f>IF(I156="","",CHOOSE(_xll.StatOutlierType(ST_ChanceofAdmit,,I156) + 1,"","Mild","Extreme"))</f>
        <v/>
      </c>
    </row>
    <row r="157" spans="1:17" x14ac:dyDescent="0.35">
      <c r="A157" s="10">
        <v>156</v>
      </c>
      <c r="B157" s="11">
        <v>312</v>
      </c>
      <c r="C157" s="11">
        <v>109</v>
      </c>
      <c r="D157" s="11">
        <v>3</v>
      </c>
      <c r="E157" s="11">
        <v>3</v>
      </c>
      <c r="F157" s="11">
        <v>3</v>
      </c>
      <c r="G157" s="11">
        <v>8.69</v>
      </c>
      <c r="H157" s="11">
        <v>0</v>
      </c>
      <c r="I157" s="11">
        <v>0.77</v>
      </c>
      <c r="J157" s="11" t="str">
        <f>IF(B157="","",CHOOSE(_xll.StatOutlierType(ST_GREScore,,B157) + 1,"","Mild","Extreme"))</f>
        <v/>
      </c>
      <c r="K157" s="11" t="str">
        <f>IF(C157="","",CHOOSE(_xll.StatOutlierType(ST_TOEFLScore,,C157) + 1,"","Mild","Extreme"))</f>
        <v/>
      </c>
      <c r="L157" s="11" t="str">
        <f>IF(D157="","",CHOOSE(_xll.StatOutlierType(ST_UniversityRating,,D157) + 1,"","Mild","Extreme"))</f>
        <v/>
      </c>
      <c r="M157" s="11" t="str">
        <f>IF(E157="","",CHOOSE(_xll.StatOutlierType(ST_SOP,,E157) + 1,"","Mild","Extreme"))</f>
        <v/>
      </c>
      <c r="N157" s="11" t="str">
        <f>IF(F157="","",CHOOSE(_xll.StatOutlierType(ST_LOR,,F157) + 1,"","Mild","Extreme"))</f>
        <v/>
      </c>
      <c r="O157" s="11" t="str">
        <f>IF(G157="","",CHOOSE(_xll.StatOutlierType(ST_CGPA,,G157) + 1,"","Mild","Extreme"))</f>
        <v/>
      </c>
      <c r="P157" s="11" t="str">
        <f>IF(H157="","",CHOOSE(_xll.StatOutlierType(ST_Research,,H157) + 1,"","Mild","Extreme"))</f>
        <v/>
      </c>
      <c r="Q157" s="12" t="str">
        <f>IF(I157="","",CHOOSE(_xll.StatOutlierType(ST_ChanceofAdmit,,I157) + 1,"","Mild","Extreme"))</f>
        <v/>
      </c>
    </row>
    <row r="158" spans="1:17" x14ac:dyDescent="0.35">
      <c r="A158" s="10">
        <v>157</v>
      </c>
      <c r="B158" s="11">
        <v>315</v>
      </c>
      <c r="C158" s="11">
        <v>105</v>
      </c>
      <c r="D158" s="11">
        <v>3</v>
      </c>
      <c r="E158" s="11">
        <v>2</v>
      </c>
      <c r="F158" s="11">
        <v>2.5</v>
      </c>
      <c r="G158" s="11">
        <v>8.34</v>
      </c>
      <c r="H158" s="11">
        <v>0</v>
      </c>
      <c r="I158" s="11">
        <v>0.7</v>
      </c>
      <c r="J158" s="11" t="str">
        <f>IF(B158="","",CHOOSE(_xll.StatOutlierType(ST_GREScore,,B158) + 1,"","Mild","Extreme"))</f>
        <v/>
      </c>
      <c r="K158" s="11" t="str">
        <f>IF(C158="","",CHOOSE(_xll.StatOutlierType(ST_TOEFLScore,,C158) + 1,"","Mild","Extreme"))</f>
        <v/>
      </c>
      <c r="L158" s="11" t="str">
        <f>IF(D158="","",CHOOSE(_xll.StatOutlierType(ST_UniversityRating,,D158) + 1,"","Mild","Extreme"))</f>
        <v/>
      </c>
      <c r="M158" s="11" t="str">
        <f>IF(E158="","",CHOOSE(_xll.StatOutlierType(ST_SOP,,E158) + 1,"","Mild","Extreme"))</f>
        <v/>
      </c>
      <c r="N158" s="11" t="str">
        <f>IF(F158="","",CHOOSE(_xll.StatOutlierType(ST_LOR,,F158) + 1,"","Mild","Extreme"))</f>
        <v/>
      </c>
      <c r="O158" s="11" t="str">
        <f>IF(G158="","",CHOOSE(_xll.StatOutlierType(ST_CGPA,,G158) + 1,"","Mild","Extreme"))</f>
        <v/>
      </c>
      <c r="P158" s="11" t="str">
        <f>IF(H158="","",CHOOSE(_xll.StatOutlierType(ST_Research,,H158) + 1,"","Mild","Extreme"))</f>
        <v/>
      </c>
      <c r="Q158" s="12" t="str">
        <f>IF(I158="","",CHOOSE(_xll.StatOutlierType(ST_ChanceofAdmit,,I158) + 1,"","Mild","Extreme"))</f>
        <v/>
      </c>
    </row>
    <row r="159" spans="1:17" x14ac:dyDescent="0.35">
      <c r="A159" s="10">
        <v>158</v>
      </c>
      <c r="B159" s="11">
        <v>309</v>
      </c>
      <c r="C159" s="11">
        <v>104</v>
      </c>
      <c r="D159" s="11">
        <v>2</v>
      </c>
      <c r="E159" s="11">
        <v>2</v>
      </c>
      <c r="F159" s="11">
        <v>2.5</v>
      </c>
      <c r="G159" s="11">
        <v>8.26</v>
      </c>
      <c r="H159" s="11">
        <v>0</v>
      </c>
      <c r="I159" s="11">
        <v>0.65</v>
      </c>
      <c r="J159" s="11" t="str">
        <f>IF(B159="","",CHOOSE(_xll.StatOutlierType(ST_GREScore,,B159) + 1,"","Mild","Extreme"))</f>
        <v/>
      </c>
      <c r="K159" s="11" t="str">
        <f>IF(C159="","",CHOOSE(_xll.StatOutlierType(ST_TOEFLScore,,C159) + 1,"","Mild","Extreme"))</f>
        <v/>
      </c>
      <c r="L159" s="11" t="str">
        <f>IF(D159="","",CHOOSE(_xll.StatOutlierType(ST_UniversityRating,,D159) + 1,"","Mild","Extreme"))</f>
        <v/>
      </c>
      <c r="M159" s="11" t="str">
        <f>IF(E159="","",CHOOSE(_xll.StatOutlierType(ST_SOP,,E159) + 1,"","Mild","Extreme"))</f>
        <v/>
      </c>
      <c r="N159" s="11" t="str">
        <f>IF(F159="","",CHOOSE(_xll.StatOutlierType(ST_LOR,,F159) + 1,"","Mild","Extreme"))</f>
        <v/>
      </c>
      <c r="O159" s="11" t="str">
        <f>IF(G159="","",CHOOSE(_xll.StatOutlierType(ST_CGPA,,G159) + 1,"","Mild","Extreme"))</f>
        <v/>
      </c>
      <c r="P159" s="11" t="str">
        <f>IF(H159="","",CHOOSE(_xll.StatOutlierType(ST_Research,,H159) + 1,"","Mild","Extreme"))</f>
        <v/>
      </c>
      <c r="Q159" s="12" t="str">
        <f>IF(I159="","",CHOOSE(_xll.StatOutlierType(ST_ChanceofAdmit,,I159) + 1,"","Mild","Extreme"))</f>
        <v/>
      </c>
    </row>
    <row r="160" spans="1:17" x14ac:dyDescent="0.35">
      <c r="A160" s="10">
        <v>159</v>
      </c>
      <c r="B160" s="11">
        <v>306</v>
      </c>
      <c r="C160" s="11">
        <v>106</v>
      </c>
      <c r="D160" s="11">
        <v>2</v>
      </c>
      <c r="E160" s="11">
        <v>2</v>
      </c>
      <c r="F160" s="11">
        <v>2.5</v>
      </c>
      <c r="G160" s="11">
        <v>8.14</v>
      </c>
      <c r="H160" s="11">
        <v>0</v>
      </c>
      <c r="I160" s="11">
        <v>0.61</v>
      </c>
      <c r="J160" s="11" t="str">
        <f>IF(B160="","",CHOOSE(_xll.StatOutlierType(ST_GREScore,,B160) + 1,"","Mild","Extreme"))</f>
        <v/>
      </c>
      <c r="K160" s="11" t="str">
        <f>IF(C160="","",CHOOSE(_xll.StatOutlierType(ST_TOEFLScore,,C160) + 1,"","Mild","Extreme"))</f>
        <v/>
      </c>
      <c r="L160" s="11" t="str">
        <f>IF(D160="","",CHOOSE(_xll.StatOutlierType(ST_UniversityRating,,D160) + 1,"","Mild","Extreme"))</f>
        <v/>
      </c>
      <c r="M160" s="11" t="str">
        <f>IF(E160="","",CHOOSE(_xll.StatOutlierType(ST_SOP,,E160) + 1,"","Mild","Extreme"))</f>
        <v/>
      </c>
      <c r="N160" s="11" t="str">
        <f>IF(F160="","",CHOOSE(_xll.StatOutlierType(ST_LOR,,F160) + 1,"","Mild","Extreme"))</f>
        <v/>
      </c>
      <c r="O160" s="11" t="str">
        <f>IF(G160="","",CHOOSE(_xll.StatOutlierType(ST_CGPA,,G160) + 1,"","Mild","Extreme"))</f>
        <v/>
      </c>
      <c r="P160" s="11" t="str">
        <f>IF(H160="","",CHOOSE(_xll.StatOutlierType(ST_Research,,H160) + 1,"","Mild","Extreme"))</f>
        <v/>
      </c>
      <c r="Q160" s="12" t="str">
        <f>IF(I160="","",CHOOSE(_xll.StatOutlierType(ST_ChanceofAdmit,,I160) + 1,"","Mild","Extreme"))</f>
        <v/>
      </c>
    </row>
    <row r="161" spans="1:17" x14ac:dyDescent="0.35">
      <c r="A161" s="10">
        <v>160</v>
      </c>
      <c r="B161" s="11">
        <v>297</v>
      </c>
      <c r="C161" s="11">
        <v>100</v>
      </c>
      <c r="D161" s="11">
        <v>1</v>
      </c>
      <c r="E161" s="11">
        <v>1.5</v>
      </c>
      <c r="F161" s="11">
        <v>2</v>
      </c>
      <c r="G161" s="11">
        <v>7.9</v>
      </c>
      <c r="H161" s="11">
        <v>0</v>
      </c>
      <c r="I161" s="11">
        <v>0.52</v>
      </c>
      <c r="J161" s="11" t="str">
        <f>IF(B161="","",CHOOSE(_xll.StatOutlierType(ST_GREScore,,B161) + 1,"","Mild","Extreme"))</f>
        <v/>
      </c>
      <c r="K161" s="11" t="str">
        <f>IF(C161="","",CHOOSE(_xll.StatOutlierType(ST_TOEFLScore,,C161) + 1,"","Mild","Extreme"))</f>
        <v/>
      </c>
      <c r="L161" s="11" t="str">
        <f>IF(D161="","",CHOOSE(_xll.StatOutlierType(ST_UniversityRating,,D161) + 1,"","Mild","Extreme"))</f>
        <v/>
      </c>
      <c r="M161" s="11" t="str">
        <f>IF(E161="","",CHOOSE(_xll.StatOutlierType(ST_SOP,,E161) + 1,"","Mild","Extreme"))</f>
        <v/>
      </c>
      <c r="N161" s="11" t="str">
        <f>IF(F161="","",CHOOSE(_xll.StatOutlierType(ST_LOR,,F161) + 1,"","Mild","Extreme"))</f>
        <v/>
      </c>
      <c r="O161" s="11" t="str">
        <f>IF(G161="","",CHOOSE(_xll.StatOutlierType(ST_CGPA,,G161) + 1,"","Mild","Extreme"))</f>
        <v/>
      </c>
      <c r="P161" s="11" t="str">
        <f>IF(H161="","",CHOOSE(_xll.StatOutlierType(ST_Research,,H161) + 1,"","Mild","Extreme"))</f>
        <v/>
      </c>
      <c r="Q161" s="12" t="str">
        <f>IF(I161="","",CHOOSE(_xll.StatOutlierType(ST_ChanceofAdmit,,I161) + 1,"","Mild","Extreme"))</f>
        <v/>
      </c>
    </row>
    <row r="162" spans="1:17" x14ac:dyDescent="0.35">
      <c r="A162" s="10">
        <v>161</v>
      </c>
      <c r="B162" s="11">
        <v>315</v>
      </c>
      <c r="C162" s="11">
        <v>103</v>
      </c>
      <c r="D162" s="11">
        <v>1</v>
      </c>
      <c r="E162" s="11">
        <v>1.5</v>
      </c>
      <c r="F162" s="11">
        <v>2</v>
      </c>
      <c r="G162" s="11">
        <v>7.86</v>
      </c>
      <c r="H162" s="11">
        <v>0</v>
      </c>
      <c r="I162" s="11">
        <v>0.56999999999999995</v>
      </c>
      <c r="J162" s="11" t="str">
        <f>IF(B162="","",CHOOSE(_xll.StatOutlierType(ST_GREScore,,B162) + 1,"","Mild","Extreme"))</f>
        <v/>
      </c>
      <c r="K162" s="11" t="str">
        <f>IF(C162="","",CHOOSE(_xll.StatOutlierType(ST_TOEFLScore,,C162) + 1,"","Mild","Extreme"))</f>
        <v/>
      </c>
      <c r="L162" s="11" t="str">
        <f>IF(D162="","",CHOOSE(_xll.StatOutlierType(ST_UniversityRating,,D162) + 1,"","Mild","Extreme"))</f>
        <v/>
      </c>
      <c r="M162" s="11" t="str">
        <f>IF(E162="","",CHOOSE(_xll.StatOutlierType(ST_SOP,,E162) + 1,"","Mild","Extreme"))</f>
        <v/>
      </c>
      <c r="N162" s="11" t="str">
        <f>IF(F162="","",CHOOSE(_xll.StatOutlierType(ST_LOR,,F162) + 1,"","Mild","Extreme"))</f>
        <v/>
      </c>
      <c r="O162" s="11" t="str">
        <f>IF(G162="","",CHOOSE(_xll.StatOutlierType(ST_CGPA,,G162) + 1,"","Mild","Extreme"))</f>
        <v/>
      </c>
      <c r="P162" s="11" t="str">
        <f>IF(H162="","",CHOOSE(_xll.StatOutlierType(ST_Research,,H162) + 1,"","Mild","Extreme"))</f>
        <v/>
      </c>
      <c r="Q162" s="12" t="str">
        <f>IF(I162="","",CHOOSE(_xll.StatOutlierType(ST_ChanceofAdmit,,I162) + 1,"","Mild","Extreme"))</f>
        <v/>
      </c>
    </row>
    <row r="163" spans="1:17" x14ac:dyDescent="0.35">
      <c r="A163" s="10">
        <v>162</v>
      </c>
      <c r="B163" s="11">
        <v>298</v>
      </c>
      <c r="C163" s="11">
        <v>99</v>
      </c>
      <c r="D163" s="11">
        <v>1</v>
      </c>
      <c r="E163" s="11">
        <v>1.5</v>
      </c>
      <c r="F163" s="11">
        <v>3</v>
      </c>
      <c r="G163" s="11">
        <v>7.46</v>
      </c>
      <c r="H163" s="11">
        <v>0</v>
      </c>
      <c r="I163" s="11">
        <v>0.53</v>
      </c>
      <c r="J163" s="11" t="str">
        <f>IF(B163="","",CHOOSE(_xll.StatOutlierType(ST_GREScore,,B163) + 1,"","Mild","Extreme"))</f>
        <v/>
      </c>
      <c r="K163" s="11" t="str">
        <f>IF(C163="","",CHOOSE(_xll.StatOutlierType(ST_TOEFLScore,,C163) + 1,"","Mild","Extreme"))</f>
        <v/>
      </c>
      <c r="L163" s="11" t="str">
        <f>IF(D163="","",CHOOSE(_xll.StatOutlierType(ST_UniversityRating,,D163) + 1,"","Mild","Extreme"))</f>
        <v/>
      </c>
      <c r="M163" s="11" t="str">
        <f>IF(E163="","",CHOOSE(_xll.StatOutlierType(ST_SOP,,E163) + 1,"","Mild","Extreme"))</f>
        <v/>
      </c>
      <c r="N163" s="11" t="str">
        <f>IF(F163="","",CHOOSE(_xll.StatOutlierType(ST_LOR,,F163) + 1,"","Mild","Extreme"))</f>
        <v/>
      </c>
      <c r="O163" s="11" t="str">
        <f>IF(G163="","",CHOOSE(_xll.StatOutlierType(ST_CGPA,,G163) + 1,"","Mild","Extreme"))</f>
        <v/>
      </c>
      <c r="P163" s="11" t="str">
        <f>IF(H163="","",CHOOSE(_xll.StatOutlierType(ST_Research,,H163) + 1,"","Mild","Extreme"))</f>
        <v/>
      </c>
      <c r="Q163" s="12" t="str">
        <f>IF(I163="","",CHOOSE(_xll.StatOutlierType(ST_ChanceofAdmit,,I163) + 1,"","Mild","Extreme"))</f>
        <v/>
      </c>
    </row>
    <row r="164" spans="1:17" x14ac:dyDescent="0.35">
      <c r="A164" s="10">
        <v>163</v>
      </c>
      <c r="B164" s="11">
        <v>318</v>
      </c>
      <c r="C164" s="11">
        <v>109</v>
      </c>
      <c r="D164" s="11">
        <v>3</v>
      </c>
      <c r="E164" s="11">
        <v>3</v>
      </c>
      <c r="F164" s="11">
        <v>3</v>
      </c>
      <c r="G164" s="11">
        <v>8.5</v>
      </c>
      <c r="H164" s="11">
        <v>0</v>
      </c>
      <c r="I164" s="11">
        <v>0.67</v>
      </c>
      <c r="J164" s="11" t="str">
        <f>IF(B164="","",CHOOSE(_xll.StatOutlierType(ST_GREScore,,B164) + 1,"","Mild","Extreme"))</f>
        <v/>
      </c>
      <c r="K164" s="11" t="str">
        <f>IF(C164="","",CHOOSE(_xll.StatOutlierType(ST_TOEFLScore,,C164) + 1,"","Mild","Extreme"))</f>
        <v/>
      </c>
      <c r="L164" s="11" t="str">
        <f>IF(D164="","",CHOOSE(_xll.StatOutlierType(ST_UniversityRating,,D164) + 1,"","Mild","Extreme"))</f>
        <v/>
      </c>
      <c r="M164" s="11" t="str">
        <f>IF(E164="","",CHOOSE(_xll.StatOutlierType(ST_SOP,,E164) + 1,"","Mild","Extreme"))</f>
        <v/>
      </c>
      <c r="N164" s="11" t="str">
        <f>IF(F164="","",CHOOSE(_xll.StatOutlierType(ST_LOR,,F164) + 1,"","Mild","Extreme"))</f>
        <v/>
      </c>
      <c r="O164" s="11" t="str">
        <f>IF(G164="","",CHOOSE(_xll.StatOutlierType(ST_CGPA,,G164) + 1,"","Mild","Extreme"))</f>
        <v/>
      </c>
      <c r="P164" s="11" t="str">
        <f>IF(H164="","",CHOOSE(_xll.StatOutlierType(ST_Research,,H164) + 1,"","Mild","Extreme"))</f>
        <v/>
      </c>
      <c r="Q164" s="12" t="str">
        <f>IF(I164="","",CHOOSE(_xll.StatOutlierType(ST_ChanceofAdmit,,I164) + 1,"","Mild","Extreme"))</f>
        <v/>
      </c>
    </row>
    <row r="165" spans="1:17" x14ac:dyDescent="0.35">
      <c r="A165" s="10">
        <v>164</v>
      </c>
      <c r="B165" s="11">
        <v>317</v>
      </c>
      <c r="C165" s="11">
        <v>105</v>
      </c>
      <c r="D165" s="11">
        <v>3</v>
      </c>
      <c r="E165" s="11">
        <v>3.5</v>
      </c>
      <c r="F165" s="11">
        <v>3</v>
      </c>
      <c r="G165" s="11">
        <v>8.56</v>
      </c>
      <c r="H165" s="11">
        <v>0</v>
      </c>
      <c r="I165" s="11">
        <v>0.68</v>
      </c>
      <c r="J165" s="11" t="str">
        <f>IF(B165="","",CHOOSE(_xll.StatOutlierType(ST_GREScore,,B165) + 1,"","Mild","Extreme"))</f>
        <v/>
      </c>
      <c r="K165" s="11" t="str">
        <f>IF(C165="","",CHOOSE(_xll.StatOutlierType(ST_TOEFLScore,,C165) + 1,"","Mild","Extreme"))</f>
        <v/>
      </c>
      <c r="L165" s="11" t="str">
        <f>IF(D165="","",CHOOSE(_xll.StatOutlierType(ST_UniversityRating,,D165) + 1,"","Mild","Extreme"))</f>
        <v/>
      </c>
      <c r="M165" s="11" t="str">
        <f>IF(E165="","",CHOOSE(_xll.StatOutlierType(ST_SOP,,E165) + 1,"","Mild","Extreme"))</f>
        <v/>
      </c>
      <c r="N165" s="11" t="str">
        <f>IF(F165="","",CHOOSE(_xll.StatOutlierType(ST_LOR,,F165) + 1,"","Mild","Extreme"))</f>
        <v/>
      </c>
      <c r="O165" s="11" t="str">
        <f>IF(G165="","",CHOOSE(_xll.StatOutlierType(ST_CGPA,,G165) + 1,"","Mild","Extreme"))</f>
        <v/>
      </c>
      <c r="P165" s="11" t="str">
        <f>IF(H165="","",CHOOSE(_xll.StatOutlierType(ST_Research,,H165) + 1,"","Mild","Extreme"))</f>
        <v/>
      </c>
      <c r="Q165" s="12" t="str">
        <f>IF(I165="","",CHOOSE(_xll.StatOutlierType(ST_ChanceofAdmit,,I165) + 1,"","Mild","Extreme"))</f>
        <v/>
      </c>
    </row>
    <row r="166" spans="1:17" x14ac:dyDescent="0.35">
      <c r="A166" s="10">
        <v>165</v>
      </c>
      <c r="B166" s="11">
        <v>329</v>
      </c>
      <c r="C166" s="11">
        <v>111</v>
      </c>
      <c r="D166" s="11">
        <v>4</v>
      </c>
      <c r="E166" s="11">
        <v>4.5</v>
      </c>
      <c r="F166" s="11">
        <v>4</v>
      </c>
      <c r="G166" s="11">
        <v>9.01</v>
      </c>
      <c r="H166" s="11">
        <v>1</v>
      </c>
      <c r="I166" s="11">
        <v>0.81</v>
      </c>
      <c r="J166" s="11" t="str">
        <f>IF(B166="","",CHOOSE(_xll.StatOutlierType(ST_GREScore,,B166) + 1,"","Mild","Extreme"))</f>
        <v/>
      </c>
      <c r="K166" s="11" t="str">
        <f>IF(C166="","",CHOOSE(_xll.StatOutlierType(ST_TOEFLScore,,C166) + 1,"","Mild","Extreme"))</f>
        <v/>
      </c>
      <c r="L166" s="11" t="str">
        <f>IF(D166="","",CHOOSE(_xll.StatOutlierType(ST_UniversityRating,,D166) + 1,"","Mild","Extreme"))</f>
        <v/>
      </c>
      <c r="M166" s="11" t="str">
        <f>IF(E166="","",CHOOSE(_xll.StatOutlierType(ST_SOP,,E166) + 1,"","Mild","Extreme"))</f>
        <v/>
      </c>
      <c r="N166" s="11" t="str">
        <f>IF(F166="","",CHOOSE(_xll.StatOutlierType(ST_LOR,,F166) + 1,"","Mild","Extreme"))</f>
        <v/>
      </c>
      <c r="O166" s="11" t="str">
        <f>IF(G166="","",CHOOSE(_xll.StatOutlierType(ST_CGPA,,G166) + 1,"","Mild","Extreme"))</f>
        <v/>
      </c>
      <c r="P166" s="11" t="str">
        <f>IF(H166="","",CHOOSE(_xll.StatOutlierType(ST_Research,,H166) + 1,"","Mild","Extreme"))</f>
        <v/>
      </c>
      <c r="Q166" s="12" t="str">
        <f>IF(I166="","",CHOOSE(_xll.StatOutlierType(ST_ChanceofAdmit,,I166) + 1,"","Mild","Extreme"))</f>
        <v/>
      </c>
    </row>
    <row r="167" spans="1:17" x14ac:dyDescent="0.35">
      <c r="A167" s="10">
        <v>166</v>
      </c>
      <c r="B167" s="11">
        <v>322</v>
      </c>
      <c r="C167" s="11">
        <v>110</v>
      </c>
      <c r="D167" s="11">
        <v>5</v>
      </c>
      <c r="E167" s="11">
        <v>4.5</v>
      </c>
      <c r="F167" s="11">
        <v>4</v>
      </c>
      <c r="G167" s="11">
        <v>8.9700000000000006</v>
      </c>
      <c r="H167" s="11">
        <v>0</v>
      </c>
      <c r="I167" s="11">
        <v>0.78</v>
      </c>
      <c r="J167" s="11" t="str">
        <f>IF(B167="","",CHOOSE(_xll.StatOutlierType(ST_GREScore,,B167) + 1,"","Mild","Extreme"))</f>
        <v/>
      </c>
      <c r="K167" s="11" t="str">
        <f>IF(C167="","",CHOOSE(_xll.StatOutlierType(ST_TOEFLScore,,C167) + 1,"","Mild","Extreme"))</f>
        <v/>
      </c>
      <c r="L167" s="11" t="str">
        <f>IF(D167="","",CHOOSE(_xll.StatOutlierType(ST_UniversityRating,,D167) + 1,"","Mild","Extreme"))</f>
        <v/>
      </c>
      <c r="M167" s="11" t="str">
        <f>IF(E167="","",CHOOSE(_xll.StatOutlierType(ST_SOP,,E167) + 1,"","Mild","Extreme"))</f>
        <v/>
      </c>
      <c r="N167" s="11" t="str">
        <f>IF(F167="","",CHOOSE(_xll.StatOutlierType(ST_LOR,,F167) + 1,"","Mild","Extreme"))</f>
        <v/>
      </c>
      <c r="O167" s="11" t="str">
        <f>IF(G167="","",CHOOSE(_xll.StatOutlierType(ST_CGPA,,G167) + 1,"","Mild","Extreme"))</f>
        <v/>
      </c>
      <c r="P167" s="11" t="str">
        <f>IF(H167="","",CHOOSE(_xll.StatOutlierType(ST_Research,,H167) + 1,"","Mild","Extreme"))</f>
        <v/>
      </c>
      <c r="Q167" s="12" t="str">
        <f>IF(I167="","",CHOOSE(_xll.StatOutlierType(ST_ChanceofAdmit,,I167) + 1,"","Mild","Extreme"))</f>
        <v/>
      </c>
    </row>
    <row r="168" spans="1:17" x14ac:dyDescent="0.35">
      <c r="A168" s="10">
        <v>167</v>
      </c>
      <c r="B168" s="11">
        <v>302</v>
      </c>
      <c r="C168" s="11">
        <v>102</v>
      </c>
      <c r="D168" s="11">
        <v>3</v>
      </c>
      <c r="E168" s="11">
        <v>3.5</v>
      </c>
      <c r="F168" s="11">
        <v>5</v>
      </c>
      <c r="G168" s="11">
        <v>8.33</v>
      </c>
      <c r="H168" s="11">
        <v>0</v>
      </c>
      <c r="I168" s="11">
        <v>0.65</v>
      </c>
      <c r="J168" s="11" t="str">
        <f>IF(B168="","",CHOOSE(_xll.StatOutlierType(ST_GREScore,,B168) + 1,"","Mild","Extreme"))</f>
        <v/>
      </c>
      <c r="K168" s="11" t="str">
        <f>IF(C168="","",CHOOSE(_xll.StatOutlierType(ST_TOEFLScore,,C168) + 1,"","Mild","Extreme"))</f>
        <v/>
      </c>
      <c r="L168" s="11" t="str">
        <f>IF(D168="","",CHOOSE(_xll.StatOutlierType(ST_UniversityRating,,D168) + 1,"","Mild","Extreme"))</f>
        <v/>
      </c>
      <c r="M168" s="11" t="str">
        <f>IF(E168="","",CHOOSE(_xll.StatOutlierType(ST_SOP,,E168) + 1,"","Mild","Extreme"))</f>
        <v/>
      </c>
      <c r="N168" s="11" t="str">
        <f>IF(F168="","",CHOOSE(_xll.StatOutlierType(ST_LOR,,F168) + 1,"","Mild","Extreme"))</f>
        <v/>
      </c>
      <c r="O168" s="11" t="str">
        <f>IF(G168="","",CHOOSE(_xll.StatOutlierType(ST_CGPA,,G168) + 1,"","Mild","Extreme"))</f>
        <v/>
      </c>
      <c r="P168" s="11" t="str">
        <f>IF(H168="","",CHOOSE(_xll.StatOutlierType(ST_Research,,H168) + 1,"","Mild","Extreme"))</f>
        <v/>
      </c>
      <c r="Q168" s="12" t="str">
        <f>IF(I168="","",CHOOSE(_xll.StatOutlierType(ST_ChanceofAdmit,,I168) + 1,"","Mild","Extreme"))</f>
        <v/>
      </c>
    </row>
    <row r="169" spans="1:17" x14ac:dyDescent="0.35">
      <c r="A169" s="10">
        <v>168</v>
      </c>
      <c r="B169" s="11">
        <v>313</v>
      </c>
      <c r="C169" s="11">
        <v>102</v>
      </c>
      <c r="D169" s="11">
        <v>3</v>
      </c>
      <c r="E169" s="11">
        <v>2</v>
      </c>
      <c r="F169" s="11">
        <v>3</v>
      </c>
      <c r="G169" s="11">
        <v>8.27</v>
      </c>
      <c r="H169" s="11">
        <v>0</v>
      </c>
      <c r="I169" s="11">
        <v>0.64</v>
      </c>
      <c r="J169" s="11" t="str">
        <f>IF(B169="","",CHOOSE(_xll.StatOutlierType(ST_GREScore,,B169) + 1,"","Mild","Extreme"))</f>
        <v/>
      </c>
      <c r="K169" s="11" t="str">
        <f>IF(C169="","",CHOOSE(_xll.StatOutlierType(ST_TOEFLScore,,C169) + 1,"","Mild","Extreme"))</f>
        <v/>
      </c>
      <c r="L169" s="11" t="str">
        <f>IF(D169="","",CHOOSE(_xll.StatOutlierType(ST_UniversityRating,,D169) + 1,"","Mild","Extreme"))</f>
        <v/>
      </c>
      <c r="M169" s="11" t="str">
        <f>IF(E169="","",CHOOSE(_xll.StatOutlierType(ST_SOP,,E169) + 1,"","Mild","Extreme"))</f>
        <v/>
      </c>
      <c r="N169" s="11" t="str">
        <f>IF(F169="","",CHOOSE(_xll.StatOutlierType(ST_LOR,,F169) + 1,"","Mild","Extreme"))</f>
        <v/>
      </c>
      <c r="O169" s="11" t="str">
        <f>IF(G169="","",CHOOSE(_xll.StatOutlierType(ST_CGPA,,G169) + 1,"","Mild","Extreme"))</f>
        <v/>
      </c>
      <c r="P169" s="11" t="str">
        <f>IF(H169="","",CHOOSE(_xll.StatOutlierType(ST_Research,,H169) + 1,"","Mild","Extreme"))</f>
        <v/>
      </c>
      <c r="Q169" s="12" t="str">
        <f>IF(I169="","",CHOOSE(_xll.StatOutlierType(ST_ChanceofAdmit,,I169) + 1,"","Mild","Extreme"))</f>
        <v/>
      </c>
    </row>
    <row r="170" spans="1:17" x14ac:dyDescent="0.35">
      <c r="A170" s="10">
        <v>169</v>
      </c>
      <c r="B170" s="11">
        <v>293</v>
      </c>
      <c r="C170" s="11">
        <v>97</v>
      </c>
      <c r="D170" s="11">
        <v>2</v>
      </c>
      <c r="E170" s="11">
        <v>2</v>
      </c>
      <c r="F170" s="11">
        <v>4</v>
      </c>
      <c r="G170" s="11">
        <v>7.8</v>
      </c>
      <c r="H170" s="11">
        <v>1</v>
      </c>
      <c r="I170" s="11">
        <v>0.64</v>
      </c>
      <c r="J170" s="11" t="str">
        <f>IF(B170="","",CHOOSE(_xll.StatOutlierType(ST_GREScore,,B170) + 1,"","Mild","Extreme"))</f>
        <v/>
      </c>
      <c r="K170" s="11" t="str">
        <f>IF(C170="","",CHOOSE(_xll.StatOutlierType(ST_TOEFLScore,,C170) + 1,"","Mild","Extreme"))</f>
        <v/>
      </c>
      <c r="L170" s="11" t="str">
        <f>IF(D170="","",CHOOSE(_xll.StatOutlierType(ST_UniversityRating,,D170) + 1,"","Mild","Extreme"))</f>
        <v/>
      </c>
      <c r="M170" s="11" t="str">
        <f>IF(E170="","",CHOOSE(_xll.StatOutlierType(ST_SOP,,E170) + 1,"","Mild","Extreme"))</f>
        <v/>
      </c>
      <c r="N170" s="11" t="str">
        <f>IF(F170="","",CHOOSE(_xll.StatOutlierType(ST_LOR,,F170) + 1,"","Mild","Extreme"))</f>
        <v/>
      </c>
      <c r="O170" s="11" t="str">
        <f>IF(G170="","",CHOOSE(_xll.StatOutlierType(ST_CGPA,,G170) + 1,"","Mild","Extreme"))</f>
        <v/>
      </c>
      <c r="P170" s="11" t="str">
        <f>IF(H170="","",CHOOSE(_xll.StatOutlierType(ST_Research,,H170) + 1,"","Mild","Extreme"))</f>
        <v/>
      </c>
      <c r="Q170" s="12" t="str">
        <f>IF(I170="","",CHOOSE(_xll.StatOutlierType(ST_ChanceofAdmit,,I170) + 1,"","Mild","Extreme"))</f>
        <v/>
      </c>
    </row>
    <row r="171" spans="1:17" x14ac:dyDescent="0.35">
      <c r="A171" s="10">
        <v>170</v>
      </c>
      <c r="B171" s="11">
        <v>311</v>
      </c>
      <c r="C171" s="11">
        <v>99</v>
      </c>
      <c r="D171" s="11">
        <v>2</v>
      </c>
      <c r="E171" s="11">
        <v>2.5</v>
      </c>
      <c r="F171" s="11">
        <v>3</v>
      </c>
      <c r="G171" s="11">
        <v>7.98</v>
      </c>
      <c r="H171" s="11">
        <v>0</v>
      </c>
      <c r="I171" s="11">
        <v>0.65</v>
      </c>
      <c r="J171" s="11" t="str">
        <f>IF(B171="","",CHOOSE(_xll.StatOutlierType(ST_GREScore,,B171) + 1,"","Mild","Extreme"))</f>
        <v/>
      </c>
      <c r="K171" s="11" t="str">
        <f>IF(C171="","",CHOOSE(_xll.StatOutlierType(ST_TOEFLScore,,C171) + 1,"","Mild","Extreme"))</f>
        <v/>
      </c>
      <c r="L171" s="11" t="str">
        <f>IF(D171="","",CHOOSE(_xll.StatOutlierType(ST_UniversityRating,,D171) + 1,"","Mild","Extreme"))</f>
        <v/>
      </c>
      <c r="M171" s="11" t="str">
        <f>IF(E171="","",CHOOSE(_xll.StatOutlierType(ST_SOP,,E171) + 1,"","Mild","Extreme"))</f>
        <v/>
      </c>
      <c r="N171" s="11" t="str">
        <f>IF(F171="","",CHOOSE(_xll.StatOutlierType(ST_LOR,,F171) + 1,"","Mild","Extreme"))</f>
        <v/>
      </c>
      <c r="O171" s="11" t="str">
        <f>IF(G171="","",CHOOSE(_xll.StatOutlierType(ST_CGPA,,G171) + 1,"","Mild","Extreme"))</f>
        <v/>
      </c>
      <c r="P171" s="11" t="str">
        <f>IF(H171="","",CHOOSE(_xll.StatOutlierType(ST_Research,,H171) + 1,"","Mild","Extreme"))</f>
        <v/>
      </c>
      <c r="Q171" s="12" t="str">
        <f>IF(I171="","",CHOOSE(_xll.StatOutlierType(ST_ChanceofAdmit,,I171) + 1,"","Mild","Extreme"))</f>
        <v/>
      </c>
    </row>
    <row r="172" spans="1:17" x14ac:dyDescent="0.35">
      <c r="A172" s="10">
        <v>171</v>
      </c>
      <c r="B172" s="11">
        <v>312</v>
      </c>
      <c r="C172" s="11">
        <v>101</v>
      </c>
      <c r="D172" s="11">
        <v>2</v>
      </c>
      <c r="E172" s="11">
        <v>2.5</v>
      </c>
      <c r="F172" s="11">
        <v>3.5</v>
      </c>
      <c r="G172" s="11">
        <v>8.0399999999999991</v>
      </c>
      <c r="H172" s="11">
        <v>1</v>
      </c>
      <c r="I172" s="11">
        <v>0.68</v>
      </c>
      <c r="J172" s="11" t="str">
        <f>IF(B172="","",CHOOSE(_xll.StatOutlierType(ST_GREScore,,B172) + 1,"","Mild","Extreme"))</f>
        <v/>
      </c>
      <c r="K172" s="11" t="str">
        <f>IF(C172="","",CHOOSE(_xll.StatOutlierType(ST_TOEFLScore,,C172) + 1,"","Mild","Extreme"))</f>
        <v/>
      </c>
      <c r="L172" s="11" t="str">
        <f>IF(D172="","",CHOOSE(_xll.StatOutlierType(ST_UniversityRating,,D172) + 1,"","Mild","Extreme"))</f>
        <v/>
      </c>
      <c r="M172" s="11" t="str">
        <f>IF(E172="","",CHOOSE(_xll.StatOutlierType(ST_SOP,,E172) + 1,"","Mild","Extreme"))</f>
        <v/>
      </c>
      <c r="N172" s="11" t="str">
        <f>IF(F172="","",CHOOSE(_xll.StatOutlierType(ST_LOR,,F172) + 1,"","Mild","Extreme"))</f>
        <v/>
      </c>
      <c r="O172" s="11" t="str">
        <f>IF(G172="","",CHOOSE(_xll.StatOutlierType(ST_CGPA,,G172) + 1,"","Mild","Extreme"))</f>
        <v/>
      </c>
      <c r="P172" s="11" t="str">
        <f>IF(H172="","",CHOOSE(_xll.StatOutlierType(ST_Research,,H172) + 1,"","Mild","Extreme"))</f>
        <v/>
      </c>
      <c r="Q172" s="12" t="str">
        <f>IF(I172="","",CHOOSE(_xll.StatOutlierType(ST_ChanceofAdmit,,I172) + 1,"","Mild","Extreme"))</f>
        <v/>
      </c>
    </row>
    <row r="173" spans="1:17" x14ac:dyDescent="0.35">
      <c r="A173" s="10">
        <v>172</v>
      </c>
      <c r="B173" s="11">
        <v>334</v>
      </c>
      <c r="C173" s="11">
        <v>117</v>
      </c>
      <c r="D173" s="11">
        <v>5</v>
      </c>
      <c r="E173" s="11">
        <v>4</v>
      </c>
      <c r="F173" s="11">
        <v>4.5</v>
      </c>
      <c r="G173" s="11">
        <v>9.07</v>
      </c>
      <c r="H173" s="11">
        <v>1</v>
      </c>
      <c r="I173" s="11">
        <v>0.89</v>
      </c>
      <c r="J173" s="11" t="str">
        <f>IF(B173="","",CHOOSE(_xll.StatOutlierType(ST_GREScore,,B173) + 1,"","Mild","Extreme"))</f>
        <v/>
      </c>
      <c r="K173" s="11" t="str">
        <f>IF(C173="","",CHOOSE(_xll.StatOutlierType(ST_TOEFLScore,,C173) + 1,"","Mild","Extreme"))</f>
        <v/>
      </c>
      <c r="L173" s="11" t="str">
        <f>IF(D173="","",CHOOSE(_xll.StatOutlierType(ST_UniversityRating,,D173) + 1,"","Mild","Extreme"))</f>
        <v/>
      </c>
      <c r="M173" s="11" t="str">
        <f>IF(E173="","",CHOOSE(_xll.StatOutlierType(ST_SOP,,E173) + 1,"","Mild","Extreme"))</f>
        <v/>
      </c>
      <c r="N173" s="11" t="str">
        <f>IF(F173="","",CHOOSE(_xll.StatOutlierType(ST_LOR,,F173) + 1,"","Mild","Extreme"))</f>
        <v/>
      </c>
      <c r="O173" s="11" t="str">
        <f>IF(G173="","",CHOOSE(_xll.StatOutlierType(ST_CGPA,,G173) + 1,"","Mild","Extreme"))</f>
        <v/>
      </c>
      <c r="P173" s="11" t="str">
        <f>IF(H173="","",CHOOSE(_xll.StatOutlierType(ST_Research,,H173) + 1,"","Mild","Extreme"))</f>
        <v/>
      </c>
      <c r="Q173" s="12" t="str">
        <f>IF(I173="","",CHOOSE(_xll.StatOutlierType(ST_ChanceofAdmit,,I173) + 1,"","Mild","Extreme"))</f>
        <v/>
      </c>
    </row>
    <row r="174" spans="1:17" x14ac:dyDescent="0.35">
      <c r="A174" s="10">
        <v>173</v>
      </c>
      <c r="B174" s="11">
        <v>322</v>
      </c>
      <c r="C174" s="11">
        <v>110</v>
      </c>
      <c r="D174" s="11">
        <v>4</v>
      </c>
      <c r="E174" s="11">
        <v>4</v>
      </c>
      <c r="F174" s="11">
        <v>5</v>
      </c>
      <c r="G174" s="11">
        <v>9.1300000000000008</v>
      </c>
      <c r="H174" s="11">
        <v>1</v>
      </c>
      <c r="I174" s="11">
        <v>0.86</v>
      </c>
      <c r="J174" s="11" t="str">
        <f>IF(B174="","",CHOOSE(_xll.StatOutlierType(ST_GREScore,,B174) + 1,"","Mild","Extreme"))</f>
        <v/>
      </c>
      <c r="K174" s="11" t="str">
        <f>IF(C174="","",CHOOSE(_xll.StatOutlierType(ST_TOEFLScore,,C174) + 1,"","Mild","Extreme"))</f>
        <v/>
      </c>
      <c r="L174" s="11" t="str">
        <f>IF(D174="","",CHOOSE(_xll.StatOutlierType(ST_UniversityRating,,D174) + 1,"","Mild","Extreme"))</f>
        <v/>
      </c>
      <c r="M174" s="11" t="str">
        <f>IF(E174="","",CHOOSE(_xll.StatOutlierType(ST_SOP,,E174) + 1,"","Mild","Extreme"))</f>
        <v/>
      </c>
      <c r="N174" s="11" t="str">
        <f>IF(F174="","",CHOOSE(_xll.StatOutlierType(ST_LOR,,F174) + 1,"","Mild","Extreme"))</f>
        <v/>
      </c>
      <c r="O174" s="11" t="str">
        <f>IF(G174="","",CHOOSE(_xll.StatOutlierType(ST_CGPA,,G174) + 1,"","Mild","Extreme"))</f>
        <v/>
      </c>
      <c r="P174" s="11" t="str">
        <f>IF(H174="","",CHOOSE(_xll.StatOutlierType(ST_Research,,H174) + 1,"","Mild","Extreme"))</f>
        <v/>
      </c>
      <c r="Q174" s="12" t="str">
        <f>IF(I174="","",CHOOSE(_xll.StatOutlierType(ST_ChanceofAdmit,,I174) + 1,"","Mild","Extreme"))</f>
        <v/>
      </c>
    </row>
    <row r="175" spans="1:17" x14ac:dyDescent="0.35">
      <c r="A175" s="10">
        <v>174</v>
      </c>
      <c r="B175" s="11">
        <v>323</v>
      </c>
      <c r="C175" s="11">
        <v>113</v>
      </c>
      <c r="D175" s="11">
        <v>4</v>
      </c>
      <c r="E175" s="11">
        <v>4</v>
      </c>
      <c r="F175" s="11">
        <v>4.5</v>
      </c>
      <c r="G175" s="11">
        <v>9.23</v>
      </c>
      <c r="H175" s="11">
        <v>1</v>
      </c>
      <c r="I175" s="11">
        <v>0.89</v>
      </c>
      <c r="J175" s="11" t="str">
        <f>IF(B175="","",CHOOSE(_xll.StatOutlierType(ST_GREScore,,B175) + 1,"","Mild","Extreme"))</f>
        <v/>
      </c>
      <c r="K175" s="11" t="str">
        <f>IF(C175="","",CHOOSE(_xll.StatOutlierType(ST_TOEFLScore,,C175) + 1,"","Mild","Extreme"))</f>
        <v/>
      </c>
      <c r="L175" s="11" t="str">
        <f>IF(D175="","",CHOOSE(_xll.StatOutlierType(ST_UniversityRating,,D175) + 1,"","Mild","Extreme"))</f>
        <v/>
      </c>
      <c r="M175" s="11" t="str">
        <f>IF(E175="","",CHOOSE(_xll.StatOutlierType(ST_SOP,,E175) + 1,"","Mild","Extreme"))</f>
        <v/>
      </c>
      <c r="N175" s="11" t="str">
        <f>IF(F175="","",CHOOSE(_xll.StatOutlierType(ST_LOR,,F175) + 1,"","Mild","Extreme"))</f>
        <v/>
      </c>
      <c r="O175" s="11" t="str">
        <f>IF(G175="","",CHOOSE(_xll.StatOutlierType(ST_CGPA,,G175) + 1,"","Mild","Extreme"))</f>
        <v/>
      </c>
      <c r="P175" s="11" t="str">
        <f>IF(H175="","",CHOOSE(_xll.StatOutlierType(ST_Research,,H175) + 1,"","Mild","Extreme"))</f>
        <v/>
      </c>
      <c r="Q175" s="12" t="str">
        <f>IF(I175="","",CHOOSE(_xll.StatOutlierType(ST_ChanceofAdmit,,I175) + 1,"","Mild","Extreme"))</f>
        <v/>
      </c>
    </row>
    <row r="176" spans="1:17" x14ac:dyDescent="0.35">
      <c r="A176" s="10">
        <v>175</v>
      </c>
      <c r="B176" s="11">
        <v>321</v>
      </c>
      <c r="C176" s="11">
        <v>111</v>
      </c>
      <c r="D176" s="11">
        <v>4</v>
      </c>
      <c r="E176" s="11">
        <v>4</v>
      </c>
      <c r="F176" s="11">
        <v>4</v>
      </c>
      <c r="G176" s="11">
        <v>8.9700000000000006</v>
      </c>
      <c r="H176" s="11">
        <v>1</v>
      </c>
      <c r="I176" s="11">
        <v>0.87</v>
      </c>
      <c r="J176" s="11" t="str">
        <f>IF(B176="","",CHOOSE(_xll.StatOutlierType(ST_GREScore,,B176) + 1,"","Mild","Extreme"))</f>
        <v/>
      </c>
      <c r="K176" s="11" t="str">
        <f>IF(C176="","",CHOOSE(_xll.StatOutlierType(ST_TOEFLScore,,C176) + 1,"","Mild","Extreme"))</f>
        <v/>
      </c>
      <c r="L176" s="11" t="str">
        <f>IF(D176="","",CHOOSE(_xll.StatOutlierType(ST_UniversityRating,,D176) + 1,"","Mild","Extreme"))</f>
        <v/>
      </c>
      <c r="M176" s="11" t="str">
        <f>IF(E176="","",CHOOSE(_xll.StatOutlierType(ST_SOP,,E176) + 1,"","Mild","Extreme"))</f>
        <v/>
      </c>
      <c r="N176" s="11" t="str">
        <f>IF(F176="","",CHOOSE(_xll.StatOutlierType(ST_LOR,,F176) + 1,"","Mild","Extreme"))</f>
        <v/>
      </c>
      <c r="O176" s="11" t="str">
        <f>IF(G176="","",CHOOSE(_xll.StatOutlierType(ST_CGPA,,G176) + 1,"","Mild","Extreme"))</f>
        <v/>
      </c>
      <c r="P176" s="11" t="str">
        <f>IF(H176="","",CHOOSE(_xll.StatOutlierType(ST_Research,,H176) + 1,"","Mild","Extreme"))</f>
        <v/>
      </c>
      <c r="Q176" s="12" t="str">
        <f>IF(I176="","",CHOOSE(_xll.StatOutlierType(ST_ChanceofAdmit,,I176) + 1,"","Mild","Extreme"))</f>
        <v/>
      </c>
    </row>
    <row r="177" spans="1:17" x14ac:dyDescent="0.35">
      <c r="A177" s="10">
        <v>176</v>
      </c>
      <c r="B177" s="11">
        <v>320</v>
      </c>
      <c r="C177" s="11">
        <v>111</v>
      </c>
      <c r="D177" s="11">
        <v>4</v>
      </c>
      <c r="E177" s="11">
        <v>4.5</v>
      </c>
      <c r="F177" s="11">
        <v>3.5</v>
      </c>
      <c r="G177" s="11">
        <v>8.8699999999999992</v>
      </c>
      <c r="H177" s="11">
        <v>1</v>
      </c>
      <c r="I177" s="11">
        <v>0.85</v>
      </c>
      <c r="J177" s="11" t="str">
        <f>IF(B177="","",CHOOSE(_xll.StatOutlierType(ST_GREScore,,B177) + 1,"","Mild","Extreme"))</f>
        <v/>
      </c>
      <c r="K177" s="11" t="str">
        <f>IF(C177="","",CHOOSE(_xll.StatOutlierType(ST_TOEFLScore,,C177) + 1,"","Mild","Extreme"))</f>
        <v/>
      </c>
      <c r="L177" s="11" t="str">
        <f>IF(D177="","",CHOOSE(_xll.StatOutlierType(ST_UniversityRating,,D177) + 1,"","Mild","Extreme"))</f>
        <v/>
      </c>
      <c r="M177" s="11" t="str">
        <f>IF(E177="","",CHOOSE(_xll.StatOutlierType(ST_SOP,,E177) + 1,"","Mild","Extreme"))</f>
        <v/>
      </c>
      <c r="N177" s="11" t="str">
        <f>IF(F177="","",CHOOSE(_xll.StatOutlierType(ST_LOR,,F177) + 1,"","Mild","Extreme"))</f>
        <v/>
      </c>
      <c r="O177" s="11" t="str">
        <f>IF(G177="","",CHOOSE(_xll.StatOutlierType(ST_CGPA,,G177) + 1,"","Mild","Extreme"))</f>
        <v/>
      </c>
      <c r="P177" s="11" t="str">
        <f>IF(H177="","",CHOOSE(_xll.StatOutlierType(ST_Research,,H177) + 1,"","Mild","Extreme"))</f>
        <v/>
      </c>
      <c r="Q177" s="12" t="str">
        <f>IF(I177="","",CHOOSE(_xll.StatOutlierType(ST_ChanceofAdmit,,I177) + 1,"","Mild","Extreme"))</f>
        <v/>
      </c>
    </row>
    <row r="178" spans="1:17" x14ac:dyDescent="0.35">
      <c r="A178" s="10">
        <v>177</v>
      </c>
      <c r="B178" s="11">
        <v>329</v>
      </c>
      <c r="C178" s="11">
        <v>119</v>
      </c>
      <c r="D178" s="11">
        <v>4</v>
      </c>
      <c r="E178" s="11">
        <v>4.5</v>
      </c>
      <c r="F178" s="11">
        <v>4.5</v>
      </c>
      <c r="G178" s="11">
        <v>9.16</v>
      </c>
      <c r="H178" s="11">
        <v>1</v>
      </c>
      <c r="I178" s="11">
        <v>0.9</v>
      </c>
      <c r="J178" s="11" t="str">
        <f>IF(B178="","",CHOOSE(_xll.StatOutlierType(ST_GREScore,,B178) + 1,"","Mild","Extreme"))</f>
        <v/>
      </c>
      <c r="K178" s="11" t="str">
        <f>IF(C178="","",CHOOSE(_xll.StatOutlierType(ST_TOEFLScore,,C178) + 1,"","Mild","Extreme"))</f>
        <v/>
      </c>
      <c r="L178" s="11" t="str">
        <f>IF(D178="","",CHOOSE(_xll.StatOutlierType(ST_UniversityRating,,D178) + 1,"","Mild","Extreme"))</f>
        <v/>
      </c>
      <c r="M178" s="11" t="str">
        <f>IF(E178="","",CHOOSE(_xll.StatOutlierType(ST_SOP,,E178) + 1,"","Mild","Extreme"))</f>
        <v/>
      </c>
      <c r="N178" s="11" t="str">
        <f>IF(F178="","",CHOOSE(_xll.StatOutlierType(ST_LOR,,F178) + 1,"","Mild","Extreme"))</f>
        <v/>
      </c>
      <c r="O178" s="11" t="str">
        <f>IF(G178="","",CHOOSE(_xll.StatOutlierType(ST_CGPA,,G178) + 1,"","Mild","Extreme"))</f>
        <v/>
      </c>
      <c r="P178" s="11" t="str">
        <f>IF(H178="","",CHOOSE(_xll.StatOutlierType(ST_Research,,H178) + 1,"","Mild","Extreme"))</f>
        <v/>
      </c>
      <c r="Q178" s="12" t="str">
        <f>IF(I178="","",CHOOSE(_xll.StatOutlierType(ST_ChanceofAdmit,,I178) + 1,"","Mild","Extreme"))</f>
        <v/>
      </c>
    </row>
    <row r="179" spans="1:17" x14ac:dyDescent="0.35">
      <c r="A179" s="10">
        <v>178</v>
      </c>
      <c r="B179" s="11">
        <v>319</v>
      </c>
      <c r="C179" s="11">
        <v>110</v>
      </c>
      <c r="D179" s="11">
        <v>3</v>
      </c>
      <c r="E179" s="11">
        <v>3.5</v>
      </c>
      <c r="F179" s="11">
        <v>3.5</v>
      </c>
      <c r="G179" s="11">
        <v>9.0399999999999991</v>
      </c>
      <c r="H179" s="11">
        <v>0</v>
      </c>
      <c r="I179" s="11">
        <v>0.82</v>
      </c>
      <c r="J179" s="11" t="str">
        <f>IF(B179="","",CHOOSE(_xll.StatOutlierType(ST_GREScore,,B179) + 1,"","Mild","Extreme"))</f>
        <v/>
      </c>
      <c r="K179" s="11" t="str">
        <f>IF(C179="","",CHOOSE(_xll.StatOutlierType(ST_TOEFLScore,,C179) + 1,"","Mild","Extreme"))</f>
        <v/>
      </c>
      <c r="L179" s="11" t="str">
        <f>IF(D179="","",CHOOSE(_xll.StatOutlierType(ST_UniversityRating,,D179) + 1,"","Mild","Extreme"))</f>
        <v/>
      </c>
      <c r="M179" s="11" t="str">
        <f>IF(E179="","",CHOOSE(_xll.StatOutlierType(ST_SOP,,E179) + 1,"","Mild","Extreme"))</f>
        <v/>
      </c>
      <c r="N179" s="11" t="str">
        <f>IF(F179="","",CHOOSE(_xll.StatOutlierType(ST_LOR,,F179) + 1,"","Mild","Extreme"))</f>
        <v/>
      </c>
      <c r="O179" s="11" t="str">
        <f>IF(G179="","",CHOOSE(_xll.StatOutlierType(ST_CGPA,,G179) + 1,"","Mild","Extreme"))</f>
        <v/>
      </c>
      <c r="P179" s="11" t="str">
        <f>IF(H179="","",CHOOSE(_xll.StatOutlierType(ST_Research,,H179) + 1,"","Mild","Extreme"))</f>
        <v/>
      </c>
      <c r="Q179" s="12" t="str">
        <f>IF(I179="","",CHOOSE(_xll.StatOutlierType(ST_ChanceofAdmit,,I179) + 1,"","Mild","Extreme"))</f>
        <v/>
      </c>
    </row>
    <row r="180" spans="1:17" x14ac:dyDescent="0.35">
      <c r="A180" s="10">
        <v>179</v>
      </c>
      <c r="B180" s="11">
        <v>309</v>
      </c>
      <c r="C180" s="11">
        <v>108</v>
      </c>
      <c r="D180" s="11">
        <v>3</v>
      </c>
      <c r="E180" s="11">
        <v>2.5</v>
      </c>
      <c r="F180" s="11">
        <v>3</v>
      </c>
      <c r="G180" s="11">
        <v>8.1199999999999992</v>
      </c>
      <c r="H180" s="11">
        <v>0</v>
      </c>
      <c r="I180" s="11">
        <v>0.72</v>
      </c>
      <c r="J180" s="11" t="str">
        <f>IF(B180="","",CHOOSE(_xll.StatOutlierType(ST_GREScore,,B180) + 1,"","Mild","Extreme"))</f>
        <v/>
      </c>
      <c r="K180" s="11" t="str">
        <f>IF(C180="","",CHOOSE(_xll.StatOutlierType(ST_TOEFLScore,,C180) + 1,"","Mild","Extreme"))</f>
        <v/>
      </c>
      <c r="L180" s="11" t="str">
        <f>IF(D180="","",CHOOSE(_xll.StatOutlierType(ST_UniversityRating,,D180) + 1,"","Mild","Extreme"))</f>
        <v/>
      </c>
      <c r="M180" s="11" t="str">
        <f>IF(E180="","",CHOOSE(_xll.StatOutlierType(ST_SOP,,E180) + 1,"","Mild","Extreme"))</f>
        <v/>
      </c>
      <c r="N180" s="11" t="str">
        <f>IF(F180="","",CHOOSE(_xll.StatOutlierType(ST_LOR,,F180) + 1,"","Mild","Extreme"))</f>
        <v/>
      </c>
      <c r="O180" s="11" t="str">
        <f>IF(G180="","",CHOOSE(_xll.StatOutlierType(ST_CGPA,,G180) + 1,"","Mild","Extreme"))</f>
        <v/>
      </c>
      <c r="P180" s="11" t="str">
        <f>IF(H180="","",CHOOSE(_xll.StatOutlierType(ST_Research,,H180) + 1,"","Mild","Extreme"))</f>
        <v/>
      </c>
      <c r="Q180" s="12" t="str">
        <f>IF(I180="","",CHOOSE(_xll.StatOutlierType(ST_ChanceofAdmit,,I180) + 1,"","Mild","Extreme"))</f>
        <v/>
      </c>
    </row>
    <row r="181" spans="1:17" x14ac:dyDescent="0.35">
      <c r="A181" s="10">
        <v>180</v>
      </c>
      <c r="B181" s="11">
        <v>307</v>
      </c>
      <c r="C181" s="11">
        <v>102</v>
      </c>
      <c r="D181" s="11">
        <v>3</v>
      </c>
      <c r="E181" s="11">
        <v>3</v>
      </c>
      <c r="F181" s="11">
        <v>3</v>
      </c>
      <c r="G181" s="11">
        <v>8.27</v>
      </c>
      <c r="H181" s="11">
        <v>0</v>
      </c>
      <c r="I181" s="11">
        <v>0.73</v>
      </c>
      <c r="J181" s="11" t="str">
        <f>IF(B181="","",CHOOSE(_xll.StatOutlierType(ST_GREScore,,B181) + 1,"","Mild","Extreme"))</f>
        <v/>
      </c>
      <c r="K181" s="11" t="str">
        <f>IF(C181="","",CHOOSE(_xll.StatOutlierType(ST_TOEFLScore,,C181) + 1,"","Mild","Extreme"))</f>
        <v/>
      </c>
      <c r="L181" s="11" t="str">
        <f>IF(D181="","",CHOOSE(_xll.StatOutlierType(ST_UniversityRating,,D181) + 1,"","Mild","Extreme"))</f>
        <v/>
      </c>
      <c r="M181" s="11" t="str">
        <f>IF(E181="","",CHOOSE(_xll.StatOutlierType(ST_SOP,,E181) + 1,"","Mild","Extreme"))</f>
        <v/>
      </c>
      <c r="N181" s="11" t="str">
        <f>IF(F181="","",CHOOSE(_xll.StatOutlierType(ST_LOR,,F181) + 1,"","Mild","Extreme"))</f>
        <v/>
      </c>
      <c r="O181" s="11" t="str">
        <f>IF(G181="","",CHOOSE(_xll.StatOutlierType(ST_CGPA,,G181) + 1,"","Mild","Extreme"))</f>
        <v/>
      </c>
      <c r="P181" s="11" t="str">
        <f>IF(H181="","",CHOOSE(_xll.StatOutlierType(ST_Research,,H181) + 1,"","Mild","Extreme"))</f>
        <v/>
      </c>
      <c r="Q181" s="12" t="str">
        <f>IF(I181="","",CHOOSE(_xll.StatOutlierType(ST_ChanceofAdmit,,I181) + 1,"","Mild","Extreme"))</f>
        <v/>
      </c>
    </row>
    <row r="182" spans="1:17" x14ac:dyDescent="0.35">
      <c r="A182" s="10">
        <v>181</v>
      </c>
      <c r="B182" s="11">
        <v>300</v>
      </c>
      <c r="C182" s="11">
        <v>104</v>
      </c>
      <c r="D182" s="11">
        <v>3</v>
      </c>
      <c r="E182" s="11">
        <v>3.5</v>
      </c>
      <c r="F182" s="11">
        <v>3</v>
      </c>
      <c r="G182" s="11">
        <v>8.16</v>
      </c>
      <c r="H182" s="11">
        <v>0</v>
      </c>
      <c r="I182" s="11">
        <v>0.71</v>
      </c>
      <c r="J182" s="11" t="str">
        <f>IF(B182="","",CHOOSE(_xll.StatOutlierType(ST_GREScore,,B182) + 1,"","Mild","Extreme"))</f>
        <v/>
      </c>
      <c r="K182" s="11" t="str">
        <f>IF(C182="","",CHOOSE(_xll.StatOutlierType(ST_TOEFLScore,,C182) + 1,"","Mild","Extreme"))</f>
        <v/>
      </c>
      <c r="L182" s="11" t="str">
        <f>IF(D182="","",CHOOSE(_xll.StatOutlierType(ST_UniversityRating,,D182) + 1,"","Mild","Extreme"))</f>
        <v/>
      </c>
      <c r="M182" s="11" t="str">
        <f>IF(E182="","",CHOOSE(_xll.StatOutlierType(ST_SOP,,E182) + 1,"","Mild","Extreme"))</f>
        <v/>
      </c>
      <c r="N182" s="11" t="str">
        <f>IF(F182="","",CHOOSE(_xll.StatOutlierType(ST_LOR,,F182) + 1,"","Mild","Extreme"))</f>
        <v/>
      </c>
      <c r="O182" s="11" t="str">
        <f>IF(G182="","",CHOOSE(_xll.StatOutlierType(ST_CGPA,,G182) + 1,"","Mild","Extreme"))</f>
        <v/>
      </c>
      <c r="P182" s="11" t="str">
        <f>IF(H182="","",CHOOSE(_xll.StatOutlierType(ST_Research,,H182) + 1,"","Mild","Extreme"))</f>
        <v/>
      </c>
      <c r="Q182" s="12" t="str">
        <f>IF(I182="","",CHOOSE(_xll.StatOutlierType(ST_ChanceofAdmit,,I182) + 1,"","Mild","Extreme"))</f>
        <v/>
      </c>
    </row>
    <row r="183" spans="1:17" x14ac:dyDescent="0.35">
      <c r="A183" s="10">
        <v>182</v>
      </c>
      <c r="B183" s="11">
        <v>305</v>
      </c>
      <c r="C183" s="11">
        <v>107</v>
      </c>
      <c r="D183" s="11">
        <v>2</v>
      </c>
      <c r="E183" s="11">
        <v>2.5</v>
      </c>
      <c r="F183" s="11">
        <v>2.5</v>
      </c>
      <c r="G183" s="11">
        <v>8.42</v>
      </c>
      <c r="H183" s="11">
        <v>0</v>
      </c>
      <c r="I183" s="11">
        <v>0.71</v>
      </c>
      <c r="J183" s="11" t="str">
        <f>IF(B183="","",CHOOSE(_xll.StatOutlierType(ST_GREScore,,B183) + 1,"","Mild","Extreme"))</f>
        <v/>
      </c>
      <c r="K183" s="11" t="str">
        <f>IF(C183="","",CHOOSE(_xll.StatOutlierType(ST_TOEFLScore,,C183) + 1,"","Mild","Extreme"))</f>
        <v/>
      </c>
      <c r="L183" s="11" t="str">
        <f>IF(D183="","",CHOOSE(_xll.StatOutlierType(ST_UniversityRating,,D183) + 1,"","Mild","Extreme"))</f>
        <v/>
      </c>
      <c r="M183" s="11" t="str">
        <f>IF(E183="","",CHOOSE(_xll.StatOutlierType(ST_SOP,,E183) + 1,"","Mild","Extreme"))</f>
        <v/>
      </c>
      <c r="N183" s="11" t="str">
        <f>IF(F183="","",CHOOSE(_xll.StatOutlierType(ST_LOR,,F183) + 1,"","Mild","Extreme"))</f>
        <v/>
      </c>
      <c r="O183" s="11" t="str">
        <f>IF(G183="","",CHOOSE(_xll.StatOutlierType(ST_CGPA,,G183) + 1,"","Mild","Extreme"))</f>
        <v/>
      </c>
      <c r="P183" s="11" t="str">
        <f>IF(H183="","",CHOOSE(_xll.StatOutlierType(ST_Research,,H183) + 1,"","Mild","Extreme"))</f>
        <v/>
      </c>
      <c r="Q183" s="12" t="str">
        <f>IF(I183="","",CHOOSE(_xll.StatOutlierType(ST_ChanceofAdmit,,I183) + 1,"","Mild","Extreme"))</f>
        <v/>
      </c>
    </row>
    <row r="184" spans="1:17" x14ac:dyDescent="0.35">
      <c r="A184" s="10">
        <v>183</v>
      </c>
      <c r="B184" s="11">
        <v>299</v>
      </c>
      <c r="C184" s="11">
        <v>100</v>
      </c>
      <c r="D184" s="11">
        <v>2</v>
      </c>
      <c r="E184" s="11">
        <v>3</v>
      </c>
      <c r="F184" s="11">
        <v>3.5</v>
      </c>
      <c r="G184" s="11">
        <v>7.88</v>
      </c>
      <c r="H184" s="11">
        <v>0</v>
      </c>
      <c r="I184" s="11">
        <v>0.68</v>
      </c>
      <c r="J184" s="11" t="str">
        <f>IF(B184="","",CHOOSE(_xll.StatOutlierType(ST_GREScore,,B184) + 1,"","Mild","Extreme"))</f>
        <v/>
      </c>
      <c r="K184" s="11" t="str">
        <f>IF(C184="","",CHOOSE(_xll.StatOutlierType(ST_TOEFLScore,,C184) + 1,"","Mild","Extreme"))</f>
        <v/>
      </c>
      <c r="L184" s="11" t="str">
        <f>IF(D184="","",CHOOSE(_xll.StatOutlierType(ST_UniversityRating,,D184) + 1,"","Mild","Extreme"))</f>
        <v/>
      </c>
      <c r="M184" s="11" t="str">
        <f>IF(E184="","",CHOOSE(_xll.StatOutlierType(ST_SOP,,E184) + 1,"","Mild","Extreme"))</f>
        <v/>
      </c>
      <c r="N184" s="11" t="str">
        <f>IF(F184="","",CHOOSE(_xll.StatOutlierType(ST_LOR,,F184) + 1,"","Mild","Extreme"))</f>
        <v/>
      </c>
      <c r="O184" s="11" t="str">
        <f>IF(G184="","",CHOOSE(_xll.StatOutlierType(ST_CGPA,,G184) + 1,"","Mild","Extreme"))</f>
        <v/>
      </c>
      <c r="P184" s="11" t="str">
        <f>IF(H184="","",CHOOSE(_xll.StatOutlierType(ST_Research,,H184) + 1,"","Mild","Extreme"))</f>
        <v/>
      </c>
      <c r="Q184" s="12" t="str">
        <f>IF(I184="","",CHOOSE(_xll.StatOutlierType(ST_ChanceofAdmit,,I184) + 1,"","Mild","Extreme"))</f>
        <v/>
      </c>
    </row>
    <row r="185" spans="1:17" x14ac:dyDescent="0.35">
      <c r="A185" s="10">
        <v>184</v>
      </c>
      <c r="B185" s="11">
        <v>314</v>
      </c>
      <c r="C185" s="11">
        <v>110</v>
      </c>
      <c r="D185" s="11">
        <v>3</v>
      </c>
      <c r="E185" s="11">
        <v>4</v>
      </c>
      <c r="F185" s="11">
        <v>4</v>
      </c>
      <c r="G185" s="11">
        <v>8.8000000000000007</v>
      </c>
      <c r="H185" s="11">
        <v>0</v>
      </c>
      <c r="I185" s="11">
        <v>0.75</v>
      </c>
      <c r="J185" s="11" t="str">
        <f>IF(B185="","",CHOOSE(_xll.StatOutlierType(ST_GREScore,,B185) + 1,"","Mild","Extreme"))</f>
        <v/>
      </c>
      <c r="K185" s="11" t="str">
        <f>IF(C185="","",CHOOSE(_xll.StatOutlierType(ST_TOEFLScore,,C185) + 1,"","Mild","Extreme"))</f>
        <v/>
      </c>
      <c r="L185" s="11" t="str">
        <f>IF(D185="","",CHOOSE(_xll.StatOutlierType(ST_UniversityRating,,D185) + 1,"","Mild","Extreme"))</f>
        <v/>
      </c>
      <c r="M185" s="11" t="str">
        <f>IF(E185="","",CHOOSE(_xll.StatOutlierType(ST_SOP,,E185) + 1,"","Mild","Extreme"))</f>
        <v/>
      </c>
      <c r="N185" s="11" t="str">
        <f>IF(F185="","",CHOOSE(_xll.StatOutlierType(ST_LOR,,F185) + 1,"","Mild","Extreme"))</f>
        <v/>
      </c>
      <c r="O185" s="11" t="str">
        <f>IF(G185="","",CHOOSE(_xll.StatOutlierType(ST_CGPA,,G185) + 1,"","Mild","Extreme"))</f>
        <v/>
      </c>
      <c r="P185" s="11" t="str">
        <f>IF(H185="","",CHOOSE(_xll.StatOutlierType(ST_Research,,H185) + 1,"","Mild","Extreme"))</f>
        <v/>
      </c>
      <c r="Q185" s="12" t="str">
        <f>IF(I185="","",CHOOSE(_xll.StatOutlierType(ST_ChanceofAdmit,,I185) + 1,"","Mild","Extreme"))</f>
        <v/>
      </c>
    </row>
    <row r="186" spans="1:17" x14ac:dyDescent="0.35">
      <c r="A186" s="10">
        <v>185</v>
      </c>
      <c r="B186" s="11">
        <v>316</v>
      </c>
      <c r="C186" s="11">
        <v>106</v>
      </c>
      <c r="D186" s="11">
        <v>2</v>
      </c>
      <c r="E186" s="11">
        <v>2.5</v>
      </c>
      <c r="F186" s="11">
        <v>4</v>
      </c>
      <c r="G186" s="11">
        <v>8.32</v>
      </c>
      <c r="H186" s="11">
        <v>0</v>
      </c>
      <c r="I186" s="11">
        <v>0.72</v>
      </c>
      <c r="J186" s="11" t="str">
        <f>IF(B186="","",CHOOSE(_xll.StatOutlierType(ST_GREScore,,B186) + 1,"","Mild","Extreme"))</f>
        <v/>
      </c>
      <c r="K186" s="11" t="str">
        <f>IF(C186="","",CHOOSE(_xll.StatOutlierType(ST_TOEFLScore,,C186) + 1,"","Mild","Extreme"))</f>
        <v/>
      </c>
      <c r="L186" s="11" t="str">
        <f>IF(D186="","",CHOOSE(_xll.StatOutlierType(ST_UniversityRating,,D186) + 1,"","Mild","Extreme"))</f>
        <v/>
      </c>
      <c r="M186" s="11" t="str">
        <f>IF(E186="","",CHOOSE(_xll.StatOutlierType(ST_SOP,,E186) + 1,"","Mild","Extreme"))</f>
        <v/>
      </c>
      <c r="N186" s="11" t="str">
        <f>IF(F186="","",CHOOSE(_xll.StatOutlierType(ST_LOR,,F186) + 1,"","Mild","Extreme"))</f>
        <v/>
      </c>
      <c r="O186" s="11" t="str">
        <f>IF(G186="","",CHOOSE(_xll.StatOutlierType(ST_CGPA,,G186) + 1,"","Mild","Extreme"))</f>
        <v/>
      </c>
      <c r="P186" s="11" t="str">
        <f>IF(H186="","",CHOOSE(_xll.StatOutlierType(ST_Research,,H186) + 1,"","Mild","Extreme"))</f>
        <v/>
      </c>
      <c r="Q186" s="12" t="str">
        <f>IF(I186="","",CHOOSE(_xll.StatOutlierType(ST_ChanceofAdmit,,I186) + 1,"","Mild","Extreme"))</f>
        <v/>
      </c>
    </row>
    <row r="187" spans="1:17" x14ac:dyDescent="0.35">
      <c r="A187" s="10">
        <v>186</v>
      </c>
      <c r="B187" s="11">
        <v>327</v>
      </c>
      <c r="C187" s="11">
        <v>113</v>
      </c>
      <c r="D187" s="11">
        <v>4</v>
      </c>
      <c r="E187" s="11">
        <v>4.5</v>
      </c>
      <c r="F187" s="11">
        <v>4.5</v>
      </c>
      <c r="G187" s="11">
        <v>9.11</v>
      </c>
      <c r="H187" s="11">
        <v>1</v>
      </c>
      <c r="I187" s="11">
        <v>0.89</v>
      </c>
      <c r="J187" s="11" t="str">
        <f>IF(B187="","",CHOOSE(_xll.StatOutlierType(ST_GREScore,,B187) + 1,"","Mild","Extreme"))</f>
        <v/>
      </c>
      <c r="K187" s="11" t="str">
        <f>IF(C187="","",CHOOSE(_xll.StatOutlierType(ST_TOEFLScore,,C187) + 1,"","Mild","Extreme"))</f>
        <v/>
      </c>
      <c r="L187" s="11" t="str">
        <f>IF(D187="","",CHOOSE(_xll.StatOutlierType(ST_UniversityRating,,D187) + 1,"","Mild","Extreme"))</f>
        <v/>
      </c>
      <c r="M187" s="11" t="str">
        <f>IF(E187="","",CHOOSE(_xll.StatOutlierType(ST_SOP,,E187) + 1,"","Mild","Extreme"))</f>
        <v/>
      </c>
      <c r="N187" s="11" t="str">
        <f>IF(F187="","",CHOOSE(_xll.StatOutlierType(ST_LOR,,F187) + 1,"","Mild","Extreme"))</f>
        <v/>
      </c>
      <c r="O187" s="11" t="str">
        <f>IF(G187="","",CHOOSE(_xll.StatOutlierType(ST_CGPA,,G187) + 1,"","Mild","Extreme"))</f>
        <v/>
      </c>
      <c r="P187" s="11" t="str">
        <f>IF(H187="","",CHOOSE(_xll.StatOutlierType(ST_Research,,H187) + 1,"","Mild","Extreme"))</f>
        <v/>
      </c>
      <c r="Q187" s="12" t="str">
        <f>IF(I187="","",CHOOSE(_xll.StatOutlierType(ST_ChanceofAdmit,,I187) + 1,"","Mild","Extreme"))</f>
        <v/>
      </c>
    </row>
    <row r="188" spans="1:17" x14ac:dyDescent="0.35">
      <c r="A188" s="10">
        <v>187</v>
      </c>
      <c r="B188" s="11">
        <v>317</v>
      </c>
      <c r="C188" s="11">
        <v>107</v>
      </c>
      <c r="D188" s="11">
        <v>3</v>
      </c>
      <c r="E188" s="11">
        <v>3.5</v>
      </c>
      <c r="F188" s="11">
        <v>3</v>
      </c>
      <c r="G188" s="11">
        <v>8.68</v>
      </c>
      <c r="H188" s="11">
        <v>1</v>
      </c>
      <c r="I188" s="11">
        <v>0.84</v>
      </c>
      <c r="J188" s="11" t="str">
        <f>IF(B188="","",CHOOSE(_xll.StatOutlierType(ST_GREScore,,B188) + 1,"","Mild","Extreme"))</f>
        <v/>
      </c>
      <c r="K188" s="11" t="str">
        <f>IF(C188="","",CHOOSE(_xll.StatOutlierType(ST_TOEFLScore,,C188) + 1,"","Mild","Extreme"))</f>
        <v/>
      </c>
      <c r="L188" s="11" t="str">
        <f>IF(D188="","",CHOOSE(_xll.StatOutlierType(ST_UniversityRating,,D188) + 1,"","Mild","Extreme"))</f>
        <v/>
      </c>
      <c r="M188" s="11" t="str">
        <f>IF(E188="","",CHOOSE(_xll.StatOutlierType(ST_SOP,,E188) + 1,"","Mild","Extreme"))</f>
        <v/>
      </c>
      <c r="N188" s="11" t="str">
        <f>IF(F188="","",CHOOSE(_xll.StatOutlierType(ST_LOR,,F188) + 1,"","Mild","Extreme"))</f>
        <v/>
      </c>
      <c r="O188" s="11" t="str">
        <f>IF(G188="","",CHOOSE(_xll.StatOutlierType(ST_CGPA,,G188) + 1,"","Mild","Extreme"))</f>
        <v/>
      </c>
      <c r="P188" s="11" t="str">
        <f>IF(H188="","",CHOOSE(_xll.StatOutlierType(ST_Research,,H188) + 1,"","Mild","Extreme"))</f>
        <v/>
      </c>
      <c r="Q188" s="12" t="str">
        <f>IF(I188="","",CHOOSE(_xll.StatOutlierType(ST_ChanceofAdmit,,I188) + 1,"","Mild","Extreme"))</f>
        <v/>
      </c>
    </row>
    <row r="189" spans="1:17" x14ac:dyDescent="0.35">
      <c r="A189" s="10">
        <v>188</v>
      </c>
      <c r="B189" s="11">
        <v>335</v>
      </c>
      <c r="C189" s="11">
        <v>118</v>
      </c>
      <c r="D189" s="11">
        <v>5</v>
      </c>
      <c r="E189" s="11">
        <v>4.5</v>
      </c>
      <c r="F189" s="11">
        <v>3.5</v>
      </c>
      <c r="G189" s="11">
        <v>9.44</v>
      </c>
      <c r="H189" s="11">
        <v>1</v>
      </c>
      <c r="I189" s="11">
        <v>0.93</v>
      </c>
      <c r="J189" s="11" t="str">
        <f>IF(B189="","",CHOOSE(_xll.StatOutlierType(ST_GREScore,,B189) + 1,"","Mild","Extreme"))</f>
        <v/>
      </c>
      <c r="K189" s="11" t="str">
        <f>IF(C189="","",CHOOSE(_xll.StatOutlierType(ST_TOEFLScore,,C189) + 1,"","Mild","Extreme"))</f>
        <v/>
      </c>
      <c r="L189" s="11" t="str">
        <f>IF(D189="","",CHOOSE(_xll.StatOutlierType(ST_UniversityRating,,D189) + 1,"","Mild","Extreme"))</f>
        <v/>
      </c>
      <c r="M189" s="11" t="str">
        <f>IF(E189="","",CHOOSE(_xll.StatOutlierType(ST_SOP,,E189) + 1,"","Mild","Extreme"))</f>
        <v/>
      </c>
      <c r="N189" s="11" t="str">
        <f>IF(F189="","",CHOOSE(_xll.StatOutlierType(ST_LOR,,F189) + 1,"","Mild","Extreme"))</f>
        <v/>
      </c>
      <c r="O189" s="11" t="str">
        <f>IF(G189="","",CHOOSE(_xll.StatOutlierType(ST_CGPA,,G189) + 1,"","Mild","Extreme"))</f>
        <v/>
      </c>
      <c r="P189" s="11" t="str">
        <f>IF(H189="","",CHOOSE(_xll.StatOutlierType(ST_Research,,H189) + 1,"","Mild","Extreme"))</f>
        <v/>
      </c>
      <c r="Q189" s="12" t="str">
        <f>IF(I189="","",CHOOSE(_xll.StatOutlierType(ST_ChanceofAdmit,,I189) + 1,"","Mild","Extreme"))</f>
        <v/>
      </c>
    </row>
    <row r="190" spans="1:17" x14ac:dyDescent="0.35">
      <c r="A190" s="10">
        <v>189</v>
      </c>
      <c r="B190" s="11">
        <v>331</v>
      </c>
      <c r="C190" s="11">
        <v>115</v>
      </c>
      <c r="D190" s="11">
        <v>5</v>
      </c>
      <c r="E190" s="11">
        <v>4.5</v>
      </c>
      <c r="F190" s="11">
        <v>3.5</v>
      </c>
      <c r="G190" s="11">
        <v>9.36</v>
      </c>
      <c r="H190" s="11">
        <v>1</v>
      </c>
      <c r="I190" s="11">
        <v>0.93</v>
      </c>
      <c r="J190" s="11" t="str">
        <f>IF(B190="","",CHOOSE(_xll.StatOutlierType(ST_GREScore,,B190) + 1,"","Mild","Extreme"))</f>
        <v/>
      </c>
      <c r="K190" s="11" t="str">
        <f>IF(C190="","",CHOOSE(_xll.StatOutlierType(ST_TOEFLScore,,C190) + 1,"","Mild","Extreme"))</f>
        <v/>
      </c>
      <c r="L190" s="11" t="str">
        <f>IF(D190="","",CHOOSE(_xll.StatOutlierType(ST_UniversityRating,,D190) + 1,"","Mild","Extreme"))</f>
        <v/>
      </c>
      <c r="M190" s="11" t="str">
        <f>IF(E190="","",CHOOSE(_xll.StatOutlierType(ST_SOP,,E190) + 1,"","Mild","Extreme"))</f>
        <v/>
      </c>
      <c r="N190" s="11" t="str">
        <f>IF(F190="","",CHOOSE(_xll.StatOutlierType(ST_LOR,,F190) + 1,"","Mild","Extreme"))</f>
        <v/>
      </c>
      <c r="O190" s="11" t="str">
        <f>IF(G190="","",CHOOSE(_xll.StatOutlierType(ST_CGPA,,G190) + 1,"","Mild","Extreme"))</f>
        <v/>
      </c>
      <c r="P190" s="11" t="str">
        <f>IF(H190="","",CHOOSE(_xll.StatOutlierType(ST_Research,,H190) + 1,"","Mild","Extreme"))</f>
        <v/>
      </c>
      <c r="Q190" s="12" t="str">
        <f>IF(I190="","",CHOOSE(_xll.StatOutlierType(ST_ChanceofAdmit,,I190) + 1,"","Mild","Extreme"))</f>
        <v/>
      </c>
    </row>
    <row r="191" spans="1:17" x14ac:dyDescent="0.35">
      <c r="A191" s="10">
        <v>190</v>
      </c>
      <c r="B191" s="11">
        <v>324</v>
      </c>
      <c r="C191" s="11">
        <v>112</v>
      </c>
      <c r="D191" s="11">
        <v>5</v>
      </c>
      <c r="E191" s="11">
        <v>5</v>
      </c>
      <c r="F191" s="11">
        <v>5</v>
      </c>
      <c r="G191" s="11">
        <v>9.08</v>
      </c>
      <c r="H191" s="11">
        <v>1</v>
      </c>
      <c r="I191" s="11">
        <v>0.88</v>
      </c>
      <c r="J191" s="11" t="str">
        <f>IF(B191="","",CHOOSE(_xll.StatOutlierType(ST_GREScore,,B191) + 1,"","Mild","Extreme"))</f>
        <v/>
      </c>
      <c r="K191" s="11" t="str">
        <f>IF(C191="","",CHOOSE(_xll.StatOutlierType(ST_TOEFLScore,,C191) + 1,"","Mild","Extreme"))</f>
        <v/>
      </c>
      <c r="L191" s="11" t="str">
        <f>IF(D191="","",CHOOSE(_xll.StatOutlierType(ST_UniversityRating,,D191) + 1,"","Mild","Extreme"))</f>
        <v/>
      </c>
      <c r="M191" s="11" t="str">
        <f>IF(E191="","",CHOOSE(_xll.StatOutlierType(ST_SOP,,E191) + 1,"","Mild","Extreme"))</f>
        <v/>
      </c>
      <c r="N191" s="11" t="str">
        <f>IF(F191="","",CHOOSE(_xll.StatOutlierType(ST_LOR,,F191) + 1,"","Mild","Extreme"))</f>
        <v/>
      </c>
      <c r="O191" s="11" t="str">
        <f>IF(G191="","",CHOOSE(_xll.StatOutlierType(ST_CGPA,,G191) + 1,"","Mild","Extreme"))</f>
        <v/>
      </c>
      <c r="P191" s="11" t="str">
        <f>IF(H191="","",CHOOSE(_xll.StatOutlierType(ST_Research,,H191) + 1,"","Mild","Extreme"))</f>
        <v/>
      </c>
      <c r="Q191" s="12" t="str">
        <f>IF(I191="","",CHOOSE(_xll.StatOutlierType(ST_ChanceofAdmit,,I191) + 1,"","Mild","Extreme"))</f>
        <v/>
      </c>
    </row>
    <row r="192" spans="1:17" x14ac:dyDescent="0.35">
      <c r="A192" s="10">
        <v>191</v>
      </c>
      <c r="B192" s="11">
        <v>324</v>
      </c>
      <c r="C192" s="11">
        <v>111</v>
      </c>
      <c r="D192" s="11">
        <v>5</v>
      </c>
      <c r="E192" s="11">
        <v>4.5</v>
      </c>
      <c r="F192" s="11">
        <v>4</v>
      </c>
      <c r="G192" s="11">
        <v>9.16</v>
      </c>
      <c r="H192" s="11">
        <v>1</v>
      </c>
      <c r="I192" s="11">
        <v>0.9</v>
      </c>
      <c r="J192" s="11" t="str">
        <f>IF(B192="","",CHOOSE(_xll.StatOutlierType(ST_GREScore,,B192) + 1,"","Mild","Extreme"))</f>
        <v/>
      </c>
      <c r="K192" s="11" t="str">
        <f>IF(C192="","",CHOOSE(_xll.StatOutlierType(ST_TOEFLScore,,C192) + 1,"","Mild","Extreme"))</f>
        <v/>
      </c>
      <c r="L192" s="11" t="str">
        <f>IF(D192="","",CHOOSE(_xll.StatOutlierType(ST_UniversityRating,,D192) + 1,"","Mild","Extreme"))</f>
        <v/>
      </c>
      <c r="M192" s="11" t="str">
        <f>IF(E192="","",CHOOSE(_xll.StatOutlierType(ST_SOP,,E192) + 1,"","Mild","Extreme"))</f>
        <v/>
      </c>
      <c r="N192" s="11" t="str">
        <f>IF(F192="","",CHOOSE(_xll.StatOutlierType(ST_LOR,,F192) + 1,"","Mild","Extreme"))</f>
        <v/>
      </c>
      <c r="O192" s="11" t="str">
        <f>IF(G192="","",CHOOSE(_xll.StatOutlierType(ST_CGPA,,G192) + 1,"","Mild","Extreme"))</f>
        <v/>
      </c>
      <c r="P192" s="11" t="str">
        <f>IF(H192="","",CHOOSE(_xll.StatOutlierType(ST_Research,,H192) + 1,"","Mild","Extreme"))</f>
        <v/>
      </c>
      <c r="Q192" s="12" t="str">
        <f>IF(I192="","",CHOOSE(_xll.StatOutlierType(ST_ChanceofAdmit,,I192) + 1,"","Mild","Extreme"))</f>
        <v/>
      </c>
    </row>
    <row r="193" spans="1:17" x14ac:dyDescent="0.35">
      <c r="A193" s="10">
        <v>192</v>
      </c>
      <c r="B193" s="11">
        <v>323</v>
      </c>
      <c r="C193" s="11">
        <v>110</v>
      </c>
      <c r="D193" s="11">
        <v>5</v>
      </c>
      <c r="E193" s="11">
        <v>4</v>
      </c>
      <c r="F193" s="11">
        <v>5</v>
      </c>
      <c r="G193" s="11">
        <v>8.98</v>
      </c>
      <c r="H193" s="11">
        <v>1</v>
      </c>
      <c r="I193" s="11">
        <v>0.87</v>
      </c>
      <c r="J193" s="11" t="str">
        <f>IF(B193="","",CHOOSE(_xll.StatOutlierType(ST_GREScore,,B193) + 1,"","Mild","Extreme"))</f>
        <v/>
      </c>
      <c r="K193" s="11" t="str">
        <f>IF(C193="","",CHOOSE(_xll.StatOutlierType(ST_TOEFLScore,,C193) + 1,"","Mild","Extreme"))</f>
        <v/>
      </c>
      <c r="L193" s="11" t="str">
        <f>IF(D193="","",CHOOSE(_xll.StatOutlierType(ST_UniversityRating,,D193) + 1,"","Mild","Extreme"))</f>
        <v/>
      </c>
      <c r="M193" s="11" t="str">
        <f>IF(E193="","",CHOOSE(_xll.StatOutlierType(ST_SOP,,E193) + 1,"","Mild","Extreme"))</f>
        <v/>
      </c>
      <c r="N193" s="11" t="str">
        <f>IF(F193="","",CHOOSE(_xll.StatOutlierType(ST_LOR,,F193) + 1,"","Mild","Extreme"))</f>
        <v/>
      </c>
      <c r="O193" s="11" t="str">
        <f>IF(G193="","",CHOOSE(_xll.StatOutlierType(ST_CGPA,,G193) + 1,"","Mild","Extreme"))</f>
        <v/>
      </c>
      <c r="P193" s="11" t="str">
        <f>IF(H193="","",CHOOSE(_xll.StatOutlierType(ST_Research,,H193) + 1,"","Mild","Extreme"))</f>
        <v/>
      </c>
      <c r="Q193" s="12" t="str">
        <f>IF(I193="","",CHOOSE(_xll.StatOutlierType(ST_ChanceofAdmit,,I193) + 1,"","Mild","Extreme"))</f>
        <v/>
      </c>
    </row>
    <row r="194" spans="1:17" x14ac:dyDescent="0.35">
      <c r="A194" s="10">
        <v>193</v>
      </c>
      <c r="B194" s="11">
        <v>322</v>
      </c>
      <c r="C194" s="11">
        <v>114</v>
      </c>
      <c r="D194" s="11">
        <v>5</v>
      </c>
      <c r="E194" s="11">
        <v>4.5</v>
      </c>
      <c r="F194" s="11">
        <v>4</v>
      </c>
      <c r="G194" s="11">
        <v>8.94</v>
      </c>
      <c r="H194" s="11">
        <v>1</v>
      </c>
      <c r="I194" s="11">
        <v>0.86</v>
      </c>
      <c r="J194" s="11" t="str">
        <f>IF(B194="","",CHOOSE(_xll.StatOutlierType(ST_GREScore,,B194) + 1,"","Mild","Extreme"))</f>
        <v/>
      </c>
      <c r="K194" s="11" t="str">
        <f>IF(C194="","",CHOOSE(_xll.StatOutlierType(ST_TOEFLScore,,C194) + 1,"","Mild","Extreme"))</f>
        <v/>
      </c>
      <c r="L194" s="11" t="str">
        <f>IF(D194="","",CHOOSE(_xll.StatOutlierType(ST_UniversityRating,,D194) + 1,"","Mild","Extreme"))</f>
        <v/>
      </c>
      <c r="M194" s="11" t="str">
        <f>IF(E194="","",CHOOSE(_xll.StatOutlierType(ST_SOP,,E194) + 1,"","Mild","Extreme"))</f>
        <v/>
      </c>
      <c r="N194" s="11" t="str">
        <f>IF(F194="","",CHOOSE(_xll.StatOutlierType(ST_LOR,,F194) + 1,"","Mild","Extreme"))</f>
        <v/>
      </c>
      <c r="O194" s="11" t="str">
        <f>IF(G194="","",CHOOSE(_xll.StatOutlierType(ST_CGPA,,G194) + 1,"","Mild","Extreme"))</f>
        <v/>
      </c>
      <c r="P194" s="11" t="str">
        <f>IF(H194="","",CHOOSE(_xll.StatOutlierType(ST_Research,,H194) + 1,"","Mild","Extreme"))</f>
        <v/>
      </c>
      <c r="Q194" s="12" t="str">
        <f>IF(I194="","",CHOOSE(_xll.StatOutlierType(ST_ChanceofAdmit,,I194) + 1,"","Mild","Extreme"))</f>
        <v/>
      </c>
    </row>
    <row r="195" spans="1:17" x14ac:dyDescent="0.35">
      <c r="A195" s="10">
        <v>194</v>
      </c>
      <c r="B195" s="11">
        <v>336</v>
      </c>
      <c r="C195" s="11">
        <v>118</v>
      </c>
      <c r="D195" s="11">
        <v>5</v>
      </c>
      <c r="E195" s="11">
        <v>4.5</v>
      </c>
      <c r="F195" s="11">
        <v>5</v>
      </c>
      <c r="G195" s="11">
        <v>9.5299999999999994</v>
      </c>
      <c r="H195" s="11">
        <v>1</v>
      </c>
      <c r="I195" s="11">
        <v>0.94</v>
      </c>
      <c r="J195" s="11" t="str">
        <f>IF(B195="","",CHOOSE(_xll.StatOutlierType(ST_GREScore,,B195) + 1,"","Mild","Extreme"))</f>
        <v/>
      </c>
      <c r="K195" s="11" t="str">
        <f>IF(C195="","",CHOOSE(_xll.StatOutlierType(ST_TOEFLScore,,C195) + 1,"","Mild","Extreme"))</f>
        <v/>
      </c>
      <c r="L195" s="11" t="str">
        <f>IF(D195="","",CHOOSE(_xll.StatOutlierType(ST_UniversityRating,,D195) + 1,"","Mild","Extreme"))</f>
        <v/>
      </c>
      <c r="M195" s="11" t="str">
        <f>IF(E195="","",CHOOSE(_xll.StatOutlierType(ST_SOP,,E195) + 1,"","Mild","Extreme"))</f>
        <v/>
      </c>
      <c r="N195" s="11" t="str">
        <f>IF(F195="","",CHOOSE(_xll.StatOutlierType(ST_LOR,,F195) + 1,"","Mild","Extreme"))</f>
        <v/>
      </c>
      <c r="O195" s="11" t="str">
        <f>IF(G195="","",CHOOSE(_xll.StatOutlierType(ST_CGPA,,G195) + 1,"","Mild","Extreme"))</f>
        <v/>
      </c>
      <c r="P195" s="11" t="str">
        <f>IF(H195="","",CHOOSE(_xll.StatOutlierType(ST_Research,,H195) + 1,"","Mild","Extreme"))</f>
        <v/>
      </c>
      <c r="Q195" s="12" t="str">
        <f>IF(I195="","",CHOOSE(_xll.StatOutlierType(ST_ChanceofAdmit,,I195) + 1,"","Mild","Extreme"))</f>
        <v/>
      </c>
    </row>
    <row r="196" spans="1:17" x14ac:dyDescent="0.35">
      <c r="A196" s="10">
        <v>195</v>
      </c>
      <c r="B196" s="11">
        <v>316</v>
      </c>
      <c r="C196" s="11">
        <v>109</v>
      </c>
      <c r="D196" s="11">
        <v>3</v>
      </c>
      <c r="E196" s="11">
        <v>3.5</v>
      </c>
      <c r="F196" s="11">
        <v>3</v>
      </c>
      <c r="G196" s="11">
        <v>8.76</v>
      </c>
      <c r="H196" s="11">
        <v>0</v>
      </c>
      <c r="I196" s="11">
        <v>0.77</v>
      </c>
      <c r="J196" s="11" t="str">
        <f>IF(B196="","",CHOOSE(_xll.StatOutlierType(ST_GREScore,,B196) + 1,"","Mild","Extreme"))</f>
        <v/>
      </c>
      <c r="K196" s="11" t="str">
        <f>IF(C196="","",CHOOSE(_xll.StatOutlierType(ST_TOEFLScore,,C196) + 1,"","Mild","Extreme"))</f>
        <v/>
      </c>
      <c r="L196" s="11" t="str">
        <f>IF(D196="","",CHOOSE(_xll.StatOutlierType(ST_UniversityRating,,D196) + 1,"","Mild","Extreme"))</f>
        <v/>
      </c>
      <c r="M196" s="11" t="str">
        <f>IF(E196="","",CHOOSE(_xll.StatOutlierType(ST_SOP,,E196) + 1,"","Mild","Extreme"))</f>
        <v/>
      </c>
      <c r="N196" s="11" t="str">
        <f>IF(F196="","",CHOOSE(_xll.StatOutlierType(ST_LOR,,F196) + 1,"","Mild","Extreme"))</f>
        <v/>
      </c>
      <c r="O196" s="11" t="str">
        <f>IF(G196="","",CHOOSE(_xll.StatOutlierType(ST_CGPA,,G196) + 1,"","Mild","Extreme"))</f>
        <v/>
      </c>
      <c r="P196" s="11" t="str">
        <f>IF(H196="","",CHOOSE(_xll.StatOutlierType(ST_Research,,H196) + 1,"","Mild","Extreme"))</f>
        <v/>
      </c>
      <c r="Q196" s="12" t="str">
        <f>IF(I196="","",CHOOSE(_xll.StatOutlierType(ST_ChanceofAdmit,,I196) + 1,"","Mild","Extreme"))</f>
        <v/>
      </c>
    </row>
    <row r="197" spans="1:17" x14ac:dyDescent="0.35">
      <c r="A197" s="10">
        <v>196</v>
      </c>
      <c r="B197" s="11">
        <v>307</v>
      </c>
      <c r="C197" s="11">
        <v>107</v>
      </c>
      <c r="D197" s="11">
        <v>2</v>
      </c>
      <c r="E197" s="11">
        <v>3</v>
      </c>
      <c r="F197" s="11">
        <v>3.5</v>
      </c>
      <c r="G197" s="11">
        <v>8.52</v>
      </c>
      <c r="H197" s="11">
        <v>1</v>
      </c>
      <c r="I197" s="11">
        <v>0.78</v>
      </c>
      <c r="J197" s="11" t="str">
        <f>IF(B197="","",CHOOSE(_xll.StatOutlierType(ST_GREScore,,B197) + 1,"","Mild","Extreme"))</f>
        <v/>
      </c>
      <c r="K197" s="11" t="str">
        <f>IF(C197="","",CHOOSE(_xll.StatOutlierType(ST_TOEFLScore,,C197) + 1,"","Mild","Extreme"))</f>
        <v/>
      </c>
      <c r="L197" s="11" t="str">
        <f>IF(D197="","",CHOOSE(_xll.StatOutlierType(ST_UniversityRating,,D197) + 1,"","Mild","Extreme"))</f>
        <v/>
      </c>
      <c r="M197" s="11" t="str">
        <f>IF(E197="","",CHOOSE(_xll.StatOutlierType(ST_SOP,,E197) + 1,"","Mild","Extreme"))</f>
        <v/>
      </c>
      <c r="N197" s="11" t="str">
        <f>IF(F197="","",CHOOSE(_xll.StatOutlierType(ST_LOR,,F197) + 1,"","Mild","Extreme"))</f>
        <v/>
      </c>
      <c r="O197" s="11" t="str">
        <f>IF(G197="","",CHOOSE(_xll.StatOutlierType(ST_CGPA,,G197) + 1,"","Mild","Extreme"))</f>
        <v/>
      </c>
      <c r="P197" s="11" t="str">
        <f>IF(H197="","",CHOOSE(_xll.StatOutlierType(ST_Research,,H197) + 1,"","Mild","Extreme"))</f>
        <v/>
      </c>
      <c r="Q197" s="12" t="str">
        <f>IF(I197="","",CHOOSE(_xll.StatOutlierType(ST_ChanceofAdmit,,I197) + 1,"","Mild","Extreme"))</f>
        <v/>
      </c>
    </row>
    <row r="198" spans="1:17" x14ac:dyDescent="0.35">
      <c r="A198" s="10">
        <v>197</v>
      </c>
      <c r="B198" s="11">
        <v>306</v>
      </c>
      <c r="C198" s="11">
        <v>105</v>
      </c>
      <c r="D198" s="11">
        <v>2</v>
      </c>
      <c r="E198" s="11">
        <v>3</v>
      </c>
      <c r="F198" s="11">
        <v>2.5</v>
      </c>
      <c r="G198" s="11">
        <v>8.26</v>
      </c>
      <c r="H198" s="11">
        <v>0</v>
      </c>
      <c r="I198" s="11">
        <v>0.73</v>
      </c>
      <c r="J198" s="11" t="str">
        <f>IF(B198="","",CHOOSE(_xll.StatOutlierType(ST_GREScore,,B198) + 1,"","Mild","Extreme"))</f>
        <v/>
      </c>
      <c r="K198" s="11" t="str">
        <f>IF(C198="","",CHOOSE(_xll.StatOutlierType(ST_TOEFLScore,,C198) + 1,"","Mild","Extreme"))</f>
        <v/>
      </c>
      <c r="L198" s="11" t="str">
        <f>IF(D198="","",CHOOSE(_xll.StatOutlierType(ST_UniversityRating,,D198) + 1,"","Mild","Extreme"))</f>
        <v/>
      </c>
      <c r="M198" s="11" t="str">
        <f>IF(E198="","",CHOOSE(_xll.StatOutlierType(ST_SOP,,E198) + 1,"","Mild","Extreme"))</f>
        <v/>
      </c>
      <c r="N198" s="11" t="str">
        <f>IF(F198="","",CHOOSE(_xll.StatOutlierType(ST_LOR,,F198) + 1,"","Mild","Extreme"))</f>
        <v/>
      </c>
      <c r="O198" s="11" t="str">
        <f>IF(G198="","",CHOOSE(_xll.StatOutlierType(ST_CGPA,,G198) + 1,"","Mild","Extreme"))</f>
        <v/>
      </c>
      <c r="P198" s="11" t="str">
        <f>IF(H198="","",CHOOSE(_xll.StatOutlierType(ST_Research,,H198) + 1,"","Mild","Extreme"))</f>
        <v/>
      </c>
      <c r="Q198" s="12" t="str">
        <f>IF(I198="","",CHOOSE(_xll.StatOutlierType(ST_ChanceofAdmit,,I198) + 1,"","Mild","Extreme"))</f>
        <v/>
      </c>
    </row>
    <row r="199" spans="1:17" x14ac:dyDescent="0.35">
      <c r="A199" s="10">
        <v>198</v>
      </c>
      <c r="B199" s="11">
        <v>310</v>
      </c>
      <c r="C199" s="11">
        <v>106</v>
      </c>
      <c r="D199" s="11">
        <v>2</v>
      </c>
      <c r="E199" s="11">
        <v>3.5</v>
      </c>
      <c r="F199" s="11">
        <v>2.5</v>
      </c>
      <c r="G199" s="11">
        <v>8.33</v>
      </c>
      <c r="H199" s="11">
        <v>0</v>
      </c>
      <c r="I199" s="11">
        <v>0.73</v>
      </c>
      <c r="J199" s="11" t="str">
        <f>IF(B199="","",CHOOSE(_xll.StatOutlierType(ST_GREScore,,B199) + 1,"","Mild","Extreme"))</f>
        <v/>
      </c>
      <c r="K199" s="11" t="str">
        <f>IF(C199="","",CHOOSE(_xll.StatOutlierType(ST_TOEFLScore,,C199) + 1,"","Mild","Extreme"))</f>
        <v/>
      </c>
      <c r="L199" s="11" t="str">
        <f>IF(D199="","",CHOOSE(_xll.StatOutlierType(ST_UniversityRating,,D199) + 1,"","Mild","Extreme"))</f>
        <v/>
      </c>
      <c r="M199" s="11" t="str">
        <f>IF(E199="","",CHOOSE(_xll.StatOutlierType(ST_SOP,,E199) + 1,"","Mild","Extreme"))</f>
        <v/>
      </c>
      <c r="N199" s="11" t="str">
        <f>IF(F199="","",CHOOSE(_xll.StatOutlierType(ST_LOR,,F199) + 1,"","Mild","Extreme"))</f>
        <v/>
      </c>
      <c r="O199" s="11" t="str">
        <f>IF(G199="","",CHOOSE(_xll.StatOutlierType(ST_CGPA,,G199) + 1,"","Mild","Extreme"))</f>
        <v/>
      </c>
      <c r="P199" s="11" t="str">
        <f>IF(H199="","",CHOOSE(_xll.StatOutlierType(ST_Research,,H199) + 1,"","Mild","Extreme"))</f>
        <v/>
      </c>
      <c r="Q199" s="12" t="str">
        <f>IF(I199="","",CHOOSE(_xll.StatOutlierType(ST_ChanceofAdmit,,I199) + 1,"","Mild","Extreme"))</f>
        <v/>
      </c>
    </row>
    <row r="200" spans="1:17" x14ac:dyDescent="0.35">
      <c r="A200" s="10">
        <v>199</v>
      </c>
      <c r="B200" s="11">
        <v>311</v>
      </c>
      <c r="C200" s="11">
        <v>104</v>
      </c>
      <c r="D200" s="11">
        <v>3</v>
      </c>
      <c r="E200" s="11">
        <v>4.5</v>
      </c>
      <c r="F200" s="11">
        <v>4.5</v>
      </c>
      <c r="G200" s="11">
        <v>8.43</v>
      </c>
      <c r="H200" s="11">
        <v>0</v>
      </c>
      <c r="I200" s="11">
        <v>0.7</v>
      </c>
      <c r="J200" s="11" t="str">
        <f>IF(B200="","",CHOOSE(_xll.StatOutlierType(ST_GREScore,,B200) + 1,"","Mild","Extreme"))</f>
        <v/>
      </c>
      <c r="K200" s="11" t="str">
        <f>IF(C200="","",CHOOSE(_xll.StatOutlierType(ST_TOEFLScore,,C200) + 1,"","Mild","Extreme"))</f>
        <v/>
      </c>
      <c r="L200" s="11" t="str">
        <f>IF(D200="","",CHOOSE(_xll.StatOutlierType(ST_UniversityRating,,D200) + 1,"","Mild","Extreme"))</f>
        <v/>
      </c>
      <c r="M200" s="11" t="str">
        <f>IF(E200="","",CHOOSE(_xll.StatOutlierType(ST_SOP,,E200) + 1,"","Mild","Extreme"))</f>
        <v/>
      </c>
      <c r="N200" s="11" t="str">
        <f>IF(F200="","",CHOOSE(_xll.StatOutlierType(ST_LOR,,F200) + 1,"","Mild","Extreme"))</f>
        <v/>
      </c>
      <c r="O200" s="11" t="str">
        <f>IF(G200="","",CHOOSE(_xll.StatOutlierType(ST_CGPA,,G200) + 1,"","Mild","Extreme"))</f>
        <v/>
      </c>
      <c r="P200" s="11" t="str">
        <f>IF(H200="","",CHOOSE(_xll.StatOutlierType(ST_Research,,H200) + 1,"","Mild","Extreme"))</f>
        <v/>
      </c>
      <c r="Q200" s="12" t="str">
        <f>IF(I200="","",CHOOSE(_xll.StatOutlierType(ST_ChanceofAdmit,,I200) + 1,"","Mild","Extreme"))</f>
        <v/>
      </c>
    </row>
    <row r="201" spans="1:17" x14ac:dyDescent="0.35">
      <c r="A201" s="10">
        <v>200</v>
      </c>
      <c r="B201" s="11">
        <v>313</v>
      </c>
      <c r="C201" s="11">
        <v>107</v>
      </c>
      <c r="D201" s="11">
        <v>3</v>
      </c>
      <c r="E201" s="11">
        <v>4</v>
      </c>
      <c r="F201" s="11">
        <v>4.5</v>
      </c>
      <c r="G201" s="11">
        <v>8.69</v>
      </c>
      <c r="H201" s="11">
        <v>0</v>
      </c>
      <c r="I201" s="11">
        <v>0.72</v>
      </c>
      <c r="J201" s="11" t="str">
        <f>IF(B201="","",CHOOSE(_xll.StatOutlierType(ST_GREScore,,B201) + 1,"","Mild","Extreme"))</f>
        <v/>
      </c>
      <c r="K201" s="11" t="str">
        <f>IF(C201="","",CHOOSE(_xll.StatOutlierType(ST_TOEFLScore,,C201) + 1,"","Mild","Extreme"))</f>
        <v/>
      </c>
      <c r="L201" s="11" t="str">
        <f>IF(D201="","",CHOOSE(_xll.StatOutlierType(ST_UniversityRating,,D201) + 1,"","Mild","Extreme"))</f>
        <v/>
      </c>
      <c r="M201" s="11" t="str">
        <f>IF(E201="","",CHOOSE(_xll.StatOutlierType(ST_SOP,,E201) + 1,"","Mild","Extreme"))</f>
        <v/>
      </c>
      <c r="N201" s="11" t="str">
        <f>IF(F201="","",CHOOSE(_xll.StatOutlierType(ST_LOR,,F201) + 1,"","Mild","Extreme"))</f>
        <v/>
      </c>
      <c r="O201" s="11" t="str">
        <f>IF(G201="","",CHOOSE(_xll.StatOutlierType(ST_CGPA,,G201) + 1,"","Mild","Extreme"))</f>
        <v/>
      </c>
      <c r="P201" s="11" t="str">
        <f>IF(H201="","",CHOOSE(_xll.StatOutlierType(ST_Research,,H201) + 1,"","Mild","Extreme"))</f>
        <v/>
      </c>
      <c r="Q201" s="12" t="str">
        <f>IF(I201="","",CHOOSE(_xll.StatOutlierType(ST_ChanceofAdmit,,I201) + 1,"","Mild","Extreme"))</f>
        <v/>
      </c>
    </row>
    <row r="202" spans="1:17" x14ac:dyDescent="0.35">
      <c r="A202" s="10">
        <v>201</v>
      </c>
      <c r="B202" s="11">
        <v>317</v>
      </c>
      <c r="C202" s="11">
        <v>103</v>
      </c>
      <c r="D202" s="11">
        <v>3</v>
      </c>
      <c r="E202" s="11">
        <v>2.5</v>
      </c>
      <c r="F202" s="11">
        <v>3</v>
      </c>
      <c r="G202" s="11">
        <v>8.5399999999999991</v>
      </c>
      <c r="H202" s="11">
        <v>1</v>
      </c>
      <c r="I202" s="11">
        <v>0.73</v>
      </c>
      <c r="J202" s="11" t="str">
        <f>IF(B202="","",CHOOSE(_xll.StatOutlierType(ST_GREScore,,B202) + 1,"","Mild","Extreme"))</f>
        <v/>
      </c>
      <c r="K202" s="11" t="str">
        <f>IF(C202="","",CHOOSE(_xll.StatOutlierType(ST_TOEFLScore,,C202) + 1,"","Mild","Extreme"))</f>
        <v/>
      </c>
      <c r="L202" s="11" t="str">
        <f>IF(D202="","",CHOOSE(_xll.StatOutlierType(ST_UniversityRating,,D202) + 1,"","Mild","Extreme"))</f>
        <v/>
      </c>
      <c r="M202" s="11" t="str">
        <f>IF(E202="","",CHOOSE(_xll.StatOutlierType(ST_SOP,,E202) + 1,"","Mild","Extreme"))</f>
        <v/>
      </c>
      <c r="N202" s="11" t="str">
        <f>IF(F202="","",CHOOSE(_xll.StatOutlierType(ST_LOR,,F202) + 1,"","Mild","Extreme"))</f>
        <v/>
      </c>
      <c r="O202" s="11" t="str">
        <f>IF(G202="","",CHOOSE(_xll.StatOutlierType(ST_CGPA,,G202) + 1,"","Mild","Extreme"))</f>
        <v/>
      </c>
      <c r="P202" s="11" t="str">
        <f>IF(H202="","",CHOOSE(_xll.StatOutlierType(ST_Research,,H202) + 1,"","Mild","Extreme"))</f>
        <v/>
      </c>
      <c r="Q202" s="12" t="str">
        <f>IF(I202="","",CHOOSE(_xll.StatOutlierType(ST_ChanceofAdmit,,I202) + 1,"","Mild","Extreme"))</f>
        <v/>
      </c>
    </row>
    <row r="203" spans="1:17" x14ac:dyDescent="0.35">
      <c r="A203" s="10">
        <v>202</v>
      </c>
      <c r="B203" s="11">
        <v>315</v>
      </c>
      <c r="C203" s="11">
        <v>110</v>
      </c>
      <c r="D203" s="11">
        <v>2</v>
      </c>
      <c r="E203" s="11">
        <v>3.5</v>
      </c>
      <c r="F203" s="11">
        <v>3</v>
      </c>
      <c r="G203" s="11">
        <v>8.4600000000000009</v>
      </c>
      <c r="H203" s="11">
        <v>1</v>
      </c>
      <c r="I203" s="11">
        <v>0.72</v>
      </c>
      <c r="J203" s="11" t="str">
        <f>IF(B203="","",CHOOSE(_xll.StatOutlierType(ST_GREScore,,B203) + 1,"","Mild","Extreme"))</f>
        <v/>
      </c>
      <c r="K203" s="11" t="str">
        <f>IF(C203="","",CHOOSE(_xll.StatOutlierType(ST_TOEFLScore,,C203) + 1,"","Mild","Extreme"))</f>
        <v/>
      </c>
      <c r="L203" s="11" t="str">
        <f>IF(D203="","",CHOOSE(_xll.StatOutlierType(ST_UniversityRating,,D203) + 1,"","Mild","Extreme"))</f>
        <v/>
      </c>
      <c r="M203" s="11" t="str">
        <f>IF(E203="","",CHOOSE(_xll.StatOutlierType(ST_SOP,,E203) + 1,"","Mild","Extreme"))</f>
        <v/>
      </c>
      <c r="N203" s="11" t="str">
        <f>IF(F203="","",CHOOSE(_xll.StatOutlierType(ST_LOR,,F203) + 1,"","Mild","Extreme"))</f>
        <v/>
      </c>
      <c r="O203" s="11" t="str">
        <f>IF(G203="","",CHOOSE(_xll.StatOutlierType(ST_CGPA,,G203) + 1,"","Mild","Extreme"))</f>
        <v/>
      </c>
      <c r="P203" s="11" t="str">
        <f>IF(H203="","",CHOOSE(_xll.StatOutlierType(ST_Research,,H203) + 1,"","Mild","Extreme"))</f>
        <v/>
      </c>
      <c r="Q203" s="12" t="str">
        <f>IF(I203="","",CHOOSE(_xll.StatOutlierType(ST_ChanceofAdmit,,I203) + 1,"","Mild","Extreme"))</f>
        <v/>
      </c>
    </row>
    <row r="204" spans="1:17" x14ac:dyDescent="0.35">
      <c r="A204" s="10">
        <v>203</v>
      </c>
      <c r="B204" s="11">
        <v>340</v>
      </c>
      <c r="C204" s="11">
        <v>120</v>
      </c>
      <c r="D204" s="11">
        <v>5</v>
      </c>
      <c r="E204" s="11">
        <v>4.5</v>
      </c>
      <c r="F204" s="11">
        <v>4.5</v>
      </c>
      <c r="G204" s="11">
        <v>9.91</v>
      </c>
      <c r="H204" s="11">
        <v>1</v>
      </c>
      <c r="I204" s="11">
        <v>0.97</v>
      </c>
      <c r="J204" s="11" t="str">
        <f>IF(B204="","",CHOOSE(_xll.StatOutlierType(ST_GREScore,,B204) + 1,"","Mild","Extreme"))</f>
        <v/>
      </c>
      <c r="K204" s="11" t="str">
        <f>IF(C204="","",CHOOSE(_xll.StatOutlierType(ST_TOEFLScore,,C204) + 1,"","Mild","Extreme"))</f>
        <v/>
      </c>
      <c r="L204" s="11" t="str">
        <f>IF(D204="","",CHOOSE(_xll.StatOutlierType(ST_UniversityRating,,D204) + 1,"","Mild","Extreme"))</f>
        <v/>
      </c>
      <c r="M204" s="11" t="str">
        <f>IF(E204="","",CHOOSE(_xll.StatOutlierType(ST_SOP,,E204) + 1,"","Mild","Extreme"))</f>
        <v/>
      </c>
      <c r="N204" s="11" t="str">
        <f>IF(F204="","",CHOOSE(_xll.StatOutlierType(ST_LOR,,F204) + 1,"","Mild","Extreme"))</f>
        <v/>
      </c>
      <c r="O204" s="11" t="str">
        <f>IF(G204="","",CHOOSE(_xll.StatOutlierType(ST_CGPA,,G204) + 1,"","Mild","Extreme"))</f>
        <v/>
      </c>
      <c r="P204" s="11" t="str">
        <f>IF(H204="","",CHOOSE(_xll.StatOutlierType(ST_Research,,H204) + 1,"","Mild","Extreme"))</f>
        <v/>
      </c>
      <c r="Q204" s="12" t="str">
        <f>IF(I204="","",CHOOSE(_xll.StatOutlierType(ST_ChanceofAdmit,,I204) + 1,"","Mild","Extreme"))</f>
        <v/>
      </c>
    </row>
    <row r="205" spans="1:17" x14ac:dyDescent="0.35">
      <c r="A205" s="10">
        <v>204</v>
      </c>
      <c r="B205" s="11">
        <v>334</v>
      </c>
      <c r="C205" s="11">
        <v>120</v>
      </c>
      <c r="D205" s="11">
        <v>5</v>
      </c>
      <c r="E205" s="11">
        <v>4</v>
      </c>
      <c r="F205" s="11">
        <v>5</v>
      </c>
      <c r="G205" s="11">
        <v>9.8699999999999992</v>
      </c>
      <c r="H205" s="11">
        <v>1</v>
      </c>
      <c r="I205" s="11">
        <v>0.97</v>
      </c>
      <c r="J205" s="11" t="str">
        <f>IF(B205="","",CHOOSE(_xll.StatOutlierType(ST_GREScore,,B205) + 1,"","Mild","Extreme"))</f>
        <v/>
      </c>
      <c r="K205" s="11" t="str">
        <f>IF(C205="","",CHOOSE(_xll.StatOutlierType(ST_TOEFLScore,,C205) + 1,"","Mild","Extreme"))</f>
        <v/>
      </c>
      <c r="L205" s="11" t="str">
        <f>IF(D205="","",CHOOSE(_xll.StatOutlierType(ST_UniversityRating,,D205) + 1,"","Mild","Extreme"))</f>
        <v/>
      </c>
      <c r="M205" s="11" t="str">
        <f>IF(E205="","",CHOOSE(_xll.StatOutlierType(ST_SOP,,E205) + 1,"","Mild","Extreme"))</f>
        <v/>
      </c>
      <c r="N205" s="11" t="str">
        <f>IF(F205="","",CHOOSE(_xll.StatOutlierType(ST_LOR,,F205) + 1,"","Mild","Extreme"))</f>
        <v/>
      </c>
      <c r="O205" s="11" t="str">
        <f>IF(G205="","",CHOOSE(_xll.StatOutlierType(ST_CGPA,,G205) + 1,"","Mild","Extreme"))</f>
        <v/>
      </c>
      <c r="P205" s="11" t="str">
        <f>IF(H205="","",CHOOSE(_xll.StatOutlierType(ST_Research,,H205) + 1,"","Mild","Extreme"))</f>
        <v/>
      </c>
      <c r="Q205" s="12" t="str">
        <f>IF(I205="","",CHOOSE(_xll.StatOutlierType(ST_ChanceofAdmit,,I205) + 1,"","Mild","Extreme"))</f>
        <v/>
      </c>
    </row>
    <row r="206" spans="1:17" x14ac:dyDescent="0.35">
      <c r="A206" s="10">
        <v>205</v>
      </c>
      <c r="B206" s="11">
        <v>298</v>
      </c>
      <c r="C206" s="11">
        <v>105</v>
      </c>
      <c r="D206" s="11">
        <v>3</v>
      </c>
      <c r="E206" s="11">
        <v>3.5</v>
      </c>
      <c r="F206" s="11">
        <v>4</v>
      </c>
      <c r="G206" s="11">
        <v>8.5399999999999991</v>
      </c>
      <c r="H206" s="11">
        <v>0</v>
      </c>
      <c r="I206" s="11">
        <v>0.69</v>
      </c>
      <c r="J206" s="11" t="str">
        <f>IF(B206="","",CHOOSE(_xll.StatOutlierType(ST_GREScore,,B206) + 1,"","Mild","Extreme"))</f>
        <v/>
      </c>
      <c r="K206" s="11" t="str">
        <f>IF(C206="","",CHOOSE(_xll.StatOutlierType(ST_TOEFLScore,,C206) + 1,"","Mild","Extreme"))</f>
        <v/>
      </c>
      <c r="L206" s="11" t="str">
        <f>IF(D206="","",CHOOSE(_xll.StatOutlierType(ST_UniversityRating,,D206) + 1,"","Mild","Extreme"))</f>
        <v/>
      </c>
      <c r="M206" s="11" t="str">
        <f>IF(E206="","",CHOOSE(_xll.StatOutlierType(ST_SOP,,E206) + 1,"","Mild","Extreme"))</f>
        <v/>
      </c>
      <c r="N206" s="11" t="str">
        <f>IF(F206="","",CHOOSE(_xll.StatOutlierType(ST_LOR,,F206) + 1,"","Mild","Extreme"))</f>
        <v/>
      </c>
      <c r="O206" s="11" t="str">
        <f>IF(G206="","",CHOOSE(_xll.StatOutlierType(ST_CGPA,,G206) + 1,"","Mild","Extreme"))</f>
        <v/>
      </c>
      <c r="P206" s="11" t="str">
        <f>IF(H206="","",CHOOSE(_xll.StatOutlierType(ST_Research,,H206) + 1,"","Mild","Extreme"))</f>
        <v/>
      </c>
      <c r="Q206" s="12" t="str">
        <f>IF(I206="","",CHOOSE(_xll.StatOutlierType(ST_ChanceofAdmit,,I206) + 1,"","Mild","Extreme"))</f>
        <v/>
      </c>
    </row>
    <row r="207" spans="1:17" x14ac:dyDescent="0.35">
      <c r="A207" s="10">
        <v>206</v>
      </c>
      <c r="B207" s="11">
        <v>295</v>
      </c>
      <c r="C207" s="11">
        <v>99</v>
      </c>
      <c r="D207" s="11">
        <v>2</v>
      </c>
      <c r="E207" s="11">
        <v>2.5</v>
      </c>
      <c r="F207" s="11">
        <v>3</v>
      </c>
      <c r="G207" s="11">
        <v>7.65</v>
      </c>
      <c r="H207" s="11">
        <v>0</v>
      </c>
      <c r="I207" s="11">
        <v>0.56999999999999995</v>
      </c>
      <c r="J207" s="11" t="str">
        <f>IF(B207="","",CHOOSE(_xll.StatOutlierType(ST_GREScore,,B207) + 1,"","Mild","Extreme"))</f>
        <v/>
      </c>
      <c r="K207" s="11" t="str">
        <f>IF(C207="","",CHOOSE(_xll.StatOutlierType(ST_TOEFLScore,,C207) + 1,"","Mild","Extreme"))</f>
        <v/>
      </c>
      <c r="L207" s="11" t="str">
        <f>IF(D207="","",CHOOSE(_xll.StatOutlierType(ST_UniversityRating,,D207) + 1,"","Mild","Extreme"))</f>
        <v/>
      </c>
      <c r="M207" s="11" t="str">
        <f>IF(E207="","",CHOOSE(_xll.StatOutlierType(ST_SOP,,E207) + 1,"","Mild","Extreme"))</f>
        <v/>
      </c>
      <c r="N207" s="11" t="str">
        <f>IF(F207="","",CHOOSE(_xll.StatOutlierType(ST_LOR,,F207) + 1,"","Mild","Extreme"))</f>
        <v/>
      </c>
      <c r="O207" s="11" t="str">
        <f>IF(G207="","",CHOOSE(_xll.StatOutlierType(ST_CGPA,,G207) + 1,"","Mild","Extreme"))</f>
        <v/>
      </c>
      <c r="P207" s="11" t="str">
        <f>IF(H207="","",CHOOSE(_xll.StatOutlierType(ST_Research,,H207) + 1,"","Mild","Extreme"))</f>
        <v/>
      </c>
      <c r="Q207" s="12" t="str">
        <f>IF(I207="","",CHOOSE(_xll.StatOutlierType(ST_ChanceofAdmit,,I207) + 1,"","Mild","Extreme"))</f>
        <v/>
      </c>
    </row>
    <row r="208" spans="1:17" x14ac:dyDescent="0.35">
      <c r="A208" s="10">
        <v>207</v>
      </c>
      <c r="B208" s="11">
        <v>315</v>
      </c>
      <c r="C208" s="11">
        <v>99</v>
      </c>
      <c r="D208" s="11">
        <v>2</v>
      </c>
      <c r="E208" s="11">
        <v>3.5</v>
      </c>
      <c r="F208" s="11">
        <v>3</v>
      </c>
      <c r="G208" s="11">
        <v>7.89</v>
      </c>
      <c r="H208" s="11">
        <v>0</v>
      </c>
      <c r="I208" s="11">
        <v>0.63</v>
      </c>
      <c r="J208" s="11" t="str">
        <f>IF(B208="","",CHOOSE(_xll.StatOutlierType(ST_GREScore,,B208) + 1,"","Mild","Extreme"))</f>
        <v/>
      </c>
      <c r="K208" s="11" t="str">
        <f>IF(C208="","",CHOOSE(_xll.StatOutlierType(ST_TOEFLScore,,C208) + 1,"","Mild","Extreme"))</f>
        <v/>
      </c>
      <c r="L208" s="11" t="str">
        <f>IF(D208="","",CHOOSE(_xll.StatOutlierType(ST_UniversityRating,,D208) + 1,"","Mild","Extreme"))</f>
        <v/>
      </c>
      <c r="M208" s="11" t="str">
        <f>IF(E208="","",CHOOSE(_xll.StatOutlierType(ST_SOP,,E208) + 1,"","Mild","Extreme"))</f>
        <v/>
      </c>
      <c r="N208" s="11" t="str">
        <f>IF(F208="","",CHOOSE(_xll.StatOutlierType(ST_LOR,,F208) + 1,"","Mild","Extreme"))</f>
        <v/>
      </c>
      <c r="O208" s="11" t="str">
        <f>IF(G208="","",CHOOSE(_xll.StatOutlierType(ST_CGPA,,G208) + 1,"","Mild","Extreme"))</f>
        <v/>
      </c>
      <c r="P208" s="11" t="str">
        <f>IF(H208="","",CHOOSE(_xll.StatOutlierType(ST_Research,,H208) + 1,"","Mild","Extreme"))</f>
        <v/>
      </c>
      <c r="Q208" s="12" t="str">
        <f>IF(I208="","",CHOOSE(_xll.StatOutlierType(ST_ChanceofAdmit,,I208) + 1,"","Mild","Extreme"))</f>
        <v/>
      </c>
    </row>
    <row r="209" spans="1:17" x14ac:dyDescent="0.35">
      <c r="A209" s="10">
        <v>208</v>
      </c>
      <c r="B209" s="11">
        <v>310</v>
      </c>
      <c r="C209" s="11">
        <v>102</v>
      </c>
      <c r="D209" s="11">
        <v>3</v>
      </c>
      <c r="E209" s="11">
        <v>3.5</v>
      </c>
      <c r="F209" s="11">
        <v>4</v>
      </c>
      <c r="G209" s="11">
        <v>8.02</v>
      </c>
      <c r="H209" s="11">
        <v>1</v>
      </c>
      <c r="I209" s="11">
        <v>0.66</v>
      </c>
      <c r="J209" s="11" t="str">
        <f>IF(B209="","",CHOOSE(_xll.StatOutlierType(ST_GREScore,,B209) + 1,"","Mild","Extreme"))</f>
        <v/>
      </c>
      <c r="K209" s="11" t="str">
        <f>IF(C209="","",CHOOSE(_xll.StatOutlierType(ST_TOEFLScore,,C209) + 1,"","Mild","Extreme"))</f>
        <v/>
      </c>
      <c r="L209" s="11" t="str">
        <f>IF(D209="","",CHOOSE(_xll.StatOutlierType(ST_UniversityRating,,D209) + 1,"","Mild","Extreme"))</f>
        <v/>
      </c>
      <c r="M209" s="11" t="str">
        <f>IF(E209="","",CHOOSE(_xll.StatOutlierType(ST_SOP,,E209) + 1,"","Mild","Extreme"))</f>
        <v/>
      </c>
      <c r="N209" s="11" t="str">
        <f>IF(F209="","",CHOOSE(_xll.StatOutlierType(ST_LOR,,F209) + 1,"","Mild","Extreme"))</f>
        <v/>
      </c>
      <c r="O209" s="11" t="str">
        <f>IF(G209="","",CHOOSE(_xll.StatOutlierType(ST_CGPA,,G209) + 1,"","Mild","Extreme"))</f>
        <v/>
      </c>
      <c r="P209" s="11" t="str">
        <f>IF(H209="","",CHOOSE(_xll.StatOutlierType(ST_Research,,H209) + 1,"","Mild","Extreme"))</f>
        <v/>
      </c>
      <c r="Q209" s="12" t="str">
        <f>IF(I209="","",CHOOSE(_xll.StatOutlierType(ST_ChanceofAdmit,,I209) + 1,"","Mild","Extreme"))</f>
        <v/>
      </c>
    </row>
    <row r="210" spans="1:17" x14ac:dyDescent="0.35">
      <c r="A210" s="10">
        <v>209</v>
      </c>
      <c r="B210" s="11">
        <v>305</v>
      </c>
      <c r="C210" s="11">
        <v>106</v>
      </c>
      <c r="D210" s="11">
        <v>2</v>
      </c>
      <c r="E210" s="11">
        <v>3</v>
      </c>
      <c r="F210" s="11">
        <v>3</v>
      </c>
      <c r="G210" s="11">
        <v>8.16</v>
      </c>
      <c r="H210" s="11">
        <v>0</v>
      </c>
      <c r="I210" s="11">
        <v>0.64</v>
      </c>
      <c r="J210" s="11" t="str">
        <f>IF(B210="","",CHOOSE(_xll.StatOutlierType(ST_GREScore,,B210) + 1,"","Mild","Extreme"))</f>
        <v/>
      </c>
      <c r="K210" s="11" t="str">
        <f>IF(C210="","",CHOOSE(_xll.StatOutlierType(ST_TOEFLScore,,C210) + 1,"","Mild","Extreme"))</f>
        <v/>
      </c>
      <c r="L210" s="11" t="str">
        <f>IF(D210="","",CHOOSE(_xll.StatOutlierType(ST_UniversityRating,,D210) + 1,"","Mild","Extreme"))</f>
        <v/>
      </c>
      <c r="M210" s="11" t="str">
        <f>IF(E210="","",CHOOSE(_xll.StatOutlierType(ST_SOP,,E210) + 1,"","Mild","Extreme"))</f>
        <v/>
      </c>
      <c r="N210" s="11" t="str">
        <f>IF(F210="","",CHOOSE(_xll.StatOutlierType(ST_LOR,,F210) + 1,"","Mild","Extreme"))</f>
        <v/>
      </c>
      <c r="O210" s="11" t="str">
        <f>IF(G210="","",CHOOSE(_xll.StatOutlierType(ST_CGPA,,G210) + 1,"","Mild","Extreme"))</f>
        <v/>
      </c>
      <c r="P210" s="11" t="str">
        <f>IF(H210="","",CHOOSE(_xll.StatOutlierType(ST_Research,,H210) + 1,"","Mild","Extreme"))</f>
        <v/>
      </c>
      <c r="Q210" s="12" t="str">
        <f>IF(I210="","",CHOOSE(_xll.StatOutlierType(ST_ChanceofAdmit,,I210) + 1,"","Mild","Extreme"))</f>
        <v/>
      </c>
    </row>
    <row r="211" spans="1:17" x14ac:dyDescent="0.35">
      <c r="A211" s="10">
        <v>210</v>
      </c>
      <c r="B211" s="11">
        <v>301</v>
      </c>
      <c r="C211" s="11">
        <v>104</v>
      </c>
      <c r="D211" s="11">
        <v>3</v>
      </c>
      <c r="E211" s="11">
        <v>3.5</v>
      </c>
      <c r="F211" s="11">
        <v>4</v>
      </c>
      <c r="G211" s="11">
        <v>8.1199999999999992</v>
      </c>
      <c r="H211" s="11">
        <v>1</v>
      </c>
      <c r="I211" s="11">
        <v>0.68</v>
      </c>
      <c r="J211" s="11" t="str">
        <f>IF(B211="","",CHOOSE(_xll.StatOutlierType(ST_GREScore,,B211) + 1,"","Mild","Extreme"))</f>
        <v/>
      </c>
      <c r="K211" s="11" t="str">
        <f>IF(C211="","",CHOOSE(_xll.StatOutlierType(ST_TOEFLScore,,C211) + 1,"","Mild","Extreme"))</f>
        <v/>
      </c>
      <c r="L211" s="11" t="str">
        <f>IF(D211="","",CHOOSE(_xll.StatOutlierType(ST_UniversityRating,,D211) + 1,"","Mild","Extreme"))</f>
        <v/>
      </c>
      <c r="M211" s="11" t="str">
        <f>IF(E211="","",CHOOSE(_xll.StatOutlierType(ST_SOP,,E211) + 1,"","Mild","Extreme"))</f>
        <v/>
      </c>
      <c r="N211" s="11" t="str">
        <f>IF(F211="","",CHOOSE(_xll.StatOutlierType(ST_LOR,,F211) + 1,"","Mild","Extreme"))</f>
        <v/>
      </c>
      <c r="O211" s="11" t="str">
        <f>IF(G211="","",CHOOSE(_xll.StatOutlierType(ST_CGPA,,G211) + 1,"","Mild","Extreme"))</f>
        <v/>
      </c>
      <c r="P211" s="11" t="str">
        <f>IF(H211="","",CHOOSE(_xll.StatOutlierType(ST_Research,,H211) + 1,"","Mild","Extreme"))</f>
        <v/>
      </c>
      <c r="Q211" s="12" t="str">
        <f>IF(I211="","",CHOOSE(_xll.StatOutlierType(ST_ChanceofAdmit,,I211) + 1,"","Mild","Extreme"))</f>
        <v/>
      </c>
    </row>
    <row r="212" spans="1:17" x14ac:dyDescent="0.35">
      <c r="A212" s="10">
        <v>211</v>
      </c>
      <c r="B212" s="11">
        <v>325</v>
      </c>
      <c r="C212" s="11">
        <v>108</v>
      </c>
      <c r="D212" s="11">
        <v>4</v>
      </c>
      <c r="E212" s="11">
        <v>4.5</v>
      </c>
      <c r="F212" s="11">
        <v>4</v>
      </c>
      <c r="G212" s="11">
        <v>9.06</v>
      </c>
      <c r="H212" s="11">
        <v>1</v>
      </c>
      <c r="I212" s="11">
        <v>0.79</v>
      </c>
      <c r="J212" s="11" t="str">
        <f>IF(B212="","",CHOOSE(_xll.StatOutlierType(ST_GREScore,,B212) + 1,"","Mild","Extreme"))</f>
        <v/>
      </c>
      <c r="K212" s="11" t="str">
        <f>IF(C212="","",CHOOSE(_xll.StatOutlierType(ST_TOEFLScore,,C212) + 1,"","Mild","Extreme"))</f>
        <v/>
      </c>
      <c r="L212" s="11" t="str">
        <f>IF(D212="","",CHOOSE(_xll.StatOutlierType(ST_UniversityRating,,D212) + 1,"","Mild","Extreme"))</f>
        <v/>
      </c>
      <c r="M212" s="11" t="str">
        <f>IF(E212="","",CHOOSE(_xll.StatOutlierType(ST_SOP,,E212) + 1,"","Mild","Extreme"))</f>
        <v/>
      </c>
      <c r="N212" s="11" t="str">
        <f>IF(F212="","",CHOOSE(_xll.StatOutlierType(ST_LOR,,F212) + 1,"","Mild","Extreme"))</f>
        <v/>
      </c>
      <c r="O212" s="11" t="str">
        <f>IF(G212="","",CHOOSE(_xll.StatOutlierType(ST_CGPA,,G212) + 1,"","Mild","Extreme"))</f>
        <v/>
      </c>
      <c r="P212" s="11" t="str">
        <f>IF(H212="","",CHOOSE(_xll.StatOutlierType(ST_Research,,H212) + 1,"","Mild","Extreme"))</f>
        <v/>
      </c>
      <c r="Q212" s="12" t="str">
        <f>IF(I212="","",CHOOSE(_xll.StatOutlierType(ST_ChanceofAdmit,,I212) + 1,"","Mild","Extreme"))</f>
        <v/>
      </c>
    </row>
    <row r="213" spans="1:17" x14ac:dyDescent="0.35">
      <c r="A213" s="10">
        <v>212</v>
      </c>
      <c r="B213" s="11">
        <v>328</v>
      </c>
      <c r="C213" s="11">
        <v>110</v>
      </c>
      <c r="D213" s="11">
        <v>4</v>
      </c>
      <c r="E213" s="11">
        <v>5</v>
      </c>
      <c r="F213" s="11">
        <v>4</v>
      </c>
      <c r="G213" s="11">
        <v>9.14</v>
      </c>
      <c r="H213" s="11">
        <v>1</v>
      </c>
      <c r="I213" s="11">
        <v>0.82</v>
      </c>
      <c r="J213" s="11" t="str">
        <f>IF(B213="","",CHOOSE(_xll.StatOutlierType(ST_GREScore,,B213) + 1,"","Mild","Extreme"))</f>
        <v/>
      </c>
      <c r="K213" s="11" t="str">
        <f>IF(C213="","",CHOOSE(_xll.StatOutlierType(ST_TOEFLScore,,C213) + 1,"","Mild","Extreme"))</f>
        <v/>
      </c>
      <c r="L213" s="11" t="str">
        <f>IF(D213="","",CHOOSE(_xll.StatOutlierType(ST_UniversityRating,,D213) + 1,"","Mild","Extreme"))</f>
        <v/>
      </c>
      <c r="M213" s="11" t="str">
        <f>IF(E213="","",CHOOSE(_xll.StatOutlierType(ST_SOP,,E213) + 1,"","Mild","Extreme"))</f>
        <v/>
      </c>
      <c r="N213" s="11" t="str">
        <f>IF(F213="","",CHOOSE(_xll.StatOutlierType(ST_LOR,,F213) + 1,"","Mild","Extreme"))</f>
        <v/>
      </c>
      <c r="O213" s="11" t="str">
        <f>IF(G213="","",CHOOSE(_xll.StatOutlierType(ST_CGPA,,G213) + 1,"","Mild","Extreme"))</f>
        <v/>
      </c>
      <c r="P213" s="11" t="str">
        <f>IF(H213="","",CHOOSE(_xll.StatOutlierType(ST_Research,,H213) + 1,"","Mild","Extreme"))</f>
        <v/>
      </c>
      <c r="Q213" s="12" t="str">
        <f>IF(I213="","",CHOOSE(_xll.StatOutlierType(ST_ChanceofAdmit,,I213) + 1,"","Mild","Extreme"))</f>
        <v/>
      </c>
    </row>
    <row r="214" spans="1:17" x14ac:dyDescent="0.35">
      <c r="A214" s="10">
        <v>213</v>
      </c>
      <c r="B214" s="11">
        <v>338</v>
      </c>
      <c r="C214" s="11">
        <v>120</v>
      </c>
      <c r="D214" s="11">
        <v>4</v>
      </c>
      <c r="E214" s="11">
        <v>5</v>
      </c>
      <c r="F214" s="11">
        <v>5</v>
      </c>
      <c r="G214" s="11">
        <v>9.66</v>
      </c>
      <c r="H214" s="11">
        <v>1</v>
      </c>
      <c r="I214" s="11">
        <v>0.95</v>
      </c>
      <c r="J214" s="11" t="str">
        <f>IF(B214="","",CHOOSE(_xll.StatOutlierType(ST_GREScore,,B214) + 1,"","Mild","Extreme"))</f>
        <v/>
      </c>
      <c r="K214" s="11" t="str">
        <f>IF(C214="","",CHOOSE(_xll.StatOutlierType(ST_TOEFLScore,,C214) + 1,"","Mild","Extreme"))</f>
        <v/>
      </c>
      <c r="L214" s="11" t="str">
        <f>IF(D214="","",CHOOSE(_xll.StatOutlierType(ST_UniversityRating,,D214) + 1,"","Mild","Extreme"))</f>
        <v/>
      </c>
      <c r="M214" s="11" t="str">
        <f>IF(E214="","",CHOOSE(_xll.StatOutlierType(ST_SOP,,E214) + 1,"","Mild","Extreme"))</f>
        <v/>
      </c>
      <c r="N214" s="11" t="str">
        <f>IF(F214="","",CHOOSE(_xll.StatOutlierType(ST_LOR,,F214) + 1,"","Mild","Extreme"))</f>
        <v/>
      </c>
      <c r="O214" s="11" t="str">
        <f>IF(G214="","",CHOOSE(_xll.StatOutlierType(ST_CGPA,,G214) + 1,"","Mild","Extreme"))</f>
        <v/>
      </c>
      <c r="P214" s="11" t="str">
        <f>IF(H214="","",CHOOSE(_xll.StatOutlierType(ST_Research,,H214) + 1,"","Mild","Extreme"))</f>
        <v/>
      </c>
      <c r="Q214" s="12" t="str">
        <f>IF(I214="","",CHOOSE(_xll.StatOutlierType(ST_ChanceofAdmit,,I214) + 1,"","Mild","Extreme"))</f>
        <v/>
      </c>
    </row>
    <row r="215" spans="1:17" x14ac:dyDescent="0.35">
      <c r="A215" s="10">
        <v>214</v>
      </c>
      <c r="B215" s="11">
        <v>333</v>
      </c>
      <c r="C215" s="11">
        <v>119</v>
      </c>
      <c r="D215" s="11">
        <v>5</v>
      </c>
      <c r="E215" s="11">
        <v>5</v>
      </c>
      <c r="F215" s="11">
        <v>4.5</v>
      </c>
      <c r="G215" s="11">
        <v>9.7799999999999994</v>
      </c>
      <c r="H215" s="11">
        <v>1</v>
      </c>
      <c r="I215" s="11">
        <v>0.96</v>
      </c>
      <c r="J215" s="11" t="str">
        <f>IF(B215="","",CHOOSE(_xll.StatOutlierType(ST_GREScore,,B215) + 1,"","Mild","Extreme"))</f>
        <v/>
      </c>
      <c r="K215" s="11" t="str">
        <f>IF(C215="","",CHOOSE(_xll.StatOutlierType(ST_TOEFLScore,,C215) + 1,"","Mild","Extreme"))</f>
        <v/>
      </c>
      <c r="L215" s="11" t="str">
        <f>IF(D215="","",CHOOSE(_xll.StatOutlierType(ST_UniversityRating,,D215) + 1,"","Mild","Extreme"))</f>
        <v/>
      </c>
      <c r="M215" s="11" t="str">
        <f>IF(E215="","",CHOOSE(_xll.StatOutlierType(ST_SOP,,E215) + 1,"","Mild","Extreme"))</f>
        <v/>
      </c>
      <c r="N215" s="11" t="str">
        <f>IF(F215="","",CHOOSE(_xll.StatOutlierType(ST_LOR,,F215) + 1,"","Mild","Extreme"))</f>
        <v/>
      </c>
      <c r="O215" s="11" t="str">
        <f>IF(G215="","",CHOOSE(_xll.StatOutlierType(ST_CGPA,,G215) + 1,"","Mild","Extreme"))</f>
        <v/>
      </c>
      <c r="P215" s="11" t="str">
        <f>IF(H215="","",CHOOSE(_xll.StatOutlierType(ST_Research,,H215) + 1,"","Mild","Extreme"))</f>
        <v/>
      </c>
      <c r="Q215" s="12" t="str">
        <f>IF(I215="","",CHOOSE(_xll.StatOutlierType(ST_ChanceofAdmit,,I215) + 1,"","Mild","Extreme"))</f>
        <v/>
      </c>
    </row>
    <row r="216" spans="1:17" x14ac:dyDescent="0.35">
      <c r="A216" s="10">
        <v>215</v>
      </c>
      <c r="B216" s="11">
        <v>331</v>
      </c>
      <c r="C216" s="11">
        <v>117</v>
      </c>
      <c r="D216" s="11">
        <v>4</v>
      </c>
      <c r="E216" s="11">
        <v>4.5</v>
      </c>
      <c r="F216" s="11">
        <v>5</v>
      </c>
      <c r="G216" s="11">
        <v>9.42</v>
      </c>
      <c r="H216" s="11">
        <v>1</v>
      </c>
      <c r="I216" s="11">
        <v>0.94</v>
      </c>
      <c r="J216" s="11" t="str">
        <f>IF(B216="","",CHOOSE(_xll.StatOutlierType(ST_GREScore,,B216) + 1,"","Mild","Extreme"))</f>
        <v/>
      </c>
      <c r="K216" s="11" t="str">
        <f>IF(C216="","",CHOOSE(_xll.StatOutlierType(ST_TOEFLScore,,C216) + 1,"","Mild","Extreme"))</f>
        <v/>
      </c>
      <c r="L216" s="11" t="str">
        <f>IF(D216="","",CHOOSE(_xll.StatOutlierType(ST_UniversityRating,,D216) + 1,"","Mild","Extreme"))</f>
        <v/>
      </c>
      <c r="M216" s="11" t="str">
        <f>IF(E216="","",CHOOSE(_xll.StatOutlierType(ST_SOP,,E216) + 1,"","Mild","Extreme"))</f>
        <v/>
      </c>
      <c r="N216" s="11" t="str">
        <f>IF(F216="","",CHOOSE(_xll.StatOutlierType(ST_LOR,,F216) + 1,"","Mild","Extreme"))</f>
        <v/>
      </c>
      <c r="O216" s="11" t="str">
        <f>IF(G216="","",CHOOSE(_xll.StatOutlierType(ST_CGPA,,G216) + 1,"","Mild","Extreme"))</f>
        <v/>
      </c>
      <c r="P216" s="11" t="str">
        <f>IF(H216="","",CHOOSE(_xll.StatOutlierType(ST_Research,,H216) + 1,"","Mild","Extreme"))</f>
        <v/>
      </c>
      <c r="Q216" s="12" t="str">
        <f>IF(I216="","",CHOOSE(_xll.StatOutlierType(ST_ChanceofAdmit,,I216) + 1,"","Mild","Extreme"))</f>
        <v/>
      </c>
    </row>
    <row r="217" spans="1:17" x14ac:dyDescent="0.35">
      <c r="A217" s="10">
        <v>216</v>
      </c>
      <c r="B217" s="11">
        <v>330</v>
      </c>
      <c r="C217" s="11">
        <v>116</v>
      </c>
      <c r="D217" s="11">
        <v>5</v>
      </c>
      <c r="E217" s="11">
        <v>5</v>
      </c>
      <c r="F217" s="11">
        <v>4.5</v>
      </c>
      <c r="G217" s="11">
        <v>9.36</v>
      </c>
      <c r="H217" s="11">
        <v>1</v>
      </c>
      <c r="I217" s="11">
        <v>0.93</v>
      </c>
      <c r="J217" s="11" t="str">
        <f>IF(B217="","",CHOOSE(_xll.StatOutlierType(ST_GREScore,,B217) + 1,"","Mild","Extreme"))</f>
        <v/>
      </c>
      <c r="K217" s="11" t="str">
        <f>IF(C217="","",CHOOSE(_xll.StatOutlierType(ST_TOEFLScore,,C217) + 1,"","Mild","Extreme"))</f>
        <v/>
      </c>
      <c r="L217" s="11" t="str">
        <f>IF(D217="","",CHOOSE(_xll.StatOutlierType(ST_UniversityRating,,D217) + 1,"","Mild","Extreme"))</f>
        <v/>
      </c>
      <c r="M217" s="11" t="str">
        <f>IF(E217="","",CHOOSE(_xll.StatOutlierType(ST_SOP,,E217) + 1,"","Mild","Extreme"))</f>
        <v/>
      </c>
      <c r="N217" s="11" t="str">
        <f>IF(F217="","",CHOOSE(_xll.StatOutlierType(ST_LOR,,F217) + 1,"","Mild","Extreme"))</f>
        <v/>
      </c>
      <c r="O217" s="11" t="str">
        <f>IF(G217="","",CHOOSE(_xll.StatOutlierType(ST_CGPA,,G217) + 1,"","Mild","Extreme"))</f>
        <v/>
      </c>
      <c r="P217" s="11" t="str">
        <f>IF(H217="","",CHOOSE(_xll.StatOutlierType(ST_Research,,H217) + 1,"","Mild","Extreme"))</f>
        <v/>
      </c>
      <c r="Q217" s="12" t="str">
        <f>IF(I217="","",CHOOSE(_xll.StatOutlierType(ST_ChanceofAdmit,,I217) + 1,"","Mild","Extreme"))</f>
        <v/>
      </c>
    </row>
    <row r="218" spans="1:17" x14ac:dyDescent="0.35">
      <c r="A218" s="10">
        <v>217</v>
      </c>
      <c r="B218" s="11">
        <v>322</v>
      </c>
      <c r="C218" s="11">
        <v>112</v>
      </c>
      <c r="D218" s="11">
        <v>4</v>
      </c>
      <c r="E218" s="11">
        <v>4.5</v>
      </c>
      <c r="F218" s="11">
        <v>4.5</v>
      </c>
      <c r="G218" s="11">
        <v>9.26</v>
      </c>
      <c r="H218" s="11">
        <v>1</v>
      </c>
      <c r="I218" s="11">
        <v>0.91</v>
      </c>
      <c r="J218" s="11" t="str">
        <f>IF(B218="","",CHOOSE(_xll.StatOutlierType(ST_GREScore,,B218) + 1,"","Mild","Extreme"))</f>
        <v/>
      </c>
      <c r="K218" s="11" t="str">
        <f>IF(C218="","",CHOOSE(_xll.StatOutlierType(ST_TOEFLScore,,C218) + 1,"","Mild","Extreme"))</f>
        <v/>
      </c>
      <c r="L218" s="11" t="str">
        <f>IF(D218="","",CHOOSE(_xll.StatOutlierType(ST_UniversityRating,,D218) + 1,"","Mild","Extreme"))</f>
        <v/>
      </c>
      <c r="M218" s="11" t="str">
        <f>IF(E218="","",CHOOSE(_xll.StatOutlierType(ST_SOP,,E218) + 1,"","Mild","Extreme"))</f>
        <v/>
      </c>
      <c r="N218" s="11" t="str">
        <f>IF(F218="","",CHOOSE(_xll.StatOutlierType(ST_LOR,,F218) + 1,"","Mild","Extreme"))</f>
        <v/>
      </c>
      <c r="O218" s="11" t="str">
        <f>IF(G218="","",CHOOSE(_xll.StatOutlierType(ST_CGPA,,G218) + 1,"","Mild","Extreme"))</f>
        <v/>
      </c>
      <c r="P218" s="11" t="str">
        <f>IF(H218="","",CHOOSE(_xll.StatOutlierType(ST_Research,,H218) + 1,"","Mild","Extreme"))</f>
        <v/>
      </c>
      <c r="Q218" s="12" t="str">
        <f>IF(I218="","",CHOOSE(_xll.StatOutlierType(ST_ChanceofAdmit,,I218) + 1,"","Mild","Extreme"))</f>
        <v/>
      </c>
    </row>
    <row r="219" spans="1:17" x14ac:dyDescent="0.35">
      <c r="A219" s="10">
        <v>218</v>
      </c>
      <c r="B219" s="11">
        <v>321</v>
      </c>
      <c r="C219" s="11">
        <v>109</v>
      </c>
      <c r="D219" s="11">
        <v>4</v>
      </c>
      <c r="E219" s="11">
        <v>4</v>
      </c>
      <c r="F219" s="11">
        <v>4</v>
      </c>
      <c r="G219" s="11">
        <v>9.1300000000000008</v>
      </c>
      <c r="H219" s="11">
        <v>1</v>
      </c>
      <c r="I219" s="11">
        <v>0.85</v>
      </c>
      <c r="J219" s="11" t="str">
        <f>IF(B219="","",CHOOSE(_xll.StatOutlierType(ST_GREScore,,B219) + 1,"","Mild","Extreme"))</f>
        <v/>
      </c>
      <c r="K219" s="11" t="str">
        <f>IF(C219="","",CHOOSE(_xll.StatOutlierType(ST_TOEFLScore,,C219) + 1,"","Mild","Extreme"))</f>
        <v/>
      </c>
      <c r="L219" s="11" t="str">
        <f>IF(D219="","",CHOOSE(_xll.StatOutlierType(ST_UniversityRating,,D219) + 1,"","Mild","Extreme"))</f>
        <v/>
      </c>
      <c r="M219" s="11" t="str">
        <f>IF(E219="","",CHOOSE(_xll.StatOutlierType(ST_SOP,,E219) + 1,"","Mild","Extreme"))</f>
        <v/>
      </c>
      <c r="N219" s="11" t="str">
        <f>IF(F219="","",CHOOSE(_xll.StatOutlierType(ST_LOR,,F219) + 1,"","Mild","Extreme"))</f>
        <v/>
      </c>
      <c r="O219" s="11" t="str">
        <f>IF(G219="","",CHOOSE(_xll.StatOutlierType(ST_CGPA,,G219) + 1,"","Mild","Extreme"))</f>
        <v/>
      </c>
      <c r="P219" s="11" t="str">
        <f>IF(H219="","",CHOOSE(_xll.StatOutlierType(ST_Research,,H219) + 1,"","Mild","Extreme"))</f>
        <v/>
      </c>
      <c r="Q219" s="12" t="str">
        <f>IF(I219="","",CHOOSE(_xll.StatOutlierType(ST_ChanceofAdmit,,I219) + 1,"","Mild","Extreme"))</f>
        <v/>
      </c>
    </row>
    <row r="220" spans="1:17" x14ac:dyDescent="0.35">
      <c r="A220" s="10">
        <v>219</v>
      </c>
      <c r="B220" s="11">
        <v>324</v>
      </c>
      <c r="C220" s="11">
        <v>110</v>
      </c>
      <c r="D220" s="11">
        <v>4</v>
      </c>
      <c r="E220" s="11">
        <v>3</v>
      </c>
      <c r="F220" s="11">
        <v>3.5</v>
      </c>
      <c r="G220" s="11">
        <v>8.9700000000000006</v>
      </c>
      <c r="H220" s="11">
        <v>1</v>
      </c>
      <c r="I220" s="11">
        <v>0.84</v>
      </c>
      <c r="J220" s="11" t="str">
        <f>IF(B220="","",CHOOSE(_xll.StatOutlierType(ST_GREScore,,B220) + 1,"","Mild","Extreme"))</f>
        <v/>
      </c>
      <c r="K220" s="11" t="str">
        <f>IF(C220="","",CHOOSE(_xll.StatOutlierType(ST_TOEFLScore,,C220) + 1,"","Mild","Extreme"))</f>
        <v/>
      </c>
      <c r="L220" s="11" t="str">
        <f>IF(D220="","",CHOOSE(_xll.StatOutlierType(ST_UniversityRating,,D220) + 1,"","Mild","Extreme"))</f>
        <v/>
      </c>
      <c r="M220" s="11" t="str">
        <f>IF(E220="","",CHOOSE(_xll.StatOutlierType(ST_SOP,,E220) + 1,"","Mild","Extreme"))</f>
        <v/>
      </c>
      <c r="N220" s="11" t="str">
        <f>IF(F220="","",CHOOSE(_xll.StatOutlierType(ST_LOR,,F220) + 1,"","Mild","Extreme"))</f>
        <v/>
      </c>
      <c r="O220" s="11" t="str">
        <f>IF(G220="","",CHOOSE(_xll.StatOutlierType(ST_CGPA,,G220) + 1,"","Mild","Extreme"))</f>
        <v/>
      </c>
      <c r="P220" s="11" t="str">
        <f>IF(H220="","",CHOOSE(_xll.StatOutlierType(ST_Research,,H220) + 1,"","Mild","Extreme"))</f>
        <v/>
      </c>
      <c r="Q220" s="12" t="str">
        <f>IF(I220="","",CHOOSE(_xll.StatOutlierType(ST_ChanceofAdmit,,I220) + 1,"","Mild","Extreme"))</f>
        <v/>
      </c>
    </row>
    <row r="221" spans="1:17" x14ac:dyDescent="0.35">
      <c r="A221" s="10">
        <v>220</v>
      </c>
      <c r="B221" s="11">
        <v>312</v>
      </c>
      <c r="C221" s="11">
        <v>104</v>
      </c>
      <c r="D221" s="11">
        <v>3</v>
      </c>
      <c r="E221" s="11">
        <v>3.5</v>
      </c>
      <c r="F221" s="11">
        <v>3.5</v>
      </c>
      <c r="G221" s="11">
        <v>8.42</v>
      </c>
      <c r="H221" s="11">
        <v>0</v>
      </c>
      <c r="I221" s="11">
        <v>0.74</v>
      </c>
      <c r="J221" s="11" t="str">
        <f>IF(B221="","",CHOOSE(_xll.StatOutlierType(ST_GREScore,,B221) + 1,"","Mild","Extreme"))</f>
        <v/>
      </c>
      <c r="K221" s="11" t="str">
        <f>IF(C221="","",CHOOSE(_xll.StatOutlierType(ST_TOEFLScore,,C221) + 1,"","Mild","Extreme"))</f>
        <v/>
      </c>
      <c r="L221" s="11" t="str">
        <f>IF(D221="","",CHOOSE(_xll.StatOutlierType(ST_UniversityRating,,D221) + 1,"","Mild","Extreme"))</f>
        <v/>
      </c>
      <c r="M221" s="11" t="str">
        <f>IF(E221="","",CHOOSE(_xll.StatOutlierType(ST_SOP,,E221) + 1,"","Mild","Extreme"))</f>
        <v/>
      </c>
      <c r="N221" s="11" t="str">
        <f>IF(F221="","",CHOOSE(_xll.StatOutlierType(ST_LOR,,F221) + 1,"","Mild","Extreme"))</f>
        <v/>
      </c>
      <c r="O221" s="11" t="str">
        <f>IF(G221="","",CHOOSE(_xll.StatOutlierType(ST_CGPA,,G221) + 1,"","Mild","Extreme"))</f>
        <v/>
      </c>
      <c r="P221" s="11" t="str">
        <f>IF(H221="","",CHOOSE(_xll.StatOutlierType(ST_Research,,H221) + 1,"","Mild","Extreme"))</f>
        <v/>
      </c>
      <c r="Q221" s="12" t="str">
        <f>IF(I221="","",CHOOSE(_xll.StatOutlierType(ST_ChanceofAdmit,,I221) + 1,"","Mild","Extreme"))</f>
        <v/>
      </c>
    </row>
    <row r="222" spans="1:17" x14ac:dyDescent="0.35">
      <c r="A222" s="10">
        <v>221</v>
      </c>
      <c r="B222" s="11">
        <v>313</v>
      </c>
      <c r="C222" s="11">
        <v>103</v>
      </c>
      <c r="D222" s="11">
        <v>3</v>
      </c>
      <c r="E222" s="11">
        <v>4</v>
      </c>
      <c r="F222" s="11">
        <v>4</v>
      </c>
      <c r="G222" s="11">
        <v>8.75</v>
      </c>
      <c r="H222" s="11">
        <v>0</v>
      </c>
      <c r="I222" s="11">
        <v>0.76</v>
      </c>
      <c r="J222" s="11" t="str">
        <f>IF(B222="","",CHOOSE(_xll.StatOutlierType(ST_GREScore,,B222) + 1,"","Mild","Extreme"))</f>
        <v/>
      </c>
      <c r="K222" s="11" t="str">
        <f>IF(C222="","",CHOOSE(_xll.StatOutlierType(ST_TOEFLScore,,C222) + 1,"","Mild","Extreme"))</f>
        <v/>
      </c>
      <c r="L222" s="11" t="str">
        <f>IF(D222="","",CHOOSE(_xll.StatOutlierType(ST_UniversityRating,,D222) + 1,"","Mild","Extreme"))</f>
        <v/>
      </c>
      <c r="M222" s="11" t="str">
        <f>IF(E222="","",CHOOSE(_xll.StatOutlierType(ST_SOP,,E222) + 1,"","Mild","Extreme"))</f>
        <v/>
      </c>
      <c r="N222" s="11" t="str">
        <f>IF(F222="","",CHOOSE(_xll.StatOutlierType(ST_LOR,,F222) + 1,"","Mild","Extreme"))</f>
        <v/>
      </c>
      <c r="O222" s="11" t="str">
        <f>IF(G222="","",CHOOSE(_xll.StatOutlierType(ST_CGPA,,G222) + 1,"","Mild","Extreme"))</f>
        <v/>
      </c>
      <c r="P222" s="11" t="str">
        <f>IF(H222="","",CHOOSE(_xll.StatOutlierType(ST_Research,,H222) + 1,"","Mild","Extreme"))</f>
        <v/>
      </c>
      <c r="Q222" s="12" t="str">
        <f>IF(I222="","",CHOOSE(_xll.StatOutlierType(ST_ChanceofAdmit,,I222) + 1,"","Mild","Extreme"))</f>
        <v/>
      </c>
    </row>
    <row r="223" spans="1:17" x14ac:dyDescent="0.35">
      <c r="A223" s="10">
        <v>222</v>
      </c>
      <c r="B223" s="11">
        <v>316</v>
      </c>
      <c r="C223" s="11">
        <v>110</v>
      </c>
      <c r="D223" s="11">
        <v>3</v>
      </c>
      <c r="E223" s="11">
        <v>3.5</v>
      </c>
      <c r="F223" s="11">
        <v>4</v>
      </c>
      <c r="G223" s="11">
        <v>8.56</v>
      </c>
      <c r="H223" s="11">
        <v>0</v>
      </c>
      <c r="I223" s="11">
        <v>0.75</v>
      </c>
      <c r="J223" s="11" t="str">
        <f>IF(B223="","",CHOOSE(_xll.StatOutlierType(ST_GREScore,,B223) + 1,"","Mild","Extreme"))</f>
        <v/>
      </c>
      <c r="K223" s="11" t="str">
        <f>IF(C223="","",CHOOSE(_xll.StatOutlierType(ST_TOEFLScore,,C223) + 1,"","Mild","Extreme"))</f>
        <v/>
      </c>
      <c r="L223" s="11" t="str">
        <f>IF(D223="","",CHOOSE(_xll.StatOutlierType(ST_UniversityRating,,D223) + 1,"","Mild","Extreme"))</f>
        <v/>
      </c>
      <c r="M223" s="11" t="str">
        <f>IF(E223="","",CHOOSE(_xll.StatOutlierType(ST_SOP,,E223) + 1,"","Mild","Extreme"))</f>
        <v/>
      </c>
      <c r="N223" s="11" t="str">
        <f>IF(F223="","",CHOOSE(_xll.StatOutlierType(ST_LOR,,F223) + 1,"","Mild","Extreme"))</f>
        <v/>
      </c>
      <c r="O223" s="11" t="str">
        <f>IF(G223="","",CHOOSE(_xll.StatOutlierType(ST_CGPA,,G223) + 1,"","Mild","Extreme"))</f>
        <v/>
      </c>
      <c r="P223" s="11" t="str">
        <f>IF(H223="","",CHOOSE(_xll.StatOutlierType(ST_Research,,H223) + 1,"","Mild","Extreme"))</f>
        <v/>
      </c>
      <c r="Q223" s="12" t="str">
        <f>IF(I223="","",CHOOSE(_xll.StatOutlierType(ST_ChanceofAdmit,,I223) + 1,"","Mild","Extreme"))</f>
        <v/>
      </c>
    </row>
    <row r="224" spans="1:17" x14ac:dyDescent="0.35">
      <c r="A224" s="10">
        <v>223</v>
      </c>
      <c r="B224" s="11">
        <v>324</v>
      </c>
      <c r="C224" s="11">
        <v>113</v>
      </c>
      <c r="D224" s="11">
        <v>4</v>
      </c>
      <c r="E224" s="11">
        <v>4.5</v>
      </c>
      <c r="F224" s="11">
        <v>4</v>
      </c>
      <c r="G224" s="11">
        <v>8.7899999999999991</v>
      </c>
      <c r="H224" s="11">
        <v>0</v>
      </c>
      <c r="I224" s="11">
        <v>0.76</v>
      </c>
      <c r="J224" s="11" t="str">
        <f>IF(B224="","",CHOOSE(_xll.StatOutlierType(ST_GREScore,,B224) + 1,"","Mild","Extreme"))</f>
        <v/>
      </c>
      <c r="K224" s="11" t="str">
        <f>IF(C224="","",CHOOSE(_xll.StatOutlierType(ST_TOEFLScore,,C224) + 1,"","Mild","Extreme"))</f>
        <v/>
      </c>
      <c r="L224" s="11" t="str">
        <f>IF(D224="","",CHOOSE(_xll.StatOutlierType(ST_UniversityRating,,D224) + 1,"","Mild","Extreme"))</f>
        <v/>
      </c>
      <c r="M224" s="11" t="str">
        <f>IF(E224="","",CHOOSE(_xll.StatOutlierType(ST_SOP,,E224) + 1,"","Mild","Extreme"))</f>
        <v/>
      </c>
      <c r="N224" s="11" t="str">
        <f>IF(F224="","",CHOOSE(_xll.StatOutlierType(ST_LOR,,F224) + 1,"","Mild","Extreme"))</f>
        <v/>
      </c>
      <c r="O224" s="11" t="str">
        <f>IF(G224="","",CHOOSE(_xll.StatOutlierType(ST_CGPA,,G224) + 1,"","Mild","Extreme"))</f>
        <v/>
      </c>
      <c r="P224" s="11" t="str">
        <f>IF(H224="","",CHOOSE(_xll.StatOutlierType(ST_Research,,H224) + 1,"","Mild","Extreme"))</f>
        <v/>
      </c>
      <c r="Q224" s="12" t="str">
        <f>IF(I224="","",CHOOSE(_xll.StatOutlierType(ST_ChanceofAdmit,,I224) + 1,"","Mild","Extreme"))</f>
        <v/>
      </c>
    </row>
    <row r="225" spans="1:17" x14ac:dyDescent="0.35">
      <c r="A225" s="10">
        <v>224</v>
      </c>
      <c r="B225" s="11">
        <v>308</v>
      </c>
      <c r="C225" s="11">
        <v>109</v>
      </c>
      <c r="D225" s="11">
        <v>2</v>
      </c>
      <c r="E225" s="11">
        <v>3</v>
      </c>
      <c r="F225" s="11">
        <v>4</v>
      </c>
      <c r="G225" s="11">
        <v>8.4499999999999993</v>
      </c>
      <c r="H225" s="11">
        <v>0</v>
      </c>
      <c r="I225" s="11">
        <v>0.71</v>
      </c>
      <c r="J225" s="11" t="str">
        <f>IF(B225="","",CHOOSE(_xll.StatOutlierType(ST_GREScore,,B225) + 1,"","Mild","Extreme"))</f>
        <v/>
      </c>
      <c r="K225" s="11" t="str">
        <f>IF(C225="","",CHOOSE(_xll.StatOutlierType(ST_TOEFLScore,,C225) + 1,"","Mild","Extreme"))</f>
        <v/>
      </c>
      <c r="L225" s="11" t="str">
        <f>IF(D225="","",CHOOSE(_xll.StatOutlierType(ST_UniversityRating,,D225) + 1,"","Mild","Extreme"))</f>
        <v/>
      </c>
      <c r="M225" s="11" t="str">
        <f>IF(E225="","",CHOOSE(_xll.StatOutlierType(ST_SOP,,E225) + 1,"","Mild","Extreme"))</f>
        <v/>
      </c>
      <c r="N225" s="11" t="str">
        <f>IF(F225="","",CHOOSE(_xll.StatOutlierType(ST_LOR,,F225) + 1,"","Mild","Extreme"))</f>
        <v/>
      </c>
      <c r="O225" s="11" t="str">
        <f>IF(G225="","",CHOOSE(_xll.StatOutlierType(ST_CGPA,,G225) + 1,"","Mild","Extreme"))</f>
        <v/>
      </c>
      <c r="P225" s="11" t="str">
        <f>IF(H225="","",CHOOSE(_xll.StatOutlierType(ST_Research,,H225) + 1,"","Mild","Extreme"))</f>
        <v/>
      </c>
      <c r="Q225" s="12" t="str">
        <f>IF(I225="","",CHOOSE(_xll.StatOutlierType(ST_ChanceofAdmit,,I225) + 1,"","Mild","Extreme"))</f>
        <v/>
      </c>
    </row>
    <row r="226" spans="1:17" x14ac:dyDescent="0.35">
      <c r="A226" s="10">
        <v>225</v>
      </c>
      <c r="B226" s="11">
        <v>305</v>
      </c>
      <c r="C226" s="11">
        <v>105</v>
      </c>
      <c r="D226" s="11">
        <v>2</v>
      </c>
      <c r="E226" s="11">
        <v>3</v>
      </c>
      <c r="F226" s="11">
        <v>2</v>
      </c>
      <c r="G226" s="11">
        <v>8.23</v>
      </c>
      <c r="H226" s="11">
        <v>0</v>
      </c>
      <c r="I226" s="11">
        <v>0.67</v>
      </c>
      <c r="J226" s="11" t="str">
        <f>IF(B226="","",CHOOSE(_xll.StatOutlierType(ST_GREScore,,B226) + 1,"","Mild","Extreme"))</f>
        <v/>
      </c>
      <c r="K226" s="11" t="str">
        <f>IF(C226="","",CHOOSE(_xll.StatOutlierType(ST_TOEFLScore,,C226) + 1,"","Mild","Extreme"))</f>
        <v/>
      </c>
      <c r="L226" s="11" t="str">
        <f>IF(D226="","",CHOOSE(_xll.StatOutlierType(ST_UniversityRating,,D226) + 1,"","Mild","Extreme"))</f>
        <v/>
      </c>
      <c r="M226" s="11" t="str">
        <f>IF(E226="","",CHOOSE(_xll.StatOutlierType(ST_SOP,,E226) + 1,"","Mild","Extreme"))</f>
        <v/>
      </c>
      <c r="N226" s="11" t="str">
        <f>IF(F226="","",CHOOSE(_xll.StatOutlierType(ST_LOR,,F226) + 1,"","Mild","Extreme"))</f>
        <v/>
      </c>
      <c r="O226" s="11" t="str">
        <f>IF(G226="","",CHOOSE(_xll.StatOutlierType(ST_CGPA,,G226) + 1,"","Mild","Extreme"))</f>
        <v/>
      </c>
      <c r="P226" s="11" t="str">
        <f>IF(H226="","",CHOOSE(_xll.StatOutlierType(ST_Research,,H226) + 1,"","Mild","Extreme"))</f>
        <v/>
      </c>
      <c r="Q226" s="12" t="str">
        <f>IF(I226="","",CHOOSE(_xll.StatOutlierType(ST_ChanceofAdmit,,I226) + 1,"","Mild","Extreme"))</f>
        <v/>
      </c>
    </row>
    <row r="227" spans="1:17" x14ac:dyDescent="0.35">
      <c r="A227" s="10">
        <v>226</v>
      </c>
      <c r="B227" s="11">
        <v>296</v>
      </c>
      <c r="C227" s="11">
        <v>99</v>
      </c>
      <c r="D227" s="11">
        <v>2</v>
      </c>
      <c r="E227" s="11">
        <v>2.5</v>
      </c>
      <c r="F227" s="11">
        <v>2.5</v>
      </c>
      <c r="G227" s="11">
        <v>8.0299999999999994</v>
      </c>
      <c r="H227" s="11">
        <v>0</v>
      </c>
      <c r="I227" s="11">
        <v>0.61</v>
      </c>
      <c r="J227" s="11" t="str">
        <f>IF(B227="","",CHOOSE(_xll.StatOutlierType(ST_GREScore,,B227) + 1,"","Mild","Extreme"))</f>
        <v/>
      </c>
      <c r="K227" s="11" t="str">
        <f>IF(C227="","",CHOOSE(_xll.StatOutlierType(ST_TOEFLScore,,C227) + 1,"","Mild","Extreme"))</f>
        <v/>
      </c>
      <c r="L227" s="11" t="str">
        <f>IF(D227="","",CHOOSE(_xll.StatOutlierType(ST_UniversityRating,,D227) + 1,"","Mild","Extreme"))</f>
        <v/>
      </c>
      <c r="M227" s="11" t="str">
        <f>IF(E227="","",CHOOSE(_xll.StatOutlierType(ST_SOP,,E227) + 1,"","Mild","Extreme"))</f>
        <v/>
      </c>
      <c r="N227" s="11" t="str">
        <f>IF(F227="","",CHOOSE(_xll.StatOutlierType(ST_LOR,,F227) + 1,"","Mild","Extreme"))</f>
        <v/>
      </c>
      <c r="O227" s="11" t="str">
        <f>IF(G227="","",CHOOSE(_xll.StatOutlierType(ST_CGPA,,G227) + 1,"","Mild","Extreme"))</f>
        <v/>
      </c>
      <c r="P227" s="11" t="str">
        <f>IF(H227="","",CHOOSE(_xll.StatOutlierType(ST_Research,,H227) + 1,"","Mild","Extreme"))</f>
        <v/>
      </c>
      <c r="Q227" s="12" t="str">
        <f>IF(I227="","",CHOOSE(_xll.StatOutlierType(ST_ChanceofAdmit,,I227) + 1,"","Mild","Extreme"))</f>
        <v/>
      </c>
    </row>
    <row r="228" spans="1:17" x14ac:dyDescent="0.35">
      <c r="A228" s="10">
        <v>227</v>
      </c>
      <c r="B228" s="11">
        <v>306</v>
      </c>
      <c r="C228" s="11">
        <v>110</v>
      </c>
      <c r="D228" s="11">
        <v>2</v>
      </c>
      <c r="E228" s="11">
        <v>3.5</v>
      </c>
      <c r="F228" s="11">
        <v>4</v>
      </c>
      <c r="G228" s="11">
        <v>8.4499999999999993</v>
      </c>
      <c r="H228" s="11">
        <v>0</v>
      </c>
      <c r="I228" s="11">
        <v>0.63</v>
      </c>
      <c r="J228" s="11" t="str">
        <f>IF(B228="","",CHOOSE(_xll.StatOutlierType(ST_GREScore,,B228) + 1,"","Mild","Extreme"))</f>
        <v/>
      </c>
      <c r="K228" s="11" t="str">
        <f>IF(C228="","",CHOOSE(_xll.StatOutlierType(ST_TOEFLScore,,C228) + 1,"","Mild","Extreme"))</f>
        <v/>
      </c>
      <c r="L228" s="11" t="str">
        <f>IF(D228="","",CHOOSE(_xll.StatOutlierType(ST_UniversityRating,,D228) + 1,"","Mild","Extreme"))</f>
        <v/>
      </c>
      <c r="M228" s="11" t="str">
        <f>IF(E228="","",CHOOSE(_xll.StatOutlierType(ST_SOP,,E228) + 1,"","Mild","Extreme"))</f>
        <v/>
      </c>
      <c r="N228" s="11" t="str">
        <f>IF(F228="","",CHOOSE(_xll.StatOutlierType(ST_LOR,,F228) + 1,"","Mild","Extreme"))</f>
        <v/>
      </c>
      <c r="O228" s="11" t="str">
        <f>IF(G228="","",CHOOSE(_xll.StatOutlierType(ST_CGPA,,G228) + 1,"","Mild","Extreme"))</f>
        <v/>
      </c>
      <c r="P228" s="11" t="str">
        <f>IF(H228="","",CHOOSE(_xll.StatOutlierType(ST_Research,,H228) + 1,"","Mild","Extreme"))</f>
        <v/>
      </c>
      <c r="Q228" s="12" t="str">
        <f>IF(I228="","",CHOOSE(_xll.StatOutlierType(ST_ChanceofAdmit,,I228) + 1,"","Mild","Extreme"))</f>
        <v/>
      </c>
    </row>
    <row r="229" spans="1:17" x14ac:dyDescent="0.35">
      <c r="A229" s="10">
        <v>228</v>
      </c>
      <c r="B229" s="11">
        <v>312</v>
      </c>
      <c r="C229" s="11">
        <v>110</v>
      </c>
      <c r="D229" s="11">
        <v>2</v>
      </c>
      <c r="E229" s="11">
        <v>3.5</v>
      </c>
      <c r="F229" s="11">
        <v>3</v>
      </c>
      <c r="G229" s="11">
        <v>8.5299999999999994</v>
      </c>
      <c r="H229" s="11">
        <v>0</v>
      </c>
      <c r="I229" s="11">
        <v>0.64</v>
      </c>
      <c r="J229" s="11" t="str">
        <f>IF(B229="","",CHOOSE(_xll.StatOutlierType(ST_GREScore,,B229) + 1,"","Mild","Extreme"))</f>
        <v/>
      </c>
      <c r="K229" s="11" t="str">
        <f>IF(C229="","",CHOOSE(_xll.StatOutlierType(ST_TOEFLScore,,C229) + 1,"","Mild","Extreme"))</f>
        <v/>
      </c>
      <c r="L229" s="11" t="str">
        <f>IF(D229="","",CHOOSE(_xll.StatOutlierType(ST_UniversityRating,,D229) + 1,"","Mild","Extreme"))</f>
        <v/>
      </c>
      <c r="M229" s="11" t="str">
        <f>IF(E229="","",CHOOSE(_xll.StatOutlierType(ST_SOP,,E229) + 1,"","Mild","Extreme"))</f>
        <v/>
      </c>
      <c r="N229" s="11" t="str">
        <f>IF(F229="","",CHOOSE(_xll.StatOutlierType(ST_LOR,,F229) + 1,"","Mild","Extreme"))</f>
        <v/>
      </c>
      <c r="O229" s="11" t="str">
        <f>IF(G229="","",CHOOSE(_xll.StatOutlierType(ST_CGPA,,G229) + 1,"","Mild","Extreme"))</f>
        <v/>
      </c>
      <c r="P229" s="11" t="str">
        <f>IF(H229="","",CHOOSE(_xll.StatOutlierType(ST_Research,,H229) + 1,"","Mild","Extreme"))</f>
        <v/>
      </c>
      <c r="Q229" s="12" t="str">
        <f>IF(I229="","",CHOOSE(_xll.StatOutlierType(ST_ChanceofAdmit,,I229) + 1,"","Mild","Extreme"))</f>
        <v/>
      </c>
    </row>
    <row r="230" spans="1:17" x14ac:dyDescent="0.35">
      <c r="A230" s="10">
        <v>229</v>
      </c>
      <c r="B230" s="11">
        <v>318</v>
      </c>
      <c r="C230" s="11">
        <v>112</v>
      </c>
      <c r="D230" s="11">
        <v>3</v>
      </c>
      <c r="E230" s="11">
        <v>4</v>
      </c>
      <c r="F230" s="11">
        <v>3.5</v>
      </c>
      <c r="G230" s="11">
        <v>8.67</v>
      </c>
      <c r="H230" s="11">
        <v>0</v>
      </c>
      <c r="I230" s="11">
        <v>0.71</v>
      </c>
      <c r="J230" s="11" t="str">
        <f>IF(B230="","",CHOOSE(_xll.StatOutlierType(ST_GREScore,,B230) + 1,"","Mild","Extreme"))</f>
        <v/>
      </c>
      <c r="K230" s="11" t="str">
        <f>IF(C230="","",CHOOSE(_xll.StatOutlierType(ST_TOEFLScore,,C230) + 1,"","Mild","Extreme"))</f>
        <v/>
      </c>
      <c r="L230" s="11" t="str">
        <f>IF(D230="","",CHOOSE(_xll.StatOutlierType(ST_UniversityRating,,D230) + 1,"","Mild","Extreme"))</f>
        <v/>
      </c>
      <c r="M230" s="11" t="str">
        <f>IF(E230="","",CHOOSE(_xll.StatOutlierType(ST_SOP,,E230) + 1,"","Mild","Extreme"))</f>
        <v/>
      </c>
      <c r="N230" s="11" t="str">
        <f>IF(F230="","",CHOOSE(_xll.StatOutlierType(ST_LOR,,F230) + 1,"","Mild","Extreme"))</f>
        <v/>
      </c>
      <c r="O230" s="11" t="str">
        <f>IF(G230="","",CHOOSE(_xll.StatOutlierType(ST_CGPA,,G230) + 1,"","Mild","Extreme"))</f>
        <v/>
      </c>
      <c r="P230" s="11" t="str">
        <f>IF(H230="","",CHOOSE(_xll.StatOutlierType(ST_Research,,H230) + 1,"","Mild","Extreme"))</f>
        <v/>
      </c>
      <c r="Q230" s="12" t="str">
        <f>IF(I230="","",CHOOSE(_xll.StatOutlierType(ST_ChanceofAdmit,,I230) + 1,"","Mild","Extreme"))</f>
        <v/>
      </c>
    </row>
    <row r="231" spans="1:17" x14ac:dyDescent="0.35">
      <c r="A231" s="10">
        <v>230</v>
      </c>
      <c r="B231" s="11">
        <v>324</v>
      </c>
      <c r="C231" s="11">
        <v>111</v>
      </c>
      <c r="D231" s="11">
        <v>4</v>
      </c>
      <c r="E231" s="11">
        <v>3</v>
      </c>
      <c r="F231" s="11">
        <v>3</v>
      </c>
      <c r="G231" s="11">
        <v>9.01</v>
      </c>
      <c r="H231" s="11">
        <v>1</v>
      </c>
      <c r="I231" s="11">
        <v>0.82</v>
      </c>
      <c r="J231" s="11" t="str">
        <f>IF(B231="","",CHOOSE(_xll.StatOutlierType(ST_GREScore,,B231) + 1,"","Mild","Extreme"))</f>
        <v/>
      </c>
      <c r="K231" s="11" t="str">
        <f>IF(C231="","",CHOOSE(_xll.StatOutlierType(ST_TOEFLScore,,C231) + 1,"","Mild","Extreme"))</f>
        <v/>
      </c>
      <c r="L231" s="11" t="str">
        <f>IF(D231="","",CHOOSE(_xll.StatOutlierType(ST_UniversityRating,,D231) + 1,"","Mild","Extreme"))</f>
        <v/>
      </c>
      <c r="M231" s="11" t="str">
        <f>IF(E231="","",CHOOSE(_xll.StatOutlierType(ST_SOP,,E231) + 1,"","Mild","Extreme"))</f>
        <v/>
      </c>
      <c r="N231" s="11" t="str">
        <f>IF(F231="","",CHOOSE(_xll.StatOutlierType(ST_LOR,,F231) + 1,"","Mild","Extreme"))</f>
        <v/>
      </c>
      <c r="O231" s="11" t="str">
        <f>IF(G231="","",CHOOSE(_xll.StatOutlierType(ST_CGPA,,G231) + 1,"","Mild","Extreme"))</f>
        <v/>
      </c>
      <c r="P231" s="11" t="str">
        <f>IF(H231="","",CHOOSE(_xll.StatOutlierType(ST_Research,,H231) + 1,"","Mild","Extreme"))</f>
        <v/>
      </c>
      <c r="Q231" s="12" t="str">
        <f>IF(I231="","",CHOOSE(_xll.StatOutlierType(ST_ChanceofAdmit,,I231) + 1,"","Mild","Extreme"))</f>
        <v/>
      </c>
    </row>
    <row r="232" spans="1:17" x14ac:dyDescent="0.35">
      <c r="A232" s="10">
        <v>231</v>
      </c>
      <c r="B232" s="11">
        <v>313</v>
      </c>
      <c r="C232" s="11">
        <v>104</v>
      </c>
      <c r="D232" s="11">
        <v>3</v>
      </c>
      <c r="E232" s="11">
        <v>4</v>
      </c>
      <c r="F232" s="11">
        <v>4.5</v>
      </c>
      <c r="G232" s="11">
        <v>8.65</v>
      </c>
      <c r="H232" s="11">
        <v>0</v>
      </c>
      <c r="I232" s="11">
        <v>0.73</v>
      </c>
      <c r="J232" s="11" t="str">
        <f>IF(B232="","",CHOOSE(_xll.StatOutlierType(ST_GREScore,,B232) + 1,"","Mild","Extreme"))</f>
        <v/>
      </c>
      <c r="K232" s="11" t="str">
        <f>IF(C232="","",CHOOSE(_xll.StatOutlierType(ST_TOEFLScore,,C232) + 1,"","Mild","Extreme"))</f>
        <v/>
      </c>
      <c r="L232" s="11" t="str">
        <f>IF(D232="","",CHOOSE(_xll.StatOutlierType(ST_UniversityRating,,D232) + 1,"","Mild","Extreme"))</f>
        <v/>
      </c>
      <c r="M232" s="11" t="str">
        <f>IF(E232="","",CHOOSE(_xll.StatOutlierType(ST_SOP,,E232) + 1,"","Mild","Extreme"))</f>
        <v/>
      </c>
      <c r="N232" s="11" t="str">
        <f>IF(F232="","",CHOOSE(_xll.StatOutlierType(ST_LOR,,F232) + 1,"","Mild","Extreme"))</f>
        <v/>
      </c>
      <c r="O232" s="11" t="str">
        <f>IF(G232="","",CHOOSE(_xll.StatOutlierType(ST_CGPA,,G232) + 1,"","Mild","Extreme"))</f>
        <v/>
      </c>
      <c r="P232" s="11" t="str">
        <f>IF(H232="","",CHOOSE(_xll.StatOutlierType(ST_Research,,H232) + 1,"","Mild","Extreme"))</f>
        <v/>
      </c>
      <c r="Q232" s="12" t="str">
        <f>IF(I232="","",CHOOSE(_xll.StatOutlierType(ST_ChanceofAdmit,,I232) + 1,"","Mild","Extreme"))</f>
        <v/>
      </c>
    </row>
    <row r="233" spans="1:17" x14ac:dyDescent="0.35">
      <c r="A233" s="10">
        <v>232</v>
      </c>
      <c r="B233" s="11">
        <v>319</v>
      </c>
      <c r="C233" s="11">
        <v>106</v>
      </c>
      <c r="D233" s="11">
        <v>3</v>
      </c>
      <c r="E233" s="11">
        <v>3.5</v>
      </c>
      <c r="F233" s="11">
        <v>2.5</v>
      </c>
      <c r="G233" s="11">
        <v>8.33</v>
      </c>
      <c r="H233" s="11">
        <v>1</v>
      </c>
      <c r="I233" s="11">
        <v>0.74</v>
      </c>
      <c r="J233" s="11" t="str">
        <f>IF(B233="","",CHOOSE(_xll.StatOutlierType(ST_GREScore,,B233) + 1,"","Mild","Extreme"))</f>
        <v/>
      </c>
      <c r="K233" s="11" t="str">
        <f>IF(C233="","",CHOOSE(_xll.StatOutlierType(ST_TOEFLScore,,C233) + 1,"","Mild","Extreme"))</f>
        <v/>
      </c>
      <c r="L233" s="11" t="str">
        <f>IF(D233="","",CHOOSE(_xll.StatOutlierType(ST_UniversityRating,,D233) + 1,"","Mild","Extreme"))</f>
        <v/>
      </c>
      <c r="M233" s="11" t="str">
        <f>IF(E233="","",CHOOSE(_xll.StatOutlierType(ST_SOP,,E233) + 1,"","Mild","Extreme"))</f>
        <v/>
      </c>
      <c r="N233" s="11" t="str">
        <f>IF(F233="","",CHOOSE(_xll.StatOutlierType(ST_LOR,,F233) + 1,"","Mild","Extreme"))</f>
        <v/>
      </c>
      <c r="O233" s="11" t="str">
        <f>IF(G233="","",CHOOSE(_xll.StatOutlierType(ST_CGPA,,G233) + 1,"","Mild","Extreme"))</f>
        <v/>
      </c>
      <c r="P233" s="11" t="str">
        <f>IF(H233="","",CHOOSE(_xll.StatOutlierType(ST_Research,,H233) + 1,"","Mild","Extreme"))</f>
        <v/>
      </c>
      <c r="Q233" s="12" t="str">
        <f>IF(I233="","",CHOOSE(_xll.StatOutlierType(ST_ChanceofAdmit,,I233) + 1,"","Mild","Extreme"))</f>
        <v/>
      </c>
    </row>
    <row r="234" spans="1:17" x14ac:dyDescent="0.35">
      <c r="A234" s="10">
        <v>233</v>
      </c>
      <c r="B234" s="11">
        <v>312</v>
      </c>
      <c r="C234" s="11">
        <v>107</v>
      </c>
      <c r="D234" s="11">
        <v>2</v>
      </c>
      <c r="E234" s="11">
        <v>2.5</v>
      </c>
      <c r="F234" s="11">
        <v>3.5</v>
      </c>
      <c r="G234" s="11">
        <v>8.27</v>
      </c>
      <c r="H234" s="11">
        <v>0</v>
      </c>
      <c r="I234" s="11">
        <v>0.69</v>
      </c>
      <c r="J234" s="11" t="str">
        <f>IF(B234="","",CHOOSE(_xll.StatOutlierType(ST_GREScore,,B234) + 1,"","Mild","Extreme"))</f>
        <v/>
      </c>
      <c r="K234" s="11" t="str">
        <f>IF(C234="","",CHOOSE(_xll.StatOutlierType(ST_TOEFLScore,,C234) + 1,"","Mild","Extreme"))</f>
        <v/>
      </c>
      <c r="L234" s="11" t="str">
        <f>IF(D234="","",CHOOSE(_xll.StatOutlierType(ST_UniversityRating,,D234) + 1,"","Mild","Extreme"))</f>
        <v/>
      </c>
      <c r="M234" s="11" t="str">
        <f>IF(E234="","",CHOOSE(_xll.StatOutlierType(ST_SOP,,E234) + 1,"","Mild","Extreme"))</f>
        <v/>
      </c>
      <c r="N234" s="11" t="str">
        <f>IF(F234="","",CHOOSE(_xll.StatOutlierType(ST_LOR,,F234) + 1,"","Mild","Extreme"))</f>
        <v/>
      </c>
      <c r="O234" s="11" t="str">
        <f>IF(G234="","",CHOOSE(_xll.StatOutlierType(ST_CGPA,,G234) + 1,"","Mild","Extreme"))</f>
        <v/>
      </c>
      <c r="P234" s="11" t="str">
        <f>IF(H234="","",CHOOSE(_xll.StatOutlierType(ST_Research,,H234) + 1,"","Mild","Extreme"))</f>
        <v/>
      </c>
      <c r="Q234" s="12" t="str">
        <f>IF(I234="","",CHOOSE(_xll.StatOutlierType(ST_ChanceofAdmit,,I234) + 1,"","Mild","Extreme"))</f>
        <v/>
      </c>
    </row>
    <row r="235" spans="1:17" x14ac:dyDescent="0.35">
      <c r="A235" s="10">
        <v>234</v>
      </c>
      <c r="B235" s="11">
        <v>304</v>
      </c>
      <c r="C235" s="11">
        <v>100</v>
      </c>
      <c r="D235" s="11">
        <v>2</v>
      </c>
      <c r="E235" s="11">
        <v>2.5</v>
      </c>
      <c r="F235" s="11">
        <v>3.5</v>
      </c>
      <c r="G235" s="11">
        <v>8.07</v>
      </c>
      <c r="H235" s="11">
        <v>0</v>
      </c>
      <c r="I235" s="11">
        <v>0.64</v>
      </c>
      <c r="J235" s="11" t="str">
        <f>IF(B235="","",CHOOSE(_xll.StatOutlierType(ST_GREScore,,B235) + 1,"","Mild","Extreme"))</f>
        <v/>
      </c>
      <c r="K235" s="11" t="str">
        <f>IF(C235="","",CHOOSE(_xll.StatOutlierType(ST_TOEFLScore,,C235) + 1,"","Mild","Extreme"))</f>
        <v/>
      </c>
      <c r="L235" s="11" t="str">
        <f>IF(D235="","",CHOOSE(_xll.StatOutlierType(ST_UniversityRating,,D235) + 1,"","Mild","Extreme"))</f>
        <v/>
      </c>
      <c r="M235" s="11" t="str">
        <f>IF(E235="","",CHOOSE(_xll.StatOutlierType(ST_SOP,,E235) + 1,"","Mild","Extreme"))</f>
        <v/>
      </c>
      <c r="N235" s="11" t="str">
        <f>IF(F235="","",CHOOSE(_xll.StatOutlierType(ST_LOR,,F235) + 1,"","Mild","Extreme"))</f>
        <v/>
      </c>
      <c r="O235" s="11" t="str">
        <f>IF(G235="","",CHOOSE(_xll.StatOutlierType(ST_CGPA,,G235) + 1,"","Mild","Extreme"))</f>
        <v/>
      </c>
      <c r="P235" s="11" t="str">
        <f>IF(H235="","",CHOOSE(_xll.StatOutlierType(ST_Research,,H235) + 1,"","Mild","Extreme"))</f>
        <v/>
      </c>
      <c r="Q235" s="12" t="str">
        <f>IF(I235="","",CHOOSE(_xll.StatOutlierType(ST_ChanceofAdmit,,I235) + 1,"","Mild","Extreme"))</f>
        <v/>
      </c>
    </row>
    <row r="236" spans="1:17" x14ac:dyDescent="0.35">
      <c r="A236" s="10">
        <v>235</v>
      </c>
      <c r="B236" s="11">
        <v>330</v>
      </c>
      <c r="C236" s="11">
        <v>113</v>
      </c>
      <c r="D236" s="11">
        <v>5</v>
      </c>
      <c r="E236" s="11">
        <v>5</v>
      </c>
      <c r="F236" s="11">
        <v>4</v>
      </c>
      <c r="G236" s="11">
        <v>9.31</v>
      </c>
      <c r="H236" s="11">
        <v>1</v>
      </c>
      <c r="I236" s="11">
        <v>0.91</v>
      </c>
      <c r="J236" s="11" t="str">
        <f>IF(B236="","",CHOOSE(_xll.StatOutlierType(ST_GREScore,,B236) + 1,"","Mild","Extreme"))</f>
        <v/>
      </c>
      <c r="K236" s="11" t="str">
        <f>IF(C236="","",CHOOSE(_xll.StatOutlierType(ST_TOEFLScore,,C236) + 1,"","Mild","Extreme"))</f>
        <v/>
      </c>
      <c r="L236" s="11" t="str">
        <f>IF(D236="","",CHOOSE(_xll.StatOutlierType(ST_UniversityRating,,D236) + 1,"","Mild","Extreme"))</f>
        <v/>
      </c>
      <c r="M236" s="11" t="str">
        <f>IF(E236="","",CHOOSE(_xll.StatOutlierType(ST_SOP,,E236) + 1,"","Mild","Extreme"))</f>
        <v/>
      </c>
      <c r="N236" s="11" t="str">
        <f>IF(F236="","",CHOOSE(_xll.StatOutlierType(ST_LOR,,F236) + 1,"","Mild","Extreme"))</f>
        <v/>
      </c>
      <c r="O236" s="11" t="str">
        <f>IF(G236="","",CHOOSE(_xll.StatOutlierType(ST_CGPA,,G236) + 1,"","Mild","Extreme"))</f>
        <v/>
      </c>
      <c r="P236" s="11" t="str">
        <f>IF(H236="","",CHOOSE(_xll.StatOutlierType(ST_Research,,H236) + 1,"","Mild","Extreme"))</f>
        <v/>
      </c>
      <c r="Q236" s="12" t="str">
        <f>IF(I236="","",CHOOSE(_xll.StatOutlierType(ST_ChanceofAdmit,,I236) + 1,"","Mild","Extreme"))</f>
        <v/>
      </c>
    </row>
    <row r="237" spans="1:17" x14ac:dyDescent="0.35">
      <c r="A237" s="10">
        <v>236</v>
      </c>
      <c r="B237" s="11">
        <v>326</v>
      </c>
      <c r="C237" s="11">
        <v>111</v>
      </c>
      <c r="D237" s="11">
        <v>5</v>
      </c>
      <c r="E237" s="11">
        <v>4.5</v>
      </c>
      <c r="F237" s="11">
        <v>4</v>
      </c>
      <c r="G237" s="11">
        <v>9.23</v>
      </c>
      <c r="H237" s="11">
        <v>1</v>
      </c>
      <c r="I237" s="11">
        <v>0.88</v>
      </c>
      <c r="J237" s="11" t="str">
        <f>IF(B237="","",CHOOSE(_xll.StatOutlierType(ST_GREScore,,B237) + 1,"","Mild","Extreme"))</f>
        <v/>
      </c>
      <c r="K237" s="11" t="str">
        <f>IF(C237="","",CHOOSE(_xll.StatOutlierType(ST_TOEFLScore,,C237) + 1,"","Mild","Extreme"))</f>
        <v/>
      </c>
      <c r="L237" s="11" t="str">
        <f>IF(D237="","",CHOOSE(_xll.StatOutlierType(ST_UniversityRating,,D237) + 1,"","Mild","Extreme"))</f>
        <v/>
      </c>
      <c r="M237" s="11" t="str">
        <f>IF(E237="","",CHOOSE(_xll.StatOutlierType(ST_SOP,,E237) + 1,"","Mild","Extreme"))</f>
        <v/>
      </c>
      <c r="N237" s="11" t="str">
        <f>IF(F237="","",CHOOSE(_xll.StatOutlierType(ST_LOR,,F237) + 1,"","Mild","Extreme"))</f>
        <v/>
      </c>
      <c r="O237" s="11" t="str">
        <f>IF(G237="","",CHOOSE(_xll.StatOutlierType(ST_CGPA,,G237) + 1,"","Mild","Extreme"))</f>
        <v/>
      </c>
      <c r="P237" s="11" t="str">
        <f>IF(H237="","",CHOOSE(_xll.StatOutlierType(ST_Research,,H237) + 1,"","Mild","Extreme"))</f>
        <v/>
      </c>
      <c r="Q237" s="12" t="str">
        <f>IF(I237="","",CHOOSE(_xll.StatOutlierType(ST_ChanceofAdmit,,I237) + 1,"","Mild","Extreme"))</f>
        <v/>
      </c>
    </row>
    <row r="238" spans="1:17" x14ac:dyDescent="0.35">
      <c r="A238" s="10">
        <v>237</v>
      </c>
      <c r="B238" s="11">
        <v>325</v>
      </c>
      <c r="C238" s="11">
        <v>112</v>
      </c>
      <c r="D238" s="11">
        <v>4</v>
      </c>
      <c r="E238" s="11">
        <v>4</v>
      </c>
      <c r="F238" s="11">
        <v>4.5</v>
      </c>
      <c r="G238" s="11">
        <v>9.17</v>
      </c>
      <c r="H238" s="11">
        <v>1</v>
      </c>
      <c r="I238" s="11">
        <v>0.85</v>
      </c>
      <c r="J238" s="11" t="str">
        <f>IF(B238="","",CHOOSE(_xll.StatOutlierType(ST_GREScore,,B238) + 1,"","Mild","Extreme"))</f>
        <v/>
      </c>
      <c r="K238" s="11" t="str">
        <f>IF(C238="","",CHOOSE(_xll.StatOutlierType(ST_TOEFLScore,,C238) + 1,"","Mild","Extreme"))</f>
        <v/>
      </c>
      <c r="L238" s="11" t="str">
        <f>IF(D238="","",CHOOSE(_xll.StatOutlierType(ST_UniversityRating,,D238) + 1,"","Mild","Extreme"))</f>
        <v/>
      </c>
      <c r="M238" s="11" t="str">
        <f>IF(E238="","",CHOOSE(_xll.StatOutlierType(ST_SOP,,E238) + 1,"","Mild","Extreme"))</f>
        <v/>
      </c>
      <c r="N238" s="11" t="str">
        <f>IF(F238="","",CHOOSE(_xll.StatOutlierType(ST_LOR,,F238) + 1,"","Mild","Extreme"))</f>
        <v/>
      </c>
      <c r="O238" s="11" t="str">
        <f>IF(G238="","",CHOOSE(_xll.StatOutlierType(ST_CGPA,,G238) + 1,"","Mild","Extreme"))</f>
        <v/>
      </c>
      <c r="P238" s="11" t="str">
        <f>IF(H238="","",CHOOSE(_xll.StatOutlierType(ST_Research,,H238) + 1,"","Mild","Extreme"))</f>
        <v/>
      </c>
      <c r="Q238" s="12" t="str">
        <f>IF(I238="","",CHOOSE(_xll.StatOutlierType(ST_ChanceofAdmit,,I238) + 1,"","Mild","Extreme"))</f>
        <v/>
      </c>
    </row>
    <row r="239" spans="1:17" x14ac:dyDescent="0.35">
      <c r="A239" s="10">
        <v>238</v>
      </c>
      <c r="B239" s="11">
        <v>329</v>
      </c>
      <c r="C239" s="11">
        <v>114</v>
      </c>
      <c r="D239" s="11">
        <v>5</v>
      </c>
      <c r="E239" s="11">
        <v>4.5</v>
      </c>
      <c r="F239" s="11">
        <v>5</v>
      </c>
      <c r="G239" s="11">
        <v>9.19</v>
      </c>
      <c r="H239" s="11">
        <v>1</v>
      </c>
      <c r="I239" s="11">
        <v>0.86</v>
      </c>
      <c r="J239" s="11" t="str">
        <f>IF(B239="","",CHOOSE(_xll.StatOutlierType(ST_GREScore,,B239) + 1,"","Mild","Extreme"))</f>
        <v/>
      </c>
      <c r="K239" s="11" t="str">
        <f>IF(C239="","",CHOOSE(_xll.StatOutlierType(ST_TOEFLScore,,C239) + 1,"","Mild","Extreme"))</f>
        <v/>
      </c>
      <c r="L239" s="11" t="str">
        <f>IF(D239="","",CHOOSE(_xll.StatOutlierType(ST_UniversityRating,,D239) + 1,"","Mild","Extreme"))</f>
        <v/>
      </c>
      <c r="M239" s="11" t="str">
        <f>IF(E239="","",CHOOSE(_xll.StatOutlierType(ST_SOP,,E239) + 1,"","Mild","Extreme"))</f>
        <v/>
      </c>
      <c r="N239" s="11" t="str">
        <f>IF(F239="","",CHOOSE(_xll.StatOutlierType(ST_LOR,,F239) + 1,"","Mild","Extreme"))</f>
        <v/>
      </c>
      <c r="O239" s="11" t="str">
        <f>IF(G239="","",CHOOSE(_xll.StatOutlierType(ST_CGPA,,G239) + 1,"","Mild","Extreme"))</f>
        <v/>
      </c>
      <c r="P239" s="11" t="str">
        <f>IF(H239="","",CHOOSE(_xll.StatOutlierType(ST_Research,,H239) + 1,"","Mild","Extreme"))</f>
        <v/>
      </c>
      <c r="Q239" s="12" t="str">
        <f>IF(I239="","",CHOOSE(_xll.StatOutlierType(ST_ChanceofAdmit,,I239) + 1,"","Mild","Extreme"))</f>
        <v/>
      </c>
    </row>
    <row r="240" spans="1:17" x14ac:dyDescent="0.35">
      <c r="A240" s="10">
        <v>239</v>
      </c>
      <c r="B240" s="11">
        <v>310</v>
      </c>
      <c r="C240" s="11">
        <v>104</v>
      </c>
      <c r="D240" s="11">
        <v>3</v>
      </c>
      <c r="E240" s="11">
        <v>2</v>
      </c>
      <c r="F240" s="11">
        <v>3.5</v>
      </c>
      <c r="G240" s="11">
        <v>8.3699999999999992</v>
      </c>
      <c r="H240" s="11">
        <v>0</v>
      </c>
      <c r="I240" s="11">
        <v>0.7</v>
      </c>
      <c r="J240" s="11" t="str">
        <f>IF(B240="","",CHOOSE(_xll.StatOutlierType(ST_GREScore,,B240) + 1,"","Mild","Extreme"))</f>
        <v/>
      </c>
      <c r="K240" s="11" t="str">
        <f>IF(C240="","",CHOOSE(_xll.StatOutlierType(ST_TOEFLScore,,C240) + 1,"","Mild","Extreme"))</f>
        <v/>
      </c>
      <c r="L240" s="11" t="str">
        <f>IF(D240="","",CHOOSE(_xll.StatOutlierType(ST_UniversityRating,,D240) + 1,"","Mild","Extreme"))</f>
        <v/>
      </c>
      <c r="M240" s="11" t="str">
        <f>IF(E240="","",CHOOSE(_xll.StatOutlierType(ST_SOP,,E240) + 1,"","Mild","Extreme"))</f>
        <v/>
      </c>
      <c r="N240" s="11" t="str">
        <f>IF(F240="","",CHOOSE(_xll.StatOutlierType(ST_LOR,,F240) + 1,"","Mild","Extreme"))</f>
        <v/>
      </c>
      <c r="O240" s="11" t="str">
        <f>IF(G240="","",CHOOSE(_xll.StatOutlierType(ST_CGPA,,G240) + 1,"","Mild","Extreme"))</f>
        <v/>
      </c>
      <c r="P240" s="11" t="str">
        <f>IF(H240="","",CHOOSE(_xll.StatOutlierType(ST_Research,,H240) + 1,"","Mild","Extreme"))</f>
        <v/>
      </c>
      <c r="Q240" s="12" t="str">
        <f>IF(I240="","",CHOOSE(_xll.StatOutlierType(ST_ChanceofAdmit,,I240) + 1,"","Mild","Extreme"))</f>
        <v/>
      </c>
    </row>
    <row r="241" spans="1:17" x14ac:dyDescent="0.35">
      <c r="A241" s="10">
        <v>240</v>
      </c>
      <c r="B241" s="11">
        <v>299</v>
      </c>
      <c r="C241" s="11">
        <v>100</v>
      </c>
      <c r="D241" s="11">
        <v>1</v>
      </c>
      <c r="E241" s="11">
        <v>1.5</v>
      </c>
      <c r="F241" s="11">
        <v>2</v>
      </c>
      <c r="G241" s="11">
        <v>7.89</v>
      </c>
      <c r="H241" s="11">
        <v>0</v>
      </c>
      <c r="I241" s="11">
        <v>0.59</v>
      </c>
      <c r="J241" s="11" t="str">
        <f>IF(B241="","",CHOOSE(_xll.StatOutlierType(ST_GREScore,,B241) + 1,"","Mild","Extreme"))</f>
        <v/>
      </c>
      <c r="K241" s="11" t="str">
        <f>IF(C241="","",CHOOSE(_xll.StatOutlierType(ST_TOEFLScore,,C241) + 1,"","Mild","Extreme"))</f>
        <v/>
      </c>
      <c r="L241" s="11" t="str">
        <f>IF(D241="","",CHOOSE(_xll.StatOutlierType(ST_UniversityRating,,D241) + 1,"","Mild","Extreme"))</f>
        <v/>
      </c>
      <c r="M241" s="11" t="str">
        <f>IF(E241="","",CHOOSE(_xll.StatOutlierType(ST_SOP,,E241) + 1,"","Mild","Extreme"))</f>
        <v/>
      </c>
      <c r="N241" s="11" t="str">
        <f>IF(F241="","",CHOOSE(_xll.StatOutlierType(ST_LOR,,F241) + 1,"","Mild","Extreme"))</f>
        <v/>
      </c>
      <c r="O241" s="11" t="str">
        <f>IF(G241="","",CHOOSE(_xll.StatOutlierType(ST_CGPA,,G241) + 1,"","Mild","Extreme"))</f>
        <v/>
      </c>
      <c r="P241" s="11" t="str">
        <f>IF(H241="","",CHOOSE(_xll.StatOutlierType(ST_Research,,H241) + 1,"","Mild","Extreme"))</f>
        <v/>
      </c>
      <c r="Q241" s="12" t="str">
        <f>IF(I241="","",CHOOSE(_xll.StatOutlierType(ST_ChanceofAdmit,,I241) + 1,"","Mild","Extreme"))</f>
        <v/>
      </c>
    </row>
    <row r="242" spans="1:17" x14ac:dyDescent="0.35">
      <c r="A242" s="10">
        <v>241</v>
      </c>
      <c r="B242" s="11">
        <v>296</v>
      </c>
      <c r="C242" s="11">
        <v>101</v>
      </c>
      <c r="D242" s="11">
        <v>1</v>
      </c>
      <c r="E242" s="11">
        <v>2.5</v>
      </c>
      <c r="F242" s="11">
        <v>3</v>
      </c>
      <c r="G242" s="11">
        <v>7.68</v>
      </c>
      <c r="H242" s="11">
        <v>0</v>
      </c>
      <c r="I242" s="11">
        <v>0.6</v>
      </c>
      <c r="J242" s="11" t="str">
        <f>IF(B242="","",CHOOSE(_xll.StatOutlierType(ST_GREScore,,B242) + 1,"","Mild","Extreme"))</f>
        <v/>
      </c>
      <c r="K242" s="11" t="str">
        <f>IF(C242="","",CHOOSE(_xll.StatOutlierType(ST_TOEFLScore,,C242) + 1,"","Mild","Extreme"))</f>
        <v/>
      </c>
      <c r="L242" s="11" t="str">
        <f>IF(D242="","",CHOOSE(_xll.StatOutlierType(ST_UniversityRating,,D242) + 1,"","Mild","Extreme"))</f>
        <v/>
      </c>
      <c r="M242" s="11" t="str">
        <f>IF(E242="","",CHOOSE(_xll.StatOutlierType(ST_SOP,,E242) + 1,"","Mild","Extreme"))</f>
        <v/>
      </c>
      <c r="N242" s="11" t="str">
        <f>IF(F242="","",CHOOSE(_xll.StatOutlierType(ST_LOR,,F242) + 1,"","Mild","Extreme"))</f>
        <v/>
      </c>
      <c r="O242" s="11" t="str">
        <f>IF(G242="","",CHOOSE(_xll.StatOutlierType(ST_CGPA,,G242) + 1,"","Mild","Extreme"))</f>
        <v/>
      </c>
      <c r="P242" s="11" t="str">
        <f>IF(H242="","",CHOOSE(_xll.StatOutlierType(ST_Research,,H242) + 1,"","Mild","Extreme"))</f>
        <v/>
      </c>
      <c r="Q242" s="12" t="str">
        <f>IF(I242="","",CHOOSE(_xll.StatOutlierType(ST_ChanceofAdmit,,I242) + 1,"","Mild","Extreme"))</f>
        <v/>
      </c>
    </row>
    <row r="243" spans="1:17" x14ac:dyDescent="0.35">
      <c r="A243" s="10">
        <v>242</v>
      </c>
      <c r="B243" s="11">
        <v>317</v>
      </c>
      <c r="C243" s="11">
        <v>103</v>
      </c>
      <c r="D243" s="11">
        <v>2</v>
      </c>
      <c r="E243" s="11">
        <v>2.5</v>
      </c>
      <c r="F243" s="11">
        <v>2</v>
      </c>
      <c r="G243" s="11">
        <v>8.15</v>
      </c>
      <c r="H243" s="11">
        <v>0</v>
      </c>
      <c r="I243" s="11">
        <v>0.65</v>
      </c>
      <c r="J243" s="11" t="str">
        <f>IF(B243="","",CHOOSE(_xll.StatOutlierType(ST_GREScore,,B243) + 1,"","Mild","Extreme"))</f>
        <v/>
      </c>
      <c r="K243" s="11" t="str">
        <f>IF(C243="","",CHOOSE(_xll.StatOutlierType(ST_TOEFLScore,,C243) + 1,"","Mild","Extreme"))</f>
        <v/>
      </c>
      <c r="L243" s="11" t="str">
        <f>IF(D243="","",CHOOSE(_xll.StatOutlierType(ST_UniversityRating,,D243) + 1,"","Mild","Extreme"))</f>
        <v/>
      </c>
      <c r="M243" s="11" t="str">
        <f>IF(E243="","",CHOOSE(_xll.StatOutlierType(ST_SOP,,E243) + 1,"","Mild","Extreme"))</f>
        <v/>
      </c>
      <c r="N243" s="11" t="str">
        <f>IF(F243="","",CHOOSE(_xll.StatOutlierType(ST_LOR,,F243) + 1,"","Mild","Extreme"))</f>
        <v/>
      </c>
      <c r="O243" s="11" t="str">
        <f>IF(G243="","",CHOOSE(_xll.StatOutlierType(ST_CGPA,,G243) + 1,"","Mild","Extreme"))</f>
        <v/>
      </c>
      <c r="P243" s="11" t="str">
        <f>IF(H243="","",CHOOSE(_xll.StatOutlierType(ST_Research,,H243) + 1,"","Mild","Extreme"))</f>
        <v/>
      </c>
      <c r="Q243" s="12" t="str">
        <f>IF(I243="","",CHOOSE(_xll.StatOutlierType(ST_ChanceofAdmit,,I243) + 1,"","Mild","Extreme"))</f>
        <v/>
      </c>
    </row>
    <row r="244" spans="1:17" x14ac:dyDescent="0.35">
      <c r="A244" s="10">
        <v>243</v>
      </c>
      <c r="B244" s="11">
        <v>324</v>
      </c>
      <c r="C244" s="11">
        <v>115</v>
      </c>
      <c r="D244" s="11">
        <v>3</v>
      </c>
      <c r="E244" s="11">
        <v>3.5</v>
      </c>
      <c r="F244" s="11">
        <v>3</v>
      </c>
      <c r="G244" s="11">
        <v>8.76</v>
      </c>
      <c r="H244" s="11">
        <v>1</v>
      </c>
      <c r="I244" s="11">
        <v>0.7</v>
      </c>
      <c r="J244" s="11" t="str">
        <f>IF(B244="","",CHOOSE(_xll.StatOutlierType(ST_GREScore,,B244) + 1,"","Mild","Extreme"))</f>
        <v/>
      </c>
      <c r="K244" s="11" t="str">
        <f>IF(C244="","",CHOOSE(_xll.StatOutlierType(ST_TOEFLScore,,C244) + 1,"","Mild","Extreme"))</f>
        <v/>
      </c>
      <c r="L244" s="11" t="str">
        <f>IF(D244="","",CHOOSE(_xll.StatOutlierType(ST_UniversityRating,,D244) + 1,"","Mild","Extreme"))</f>
        <v/>
      </c>
      <c r="M244" s="11" t="str">
        <f>IF(E244="","",CHOOSE(_xll.StatOutlierType(ST_SOP,,E244) + 1,"","Mild","Extreme"))</f>
        <v/>
      </c>
      <c r="N244" s="11" t="str">
        <f>IF(F244="","",CHOOSE(_xll.StatOutlierType(ST_LOR,,F244) + 1,"","Mild","Extreme"))</f>
        <v/>
      </c>
      <c r="O244" s="11" t="str">
        <f>IF(G244="","",CHOOSE(_xll.StatOutlierType(ST_CGPA,,G244) + 1,"","Mild","Extreme"))</f>
        <v/>
      </c>
      <c r="P244" s="11" t="str">
        <f>IF(H244="","",CHOOSE(_xll.StatOutlierType(ST_Research,,H244) + 1,"","Mild","Extreme"))</f>
        <v/>
      </c>
      <c r="Q244" s="12" t="str">
        <f>IF(I244="","",CHOOSE(_xll.StatOutlierType(ST_ChanceofAdmit,,I244) + 1,"","Mild","Extreme"))</f>
        <v/>
      </c>
    </row>
    <row r="245" spans="1:17" x14ac:dyDescent="0.35">
      <c r="A245" s="10">
        <v>244</v>
      </c>
      <c r="B245" s="11">
        <v>325</v>
      </c>
      <c r="C245" s="11">
        <v>114</v>
      </c>
      <c r="D245" s="11">
        <v>3</v>
      </c>
      <c r="E245" s="11">
        <v>3.5</v>
      </c>
      <c r="F245" s="11">
        <v>3</v>
      </c>
      <c r="G245" s="11">
        <v>9.0399999999999991</v>
      </c>
      <c r="H245" s="11">
        <v>1</v>
      </c>
      <c r="I245" s="11">
        <v>0.76</v>
      </c>
      <c r="J245" s="11" t="str">
        <f>IF(B245="","",CHOOSE(_xll.StatOutlierType(ST_GREScore,,B245) + 1,"","Mild","Extreme"))</f>
        <v/>
      </c>
      <c r="K245" s="11" t="str">
        <f>IF(C245="","",CHOOSE(_xll.StatOutlierType(ST_TOEFLScore,,C245) + 1,"","Mild","Extreme"))</f>
        <v/>
      </c>
      <c r="L245" s="11" t="str">
        <f>IF(D245="","",CHOOSE(_xll.StatOutlierType(ST_UniversityRating,,D245) + 1,"","Mild","Extreme"))</f>
        <v/>
      </c>
      <c r="M245" s="11" t="str">
        <f>IF(E245="","",CHOOSE(_xll.StatOutlierType(ST_SOP,,E245) + 1,"","Mild","Extreme"))</f>
        <v/>
      </c>
      <c r="N245" s="11" t="str">
        <f>IF(F245="","",CHOOSE(_xll.StatOutlierType(ST_LOR,,F245) + 1,"","Mild","Extreme"))</f>
        <v/>
      </c>
      <c r="O245" s="11" t="str">
        <f>IF(G245="","",CHOOSE(_xll.StatOutlierType(ST_CGPA,,G245) + 1,"","Mild","Extreme"))</f>
        <v/>
      </c>
      <c r="P245" s="11" t="str">
        <f>IF(H245="","",CHOOSE(_xll.StatOutlierType(ST_Research,,H245) + 1,"","Mild","Extreme"))</f>
        <v/>
      </c>
      <c r="Q245" s="12" t="str">
        <f>IF(I245="","",CHOOSE(_xll.StatOutlierType(ST_ChanceofAdmit,,I245) + 1,"","Mild","Extreme"))</f>
        <v/>
      </c>
    </row>
    <row r="246" spans="1:17" x14ac:dyDescent="0.35">
      <c r="A246" s="10">
        <v>245</v>
      </c>
      <c r="B246" s="11">
        <v>314</v>
      </c>
      <c r="C246" s="11">
        <v>107</v>
      </c>
      <c r="D246" s="11">
        <v>2</v>
      </c>
      <c r="E246" s="11">
        <v>2.5</v>
      </c>
      <c r="F246" s="11">
        <v>4</v>
      </c>
      <c r="G246" s="11">
        <v>8.56</v>
      </c>
      <c r="H246" s="11">
        <v>0</v>
      </c>
      <c r="I246" s="11">
        <v>0.63</v>
      </c>
      <c r="J246" s="11" t="str">
        <f>IF(B246="","",CHOOSE(_xll.StatOutlierType(ST_GREScore,,B246) + 1,"","Mild","Extreme"))</f>
        <v/>
      </c>
      <c r="K246" s="11" t="str">
        <f>IF(C246="","",CHOOSE(_xll.StatOutlierType(ST_TOEFLScore,,C246) + 1,"","Mild","Extreme"))</f>
        <v/>
      </c>
      <c r="L246" s="11" t="str">
        <f>IF(D246="","",CHOOSE(_xll.StatOutlierType(ST_UniversityRating,,D246) + 1,"","Mild","Extreme"))</f>
        <v/>
      </c>
      <c r="M246" s="11" t="str">
        <f>IF(E246="","",CHOOSE(_xll.StatOutlierType(ST_SOP,,E246) + 1,"","Mild","Extreme"))</f>
        <v/>
      </c>
      <c r="N246" s="11" t="str">
        <f>IF(F246="","",CHOOSE(_xll.StatOutlierType(ST_LOR,,F246) + 1,"","Mild","Extreme"))</f>
        <v/>
      </c>
      <c r="O246" s="11" t="str">
        <f>IF(G246="","",CHOOSE(_xll.StatOutlierType(ST_CGPA,,G246) + 1,"","Mild","Extreme"))</f>
        <v/>
      </c>
      <c r="P246" s="11" t="str">
        <f>IF(H246="","",CHOOSE(_xll.StatOutlierType(ST_Research,,H246) + 1,"","Mild","Extreme"))</f>
        <v/>
      </c>
      <c r="Q246" s="12" t="str">
        <f>IF(I246="","",CHOOSE(_xll.StatOutlierType(ST_ChanceofAdmit,,I246) + 1,"","Mild","Extreme"))</f>
        <v/>
      </c>
    </row>
    <row r="247" spans="1:17" x14ac:dyDescent="0.35">
      <c r="A247" s="10">
        <v>246</v>
      </c>
      <c r="B247" s="11">
        <v>328</v>
      </c>
      <c r="C247" s="11">
        <v>110</v>
      </c>
      <c r="D247" s="11">
        <v>4</v>
      </c>
      <c r="E247" s="11">
        <v>4</v>
      </c>
      <c r="F247" s="11">
        <v>2.5</v>
      </c>
      <c r="G247" s="11">
        <v>9.02</v>
      </c>
      <c r="H247" s="11">
        <v>1</v>
      </c>
      <c r="I247" s="11">
        <v>0.81</v>
      </c>
      <c r="J247" s="11" t="str">
        <f>IF(B247="","",CHOOSE(_xll.StatOutlierType(ST_GREScore,,B247) + 1,"","Mild","Extreme"))</f>
        <v/>
      </c>
      <c r="K247" s="11" t="str">
        <f>IF(C247="","",CHOOSE(_xll.StatOutlierType(ST_TOEFLScore,,C247) + 1,"","Mild","Extreme"))</f>
        <v/>
      </c>
      <c r="L247" s="11" t="str">
        <f>IF(D247="","",CHOOSE(_xll.StatOutlierType(ST_UniversityRating,,D247) + 1,"","Mild","Extreme"))</f>
        <v/>
      </c>
      <c r="M247" s="11" t="str">
        <f>IF(E247="","",CHOOSE(_xll.StatOutlierType(ST_SOP,,E247) + 1,"","Mild","Extreme"))</f>
        <v/>
      </c>
      <c r="N247" s="11" t="str">
        <f>IF(F247="","",CHOOSE(_xll.StatOutlierType(ST_LOR,,F247) + 1,"","Mild","Extreme"))</f>
        <v/>
      </c>
      <c r="O247" s="11" t="str">
        <f>IF(G247="","",CHOOSE(_xll.StatOutlierType(ST_CGPA,,G247) + 1,"","Mild","Extreme"))</f>
        <v/>
      </c>
      <c r="P247" s="11" t="str">
        <f>IF(H247="","",CHOOSE(_xll.StatOutlierType(ST_Research,,H247) + 1,"","Mild","Extreme"))</f>
        <v/>
      </c>
      <c r="Q247" s="12" t="str">
        <f>IF(I247="","",CHOOSE(_xll.StatOutlierType(ST_ChanceofAdmit,,I247) + 1,"","Mild","Extreme"))</f>
        <v/>
      </c>
    </row>
    <row r="248" spans="1:17" x14ac:dyDescent="0.35">
      <c r="A248" s="10">
        <v>247</v>
      </c>
      <c r="B248" s="11">
        <v>316</v>
      </c>
      <c r="C248" s="11">
        <v>105</v>
      </c>
      <c r="D248" s="11">
        <v>3</v>
      </c>
      <c r="E248" s="11">
        <v>3</v>
      </c>
      <c r="F248" s="11">
        <v>3.5</v>
      </c>
      <c r="G248" s="11">
        <v>8.73</v>
      </c>
      <c r="H248" s="11">
        <v>0</v>
      </c>
      <c r="I248" s="11">
        <v>0.72</v>
      </c>
      <c r="J248" s="11" t="str">
        <f>IF(B248="","",CHOOSE(_xll.StatOutlierType(ST_GREScore,,B248) + 1,"","Mild","Extreme"))</f>
        <v/>
      </c>
      <c r="K248" s="11" t="str">
        <f>IF(C248="","",CHOOSE(_xll.StatOutlierType(ST_TOEFLScore,,C248) + 1,"","Mild","Extreme"))</f>
        <v/>
      </c>
      <c r="L248" s="11" t="str">
        <f>IF(D248="","",CHOOSE(_xll.StatOutlierType(ST_UniversityRating,,D248) + 1,"","Mild","Extreme"))</f>
        <v/>
      </c>
      <c r="M248" s="11" t="str">
        <f>IF(E248="","",CHOOSE(_xll.StatOutlierType(ST_SOP,,E248) + 1,"","Mild","Extreme"))</f>
        <v/>
      </c>
      <c r="N248" s="11" t="str">
        <f>IF(F248="","",CHOOSE(_xll.StatOutlierType(ST_LOR,,F248) + 1,"","Mild","Extreme"))</f>
        <v/>
      </c>
      <c r="O248" s="11" t="str">
        <f>IF(G248="","",CHOOSE(_xll.StatOutlierType(ST_CGPA,,G248) + 1,"","Mild","Extreme"))</f>
        <v/>
      </c>
      <c r="P248" s="11" t="str">
        <f>IF(H248="","",CHOOSE(_xll.StatOutlierType(ST_Research,,H248) + 1,"","Mild","Extreme"))</f>
        <v/>
      </c>
      <c r="Q248" s="12" t="str">
        <f>IF(I248="","",CHOOSE(_xll.StatOutlierType(ST_ChanceofAdmit,,I248) + 1,"","Mild","Extreme"))</f>
        <v/>
      </c>
    </row>
    <row r="249" spans="1:17" x14ac:dyDescent="0.35">
      <c r="A249" s="10">
        <v>248</v>
      </c>
      <c r="B249" s="11">
        <v>311</v>
      </c>
      <c r="C249" s="11">
        <v>104</v>
      </c>
      <c r="D249" s="11">
        <v>2</v>
      </c>
      <c r="E249" s="11">
        <v>2.5</v>
      </c>
      <c r="F249" s="11">
        <v>3.5</v>
      </c>
      <c r="G249" s="11">
        <v>8.48</v>
      </c>
      <c r="H249" s="11">
        <v>0</v>
      </c>
      <c r="I249" s="11">
        <v>0.71</v>
      </c>
      <c r="J249" s="11" t="str">
        <f>IF(B249="","",CHOOSE(_xll.StatOutlierType(ST_GREScore,,B249) + 1,"","Mild","Extreme"))</f>
        <v/>
      </c>
      <c r="K249" s="11" t="str">
        <f>IF(C249="","",CHOOSE(_xll.StatOutlierType(ST_TOEFLScore,,C249) + 1,"","Mild","Extreme"))</f>
        <v/>
      </c>
      <c r="L249" s="11" t="str">
        <f>IF(D249="","",CHOOSE(_xll.StatOutlierType(ST_UniversityRating,,D249) + 1,"","Mild","Extreme"))</f>
        <v/>
      </c>
      <c r="M249" s="11" t="str">
        <f>IF(E249="","",CHOOSE(_xll.StatOutlierType(ST_SOP,,E249) + 1,"","Mild","Extreme"))</f>
        <v/>
      </c>
      <c r="N249" s="11" t="str">
        <f>IF(F249="","",CHOOSE(_xll.StatOutlierType(ST_LOR,,F249) + 1,"","Mild","Extreme"))</f>
        <v/>
      </c>
      <c r="O249" s="11" t="str">
        <f>IF(G249="","",CHOOSE(_xll.StatOutlierType(ST_CGPA,,G249) + 1,"","Mild","Extreme"))</f>
        <v/>
      </c>
      <c r="P249" s="11" t="str">
        <f>IF(H249="","",CHOOSE(_xll.StatOutlierType(ST_Research,,H249) + 1,"","Mild","Extreme"))</f>
        <v/>
      </c>
      <c r="Q249" s="12" t="str">
        <f>IF(I249="","",CHOOSE(_xll.StatOutlierType(ST_ChanceofAdmit,,I249) + 1,"","Mild","Extreme"))</f>
        <v/>
      </c>
    </row>
    <row r="250" spans="1:17" x14ac:dyDescent="0.35">
      <c r="A250" s="10">
        <v>249</v>
      </c>
      <c r="B250" s="11">
        <v>324</v>
      </c>
      <c r="C250" s="11">
        <v>110</v>
      </c>
      <c r="D250" s="11">
        <v>3</v>
      </c>
      <c r="E250" s="11">
        <v>3.5</v>
      </c>
      <c r="F250" s="11">
        <v>4</v>
      </c>
      <c r="G250" s="11">
        <v>8.8699999999999992</v>
      </c>
      <c r="H250" s="11">
        <v>1</v>
      </c>
      <c r="I250" s="11">
        <v>0.8</v>
      </c>
      <c r="J250" s="11" t="str">
        <f>IF(B250="","",CHOOSE(_xll.StatOutlierType(ST_GREScore,,B250) + 1,"","Mild","Extreme"))</f>
        <v/>
      </c>
      <c r="K250" s="11" t="str">
        <f>IF(C250="","",CHOOSE(_xll.StatOutlierType(ST_TOEFLScore,,C250) + 1,"","Mild","Extreme"))</f>
        <v/>
      </c>
      <c r="L250" s="11" t="str">
        <f>IF(D250="","",CHOOSE(_xll.StatOutlierType(ST_UniversityRating,,D250) + 1,"","Mild","Extreme"))</f>
        <v/>
      </c>
      <c r="M250" s="11" t="str">
        <f>IF(E250="","",CHOOSE(_xll.StatOutlierType(ST_SOP,,E250) + 1,"","Mild","Extreme"))</f>
        <v/>
      </c>
      <c r="N250" s="11" t="str">
        <f>IF(F250="","",CHOOSE(_xll.StatOutlierType(ST_LOR,,F250) + 1,"","Mild","Extreme"))</f>
        <v/>
      </c>
      <c r="O250" s="11" t="str">
        <f>IF(G250="","",CHOOSE(_xll.StatOutlierType(ST_CGPA,,G250) + 1,"","Mild","Extreme"))</f>
        <v/>
      </c>
      <c r="P250" s="11" t="str">
        <f>IF(H250="","",CHOOSE(_xll.StatOutlierType(ST_Research,,H250) + 1,"","Mild","Extreme"))</f>
        <v/>
      </c>
      <c r="Q250" s="12" t="str">
        <f>IF(I250="","",CHOOSE(_xll.StatOutlierType(ST_ChanceofAdmit,,I250) + 1,"","Mild","Extreme"))</f>
        <v/>
      </c>
    </row>
    <row r="251" spans="1:17" x14ac:dyDescent="0.35">
      <c r="A251" s="10">
        <v>250</v>
      </c>
      <c r="B251" s="11">
        <v>321</v>
      </c>
      <c r="C251" s="11">
        <v>111</v>
      </c>
      <c r="D251" s="11">
        <v>3</v>
      </c>
      <c r="E251" s="11">
        <v>3.5</v>
      </c>
      <c r="F251" s="11">
        <v>4</v>
      </c>
      <c r="G251" s="11">
        <v>8.83</v>
      </c>
      <c r="H251" s="11">
        <v>1</v>
      </c>
      <c r="I251" s="11">
        <v>0.77</v>
      </c>
      <c r="J251" s="11" t="str">
        <f>IF(B251="","",CHOOSE(_xll.StatOutlierType(ST_GREScore,,B251) + 1,"","Mild","Extreme"))</f>
        <v/>
      </c>
      <c r="K251" s="11" t="str">
        <f>IF(C251="","",CHOOSE(_xll.StatOutlierType(ST_TOEFLScore,,C251) + 1,"","Mild","Extreme"))</f>
        <v/>
      </c>
      <c r="L251" s="11" t="str">
        <f>IF(D251="","",CHOOSE(_xll.StatOutlierType(ST_UniversityRating,,D251) + 1,"","Mild","Extreme"))</f>
        <v/>
      </c>
      <c r="M251" s="11" t="str">
        <f>IF(E251="","",CHOOSE(_xll.StatOutlierType(ST_SOP,,E251) + 1,"","Mild","Extreme"))</f>
        <v/>
      </c>
      <c r="N251" s="11" t="str">
        <f>IF(F251="","",CHOOSE(_xll.StatOutlierType(ST_LOR,,F251) + 1,"","Mild","Extreme"))</f>
        <v/>
      </c>
      <c r="O251" s="11" t="str">
        <f>IF(G251="","",CHOOSE(_xll.StatOutlierType(ST_CGPA,,G251) + 1,"","Mild","Extreme"))</f>
        <v/>
      </c>
      <c r="P251" s="11" t="str">
        <f>IF(H251="","",CHOOSE(_xll.StatOutlierType(ST_Research,,H251) + 1,"","Mild","Extreme"))</f>
        <v/>
      </c>
      <c r="Q251" s="12" t="str">
        <f>IF(I251="","",CHOOSE(_xll.StatOutlierType(ST_ChanceofAdmit,,I251) + 1,"","Mild","Extreme"))</f>
        <v/>
      </c>
    </row>
    <row r="252" spans="1:17" x14ac:dyDescent="0.35">
      <c r="A252" s="10">
        <v>251</v>
      </c>
      <c r="B252" s="11">
        <v>320</v>
      </c>
      <c r="C252" s="11">
        <v>104</v>
      </c>
      <c r="D252" s="11">
        <v>3</v>
      </c>
      <c r="E252" s="11">
        <v>3</v>
      </c>
      <c r="F252" s="11">
        <v>2.5</v>
      </c>
      <c r="G252" s="11">
        <v>8.57</v>
      </c>
      <c r="H252" s="11">
        <v>1</v>
      </c>
      <c r="I252" s="11">
        <v>0.74</v>
      </c>
      <c r="J252" s="11" t="str">
        <f>IF(B252="","",CHOOSE(_xll.StatOutlierType(ST_GREScore,,B252) + 1,"","Mild","Extreme"))</f>
        <v/>
      </c>
      <c r="K252" s="11" t="str">
        <f>IF(C252="","",CHOOSE(_xll.StatOutlierType(ST_TOEFLScore,,C252) + 1,"","Mild","Extreme"))</f>
        <v/>
      </c>
      <c r="L252" s="11" t="str">
        <f>IF(D252="","",CHOOSE(_xll.StatOutlierType(ST_UniversityRating,,D252) + 1,"","Mild","Extreme"))</f>
        <v/>
      </c>
      <c r="M252" s="11" t="str">
        <f>IF(E252="","",CHOOSE(_xll.StatOutlierType(ST_SOP,,E252) + 1,"","Mild","Extreme"))</f>
        <v/>
      </c>
      <c r="N252" s="11" t="str">
        <f>IF(F252="","",CHOOSE(_xll.StatOutlierType(ST_LOR,,F252) + 1,"","Mild","Extreme"))</f>
        <v/>
      </c>
      <c r="O252" s="11" t="str">
        <f>IF(G252="","",CHOOSE(_xll.StatOutlierType(ST_CGPA,,G252) + 1,"","Mild","Extreme"))</f>
        <v/>
      </c>
      <c r="P252" s="11" t="str">
        <f>IF(H252="","",CHOOSE(_xll.StatOutlierType(ST_Research,,H252) + 1,"","Mild","Extreme"))</f>
        <v/>
      </c>
      <c r="Q252" s="12" t="str">
        <f>IF(I252="","",CHOOSE(_xll.StatOutlierType(ST_ChanceofAdmit,,I252) + 1,"","Mild","Extreme"))</f>
        <v/>
      </c>
    </row>
    <row r="253" spans="1:17" x14ac:dyDescent="0.35">
      <c r="A253" s="10">
        <v>252</v>
      </c>
      <c r="B253" s="11">
        <v>316</v>
      </c>
      <c r="C253" s="11">
        <v>99</v>
      </c>
      <c r="D253" s="11">
        <v>2</v>
      </c>
      <c r="E253" s="11">
        <v>2.5</v>
      </c>
      <c r="F253" s="11">
        <v>3</v>
      </c>
      <c r="G253" s="11">
        <v>9</v>
      </c>
      <c r="H253" s="11">
        <v>0</v>
      </c>
      <c r="I253" s="11">
        <v>0.7</v>
      </c>
      <c r="J253" s="11" t="str">
        <f>IF(B253="","",CHOOSE(_xll.StatOutlierType(ST_GREScore,,B253) + 1,"","Mild","Extreme"))</f>
        <v/>
      </c>
      <c r="K253" s="11" t="str">
        <f>IF(C253="","",CHOOSE(_xll.StatOutlierType(ST_TOEFLScore,,C253) + 1,"","Mild","Extreme"))</f>
        <v/>
      </c>
      <c r="L253" s="11" t="str">
        <f>IF(D253="","",CHOOSE(_xll.StatOutlierType(ST_UniversityRating,,D253) + 1,"","Mild","Extreme"))</f>
        <v/>
      </c>
      <c r="M253" s="11" t="str">
        <f>IF(E253="","",CHOOSE(_xll.StatOutlierType(ST_SOP,,E253) + 1,"","Mild","Extreme"))</f>
        <v/>
      </c>
      <c r="N253" s="11" t="str">
        <f>IF(F253="","",CHOOSE(_xll.StatOutlierType(ST_LOR,,F253) + 1,"","Mild","Extreme"))</f>
        <v/>
      </c>
      <c r="O253" s="11" t="str">
        <f>IF(G253="","",CHOOSE(_xll.StatOutlierType(ST_CGPA,,G253) + 1,"","Mild","Extreme"))</f>
        <v/>
      </c>
      <c r="P253" s="11" t="str">
        <f>IF(H253="","",CHOOSE(_xll.StatOutlierType(ST_Research,,H253) + 1,"","Mild","Extreme"))</f>
        <v/>
      </c>
      <c r="Q253" s="12" t="str">
        <f>IF(I253="","",CHOOSE(_xll.StatOutlierType(ST_ChanceofAdmit,,I253) + 1,"","Mild","Extreme"))</f>
        <v/>
      </c>
    </row>
    <row r="254" spans="1:17" x14ac:dyDescent="0.35">
      <c r="A254" s="10">
        <v>253</v>
      </c>
      <c r="B254" s="11">
        <v>318</v>
      </c>
      <c r="C254" s="11">
        <v>100</v>
      </c>
      <c r="D254" s="11">
        <v>2</v>
      </c>
      <c r="E254" s="11">
        <v>2.5</v>
      </c>
      <c r="F254" s="11">
        <v>3.5</v>
      </c>
      <c r="G254" s="11">
        <v>8.5399999999999991</v>
      </c>
      <c r="H254" s="11">
        <v>1</v>
      </c>
      <c r="I254" s="11">
        <v>0.71</v>
      </c>
      <c r="J254" s="11" t="str">
        <f>IF(B254="","",CHOOSE(_xll.StatOutlierType(ST_GREScore,,B254) + 1,"","Mild","Extreme"))</f>
        <v/>
      </c>
      <c r="K254" s="11" t="str">
        <f>IF(C254="","",CHOOSE(_xll.StatOutlierType(ST_TOEFLScore,,C254) + 1,"","Mild","Extreme"))</f>
        <v/>
      </c>
      <c r="L254" s="11" t="str">
        <f>IF(D254="","",CHOOSE(_xll.StatOutlierType(ST_UniversityRating,,D254) + 1,"","Mild","Extreme"))</f>
        <v/>
      </c>
      <c r="M254" s="11" t="str">
        <f>IF(E254="","",CHOOSE(_xll.StatOutlierType(ST_SOP,,E254) + 1,"","Mild","Extreme"))</f>
        <v/>
      </c>
      <c r="N254" s="11" t="str">
        <f>IF(F254="","",CHOOSE(_xll.StatOutlierType(ST_LOR,,F254) + 1,"","Mild","Extreme"))</f>
        <v/>
      </c>
      <c r="O254" s="11" t="str">
        <f>IF(G254="","",CHOOSE(_xll.StatOutlierType(ST_CGPA,,G254) + 1,"","Mild","Extreme"))</f>
        <v/>
      </c>
      <c r="P254" s="11" t="str">
        <f>IF(H254="","",CHOOSE(_xll.StatOutlierType(ST_Research,,H254) + 1,"","Mild","Extreme"))</f>
        <v/>
      </c>
      <c r="Q254" s="12" t="str">
        <f>IF(I254="","",CHOOSE(_xll.StatOutlierType(ST_ChanceofAdmit,,I254) + 1,"","Mild","Extreme"))</f>
        <v/>
      </c>
    </row>
    <row r="255" spans="1:17" x14ac:dyDescent="0.35">
      <c r="A255" s="10">
        <v>254</v>
      </c>
      <c r="B255" s="11">
        <v>335</v>
      </c>
      <c r="C255" s="11">
        <v>115</v>
      </c>
      <c r="D255" s="11">
        <v>4</v>
      </c>
      <c r="E255" s="11">
        <v>4.5</v>
      </c>
      <c r="F255" s="11">
        <v>4.5</v>
      </c>
      <c r="G255" s="11">
        <v>9.68</v>
      </c>
      <c r="H255" s="11">
        <v>1</v>
      </c>
      <c r="I255" s="11">
        <v>0.93</v>
      </c>
      <c r="J255" s="11" t="str">
        <f>IF(B255="","",CHOOSE(_xll.StatOutlierType(ST_GREScore,,B255) + 1,"","Mild","Extreme"))</f>
        <v/>
      </c>
      <c r="K255" s="11" t="str">
        <f>IF(C255="","",CHOOSE(_xll.StatOutlierType(ST_TOEFLScore,,C255) + 1,"","Mild","Extreme"))</f>
        <v/>
      </c>
      <c r="L255" s="11" t="str">
        <f>IF(D255="","",CHOOSE(_xll.StatOutlierType(ST_UniversityRating,,D255) + 1,"","Mild","Extreme"))</f>
        <v/>
      </c>
      <c r="M255" s="11" t="str">
        <f>IF(E255="","",CHOOSE(_xll.StatOutlierType(ST_SOP,,E255) + 1,"","Mild","Extreme"))</f>
        <v/>
      </c>
      <c r="N255" s="11" t="str">
        <f>IF(F255="","",CHOOSE(_xll.StatOutlierType(ST_LOR,,F255) + 1,"","Mild","Extreme"))</f>
        <v/>
      </c>
      <c r="O255" s="11" t="str">
        <f>IF(G255="","",CHOOSE(_xll.StatOutlierType(ST_CGPA,,G255) + 1,"","Mild","Extreme"))</f>
        <v/>
      </c>
      <c r="P255" s="11" t="str">
        <f>IF(H255="","",CHOOSE(_xll.StatOutlierType(ST_Research,,H255) + 1,"","Mild","Extreme"))</f>
        <v/>
      </c>
      <c r="Q255" s="12" t="str">
        <f>IF(I255="","",CHOOSE(_xll.StatOutlierType(ST_ChanceofAdmit,,I255) + 1,"","Mild","Extreme"))</f>
        <v/>
      </c>
    </row>
    <row r="256" spans="1:17" x14ac:dyDescent="0.35">
      <c r="A256" s="10">
        <v>255</v>
      </c>
      <c r="B256" s="11">
        <v>321</v>
      </c>
      <c r="C256" s="11">
        <v>114</v>
      </c>
      <c r="D256" s="11">
        <v>4</v>
      </c>
      <c r="E256" s="11">
        <v>4</v>
      </c>
      <c r="F256" s="11">
        <v>5</v>
      </c>
      <c r="G256" s="11">
        <v>9.1199999999999992</v>
      </c>
      <c r="H256" s="11">
        <v>0</v>
      </c>
      <c r="I256" s="11">
        <v>0.85</v>
      </c>
      <c r="J256" s="11" t="str">
        <f>IF(B256="","",CHOOSE(_xll.StatOutlierType(ST_GREScore,,B256) + 1,"","Mild","Extreme"))</f>
        <v/>
      </c>
      <c r="K256" s="11" t="str">
        <f>IF(C256="","",CHOOSE(_xll.StatOutlierType(ST_TOEFLScore,,C256) + 1,"","Mild","Extreme"))</f>
        <v/>
      </c>
      <c r="L256" s="11" t="str">
        <f>IF(D256="","",CHOOSE(_xll.StatOutlierType(ST_UniversityRating,,D256) + 1,"","Mild","Extreme"))</f>
        <v/>
      </c>
      <c r="M256" s="11" t="str">
        <f>IF(E256="","",CHOOSE(_xll.StatOutlierType(ST_SOP,,E256) + 1,"","Mild","Extreme"))</f>
        <v/>
      </c>
      <c r="N256" s="11" t="str">
        <f>IF(F256="","",CHOOSE(_xll.StatOutlierType(ST_LOR,,F256) + 1,"","Mild","Extreme"))</f>
        <v/>
      </c>
      <c r="O256" s="11" t="str">
        <f>IF(G256="","",CHOOSE(_xll.StatOutlierType(ST_CGPA,,G256) + 1,"","Mild","Extreme"))</f>
        <v/>
      </c>
      <c r="P256" s="11" t="str">
        <f>IF(H256="","",CHOOSE(_xll.StatOutlierType(ST_Research,,H256) + 1,"","Mild","Extreme"))</f>
        <v/>
      </c>
      <c r="Q256" s="12" t="str">
        <f>IF(I256="","",CHOOSE(_xll.StatOutlierType(ST_ChanceofAdmit,,I256) + 1,"","Mild","Extreme"))</f>
        <v/>
      </c>
    </row>
    <row r="257" spans="1:17" x14ac:dyDescent="0.35">
      <c r="A257" s="10">
        <v>256</v>
      </c>
      <c r="B257" s="11">
        <v>307</v>
      </c>
      <c r="C257" s="11">
        <v>110</v>
      </c>
      <c r="D257" s="11">
        <v>4</v>
      </c>
      <c r="E257" s="11">
        <v>4</v>
      </c>
      <c r="F257" s="11">
        <v>4.5</v>
      </c>
      <c r="G257" s="11">
        <v>8.3699999999999992</v>
      </c>
      <c r="H257" s="11">
        <v>0</v>
      </c>
      <c r="I257" s="11">
        <v>0.79</v>
      </c>
      <c r="J257" s="11" t="str">
        <f>IF(B257="","",CHOOSE(_xll.StatOutlierType(ST_GREScore,,B257) + 1,"","Mild","Extreme"))</f>
        <v/>
      </c>
      <c r="K257" s="11" t="str">
        <f>IF(C257="","",CHOOSE(_xll.StatOutlierType(ST_TOEFLScore,,C257) + 1,"","Mild","Extreme"))</f>
        <v/>
      </c>
      <c r="L257" s="11" t="str">
        <f>IF(D257="","",CHOOSE(_xll.StatOutlierType(ST_UniversityRating,,D257) + 1,"","Mild","Extreme"))</f>
        <v/>
      </c>
      <c r="M257" s="11" t="str">
        <f>IF(E257="","",CHOOSE(_xll.StatOutlierType(ST_SOP,,E257) + 1,"","Mild","Extreme"))</f>
        <v/>
      </c>
      <c r="N257" s="11" t="str">
        <f>IF(F257="","",CHOOSE(_xll.StatOutlierType(ST_LOR,,F257) + 1,"","Mild","Extreme"))</f>
        <v/>
      </c>
      <c r="O257" s="11" t="str">
        <f>IF(G257="","",CHOOSE(_xll.StatOutlierType(ST_CGPA,,G257) + 1,"","Mild","Extreme"))</f>
        <v/>
      </c>
      <c r="P257" s="11" t="str">
        <f>IF(H257="","",CHOOSE(_xll.StatOutlierType(ST_Research,,H257) + 1,"","Mild","Extreme"))</f>
        <v/>
      </c>
      <c r="Q257" s="12" t="str">
        <f>IF(I257="","",CHOOSE(_xll.StatOutlierType(ST_ChanceofAdmit,,I257) + 1,"","Mild","Extreme"))</f>
        <v/>
      </c>
    </row>
    <row r="258" spans="1:17" x14ac:dyDescent="0.35">
      <c r="A258" s="10">
        <v>257</v>
      </c>
      <c r="B258" s="11">
        <v>309</v>
      </c>
      <c r="C258" s="11">
        <v>99</v>
      </c>
      <c r="D258" s="11">
        <v>3</v>
      </c>
      <c r="E258" s="11">
        <v>4</v>
      </c>
      <c r="F258" s="11">
        <v>4</v>
      </c>
      <c r="G258" s="11">
        <v>8.56</v>
      </c>
      <c r="H258" s="11">
        <v>0</v>
      </c>
      <c r="I258" s="11">
        <v>0.76</v>
      </c>
      <c r="J258" s="11" t="str">
        <f>IF(B258="","",CHOOSE(_xll.StatOutlierType(ST_GREScore,,B258) + 1,"","Mild","Extreme"))</f>
        <v/>
      </c>
      <c r="K258" s="11" t="str">
        <f>IF(C258="","",CHOOSE(_xll.StatOutlierType(ST_TOEFLScore,,C258) + 1,"","Mild","Extreme"))</f>
        <v/>
      </c>
      <c r="L258" s="11" t="str">
        <f>IF(D258="","",CHOOSE(_xll.StatOutlierType(ST_UniversityRating,,D258) + 1,"","Mild","Extreme"))</f>
        <v/>
      </c>
      <c r="M258" s="11" t="str">
        <f>IF(E258="","",CHOOSE(_xll.StatOutlierType(ST_SOP,,E258) + 1,"","Mild","Extreme"))</f>
        <v/>
      </c>
      <c r="N258" s="11" t="str">
        <f>IF(F258="","",CHOOSE(_xll.StatOutlierType(ST_LOR,,F258) + 1,"","Mild","Extreme"))</f>
        <v/>
      </c>
      <c r="O258" s="11" t="str">
        <f>IF(G258="","",CHOOSE(_xll.StatOutlierType(ST_CGPA,,G258) + 1,"","Mild","Extreme"))</f>
        <v/>
      </c>
      <c r="P258" s="11" t="str">
        <f>IF(H258="","",CHOOSE(_xll.StatOutlierType(ST_Research,,H258) + 1,"","Mild","Extreme"))</f>
        <v/>
      </c>
      <c r="Q258" s="12" t="str">
        <f>IF(I258="","",CHOOSE(_xll.StatOutlierType(ST_ChanceofAdmit,,I258) + 1,"","Mild","Extreme"))</f>
        <v/>
      </c>
    </row>
    <row r="259" spans="1:17" x14ac:dyDescent="0.35">
      <c r="A259" s="10">
        <v>258</v>
      </c>
      <c r="B259" s="11">
        <v>324</v>
      </c>
      <c r="C259" s="11">
        <v>100</v>
      </c>
      <c r="D259" s="11">
        <v>3</v>
      </c>
      <c r="E259" s="11">
        <v>4</v>
      </c>
      <c r="F259" s="11">
        <v>5</v>
      </c>
      <c r="G259" s="11">
        <v>8.64</v>
      </c>
      <c r="H259" s="11">
        <v>1</v>
      </c>
      <c r="I259" s="11">
        <v>0.78</v>
      </c>
      <c r="J259" s="11" t="str">
        <f>IF(B259="","",CHOOSE(_xll.StatOutlierType(ST_GREScore,,B259) + 1,"","Mild","Extreme"))</f>
        <v/>
      </c>
      <c r="K259" s="11" t="str">
        <f>IF(C259="","",CHOOSE(_xll.StatOutlierType(ST_TOEFLScore,,C259) + 1,"","Mild","Extreme"))</f>
        <v/>
      </c>
      <c r="L259" s="11" t="str">
        <f>IF(D259="","",CHOOSE(_xll.StatOutlierType(ST_UniversityRating,,D259) + 1,"","Mild","Extreme"))</f>
        <v/>
      </c>
      <c r="M259" s="11" t="str">
        <f>IF(E259="","",CHOOSE(_xll.StatOutlierType(ST_SOP,,E259) + 1,"","Mild","Extreme"))</f>
        <v/>
      </c>
      <c r="N259" s="11" t="str">
        <f>IF(F259="","",CHOOSE(_xll.StatOutlierType(ST_LOR,,F259) + 1,"","Mild","Extreme"))</f>
        <v/>
      </c>
      <c r="O259" s="11" t="str">
        <f>IF(G259="","",CHOOSE(_xll.StatOutlierType(ST_CGPA,,G259) + 1,"","Mild","Extreme"))</f>
        <v/>
      </c>
      <c r="P259" s="11" t="str">
        <f>IF(H259="","",CHOOSE(_xll.StatOutlierType(ST_Research,,H259) + 1,"","Mild","Extreme"))</f>
        <v/>
      </c>
      <c r="Q259" s="12" t="str">
        <f>IF(I259="","",CHOOSE(_xll.StatOutlierType(ST_ChanceofAdmit,,I259) + 1,"","Mild","Extreme"))</f>
        <v/>
      </c>
    </row>
    <row r="260" spans="1:17" x14ac:dyDescent="0.35">
      <c r="A260" s="10">
        <v>259</v>
      </c>
      <c r="B260" s="11">
        <v>326</v>
      </c>
      <c r="C260" s="11">
        <v>102</v>
      </c>
      <c r="D260" s="11">
        <v>4</v>
      </c>
      <c r="E260" s="11">
        <v>5</v>
      </c>
      <c r="F260" s="11">
        <v>5</v>
      </c>
      <c r="G260" s="11">
        <v>8.76</v>
      </c>
      <c r="H260" s="11">
        <v>1</v>
      </c>
      <c r="I260" s="11">
        <v>0.77</v>
      </c>
      <c r="J260" s="11" t="str">
        <f>IF(B260="","",CHOOSE(_xll.StatOutlierType(ST_GREScore,,B260) + 1,"","Mild","Extreme"))</f>
        <v/>
      </c>
      <c r="K260" s="11" t="str">
        <f>IF(C260="","",CHOOSE(_xll.StatOutlierType(ST_TOEFLScore,,C260) + 1,"","Mild","Extreme"))</f>
        <v/>
      </c>
      <c r="L260" s="11" t="str">
        <f>IF(D260="","",CHOOSE(_xll.StatOutlierType(ST_UniversityRating,,D260) + 1,"","Mild","Extreme"))</f>
        <v/>
      </c>
      <c r="M260" s="11" t="str">
        <f>IF(E260="","",CHOOSE(_xll.StatOutlierType(ST_SOP,,E260) + 1,"","Mild","Extreme"))</f>
        <v/>
      </c>
      <c r="N260" s="11" t="str">
        <f>IF(F260="","",CHOOSE(_xll.StatOutlierType(ST_LOR,,F260) + 1,"","Mild","Extreme"))</f>
        <v/>
      </c>
      <c r="O260" s="11" t="str">
        <f>IF(G260="","",CHOOSE(_xll.StatOutlierType(ST_CGPA,,G260) + 1,"","Mild","Extreme"))</f>
        <v/>
      </c>
      <c r="P260" s="11" t="str">
        <f>IF(H260="","",CHOOSE(_xll.StatOutlierType(ST_Research,,H260) + 1,"","Mild","Extreme"))</f>
        <v/>
      </c>
      <c r="Q260" s="12" t="str">
        <f>IF(I260="","",CHOOSE(_xll.StatOutlierType(ST_ChanceofAdmit,,I260) + 1,"","Mild","Extreme"))</f>
        <v/>
      </c>
    </row>
    <row r="261" spans="1:17" x14ac:dyDescent="0.35">
      <c r="A261" s="10">
        <v>260</v>
      </c>
      <c r="B261" s="11">
        <v>331</v>
      </c>
      <c r="C261" s="11">
        <v>119</v>
      </c>
      <c r="D261" s="11">
        <v>4</v>
      </c>
      <c r="E261" s="11">
        <v>5</v>
      </c>
      <c r="F261" s="11">
        <v>4.5</v>
      </c>
      <c r="G261" s="11">
        <v>9.34</v>
      </c>
      <c r="H261" s="11">
        <v>1</v>
      </c>
      <c r="I261" s="11">
        <v>0.9</v>
      </c>
      <c r="J261" s="11" t="str">
        <f>IF(B261="","",CHOOSE(_xll.StatOutlierType(ST_GREScore,,B261) + 1,"","Mild","Extreme"))</f>
        <v/>
      </c>
      <c r="K261" s="11" t="str">
        <f>IF(C261="","",CHOOSE(_xll.StatOutlierType(ST_TOEFLScore,,C261) + 1,"","Mild","Extreme"))</f>
        <v/>
      </c>
      <c r="L261" s="11" t="str">
        <f>IF(D261="","",CHOOSE(_xll.StatOutlierType(ST_UniversityRating,,D261) + 1,"","Mild","Extreme"))</f>
        <v/>
      </c>
      <c r="M261" s="11" t="str">
        <f>IF(E261="","",CHOOSE(_xll.StatOutlierType(ST_SOP,,E261) + 1,"","Mild","Extreme"))</f>
        <v/>
      </c>
      <c r="N261" s="11" t="str">
        <f>IF(F261="","",CHOOSE(_xll.StatOutlierType(ST_LOR,,F261) + 1,"","Mild","Extreme"))</f>
        <v/>
      </c>
      <c r="O261" s="11" t="str">
        <f>IF(G261="","",CHOOSE(_xll.StatOutlierType(ST_CGPA,,G261) + 1,"","Mild","Extreme"))</f>
        <v/>
      </c>
      <c r="P261" s="11" t="str">
        <f>IF(H261="","",CHOOSE(_xll.StatOutlierType(ST_Research,,H261) + 1,"","Mild","Extreme"))</f>
        <v/>
      </c>
      <c r="Q261" s="12" t="str">
        <f>IF(I261="","",CHOOSE(_xll.StatOutlierType(ST_ChanceofAdmit,,I261) + 1,"","Mild","Extreme"))</f>
        <v/>
      </c>
    </row>
    <row r="262" spans="1:17" x14ac:dyDescent="0.35">
      <c r="A262" s="10">
        <v>261</v>
      </c>
      <c r="B262" s="11">
        <v>327</v>
      </c>
      <c r="C262" s="11">
        <v>108</v>
      </c>
      <c r="D262" s="11">
        <v>5</v>
      </c>
      <c r="E262" s="11">
        <v>5</v>
      </c>
      <c r="F262" s="11">
        <v>3.5</v>
      </c>
      <c r="G262" s="11">
        <v>9.1300000000000008</v>
      </c>
      <c r="H262" s="11">
        <v>1</v>
      </c>
      <c r="I262" s="11">
        <v>0.87</v>
      </c>
      <c r="J262" s="11" t="str">
        <f>IF(B262="","",CHOOSE(_xll.StatOutlierType(ST_GREScore,,B262) + 1,"","Mild","Extreme"))</f>
        <v/>
      </c>
      <c r="K262" s="11" t="str">
        <f>IF(C262="","",CHOOSE(_xll.StatOutlierType(ST_TOEFLScore,,C262) + 1,"","Mild","Extreme"))</f>
        <v/>
      </c>
      <c r="L262" s="11" t="str">
        <f>IF(D262="","",CHOOSE(_xll.StatOutlierType(ST_UniversityRating,,D262) + 1,"","Mild","Extreme"))</f>
        <v/>
      </c>
      <c r="M262" s="11" t="str">
        <f>IF(E262="","",CHOOSE(_xll.StatOutlierType(ST_SOP,,E262) + 1,"","Mild","Extreme"))</f>
        <v/>
      </c>
      <c r="N262" s="11" t="str">
        <f>IF(F262="","",CHOOSE(_xll.StatOutlierType(ST_LOR,,F262) + 1,"","Mild","Extreme"))</f>
        <v/>
      </c>
      <c r="O262" s="11" t="str">
        <f>IF(G262="","",CHOOSE(_xll.StatOutlierType(ST_CGPA,,G262) + 1,"","Mild","Extreme"))</f>
        <v/>
      </c>
      <c r="P262" s="11" t="str">
        <f>IF(H262="","",CHOOSE(_xll.StatOutlierType(ST_Research,,H262) + 1,"","Mild","Extreme"))</f>
        <v/>
      </c>
      <c r="Q262" s="12" t="str">
        <f>IF(I262="","",CHOOSE(_xll.StatOutlierType(ST_ChanceofAdmit,,I262) + 1,"","Mild","Extreme"))</f>
        <v/>
      </c>
    </row>
    <row r="263" spans="1:17" x14ac:dyDescent="0.35">
      <c r="A263" s="10">
        <v>262</v>
      </c>
      <c r="B263" s="11">
        <v>312</v>
      </c>
      <c r="C263" s="11">
        <v>104</v>
      </c>
      <c r="D263" s="11">
        <v>3</v>
      </c>
      <c r="E263" s="11">
        <v>3.5</v>
      </c>
      <c r="F263" s="11">
        <v>4</v>
      </c>
      <c r="G263" s="11">
        <v>8.09</v>
      </c>
      <c r="H263" s="11">
        <v>0</v>
      </c>
      <c r="I263" s="11">
        <v>0.71</v>
      </c>
      <c r="J263" s="11" t="str">
        <f>IF(B263="","",CHOOSE(_xll.StatOutlierType(ST_GREScore,,B263) + 1,"","Mild","Extreme"))</f>
        <v/>
      </c>
      <c r="K263" s="11" t="str">
        <f>IF(C263="","",CHOOSE(_xll.StatOutlierType(ST_TOEFLScore,,C263) + 1,"","Mild","Extreme"))</f>
        <v/>
      </c>
      <c r="L263" s="11" t="str">
        <f>IF(D263="","",CHOOSE(_xll.StatOutlierType(ST_UniversityRating,,D263) + 1,"","Mild","Extreme"))</f>
        <v/>
      </c>
      <c r="M263" s="11" t="str">
        <f>IF(E263="","",CHOOSE(_xll.StatOutlierType(ST_SOP,,E263) + 1,"","Mild","Extreme"))</f>
        <v/>
      </c>
      <c r="N263" s="11" t="str">
        <f>IF(F263="","",CHOOSE(_xll.StatOutlierType(ST_LOR,,F263) + 1,"","Mild","Extreme"))</f>
        <v/>
      </c>
      <c r="O263" s="11" t="str">
        <f>IF(G263="","",CHOOSE(_xll.StatOutlierType(ST_CGPA,,G263) + 1,"","Mild","Extreme"))</f>
        <v/>
      </c>
      <c r="P263" s="11" t="str">
        <f>IF(H263="","",CHOOSE(_xll.StatOutlierType(ST_Research,,H263) + 1,"","Mild","Extreme"))</f>
        <v/>
      </c>
      <c r="Q263" s="12" t="str">
        <f>IF(I263="","",CHOOSE(_xll.StatOutlierType(ST_ChanceofAdmit,,I263) + 1,"","Mild","Extreme"))</f>
        <v/>
      </c>
    </row>
    <row r="264" spans="1:17" x14ac:dyDescent="0.35">
      <c r="A264" s="10">
        <v>263</v>
      </c>
      <c r="B264" s="11">
        <v>308</v>
      </c>
      <c r="C264" s="11">
        <v>103</v>
      </c>
      <c r="D264" s="11">
        <v>2</v>
      </c>
      <c r="E264" s="11">
        <v>2.5</v>
      </c>
      <c r="F264" s="11">
        <v>4</v>
      </c>
      <c r="G264" s="11">
        <v>8.36</v>
      </c>
      <c r="H264" s="11">
        <v>1</v>
      </c>
      <c r="I264" s="11">
        <v>0.7</v>
      </c>
      <c r="J264" s="11" t="str">
        <f>IF(B264="","",CHOOSE(_xll.StatOutlierType(ST_GREScore,,B264) + 1,"","Mild","Extreme"))</f>
        <v/>
      </c>
      <c r="K264" s="11" t="str">
        <f>IF(C264="","",CHOOSE(_xll.StatOutlierType(ST_TOEFLScore,,C264) + 1,"","Mild","Extreme"))</f>
        <v/>
      </c>
      <c r="L264" s="11" t="str">
        <f>IF(D264="","",CHOOSE(_xll.StatOutlierType(ST_UniversityRating,,D264) + 1,"","Mild","Extreme"))</f>
        <v/>
      </c>
      <c r="M264" s="11" t="str">
        <f>IF(E264="","",CHOOSE(_xll.StatOutlierType(ST_SOP,,E264) + 1,"","Mild","Extreme"))</f>
        <v/>
      </c>
      <c r="N264" s="11" t="str">
        <f>IF(F264="","",CHOOSE(_xll.StatOutlierType(ST_LOR,,F264) + 1,"","Mild","Extreme"))</f>
        <v/>
      </c>
      <c r="O264" s="11" t="str">
        <f>IF(G264="","",CHOOSE(_xll.StatOutlierType(ST_CGPA,,G264) + 1,"","Mild","Extreme"))</f>
        <v/>
      </c>
      <c r="P264" s="11" t="str">
        <f>IF(H264="","",CHOOSE(_xll.StatOutlierType(ST_Research,,H264) + 1,"","Mild","Extreme"))</f>
        <v/>
      </c>
      <c r="Q264" s="12" t="str">
        <f>IF(I264="","",CHOOSE(_xll.StatOutlierType(ST_ChanceofAdmit,,I264) + 1,"","Mild","Extreme"))</f>
        <v/>
      </c>
    </row>
    <row r="265" spans="1:17" x14ac:dyDescent="0.35">
      <c r="A265" s="10">
        <v>264</v>
      </c>
      <c r="B265" s="11">
        <v>324</v>
      </c>
      <c r="C265" s="11">
        <v>111</v>
      </c>
      <c r="D265" s="11">
        <v>3</v>
      </c>
      <c r="E265" s="11">
        <v>2.5</v>
      </c>
      <c r="F265" s="11">
        <v>1.5</v>
      </c>
      <c r="G265" s="11">
        <v>8.7899999999999991</v>
      </c>
      <c r="H265" s="11">
        <v>1</v>
      </c>
      <c r="I265" s="11">
        <v>0.7</v>
      </c>
      <c r="J265" s="11" t="str">
        <f>IF(B265="","",CHOOSE(_xll.StatOutlierType(ST_GREScore,,B265) + 1,"","Mild","Extreme"))</f>
        <v/>
      </c>
      <c r="K265" s="11" t="str">
        <f>IF(C265="","",CHOOSE(_xll.StatOutlierType(ST_TOEFLScore,,C265) + 1,"","Mild","Extreme"))</f>
        <v/>
      </c>
      <c r="L265" s="11" t="str">
        <f>IF(D265="","",CHOOSE(_xll.StatOutlierType(ST_UniversityRating,,D265) + 1,"","Mild","Extreme"))</f>
        <v/>
      </c>
      <c r="M265" s="11" t="str">
        <f>IF(E265="","",CHOOSE(_xll.StatOutlierType(ST_SOP,,E265) + 1,"","Mild","Extreme"))</f>
        <v/>
      </c>
      <c r="N265" s="11" t="str">
        <f>IF(F265="","",CHOOSE(_xll.StatOutlierType(ST_LOR,,F265) + 1,"","Mild","Extreme"))</f>
        <v>Mild</v>
      </c>
      <c r="O265" s="11" t="str">
        <f>IF(G265="","",CHOOSE(_xll.StatOutlierType(ST_CGPA,,G265) + 1,"","Mild","Extreme"))</f>
        <v/>
      </c>
      <c r="P265" s="11" t="str">
        <f>IF(H265="","",CHOOSE(_xll.StatOutlierType(ST_Research,,H265) + 1,"","Mild","Extreme"))</f>
        <v/>
      </c>
      <c r="Q265" s="12" t="str">
        <f>IF(I265="","",CHOOSE(_xll.StatOutlierType(ST_ChanceofAdmit,,I265) + 1,"","Mild","Extreme"))</f>
        <v/>
      </c>
    </row>
    <row r="266" spans="1:17" x14ac:dyDescent="0.35">
      <c r="A266" s="10">
        <v>265</v>
      </c>
      <c r="B266" s="11">
        <v>325</v>
      </c>
      <c r="C266" s="11">
        <v>110</v>
      </c>
      <c r="D266" s="11">
        <v>2</v>
      </c>
      <c r="E266" s="11">
        <v>3</v>
      </c>
      <c r="F266" s="11">
        <v>2.5</v>
      </c>
      <c r="G266" s="11">
        <v>8.76</v>
      </c>
      <c r="H266" s="11">
        <v>1</v>
      </c>
      <c r="I266" s="11">
        <v>0.75</v>
      </c>
      <c r="J266" s="11" t="str">
        <f>IF(B266="","",CHOOSE(_xll.StatOutlierType(ST_GREScore,,B266) + 1,"","Mild","Extreme"))</f>
        <v/>
      </c>
      <c r="K266" s="11" t="str">
        <f>IF(C266="","",CHOOSE(_xll.StatOutlierType(ST_TOEFLScore,,C266) + 1,"","Mild","Extreme"))</f>
        <v/>
      </c>
      <c r="L266" s="11" t="str">
        <f>IF(D266="","",CHOOSE(_xll.StatOutlierType(ST_UniversityRating,,D266) + 1,"","Mild","Extreme"))</f>
        <v/>
      </c>
      <c r="M266" s="11" t="str">
        <f>IF(E266="","",CHOOSE(_xll.StatOutlierType(ST_SOP,,E266) + 1,"","Mild","Extreme"))</f>
        <v/>
      </c>
      <c r="N266" s="11" t="str">
        <f>IF(F266="","",CHOOSE(_xll.StatOutlierType(ST_LOR,,F266) + 1,"","Mild","Extreme"))</f>
        <v/>
      </c>
      <c r="O266" s="11" t="str">
        <f>IF(G266="","",CHOOSE(_xll.StatOutlierType(ST_CGPA,,G266) + 1,"","Mild","Extreme"))</f>
        <v/>
      </c>
      <c r="P266" s="11" t="str">
        <f>IF(H266="","",CHOOSE(_xll.StatOutlierType(ST_Research,,H266) + 1,"","Mild","Extreme"))</f>
        <v/>
      </c>
      <c r="Q266" s="12" t="str">
        <f>IF(I266="","",CHOOSE(_xll.StatOutlierType(ST_ChanceofAdmit,,I266) + 1,"","Mild","Extreme"))</f>
        <v/>
      </c>
    </row>
    <row r="267" spans="1:17" x14ac:dyDescent="0.35">
      <c r="A267" s="10">
        <v>266</v>
      </c>
      <c r="B267" s="11">
        <v>313</v>
      </c>
      <c r="C267" s="11">
        <v>102</v>
      </c>
      <c r="D267" s="11">
        <v>3</v>
      </c>
      <c r="E267" s="11">
        <v>2.5</v>
      </c>
      <c r="F267" s="11">
        <v>2.5</v>
      </c>
      <c r="G267" s="11">
        <v>8.68</v>
      </c>
      <c r="H267" s="11">
        <v>0</v>
      </c>
      <c r="I267" s="11">
        <v>0.71</v>
      </c>
      <c r="J267" s="11" t="str">
        <f>IF(B267="","",CHOOSE(_xll.StatOutlierType(ST_GREScore,,B267) + 1,"","Mild","Extreme"))</f>
        <v/>
      </c>
      <c r="K267" s="11" t="str">
        <f>IF(C267="","",CHOOSE(_xll.StatOutlierType(ST_TOEFLScore,,C267) + 1,"","Mild","Extreme"))</f>
        <v/>
      </c>
      <c r="L267" s="11" t="str">
        <f>IF(D267="","",CHOOSE(_xll.StatOutlierType(ST_UniversityRating,,D267) + 1,"","Mild","Extreme"))</f>
        <v/>
      </c>
      <c r="M267" s="11" t="str">
        <f>IF(E267="","",CHOOSE(_xll.StatOutlierType(ST_SOP,,E267) + 1,"","Mild","Extreme"))</f>
        <v/>
      </c>
      <c r="N267" s="11" t="str">
        <f>IF(F267="","",CHOOSE(_xll.StatOutlierType(ST_LOR,,F267) + 1,"","Mild","Extreme"))</f>
        <v/>
      </c>
      <c r="O267" s="11" t="str">
        <f>IF(G267="","",CHOOSE(_xll.StatOutlierType(ST_CGPA,,G267) + 1,"","Mild","Extreme"))</f>
        <v/>
      </c>
      <c r="P267" s="11" t="str">
        <f>IF(H267="","",CHOOSE(_xll.StatOutlierType(ST_Research,,H267) + 1,"","Mild","Extreme"))</f>
        <v/>
      </c>
      <c r="Q267" s="12" t="str">
        <f>IF(I267="","",CHOOSE(_xll.StatOutlierType(ST_ChanceofAdmit,,I267) + 1,"","Mild","Extreme"))</f>
        <v/>
      </c>
    </row>
    <row r="268" spans="1:17" x14ac:dyDescent="0.35">
      <c r="A268" s="10">
        <v>267</v>
      </c>
      <c r="B268" s="11">
        <v>312</v>
      </c>
      <c r="C268" s="11">
        <v>105</v>
      </c>
      <c r="D268" s="11">
        <v>2</v>
      </c>
      <c r="E268" s="11">
        <v>2</v>
      </c>
      <c r="F268" s="11">
        <v>2.5</v>
      </c>
      <c r="G268" s="11">
        <v>8.4499999999999993</v>
      </c>
      <c r="H268" s="11">
        <v>0</v>
      </c>
      <c r="I268" s="11">
        <v>0.72</v>
      </c>
      <c r="J268" s="11" t="str">
        <f>IF(B268="","",CHOOSE(_xll.StatOutlierType(ST_GREScore,,B268) + 1,"","Mild","Extreme"))</f>
        <v/>
      </c>
      <c r="K268" s="11" t="str">
        <f>IF(C268="","",CHOOSE(_xll.StatOutlierType(ST_TOEFLScore,,C268) + 1,"","Mild","Extreme"))</f>
        <v/>
      </c>
      <c r="L268" s="11" t="str">
        <f>IF(D268="","",CHOOSE(_xll.StatOutlierType(ST_UniversityRating,,D268) + 1,"","Mild","Extreme"))</f>
        <v/>
      </c>
      <c r="M268" s="11" t="str">
        <f>IF(E268="","",CHOOSE(_xll.StatOutlierType(ST_SOP,,E268) + 1,"","Mild","Extreme"))</f>
        <v/>
      </c>
      <c r="N268" s="11" t="str">
        <f>IF(F268="","",CHOOSE(_xll.StatOutlierType(ST_LOR,,F268) + 1,"","Mild","Extreme"))</f>
        <v/>
      </c>
      <c r="O268" s="11" t="str">
        <f>IF(G268="","",CHOOSE(_xll.StatOutlierType(ST_CGPA,,G268) + 1,"","Mild","Extreme"))</f>
        <v/>
      </c>
      <c r="P268" s="11" t="str">
        <f>IF(H268="","",CHOOSE(_xll.StatOutlierType(ST_Research,,H268) + 1,"","Mild","Extreme"))</f>
        <v/>
      </c>
      <c r="Q268" s="12" t="str">
        <f>IF(I268="","",CHOOSE(_xll.StatOutlierType(ST_ChanceofAdmit,,I268) + 1,"","Mild","Extreme"))</f>
        <v/>
      </c>
    </row>
    <row r="269" spans="1:17" x14ac:dyDescent="0.35">
      <c r="A269" s="10">
        <v>268</v>
      </c>
      <c r="B269" s="11">
        <v>314</v>
      </c>
      <c r="C269" s="11">
        <v>107</v>
      </c>
      <c r="D269" s="11">
        <v>3</v>
      </c>
      <c r="E269" s="11">
        <v>3</v>
      </c>
      <c r="F269" s="11">
        <v>3.5</v>
      </c>
      <c r="G269" s="11">
        <v>8.17</v>
      </c>
      <c r="H269" s="11">
        <v>1</v>
      </c>
      <c r="I269" s="11">
        <v>0.73</v>
      </c>
      <c r="J269" s="11" t="str">
        <f>IF(B269="","",CHOOSE(_xll.StatOutlierType(ST_GREScore,,B269) + 1,"","Mild","Extreme"))</f>
        <v/>
      </c>
      <c r="K269" s="11" t="str">
        <f>IF(C269="","",CHOOSE(_xll.StatOutlierType(ST_TOEFLScore,,C269) + 1,"","Mild","Extreme"))</f>
        <v/>
      </c>
      <c r="L269" s="11" t="str">
        <f>IF(D269="","",CHOOSE(_xll.StatOutlierType(ST_UniversityRating,,D269) + 1,"","Mild","Extreme"))</f>
        <v/>
      </c>
      <c r="M269" s="11" t="str">
        <f>IF(E269="","",CHOOSE(_xll.StatOutlierType(ST_SOP,,E269) + 1,"","Mild","Extreme"))</f>
        <v/>
      </c>
      <c r="N269" s="11" t="str">
        <f>IF(F269="","",CHOOSE(_xll.StatOutlierType(ST_LOR,,F269) + 1,"","Mild","Extreme"))</f>
        <v/>
      </c>
      <c r="O269" s="11" t="str">
        <f>IF(G269="","",CHOOSE(_xll.StatOutlierType(ST_CGPA,,G269) + 1,"","Mild","Extreme"))</f>
        <v/>
      </c>
      <c r="P269" s="11" t="str">
        <f>IF(H269="","",CHOOSE(_xll.StatOutlierType(ST_Research,,H269) + 1,"","Mild","Extreme"))</f>
        <v/>
      </c>
      <c r="Q269" s="12" t="str">
        <f>IF(I269="","",CHOOSE(_xll.StatOutlierType(ST_ChanceofAdmit,,I269) + 1,"","Mild","Extreme"))</f>
        <v/>
      </c>
    </row>
    <row r="270" spans="1:17" x14ac:dyDescent="0.35">
      <c r="A270" s="10">
        <v>269</v>
      </c>
      <c r="B270" s="11">
        <v>327</v>
      </c>
      <c r="C270" s="11">
        <v>113</v>
      </c>
      <c r="D270" s="11">
        <v>4</v>
      </c>
      <c r="E270" s="11">
        <v>4.5</v>
      </c>
      <c r="F270" s="11">
        <v>5</v>
      </c>
      <c r="G270" s="11">
        <v>9.14</v>
      </c>
      <c r="H270" s="11">
        <v>0</v>
      </c>
      <c r="I270" s="11">
        <v>0.83</v>
      </c>
      <c r="J270" s="11" t="str">
        <f>IF(B270="","",CHOOSE(_xll.StatOutlierType(ST_GREScore,,B270) + 1,"","Mild","Extreme"))</f>
        <v/>
      </c>
      <c r="K270" s="11" t="str">
        <f>IF(C270="","",CHOOSE(_xll.StatOutlierType(ST_TOEFLScore,,C270) + 1,"","Mild","Extreme"))</f>
        <v/>
      </c>
      <c r="L270" s="11" t="str">
        <f>IF(D270="","",CHOOSE(_xll.StatOutlierType(ST_UniversityRating,,D270) + 1,"","Mild","Extreme"))</f>
        <v/>
      </c>
      <c r="M270" s="11" t="str">
        <f>IF(E270="","",CHOOSE(_xll.StatOutlierType(ST_SOP,,E270) + 1,"","Mild","Extreme"))</f>
        <v/>
      </c>
      <c r="N270" s="11" t="str">
        <f>IF(F270="","",CHOOSE(_xll.StatOutlierType(ST_LOR,,F270) + 1,"","Mild","Extreme"))</f>
        <v/>
      </c>
      <c r="O270" s="11" t="str">
        <f>IF(G270="","",CHOOSE(_xll.StatOutlierType(ST_CGPA,,G270) + 1,"","Mild","Extreme"))</f>
        <v/>
      </c>
      <c r="P270" s="11" t="str">
        <f>IF(H270="","",CHOOSE(_xll.StatOutlierType(ST_Research,,H270) + 1,"","Mild","Extreme"))</f>
        <v/>
      </c>
      <c r="Q270" s="12" t="str">
        <f>IF(I270="","",CHOOSE(_xll.StatOutlierType(ST_ChanceofAdmit,,I270) + 1,"","Mild","Extreme"))</f>
        <v/>
      </c>
    </row>
    <row r="271" spans="1:17" x14ac:dyDescent="0.35">
      <c r="A271" s="10">
        <v>270</v>
      </c>
      <c r="B271" s="11">
        <v>308</v>
      </c>
      <c r="C271" s="11">
        <v>108</v>
      </c>
      <c r="D271" s="11">
        <v>4</v>
      </c>
      <c r="E271" s="11">
        <v>4.5</v>
      </c>
      <c r="F271" s="11">
        <v>5</v>
      </c>
      <c r="G271" s="11">
        <v>8.34</v>
      </c>
      <c r="H271" s="11">
        <v>0</v>
      </c>
      <c r="I271" s="11">
        <v>0.77</v>
      </c>
      <c r="J271" s="11" t="str">
        <f>IF(B271="","",CHOOSE(_xll.StatOutlierType(ST_GREScore,,B271) + 1,"","Mild","Extreme"))</f>
        <v/>
      </c>
      <c r="K271" s="11" t="str">
        <f>IF(C271="","",CHOOSE(_xll.StatOutlierType(ST_TOEFLScore,,C271) + 1,"","Mild","Extreme"))</f>
        <v/>
      </c>
      <c r="L271" s="11" t="str">
        <f>IF(D271="","",CHOOSE(_xll.StatOutlierType(ST_UniversityRating,,D271) + 1,"","Mild","Extreme"))</f>
        <v/>
      </c>
      <c r="M271" s="11" t="str">
        <f>IF(E271="","",CHOOSE(_xll.StatOutlierType(ST_SOP,,E271) + 1,"","Mild","Extreme"))</f>
        <v/>
      </c>
      <c r="N271" s="11" t="str">
        <f>IF(F271="","",CHOOSE(_xll.StatOutlierType(ST_LOR,,F271) + 1,"","Mild","Extreme"))</f>
        <v/>
      </c>
      <c r="O271" s="11" t="str">
        <f>IF(G271="","",CHOOSE(_xll.StatOutlierType(ST_CGPA,,G271) + 1,"","Mild","Extreme"))</f>
        <v/>
      </c>
      <c r="P271" s="11" t="str">
        <f>IF(H271="","",CHOOSE(_xll.StatOutlierType(ST_Research,,H271) + 1,"","Mild","Extreme"))</f>
        <v/>
      </c>
      <c r="Q271" s="12" t="str">
        <f>IF(I271="","",CHOOSE(_xll.StatOutlierType(ST_ChanceofAdmit,,I271) + 1,"","Mild","Extreme"))</f>
        <v/>
      </c>
    </row>
    <row r="272" spans="1:17" x14ac:dyDescent="0.35">
      <c r="A272" s="10">
        <v>271</v>
      </c>
      <c r="B272" s="11">
        <v>306</v>
      </c>
      <c r="C272" s="11">
        <v>105</v>
      </c>
      <c r="D272" s="11">
        <v>2</v>
      </c>
      <c r="E272" s="11">
        <v>2.5</v>
      </c>
      <c r="F272" s="11">
        <v>3</v>
      </c>
      <c r="G272" s="11">
        <v>8.2200000000000006</v>
      </c>
      <c r="H272" s="11">
        <v>1</v>
      </c>
      <c r="I272" s="11">
        <v>0.72</v>
      </c>
      <c r="J272" s="11" t="str">
        <f>IF(B272="","",CHOOSE(_xll.StatOutlierType(ST_GREScore,,B272) + 1,"","Mild","Extreme"))</f>
        <v/>
      </c>
      <c r="K272" s="11" t="str">
        <f>IF(C272="","",CHOOSE(_xll.StatOutlierType(ST_TOEFLScore,,C272) + 1,"","Mild","Extreme"))</f>
        <v/>
      </c>
      <c r="L272" s="11" t="str">
        <f>IF(D272="","",CHOOSE(_xll.StatOutlierType(ST_UniversityRating,,D272) + 1,"","Mild","Extreme"))</f>
        <v/>
      </c>
      <c r="M272" s="11" t="str">
        <f>IF(E272="","",CHOOSE(_xll.StatOutlierType(ST_SOP,,E272) + 1,"","Mild","Extreme"))</f>
        <v/>
      </c>
      <c r="N272" s="11" t="str">
        <f>IF(F272="","",CHOOSE(_xll.StatOutlierType(ST_LOR,,F272) + 1,"","Mild","Extreme"))</f>
        <v/>
      </c>
      <c r="O272" s="11" t="str">
        <f>IF(G272="","",CHOOSE(_xll.StatOutlierType(ST_CGPA,,G272) + 1,"","Mild","Extreme"))</f>
        <v/>
      </c>
      <c r="P272" s="11" t="str">
        <f>IF(H272="","",CHOOSE(_xll.StatOutlierType(ST_Research,,H272) + 1,"","Mild","Extreme"))</f>
        <v/>
      </c>
      <c r="Q272" s="12" t="str">
        <f>IF(I272="","",CHOOSE(_xll.StatOutlierType(ST_ChanceofAdmit,,I272) + 1,"","Mild","Extreme"))</f>
        <v/>
      </c>
    </row>
    <row r="273" spans="1:17" x14ac:dyDescent="0.35">
      <c r="A273" s="10">
        <v>272</v>
      </c>
      <c r="B273" s="11">
        <v>299</v>
      </c>
      <c r="C273" s="11">
        <v>96</v>
      </c>
      <c r="D273" s="11">
        <v>2</v>
      </c>
      <c r="E273" s="11">
        <v>1.5</v>
      </c>
      <c r="F273" s="11">
        <v>2</v>
      </c>
      <c r="G273" s="11">
        <v>7.86</v>
      </c>
      <c r="H273" s="11">
        <v>0</v>
      </c>
      <c r="I273" s="11">
        <v>0.54</v>
      </c>
      <c r="J273" s="11" t="str">
        <f>IF(B273="","",CHOOSE(_xll.StatOutlierType(ST_GREScore,,B273) + 1,"","Mild","Extreme"))</f>
        <v/>
      </c>
      <c r="K273" s="11" t="str">
        <f>IF(C273="","",CHOOSE(_xll.StatOutlierType(ST_TOEFLScore,,C273) + 1,"","Mild","Extreme"))</f>
        <v/>
      </c>
      <c r="L273" s="11" t="str">
        <f>IF(D273="","",CHOOSE(_xll.StatOutlierType(ST_UniversityRating,,D273) + 1,"","Mild","Extreme"))</f>
        <v/>
      </c>
      <c r="M273" s="11" t="str">
        <f>IF(E273="","",CHOOSE(_xll.StatOutlierType(ST_SOP,,E273) + 1,"","Mild","Extreme"))</f>
        <v/>
      </c>
      <c r="N273" s="11" t="str">
        <f>IF(F273="","",CHOOSE(_xll.StatOutlierType(ST_LOR,,F273) + 1,"","Mild","Extreme"))</f>
        <v/>
      </c>
      <c r="O273" s="11" t="str">
        <f>IF(G273="","",CHOOSE(_xll.StatOutlierType(ST_CGPA,,G273) + 1,"","Mild","Extreme"))</f>
        <v/>
      </c>
      <c r="P273" s="11" t="str">
        <f>IF(H273="","",CHOOSE(_xll.StatOutlierType(ST_Research,,H273) + 1,"","Mild","Extreme"))</f>
        <v/>
      </c>
      <c r="Q273" s="12" t="str">
        <f>IF(I273="","",CHOOSE(_xll.StatOutlierType(ST_ChanceofAdmit,,I273) + 1,"","Mild","Extreme"))</f>
        <v/>
      </c>
    </row>
    <row r="274" spans="1:17" x14ac:dyDescent="0.35">
      <c r="A274" s="10">
        <v>273</v>
      </c>
      <c r="B274" s="11">
        <v>294</v>
      </c>
      <c r="C274" s="11">
        <v>95</v>
      </c>
      <c r="D274" s="11">
        <v>1</v>
      </c>
      <c r="E274" s="11">
        <v>1.5</v>
      </c>
      <c r="F274" s="11">
        <v>1.5</v>
      </c>
      <c r="G274" s="11">
        <v>7.64</v>
      </c>
      <c r="H274" s="11">
        <v>0</v>
      </c>
      <c r="I274" s="11">
        <v>0.49</v>
      </c>
      <c r="J274" s="11" t="str">
        <f>IF(B274="","",CHOOSE(_xll.StatOutlierType(ST_GREScore,,B274) + 1,"","Mild","Extreme"))</f>
        <v/>
      </c>
      <c r="K274" s="11" t="str">
        <f>IF(C274="","",CHOOSE(_xll.StatOutlierType(ST_TOEFLScore,,C274) + 1,"","Mild","Extreme"))</f>
        <v/>
      </c>
      <c r="L274" s="11" t="str">
        <f>IF(D274="","",CHOOSE(_xll.StatOutlierType(ST_UniversityRating,,D274) + 1,"","Mild","Extreme"))</f>
        <v/>
      </c>
      <c r="M274" s="11" t="str">
        <f>IF(E274="","",CHOOSE(_xll.StatOutlierType(ST_SOP,,E274) + 1,"","Mild","Extreme"))</f>
        <v/>
      </c>
      <c r="N274" s="11" t="str">
        <f>IF(F274="","",CHOOSE(_xll.StatOutlierType(ST_LOR,,F274) + 1,"","Mild","Extreme"))</f>
        <v>Mild</v>
      </c>
      <c r="O274" s="11" t="str">
        <f>IF(G274="","",CHOOSE(_xll.StatOutlierType(ST_CGPA,,G274) + 1,"","Mild","Extreme"))</f>
        <v/>
      </c>
      <c r="P274" s="11" t="str">
        <f>IF(H274="","",CHOOSE(_xll.StatOutlierType(ST_Research,,H274) + 1,"","Mild","Extreme"))</f>
        <v/>
      </c>
      <c r="Q274" s="12" t="str">
        <f>IF(I274="","",CHOOSE(_xll.StatOutlierType(ST_ChanceofAdmit,,I274) + 1,"","Mild","Extreme"))</f>
        <v/>
      </c>
    </row>
    <row r="275" spans="1:17" x14ac:dyDescent="0.35">
      <c r="A275" s="10">
        <v>274</v>
      </c>
      <c r="B275" s="11">
        <v>312</v>
      </c>
      <c r="C275" s="11">
        <v>99</v>
      </c>
      <c r="D275" s="11">
        <v>1</v>
      </c>
      <c r="E275" s="11">
        <v>1</v>
      </c>
      <c r="F275" s="11">
        <v>1.5</v>
      </c>
      <c r="G275" s="11">
        <v>8.01</v>
      </c>
      <c r="H275" s="11">
        <v>1</v>
      </c>
      <c r="I275" s="11">
        <v>0.52</v>
      </c>
      <c r="J275" s="11" t="str">
        <f>IF(B275="","",CHOOSE(_xll.StatOutlierType(ST_GREScore,,B275) + 1,"","Mild","Extreme"))</f>
        <v/>
      </c>
      <c r="K275" s="11" t="str">
        <f>IF(C275="","",CHOOSE(_xll.StatOutlierType(ST_TOEFLScore,,C275) + 1,"","Mild","Extreme"))</f>
        <v/>
      </c>
      <c r="L275" s="11" t="str">
        <f>IF(D275="","",CHOOSE(_xll.StatOutlierType(ST_UniversityRating,,D275) + 1,"","Mild","Extreme"))</f>
        <v/>
      </c>
      <c r="M275" s="11" t="str">
        <f>IF(E275="","",CHOOSE(_xll.StatOutlierType(ST_SOP,,E275) + 1,"","Mild","Extreme"))</f>
        <v/>
      </c>
      <c r="N275" s="11" t="str">
        <f>IF(F275="","",CHOOSE(_xll.StatOutlierType(ST_LOR,,F275) + 1,"","Mild","Extreme"))</f>
        <v>Mild</v>
      </c>
      <c r="O275" s="11" t="str">
        <f>IF(G275="","",CHOOSE(_xll.StatOutlierType(ST_CGPA,,G275) + 1,"","Mild","Extreme"))</f>
        <v/>
      </c>
      <c r="P275" s="11" t="str">
        <f>IF(H275="","",CHOOSE(_xll.StatOutlierType(ST_Research,,H275) + 1,"","Mild","Extreme"))</f>
        <v/>
      </c>
      <c r="Q275" s="12" t="str">
        <f>IF(I275="","",CHOOSE(_xll.StatOutlierType(ST_ChanceofAdmit,,I275) + 1,"","Mild","Extreme"))</f>
        <v/>
      </c>
    </row>
    <row r="276" spans="1:17" x14ac:dyDescent="0.35">
      <c r="A276" s="10">
        <v>275</v>
      </c>
      <c r="B276" s="11">
        <v>315</v>
      </c>
      <c r="C276" s="11">
        <v>100</v>
      </c>
      <c r="D276" s="11">
        <v>1</v>
      </c>
      <c r="E276" s="11">
        <v>2</v>
      </c>
      <c r="F276" s="11">
        <v>2.5</v>
      </c>
      <c r="G276" s="11">
        <v>7.95</v>
      </c>
      <c r="H276" s="11">
        <v>0</v>
      </c>
      <c r="I276" s="11">
        <v>0.57999999999999996</v>
      </c>
      <c r="J276" s="11" t="str">
        <f>IF(B276="","",CHOOSE(_xll.StatOutlierType(ST_GREScore,,B276) + 1,"","Mild","Extreme"))</f>
        <v/>
      </c>
      <c r="K276" s="11" t="str">
        <f>IF(C276="","",CHOOSE(_xll.StatOutlierType(ST_TOEFLScore,,C276) + 1,"","Mild","Extreme"))</f>
        <v/>
      </c>
      <c r="L276" s="11" t="str">
        <f>IF(D276="","",CHOOSE(_xll.StatOutlierType(ST_UniversityRating,,D276) + 1,"","Mild","Extreme"))</f>
        <v/>
      </c>
      <c r="M276" s="11" t="str">
        <f>IF(E276="","",CHOOSE(_xll.StatOutlierType(ST_SOP,,E276) + 1,"","Mild","Extreme"))</f>
        <v/>
      </c>
      <c r="N276" s="11" t="str">
        <f>IF(F276="","",CHOOSE(_xll.StatOutlierType(ST_LOR,,F276) + 1,"","Mild","Extreme"))</f>
        <v/>
      </c>
      <c r="O276" s="11" t="str">
        <f>IF(G276="","",CHOOSE(_xll.StatOutlierType(ST_CGPA,,G276) + 1,"","Mild","Extreme"))</f>
        <v/>
      </c>
      <c r="P276" s="11" t="str">
        <f>IF(H276="","",CHOOSE(_xll.StatOutlierType(ST_Research,,H276) + 1,"","Mild","Extreme"))</f>
        <v/>
      </c>
      <c r="Q276" s="12" t="str">
        <f>IF(I276="","",CHOOSE(_xll.StatOutlierType(ST_ChanceofAdmit,,I276) + 1,"","Mild","Extreme"))</f>
        <v/>
      </c>
    </row>
    <row r="277" spans="1:17" x14ac:dyDescent="0.35">
      <c r="A277" s="10">
        <v>276</v>
      </c>
      <c r="B277" s="11">
        <v>322</v>
      </c>
      <c r="C277" s="11">
        <v>110</v>
      </c>
      <c r="D277" s="11">
        <v>3</v>
      </c>
      <c r="E277" s="11">
        <v>3.5</v>
      </c>
      <c r="F277" s="11">
        <v>3</v>
      </c>
      <c r="G277" s="11">
        <v>8.9600000000000009</v>
      </c>
      <c r="H277" s="11">
        <v>1</v>
      </c>
      <c r="I277" s="11">
        <v>0.78</v>
      </c>
      <c r="J277" s="11" t="str">
        <f>IF(B277="","",CHOOSE(_xll.StatOutlierType(ST_GREScore,,B277) + 1,"","Mild","Extreme"))</f>
        <v/>
      </c>
      <c r="K277" s="11" t="str">
        <f>IF(C277="","",CHOOSE(_xll.StatOutlierType(ST_TOEFLScore,,C277) + 1,"","Mild","Extreme"))</f>
        <v/>
      </c>
      <c r="L277" s="11" t="str">
        <f>IF(D277="","",CHOOSE(_xll.StatOutlierType(ST_UniversityRating,,D277) + 1,"","Mild","Extreme"))</f>
        <v/>
      </c>
      <c r="M277" s="11" t="str">
        <f>IF(E277="","",CHOOSE(_xll.StatOutlierType(ST_SOP,,E277) + 1,"","Mild","Extreme"))</f>
        <v/>
      </c>
      <c r="N277" s="11" t="str">
        <f>IF(F277="","",CHOOSE(_xll.StatOutlierType(ST_LOR,,F277) + 1,"","Mild","Extreme"))</f>
        <v/>
      </c>
      <c r="O277" s="11" t="str">
        <f>IF(G277="","",CHOOSE(_xll.StatOutlierType(ST_CGPA,,G277) + 1,"","Mild","Extreme"))</f>
        <v/>
      </c>
      <c r="P277" s="11" t="str">
        <f>IF(H277="","",CHOOSE(_xll.StatOutlierType(ST_Research,,H277) + 1,"","Mild","Extreme"))</f>
        <v/>
      </c>
      <c r="Q277" s="12" t="str">
        <f>IF(I277="","",CHOOSE(_xll.StatOutlierType(ST_ChanceofAdmit,,I277) + 1,"","Mild","Extreme"))</f>
        <v/>
      </c>
    </row>
    <row r="278" spans="1:17" x14ac:dyDescent="0.35">
      <c r="A278" s="10">
        <v>277</v>
      </c>
      <c r="B278" s="11">
        <v>329</v>
      </c>
      <c r="C278" s="11">
        <v>113</v>
      </c>
      <c r="D278" s="11">
        <v>5</v>
      </c>
      <c r="E278" s="11">
        <v>5</v>
      </c>
      <c r="F278" s="11">
        <v>4.5</v>
      </c>
      <c r="G278" s="11">
        <v>9.4499999999999993</v>
      </c>
      <c r="H278" s="11">
        <v>1</v>
      </c>
      <c r="I278" s="11">
        <v>0.89</v>
      </c>
      <c r="J278" s="11" t="str">
        <f>IF(B278="","",CHOOSE(_xll.StatOutlierType(ST_GREScore,,B278) + 1,"","Mild","Extreme"))</f>
        <v/>
      </c>
      <c r="K278" s="11" t="str">
        <f>IF(C278="","",CHOOSE(_xll.StatOutlierType(ST_TOEFLScore,,C278) + 1,"","Mild","Extreme"))</f>
        <v/>
      </c>
      <c r="L278" s="11" t="str">
        <f>IF(D278="","",CHOOSE(_xll.StatOutlierType(ST_UniversityRating,,D278) + 1,"","Mild","Extreme"))</f>
        <v/>
      </c>
      <c r="M278" s="11" t="str">
        <f>IF(E278="","",CHOOSE(_xll.StatOutlierType(ST_SOP,,E278) + 1,"","Mild","Extreme"))</f>
        <v/>
      </c>
      <c r="N278" s="11" t="str">
        <f>IF(F278="","",CHOOSE(_xll.StatOutlierType(ST_LOR,,F278) + 1,"","Mild","Extreme"))</f>
        <v/>
      </c>
      <c r="O278" s="11" t="str">
        <f>IF(G278="","",CHOOSE(_xll.StatOutlierType(ST_CGPA,,G278) + 1,"","Mild","Extreme"))</f>
        <v/>
      </c>
      <c r="P278" s="11" t="str">
        <f>IF(H278="","",CHOOSE(_xll.StatOutlierType(ST_Research,,H278) + 1,"","Mild","Extreme"))</f>
        <v/>
      </c>
      <c r="Q278" s="12" t="str">
        <f>IF(I278="","",CHOOSE(_xll.StatOutlierType(ST_ChanceofAdmit,,I278) + 1,"","Mild","Extreme"))</f>
        <v/>
      </c>
    </row>
    <row r="279" spans="1:17" x14ac:dyDescent="0.35">
      <c r="A279" s="10">
        <v>278</v>
      </c>
      <c r="B279" s="11">
        <v>320</v>
      </c>
      <c r="C279" s="11">
        <v>101</v>
      </c>
      <c r="D279" s="11">
        <v>2</v>
      </c>
      <c r="E279" s="11">
        <v>2.5</v>
      </c>
      <c r="F279" s="11">
        <v>3</v>
      </c>
      <c r="G279" s="11">
        <v>8.6199999999999992</v>
      </c>
      <c r="H279" s="11">
        <v>0</v>
      </c>
      <c r="I279" s="11">
        <v>0.7</v>
      </c>
      <c r="J279" s="11" t="str">
        <f>IF(B279="","",CHOOSE(_xll.StatOutlierType(ST_GREScore,,B279) + 1,"","Mild","Extreme"))</f>
        <v/>
      </c>
      <c r="K279" s="11" t="str">
        <f>IF(C279="","",CHOOSE(_xll.StatOutlierType(ST_TOEFLScore,,C279) + 1,"","Mild","Extreme"))</f>
        <v/>
      </c>
      <c r="L279" s="11" t="str">
        <f>IF(D279="","",CHOOSE(_xll.StatOutlierType(ST_UniversityRating,,D279) + 1,"","Mild","Extreme"))</f>
        <v/>
      </c>
      <c r="M279" s="11" t="str">
        <f>IF(E279="","",CHOOSE(_xll.StatOutlierType(ST_SOP,,E279) + 1,"","Mild","Extreme"))</f>
        <v/>
      </c>
      <c r="N279" s="11" t="str">
        <f>IF(F279="","",CHOOSE(_xll.StatOutlierType(ST_LOR,,F279) + 1,"","Mild","Extreme"))</f>
        <v/>
      </c>
      <c r="O279" s="11" t="str">
        <f>IF(G279="","",CHOOSE(_xll.StatOutlierType(ST_CGPA,,G279) + 1,"","Mild","Extreme"))</f>
        <v/>
      </c>
      <c r="P279" s="11" t="str">
        <f>IF(H279="","",CHOOSE(_xll.StatOutlierType(ST_Research,,H279) + 1,"","Mild","Extreme"))</f>
        <v/>
      </c>
      <c r="Q279" s="12" t="str">
        <f>IF(I279="","",CHOOSE(_xll.StatOutlierType(ST_ChanceofAdmit,,I279) + 1,"","Mild","Extreme"))</f>
        <v/>
      </c>
    </row>
    <row r="280" spans="1:17" x14ac:dyDescent="0.35">
      <c r="A280" s="10">
        <v>279</v>
      </c>
      <c r="B280" s="11">
        <v>308</v>
      </c>
      <c r="C280" s="11">
        <v>103</v>
      </c>
      <c r="D280" s="11">
        <v>2</v>
      </c>
      <c r="E280" s="11">
        <v>3</v>
      </c>
      <c r="F280" s="11">
        <v>3.5</v>
      </c>
      <c r="G280" s="11">
        <v>8.49</v>
      </c>
      <c r="H280" s="11">
        <v>0</v>
      </c>
      <c r="I280" s="11">
        <v>0.66</v>
      </c>
      <c r="J280" s="11" t="str">
        <f>IF(B280="","",CHOOSE(_xll.StatOutlierType(ST_GREScore,,B280) + 1,"","Mild","Extreme"))</f>
        <v/>
      </c>
      <c r="K280" s="11" t="str">
        <f>IF(C280="","",CHOOSE(_xll.StatOutlierType(ST_TOEFLScore,,C280) + 1,"","Mild","Extreme"))</f>
        <v/>
      </c>
      <c r="L280" s="11" t="str">
        <f>IF(D280="","",CHOOSE(_xll.StatOutlierType(ST_UniversityRating,,D280) + 1,"","Mild","Extreme"))</f>
        <v/>
      </c>
      <c r="M280" s="11" t="str">
        <f>IF(E280="","",CHOOSE(_xll.StatOutlierType(ST_SOP,,E280) + 1,"","Mild","Extreme"))</f>
        <v/>
      </c>
      <c r="N280" s="11" t="str">
        <f>IF(F280="","",CHOOSE(_xll.StatOutlierType(ST_LOR,,F280) + 1,"","Mild","Extreme"))</f>
        <v/>
      </c>
      <c r="O280" s="11" t="str">
        <f>IF(G280="","",CHOOSE(_xll.StatOutlierType(ST_CGPA,,G280) + 1,"","Mild","Extreme"))</f>
        <v/>
      </c>
      <c r="P280" s="11" t="str">
        <f>IF(H280="","",CHOOSE(_xll.StatOutlierType(ST_Research,,H280) + 1,"","Mild","Extreme"))</f>
        <v/>
      </c>
      <c r="Q280" s="12" t="str">
        <f>IF(I280="","",CHOOSE(_xll.StatOutlierType(ST_ChanceofAdmit,,I280) + 1,"","Mild","Extreme"))</f>
        <v/>
      </c>
    </row>
    <row r="281" spans="1:17" x14ac:dyDescent="0.35">
      <c r="A281" s="10">
        <v>280</v>
      </c>
      <c r="B281" s="11">
        <v>304</v>
      </c>
      <c r="C281" s="11">
        <v>102</v>
      </c>
      <c r="D281" s="11">
        <v>2</v>
      </c>
      <c r="E281" s="11">
        <v>3</v>
      </c>
      <c r="F281" s="11">
        <v>4</v>
      </c>
      <c r="G281" s="11">
        <v>8.73</v>
      </c>
      <c r="H281" s="11">
        <v>0</v>
      </c>
      <c r="I281" s="11">
        <v>0.67</v>
      </c>
      <c r="J281" s="11" t="str">
        <f>IF(B281="","",CHOOSE(_xll.StatOutlierType(ST_GREScore,,B281) + 1,"","Mild","Extreme"))</f>
        <v/>
      </c>
      <c r="K281" s="11" t="str">
        <f>IF(C281="","",CHOOSE(_xll.StatOutlierType(ST_TOEFLScore,,C281) + 1,"","Mild","Extreme"))</f>
        <v/>
      </c>
      <c r="L281" s="11" t="str">
        <f>IF(D281="","",CHOOSE(_xll.StatOutlierType(ST_UniversityRating,,D281) + 1,"","Mild","Extreme"))</f>
        <v/>
      </c>
      <c r="M281" s="11" t="str">
        <f>IF(E281="","",CHOOSE(_xll.StatOutlierType(ST_SOP,,E281) + 1,"","Mild","Extreme"))</f>
        <v/>
      </c>
      <c r="N281" s="11" t="str">
        <f>IF(F281="","",CHOOSE(_xll.StatOutlierType(ST_LOR,,F281) + 1,"","Mild","Extreme"))</f>
        <v/>
      </c>
      <c r="O281" s="11" t="str">
        <f>IF(G281="","",CHOOSE(_xll.StatOutlierType(ST_CGPA,,G281) + 1,"","Mild","Extreme"))</f>
        <v/>
      </c>
      <c r="P281" s="11" t="str">
        <f>IF(H281="","",CHOOSE(_xll.StatOutlierType(ST_Research,,H281) + 1,"","Mild","Extreme"))</f>
        <v/>
      </c>
      <c r="Q281" s="12" t="str">
        <f>IF(I281="","",CHOOSE(_xll.StatOutlierType(ST_ChanceofAdmit,,I281) + 1,"","Mild","Extreme"))</f>
        <v/>
      </c>
    </row>
    <row r="282" spans="1:17" x14ac:dyDescent="0.35">
      <c r="A282" s="10">
        <v>281</v>
      </c>
      <c r="B282" s="11">
        <v>311</v>
      </c>
      <c r="C282" s="11">
        <v>102</v>
      </c>
      <c r="D282" s="11">
        <v>3</v>
      </c>
      <c r="E282" s="11">
        <v>4.5</v>
      </c>
      <c r="F282" s="11">
        <v>4</v>
      </c>
      <c r="G282" s="11">
        <v>8.64</v>
      </c>
      <c r="H282" s="11">
        <v>1</v>
      </c>
      <c r="I282" s="11">
        <v>0.68</v>
      </c>
      <c r="J282" s="11" t="str">
        <f>IF(B282="","",CHOOSE(_xll.StatOutlierType(ST_GREScore,,B282) + 1,"","Mild","Extreme"))</f>
        <v/>
      </c>
      <c r="K282" s="11" t="str">
        <f>IF(C282="","",CHOOSE(_xll.StatOutlierType(ST_TOEFLScore,,C282) + 1,"","Mild","Extreme"))</f>
        <v/>
      </c>
      <c r="L282" s="11" t="str">
        <f>IF(D282="","",CHOOSE(_xll.StatOutlierType(ST_UniversityRating,,D282) + 1,"","Mild","Extreme"))</f>
        <v/>
      </c>
      <c r="M282" s="11" t="str">
        <f>IF(E282="","",CHOOSE(_xll.StatOutlierType(ST_SOP,,E282) + 1,"","Mild","Extreme"))</f>
        <v/>
      </c>
      <c r="N282" s="11" t="str">
        <f>IF(F282="","",CHOOSE(_xll.StatOutlierType(ST_LOR,,F282) + 1,"","Mild","Extreme"))</f>
        <v/>
      </c>
      <c r="O282" s="11" t="str">
        <f>IF(G282="","",CHOOSE(_xll.StatOutlierType(ST_CGPA,,G282) + 1,"","Mild","Extreme"))</f>
        <v/>
      </c>
      <c r="P282" s="11" t="str">
        <f>IF(H282="","",CHOOSE(_xll.StatOutlierType(ST_Research,,H282) + 1,"","Mild","Extreme"))</f>
        <v/>
      </c>
      <c r="Q282" s="12" t="str">
        <f>IF(I282="","",CHOOSE(_xll.StatOutlierType(ST_ChanceofAdmit,,I282) + 1,"","Mild","Extreme"))</f>
        <v/>
      </c>
    </row>
    <row r="283" spans="1:17" x14ac:dyDescent="0.35">
      <c r="A283" s="10">
        <v>282</v>
      </c>
      <c r="B283" s="11">
        <v>317</v>
      </c>
      <c r="C283" s="11">
        <v>110</v>
      </c>
      <c r="D283" s="11">
        <v>3</v>
      </c>
      <c r="E283" s="11">
        <v>4</v>
      </c>
      <c r="F283" s="11">
        <v>4.5</v>
      </c>
      <c r="G283" s="11">
        <v>9.11</v>
      </c>
      <c r="H283" s="11">
        <v>1</v>
      </c>
      <c r="I283" s="11">
        <v>0.8</v>
      </c>
      <c r="J283" s="11" t="str">
        <f>IF(B283="","",CHOOSE(_xll.StatOutlierType(ST_GREScore,,B283) + 1,"","Mild","Extreme"))</f>
        <v/>
      </c>
      <c r="K283" s="11" t="str">
        <f>IF(C283="","",CHOOSE(_xll.StatOutlierType(ST_TOEFLScore,,C283) + 1,"","Mild","Extreme"))</f>
        <v/>
      </c>
      <c r="L283" s="11" t="str">
        <f>IF(D283="","",CHOOSE(_xll.StatOutlierType(ST_UniversityRating,,D283) + 1,"","Mild","Extreme"))</f>
        <v/>
      </c>
      <c r="M283" s="11" t="str">
        <f>IF(E283="","",CHOOSE(_xll.StatOutlierType(ST_SOP,,E283) + 1,"","Mild","Extreme"))</f>
        <v/>
      </c>
      <c r="N283" s="11" t="str">
        <f>IF(F283="","",CHOOSE(_xll.StatOutlierType(ST_LOR,,F283) + 1,"","Mild","Extreme"))</f>
        <v/>
      </c>
      <c r="O283" s="11" t="str">
        <f>IF(G283="","",CHOOSE(_xll.StatOutlierType(ST_CGPA,,G283) + 1,"","Mild","Extreme"))</f>
        <v/>
      </c>
      <c r="P283" s="11" t="str">
        <f>IF(H283="","",CHOOSE(_xll.StatOutlierType(ST_Research,,H283) + 1,"","Mild","Extreme"))</f>
        <v/>
      </c>
      <c r="Q283" s="12" t="str">
        <f>IF(I283="","",CHOOSE(_xll.StatOutlierType(ST_ChanceofAdmit,,I283) + 1,"","Mild","Extreme"))</f>
        <v/>
      </c>
    </row>
    <row r="284" spans="1:17" x14ac:dyDescent="0.35">
      <c r="A284" s="10">
        <v>283</v>
      </c>
      <c r="B284" s="11">
        <v>312</v>
      </c>
      <c r="C284" s="11">
        <v>106</v>
      </c>
      <c r="D284" s="11">
        <v>3</v>
      </c>
      <c r="E284" s="11">
        <v>4</v>
      </c>
      <c r="F284" s="11">
        <v>3.5</v>
      </c>
      <c r="G284" s="11">
        <v>8.7899999999999991</v>
      </c>
      <c r="H284" s="11">
        <v>1</v>
      </c>
      <c r="I284" s="11">
        <v>0.81</v>
      </c>
      <c r="J284" s="11" t="str">
        <f>IF(B284="","",CHOOSE(_xll.StatOutlierType(ST_GREScore,,B284) + 1,"","Mild","Extreme"))</f>
        <v/>
      </c>
      <c r="K284" s="11" t="str">
        <f>IF(C284="","",CHOOSE(_xll.StatOutlierType(ST_TOEFLScore,,C284) + 1,"","Mild","Extreme"))</f>
        <v/>
      </c>
      <c r="L284" s="11" t="str">
        <f>IF(D284="","",CHOOSE(_xll.StatOutlierType(ST_UniversityRating,,D284) + 1,"","Mild","Extreme"))</f>
        <v/>
      </c>
      <c r="M284" s="11" t="str">
        <f>IF(E284="","",CHOOSE(_xll.StatOutlierType(ST_SOP,,E284) + 1,"","Mild","Extreme"))</f>
        <v/>
      </c>
      <c r="N284" s="11" t="str">
        <f>IF(F284="","",CHOOSE(_xll.StatOutlierType(ST_LOR,,F284) + 1,"","Mild","Extreme"))</f>
        <v/>
      </c>
      <c r="O284" s="11" t="str">
        <f>IF(G284="","",CHOOSE(_xll.StatOutlierType(ST_CGPA,,G284) + 1,"","Mild","Extreme"))</f>
        <v/>
      </c>
      <c r="P284" s="11" t="str">
        <f>IF(H284="","",CHOOSE(_xll.StatOutlierType(ST_Research,,H284) + 1,"","Mild","Extreme"))</f>
        <v/>
      </c>
      <c r="Q284" s="12" t="str">
        <f>IF(I284="","",CHOOSE(_xll.StatOutlierType(ST_ChanceofAdmit,,I284) + 1,"","Mild","Extreme"))</f>
        <v/>
      </c>
    </row>
    <row r="285" spans="1:17" x14ac:dyDescent="0.35">
      <c r="A285" s="10">
        <v>284</v>
      </c>
      <c r="B285" s="11">
        <v>321</v>
      </c>
      <c r="C285" s="11">
        <v>111</v>
      </c>
      <c r="D285" s="11">
        <v>3</v>
      </c>
      <c r="E285" s="11">
        <v>2.5</v>
      </c>
      <c r="F285" s="11">
        <v>3</v>
      </c>
      <c r="G285" s="11">
        <v>8.9</v>
      </c>
      <c r="H285" s="11">
        <v>1</v>
      </c>
      <c r="I285" s="11">
        <v>0.8</v>
      </c>
      <c r="J285" s="11" t="str">
        <f>IF(B285="","",CHOOSE(_xll.StatOutlierType(ST_GREScore,,B285) + 1,"","Mild","Extreme"))</f>
        <v/>
      </c>
      <c r="K285" s="11" t="str">
        <f>IF(C285="","",CHOOSE(_xll.StatOutlierType(ST_TOEFLScore,,C285) + 1,"","Mild","Extreme"))</f>
        <v/>
      </c>
      <c r="L285" s="11" t="str">
        <f>IF(D285="","",CHOOSE(_xll.StatOutlierType(ST_UniversityRating,,D285) + 1,"","Mild","Extreme"))</f>
        <v/>
      </c>
      <c r="M285" s="11" t="str">
        <f>IF(E285="","",CHOOSE(_xll.StatOutlierType(ST_SOP,,E285) + 1,"","Mild","Extreme"))</f>
        <v/>
      </c>
      <c r="N285" s="11" t="str">
        <f>IF(F285="","",CHOOSE(_xll.StatOutlierType(ST_LOR,,F285) + 1,"","Mild","Extreme"))</f>
        <v/>
      </c>
      <c r="O285" s="11" t="str">
        <f>IF(G285="","",CHOOSE(_xll.StatOutlierType(ST_CGPA,,G285) + 1,"","Mild","Extreme"))</f>
        <v/>
      </c>
      <c r="P285" s="11" t="str">
        <f>IF(H285="","",CHOOSE(_xll.StatOutlierType(ST_Research,,H285) + 1,"","Mild","Extreme"))</f>
        <v/>
      </c>
      <c r="Q285" s="12" t="str">
        <f>IF(I285="","",CHOOSE(_xll.StatOutlierType(ST_ChanceofAdmit,,I285) + 1,"","Mild","Extreme"))</f>
        <v/>
      </c>
    </row>
    <row r="286" spans="1:17" x14ac:dyDescent="0.35">
      <c r="A286" s="10">
        <v>285</v>
      </c>
      <c r="B286" s="11">
        <v>340</v>
      </c>
      <c r="C286" s="11">
        <v>112</v>
      </c>
      <c r="D286" s="11">
        <v>4</v>
      </c>
      <c r="E286" s="11">
        <v>5</v>
      </c>
      <c r="F286" s="11">
        <v>4.5</v>
      </c>
      <c r="G286" s="11">
        <v>9.66</v>
      </c>
      <c r="H286" s="11">
        <v>1</v>
      </c>
      <c r="I286" s="11">
        <v>0.94</v>
      </c>
      <c r="J286" s="11" t="str">
        <f>IF(B286="","",CHOOSE(_xll.StatOutlierType(ST_GREScore,,B286) + 1,"","Mild","Extreme"))</f>
        <v/>
      </c>
      <c r="K286" s="11" t="str">
        <f>IF(C286="","",CHOOSE(_xll.StatOutlierType(ST_TOEFLScore,,C286) + 1,"","Mild","Extreme"))</f>
        <v/>
      </c>
      <c r="L286" s="11" t="str">
        <f>IF(D286="","",CHOOSE(_xll.StatOutlierType(ST_UniversityRating,,D286) + 1,"","Mild","Extreme"))</f>
        <v/>
      </c>
      <c r="M286" s="11" t="str">
        <f>IF(E286="","",CHOOSE(_xll.StatOutlierType(ST_SOP,,E286) + 1,"","Mild","Extreme"))</f>
        <v/>
      </c>
      <c r="N286" s="11" t="str">
        <f>IF(F286="","",CHOOSE(_xll.StatOutlierType(ST_LOR,,F286) + 1,"","Mild","Extreme"))</f>
        <v/>
      </c>
      <c r="O286" s="11" t="str">
        <f>IF(G286="","",CHOOSE(_xll.StatOutlierType(ST_CGPA,,G286) + 1,"","Mild","Extreme"))</f>
        <v/>
      </c>
      <c r="P286" s="11" t="str">
        <f>IF(H286="","",CHOOSE(_xll.StatOutlierType(ST_Research,,H286) + 1,"","Mild","Extreme"))</f>
        <v/>
      </c>
      <c r="Q286" s="12" t="str">
        <f>IF(I286="","",CHOOSE(_xll.StatOutlierType(ST_ChanceofAdmit,,I286) + 1,"","Mild","Extreme"))</f>
        <v/>
      </c>
    </row>
    <row r="287" spans="1:17" x14ac:dyDescent="0.35">
      <c r="A287" s="10">
        <v>286</v>
      </c>
      <c r="B287" s="11">
        <v>331</v>
      </c>
      <c r="C287" s="11">
        <v>116</v>
      </c>
      <c r="D287" s="11">
        <v>5</v>
      </c>
      <c r="E287" s="11">
        <v>4</v>
      </c>
      <c r="F287" s="11">
        <v>4</v>
      </c>
      <c r="G287" s="11">
        <v>9.26</v>
      </c>
      <c r="H287" s="11">
        <v>1</v>
      </c>
      <c r="I287" s="11">
        <v>0.93</v>
      </c>
      <c r="J287" s="11" t="str">
        <f>IF(B287="","",CHOOSE(_xll.StatOutlierType(ST_GREScore,,B287) + 1,"","Mild","Extreme"))</f>
        <v/>
      </c>
      <c r="K287" s="11" t="str">
        <f>IF(C287="","",CHOOSE(_xll.StatOutlierType(ST_TOEFLScore,,C287) + 1,"","Mild","Extreme"))</f>
        <v/>
      </c>
      <c r="L287" s="11" t="str">
        <f>IF(D287="","",CHOOSE(_xll.StatOutlierType(ST_UniversityRating,,D287) + 1,"","Mild","Extreme"))</f>
        <v/>
      </c>
      <c r="M287" s="11" t="str">
        <f>IF(E287="","",CHOOSE(_xll.StatOutlierType(ST_SOP,,E287) + 1,"","Mild","Extreme"))</f>
        <v/>
      </c>
      <c r="N287" s="11" t="str">
        <f>IF(F287="","",CHOOSE(_xll.StatOutlierType(ST_LOR,,F287) + 1,"","Mild","Extreme"))</f>
        <v/>
      </c>
      <c r="O287" s="11" t="str">
        <f>IF(G287="","",CHOOSE(_xll.StatOutlierType(ST_CGPA,,G287) + 1,"","Mild","Extreme"))</f>
        <v/>
      </c>
      <c r="P287" s="11" t="str">
        <f>IF(H287="","",CHOOSE(_xll.StatOutlierType(ST_Research,,H287) + 1,"","Mild","Extreme"))</f>
        <v/>
      </c>
      <c r="Q287" s="12" t="str">
        <f>IF(I287="","",CHOOSE(_xll.StatOutlierType(ST_ChanceofAdmit,,I287) + 1,"","Mild","Extreme"))</f>
        <v/>
      </c>
    </row>
    <row r="288" spans="1:17" x14ac:dyDescent="0.35">
      <c r="A288" s="10">
        <v>287</v>
      </c>
      <c r="B288" s="11">
        <v>336</v>
      </c>
      <c r="C288" s="11">
        <v>118</v>
      </c>
      <c r="D288" s="11">
        <v>5</v>
      </c>
      <c r="E288" s="11">
        <v>4.5</v>
      </c>
      <c r="F288" s="11">
        <v>4</v>
      </c>
      <c r="G288" s="11">
        <v>9.19</v>
      </c>
      <c r="H288" s="11">
        <v>1</v>
      </c>
      <c r="I288" s="11">
        <v>0.92</v>
      </c>
      <c r="J288" s="11" t="str">
        <f>IF(B288="","",CHOOSE(_xll.StatOutlierType(ST_GREScore,,B288) + 1,"","Mild","Extreme"))</f>
        <v/>
      </c>
      <c r="K288" s="11" t="str">
        <f>IF(C288="","",CHOOSE(_xll.StatOutlierType(ST_TOEFLScore,,C288) + 1,"","Mild","Extreme"))</f>
        <v/>
      </c>
      <c r="L288" s="11" t="str">
        <f>IF(D288="","",CHOOSE(_xll.StatOutlierType(ST_UniversityRating,,D288) + 1,"","Mild","Extreme"))</f>
        <v/>
      </c>
      <c r="M288" s="11" t="str">
        <f>IF(E288="","",CHOOSE(_xll.StatOutlierType(ST_SOP,,E288) + 1,"","Mild","Extreme"))</f>
        <v/>
      </c>
      <c r="N288" s="11" t="str">
        <f>IF(F288="","",CHOOSE(_xll.StatOutlierType(ST_LOR,,F288) + 1,"","Mild","Extreme"))</f>
        <v/>
      </c>
      <c r="O288" s="11" t="str">
        <f>IF(G288="","",CHOOSE(_xll.StatOutlierType(ST_CGPA,,G288) + 1,"","Mild","Extreme"))</f>
        <v/>
      </c>
      <c r="P288" s="11" t="str">
        <f>IF(H288="","",CHOOSE(_xll.StatOutlierType(ST_Research,,H288) + 1,"","Mild","Extreme"))</f>
        <v/>
      </c>
      <c r="Q288" s="12" t="str">
        <f>IF(I288="","",CHOOSE(_xll.StatOutlierType(ST_ChanceofAdmit,,I288) + 1,"","Mild","Extreme"))</f>
        <v/>
      </c>
    </row>
    <row r="289" spans="1:17" x14ac:dyDescent="0.35">
      <c r="A289" s="10">
        <v>288</v>
      </c>
      <c r="B289" s="11">
        <v>324</v>
      </c>
      <c r="C289" s="11">
        <v>114</v>
      </c>
      <c r="D289" s="11">
        <v>5</v>
      </c>
      <c r="E289" s="11">
        <v>5</v>
      </c>
      <c r="F289" s="11">
        <v>4.5</v>
      </c>
      <c r="G289" s="11">
        <v>9.08</v>
      </c>
      <c r="H289" s="11">
        <v>1</v>
      </c>
      <c r="I289" s="11">
        <v>0.89</v>
      </c>
      <c r="J289" s="11" t="str">
        <f>IF(B289="","",CHOOSE(_xll.StatOutlierType(ST_GREScore,,B289) + 1,"","Mild","Extreme"))</f>
        <v/>
      </c>
      <c r="K289" s="11" t="str">
        <f>IF(C289="","",CHOOSE(_xll.StatOutlierType(ST_TOEFLScore,,C289) + 1,"","Mild","Extreme"))</f>
        <v/>
      </c>
      <c r="L289" s="11" t="str">
        <f>IF(D289="","",CHOOSE(_xll.StatOutlierType(ST_UniversityRating,,D289) + 1,"","Mild","Extreme"))</f>
        <v/>
      </c>
      <c r="M289" s="11" t="str">
        <f>IF(E289="","",CHOOSE(_xll.StatOutlierType(ST_SOP,,E289) + 1,"","Mild","Extreme"))</f>
        <v/>
      </c>
      <c r="N289" s="11" t="str">
        <f>IF(F289="","",CHOOSE(_xll.StatOutlierType(ST_LOR,,F289) + 1,"","Mild","Extreme"))</f>
        <v/>
      </c>
      <c r="O289" s="11" t="str">
        <f>IF(G289="","",CHOOSE(_xll.StatOutlierType(ST_CGPA,,G289) + 1,"","Mild","Extreme"))</f>
        <v/>
      </c>
      <c r="P289" s="11" t="str">
        <f>IF(H289="","",CHOOSE(_xll.StatOutlierType(ST_Research,,H289) + 1,"","Mild","Extreme"))</f>
        <v/>
      </c>
      <c r="Q289" s="12" t="str">
        <f>IF(I289="","",CHOOSE(_xll.StatOutlierType(ST_ChanceofAdmit,,I289) + 1,"","Mild","Extreme"))</f>
        <v/>
      </c>
    </row>
    <row r="290" spans="1:17" x14ac:dyDescent="0.35">
      <c r="A290" s="10">
        <v>289</v>
      </c>
      <c r="B290" s="11">
        <v>314</v>
      </c>
      <c r="C290" s="11">
        <v>104</v>
      </c>
      <c r="D290" s="11">
        <v>4</v>
      </c>
      <c r="E290" s="11">
        <v>5</v>
      </c>
      <c r="F290" s="11">
        <v>5</v>
      </c>
      <c r="G290" s="11">
        <v>9.02</v>
      </c>
      <c r="H290" s="11">
        <v>0</v>
      </c>
      <c r="I290" s="11">
        <v>0.82</v>
      </c>
      <c r="J290" s="11" t="str">
        <f>IF(B290="","",CHOOSE(_xll.StatOutlierType(ST_GREScore,,B290) + 1,"","Mild","Extreme"))</f>
        <v/>
      </c>
      <c r="K290" s="11" t="str">
        <f>IF(C290="","",CHOOSE(_xll.StatOutlierType(ST_TOEFLScore,,C290) + 1,"","Mild","Extreme"))</f>
        <v/>
      </c>
      <c r="L290" s="11" t="str">
        <f>IF(D290="","",CHOOSE(_xll.StatOutlierType(ST_UniversityRating,,D290) + 1,"","Mild","Extreme"))</f>
        <v/>
      </c>
      <c r="M290" s="11" t="str">
        <f>IF(E290="","",CHOOSE(_xll.StatOutlierType(ST_SOP,,E290) + 1,"","Mild","Extreme"))</f>
        <v/>
      </c>
      <c r="N290" s="11" t="str">
        <f>IF(F290="","",CHOOSE(_xll.StatOutlierType(ST_LOR,,F290) + 1,"","Mild","Extreme"))</f>
        <v/>
      </c>
      <c r="O290" s="11" t="str">
        <f>IF(G290="","",CHOOSE(_xll.StatOutlierType(ST_CGPA,,G290) + 1,"","Mild","Extreme"))</f>
        <v/>
      </c>
      <c r="P290" s="11" t="str">
        <f>IF(H290="","",CHOOSE(_xll.StatOutlierType(ST_Research,,H290) + 1,"","Mild","Extreme"))</f>
        <v/>
      </c>
      <c r="Q290" s="12" t="str">
        <f>IF(I290="","",CHOOSE(_xll.StatOutlierType(ST_ChanceofAdmit,,I290) + 1,"","Mild","Extreme"))</f>
        <v/>
      </c>
    </row>
    <row r="291" spans="1:17" x14ac:dyDescent="0.35">
      <c r="A291" s="10">
        <v>290</v>
      </c>
      <c r="B291" s="11">
        <v>313</v>
      </c>
      <c r="C291" s="11">
        <v>109</v>
      </c>
      <c r="D291" s="11">
        <v>3</v>
      </c>
      <c r="E291" s="11">
        <v>4</v>
      </c>
      <c r="F291" s="11">
        <v>3.5</v>
      </c>
      <c r="G291" s="11">
        <v>9</v>
      </c>
      <c r="H291" s="11">
        <v>0</v>
      </c>
      <c r="I291" s="11">
        <v>0.79</v>
      </c>
      <c r="J291" s="11" t="str">
        <f>IF(B291="","",CHOOSE(_xll.StatOutlierType(ST_GREScore,,B291) + 1,"","Mild","Extreme"))</f>
        <v/>
      </c>
      <c r="K291" s="11" t="str">
        <f>IF(C291="","",CHOOSE(_xll.StatOutlierType(ST_TOEFLScore,,C291) + 1,"","Mild","Extreme"))</f>
        <v/>
      </c>
      <c r="L291" s="11" t="str">
        <f>IF(D291="","",CHOOSE(_xll.StatOutlierType(ST_UniversityRating,,D291) + 1,"","Mild","Extreme"))</f>
        <v/>
      </c>
      <c r="M291" s="11" t="str">
        <f>IF(E291="","",CHOOSE(_xll.StatOutlierType(ST_SOP,,E291) + 1,"","Mild","Extreme"))</f>
        <v/>
      </c>
      <c r="N291" s="11" t="str">
        <f>IF(F291="","",CHOOSE(_xll.StatOutlierType(ST_LOR,,F291) + 1,"","Mild","Extreme"))</f>
        <v/>
      </c>
      <c r="O291" s="11" t="str">
        <f>IF(G291="","",CHOOSE(_xll.StatOutlierType(ST_CGPA,,G291) + 1,"","Mild","Extreme"))</f>
        <v/>
      </c>
      <c r="P291" s="11" t="str">
        <f>IF(H291="","",CHOOSE(_xll.StatOutlierType(ST_Research,,H291) + 1,"","Mild","Extreme"))</f>
        <v/>
      </c>
      <c r="Q291" s="12" t="str">
        <f>IF(I291="","",CHOOSE(_xll.StatOutlierType(ST_ChanceofAdmit,,I291) + 1,"","Mild","Extreme"))</f>
        <v/>
      </c>
    </row>
    <row r="292" spans="1:17" x14ac:dyDescent="0.35">
      <c r="A292" s="10">
        <v>291</v>
      </c>
      <c r="B292" s="11">
        <v>307</v>
      </c>
      <c r="C292" s="11">
        <v>105</v>
      </c>
      <c r="D292" s="11">
        <v>2</v>
      </c>
      <c r="E292" s="11">
        <v>2.5</v>
      </c>
      <c r="F292" s="11">
        <v>3</v>
      </c>
      <c r="G292" s="11">
        <v>7.65</v>
      </c>
      <c r="H292" s="11">
        <v>0</v>
      </c>
      <c r="I292" s="11">
        <v>0.57999999999999996</v>
      </c>
      <c r="J292" s="11" t="str">
        <f>IF(B292="","",CHOOSE(_xll.StatOutlierType(ST_GREScore,,B292) + 1,"","Mild","Extreme"))</f>
        <v/>
      </c>
      <c r="K292" s="11" t="str">
        <f>IF(C292="","",CHOOSE(_xll.StatOutlierType(ST_TOEFLScore,,C292) + 1,"","Mild","Extreme"))</f>
        <v/>
      </c>
      <c r="L292" s="11" t="str">
        <f>IF(D292="","",CHOOSE(_xll.StatOutlierType(ST_UniversityRating,,D292) + 1,"","Mild","Extreme"))</f>
        <v/>
      </c>
      <c r="M292" s="11" t="str">
        <f>IF(E292="","",CHOOSE(_xll.StatOutlierType(ST_SOP,,E292) + 1,"","Mild","Extreme"))</f>
        <v/>
      </c>
      <c r="N292" s="11" t="str">
        <f>IF(F292="","",CHOOSE(_xll.StatOutlierType(ST_LOR,,F292) + 1,"","Mild","Extreme"))</f>
        <v/>
      </c>
      <c r="O292" s="11" t="str">
        <f>IF(G292="","",CHOOSE(_xll.StatOutlierType(ST_CGPA,,G292) + 1,"","Mild","Extreme"))</f>
        <v/>
      </c>
      <c r="P292" s="11" t="str">
        <f>IF(H292="","",CHOOSE(_xll.StatOutlierType(ST_Research,,H292) + 1,"","Mild","Extreme"))</f>
        <v/>
      </c>
      <c r="Q292" s="12" t="str">
        <f>IF(I292="","",CHOOSE(_xll.StatOutlierType(ST_ChanceofAdmit,,I292) + 1,"","Mild","Extreme"))</f>
        <v/>
      </c>
    </row>
    <row r="293" spans="1:17" x14ac:dyDescent="0.35">
      <c r="A293" s="10">
        <v>292</v>
      </c>
      <c r="B293" s="11">
        <v>300</v>
      </c>
      <c r="C293" s="11">
        <v>102</v>
      </c>
      <c r="D293" s="11">
        <v>2</v>
      </c>
      <c r="E293" s="11">
        <v>1.5</v>
      </c>
      <c r="F293" s="11">
        <v>2</v>
      </c>
      <c r="G293" s="11">
        <v>7.87</v>
      </c>
      <c r="H293" s="11">
        <v>0</v>
      </c>
      <c r="I293" s="11">
        <v>0.56000000000000005</v>
      </c>
      <c r="J293" s="11" t="str">
        <f>IF(B293="","",CHOOSE(_xll.StatOutlierType(ST_GREScore,,B293) + 1,"","Mild","Extreme"))</f>
        <v/>
      </c>
      <c r="K293" s="11" t="str">
        <f>IF(C293="","",CHOOSE(_xll.StatOutlierType(ST_TOEFLScore,,C293) + 1,"","Mild","Extreme"))</f>
        <v/>
      </c>
      <c r="L293" s="11" t="str">
        <f>IF(D293="","",CHOOSE(_xll.StatOutlierType(ST_UniversityRating,,D293) + 1,"","Mild","Extreme"))</f>
        <v/>
      </c>
      <c r="M293" s="11" t="str">
        <f>IF(E293="","",CHOOSE(_xll.StatOutlierType(ST_SOP,,E293) + 1,"","Mild","Extreme"))</f>
        <v/>
      </c>
      <c r="N293" s="11" t="str">
        <f>IF(F293="","",CHOOSE(_xll.StatOutlierType(ST_LOR,,F293) + 1,"","Mild","Extreme"))</f>
        <v/>
      </c>
      <c r="O293" s="11" t="str">
        <f>IF(G293="","",CHOOSE(_xll.StatOutlierType(ST_CGPA,,G293) + 1,"","Mild","Extreme"))</f>
        <v/>
      </c>
      <c r="P293" s="11" t="str">
        <f>IF(H293="","",CHOOSE(_xll.StatOutlierType(ST_Research,,H293) + 1,"","Mild","Extreme"))</f>
        <v/>
      </c>
      <c r="Q293" s="12" t="str">
        <f>IF(I293="","",CHOOSE(_xll.StatOutlierType(ST_ChanceofAdmit,,I293) + 1,"","Mild","Extreme"))</f>
        <v/>
      </c>
    </row>
    <row r="294" spans="1:17" x14ac:dyDescent="0.35">
      <c r="A294" s="10">
        <v>293</v>
      </c>
      <c r="B294" s="11">
        <v>302</v>
      </c>
      <c r="C294" s="11">
        <v>99</v>
      </c>
      <c r="D294" s="11">
        <v>2</v>
      </c>
      <c r="E294" s="11">
        <v>1</v>
      </c>
      <c r="F294" s="11">
        <v>2</v>
      </c>
      <c r="G294" s="11">
        <v>7.97</v>
      </c>
      <c r="H294" s="11">
        <v>0</v>
      </c>
      <c r="I294" s="11">
        <v>0.56000000000000005</v>
      </c>
      <c r="J294" s="11" t="str">
        <f>IF(B294="","",CHOOSE(_xll.StatOutlierType(ST_GREScore,,B294) + 1,"","Mild","Extreme"))</f>
        <v/>
      </c>
      <c r="K294" s="11" t="str">
        <f>IF(C294="","",CHOOSE(_xll.StatOutlierType(ST_TOEFLScore,,C294) + 1,"","Mild","Extreme"))</f>
        <v/>
      </c>
      <c r="L294" s="11" t="str">
        <f>IF(D294="","",CHOOSE(_xll.StatOutlierType(ST_UniversityRating,,D294) + 1,"","Mild","Extreme"))</f>
        <v/>
      </c>
      <c r="M294" s="11" t="str">
        <f>IF(E294="","",CHOOSE(_xll.StatOutlierType(ST_SOP,,E294) + 1,"","Mild","Extreme"))</f>
        <v/>
      </c>
      <c r="N294" s="11" t="str">
        <f>IF(F294="","",CHOOSE(_xll.StatOutlierType(ST_LOR,,F294) + 1,"","Mild","Extreme"))</f>
        <v/>
      </c>
      <c r="O294" s="11" t="str">
        <f>IF(G294="","",CHOOSE(_xll.StatOutlierType(ST_CGPA,,G294) + 1,"","Mild","Extreme"))</f>
        <v/>
      </c>
      <c r="P294" s="11" t="str">
        <f>IF(H294="","",CHOOSE(_xll.StatOutlierType(ST_Research,,H294) + 1,"","Mild","Extreme"))</f>
        <v/>
      </c>
      <c r="Q294" s="12" t="str">
        <f>IF(I294="","",CHOOSE(_xll.StatOutlierType(ST_ChanceofAdmit,,I294) + 1,"","Mild","Extreme"))</f>
        <v/>
      </c>
    </row>
    <row r="295" spans="1:17" x14ac:dyDescent="0.35">
      <c r="A295" s="10">
        <v>294</v>
      </c>
      <c r="B295" s="11">
        <v>312</v>
      </c>
      <c r="C295" s="11">
        <v>98</v>
      </c>
      <c r="D295" s="11">
        <v>1</v>
      </c>
      <c r="E295" s="11">
        <v>3.5</v>
      </c>
      <c r="F295" s="11">
        <v>3</v>
      </c>
      <c r="G295" s="11">
        <v>8.18</v>
      </c>
      <c r="H295" s="11">
        <v>1</v>
      </c>
      <c r="I295" s="11">
        <v>0.64</v>
      </c>
      <c r="J295" s="11" t="str">
        <f>IF(B295="","",CHOOSE(_xll.StatOutlierType(ST_GREScore,,B295) + 1,"","Mild","Extreme"))</f>
        <v/>
      </c>
      <c r="K295" s="11" t="str">
        <f>IF(C295="","",CHOOSE(_xll.StatOutlierType(ST_TOEFLScore,,C295) + 1,"","Mild","Extreme"))</f>
        <v/>
      </c>
      <c r="L295" s="11" t="str">
        <f>IF(D295="","",CHOOSE(_xll.StatOutlierType(ST_UniversityRating,,D295) + 1,"","Mild","Extreme"))</f>
        <v/>
      </c>
      <c r="M295" s="11" t="str">
        <f>IF(E295="","",CHOOSE(_xll.StatOutlierType(ST_SOP,,E295) + 1,"","Mild","Extreme"))</f>
        <v/>
      </c>
      <c r="N295" s="11" t="str">
        <f>IF(F295="","",CHOOSE(_xll.StatOutlierType(ST_LOR,,F295) + 1,"","Mild","Extreme"))</f>
        <v/>
      </c>
      <c r="O295" s="11" t="str">
        <f>IF(G295="","",CHOOSE(_xll.StatOutlierType(ST_CGPA,,G295) + 1,"","Mild","Extreme"))</f>
        <v/>
      </c>
      <c r="P295" s="11" t="str">
        <f>IF(H295="","",CHOOSE(_xll.StatOutlierType(ST_Research,,H295) + 1,"","Mild","Extreme"))</f>
        <v/>
      </c>
      <c r="Q295" s="12" t="str">
        <f>IF(I295="","",CHOOSE(_xll.StatOutlierType(ST_ChanceofAdmit,,I295) + 1,"","Mild","Extreme"))</f>
        <v/>
      </c>
    </row>
    <row r="296" spans="1:17" x14ac:dyDescent="0.35">
      <c r="A296" s="10">
        <v>295</v>
      </c>
      <c r="B296" s="11">
        <v>316</v>
      </c>
      <c r="C296" s="11">
        <v>101</v>
      </c>
      <c r="D296" s="11">
        <v>2</v>
      </c>
      <c r="E296" s="11">
        <v>2.5</v>
      </c>
      <c r="F296" s="11">
        <v>2</v>
      </c>
      <c r="G296" s="11">
        <v>8.32</v>
      </c>
      <c r="H296" s="11">
        <v>1</v>
      </c>
      <c r="I296" s="11">
        <v>0.61</v>
      </c>
      <c r="J296" s="11" t="str">
        <f>IF(B296="","",CHOOSE(_xll.StatOutlierType(ST_GREScore,,B296) + 1,"","Mild","Extreme"))</f>
        <v/>
      </c>
      <c r="K296" s="11" t="str">
        <f>IF(C296="","",CHOOSE(_xll.StatOutlierType(ST_TOEFLScore,,C296) + 1,"","Mild","Extreme"))</f>
        <v/>
      </c>
      <c r="L296" s="11" t="str">
        <f>IF(D296="","",CHOOSE(_xll.StatOutlierType(ST_UniversityRating,,D296) + 1,"","Mild","Extreme"))</f>
        <v/>
      </c>
      <c r="M296" s="11" t="str">
        <f>IF(E296="","",CHOOSE(_xll.StatOutlierType(ST_SOP,,E296) + 1,"","Mild","Extreme"))</f>
        <v/>
      </c>
      <c r="N296" s="11" t="str">
        <f>IF(F296="","",CHOOSE(_xll.StatOutlierType(ST_LOR,,F296) + 1,"","Mild","Extreme"))</f>
        <v/>
      </c>
      <c r="O296" s="11" t="str">
        <f>IF(G296="","",CHOOSE(_xll.StatOutlierType(ST_CGPA,,G296) + 1,"","Mild","Extreme"))</f>
        <v/>
      </c>
      <c r="P296" s="11" t="str">
        <f>IF(H296="","",CHOOSE(_xll.StatOutlierType(ST_Research,,H296) + 1,"","Mild","Extreme"))</f>
        <v/>
      </c>
      <c r="Q296" s="12" t="str">
        <f>IF(I296="","",CHOOSE(_xll.StatOutlierType(ST_ChanceofAdmit,,I296) + 1,"","Mild","Extreme"))</f>
        <v/>
      </c>
    </row>
    <row r="297" spans="1:17" x14ac:dyDescent="0.35">
      <c r="A297" s="10">
        <v>296</v>
      </c>
      <c r="B297" s="11">
        <v>317</v>
      </c>
      <c r="C297" s="11">
        <v>100</v>
      </c>
      <c r="D297" s="11">
        <v>2</v>
      </c>
      <c r="E297" s="11">
        <v>3</v>
      </c>
      <c r="F297" s="11">
        <v>2.5</v>
      </c>
      <c r="G297" s="11">
        <v>8.57</v>
      </c>
      <c r="H297" s="11">
        <v>0</v>
      </c>
      <c r="I297" s="11">
        <v>0.68</v>
      </c>
      <c r="J297" s="11" t="str">
        <f>IF(B297="","",CHOOSE(_xll.StatOutlierType(ST_GREScore,,B297) + 1,"","Mild","Extreme"))</f>
        <v/>
      </c>
      <c r="K297" s="11" t="str">
        <f>IF(C297="","",CHOOSE(_xll.StatOutlierType(ST_TOEFLScore,,C297) + 1,"","Mild","Extreme"))</f>
        <v/>
      </c>
      <c r="L297" s="11" t="str">
        <f>IF(D297="","",CHOOSE(_xll.StatOutlierType(ST_UniversityRating,,D297) + 1,"","Mild","Extreme"))</f>
        <v/>
      </c>
      <c r="M297" s="11" t="str">
        <f>IF(E297="","",CHOOSE(_xll.StatOutlierType(ST_SOP,,E297) + 1,"","Mild","Extreme"))</f>
        <v/>
      </c>
      <c r="N297" s="11" t="str">
        <f>IF(F297="","",CHOOSE(_xll.StatOutlierType(ST_LOR,,F297) + 1,"","Mild","Extreme"))</f>
        <v/>
      </c>
      <c r="O297" s="11" t="str">
        <f>IF(G297="","",CHOOSE(_xll.StatOutlierType(ST_CGPA,,G297) + 1,"","Mild","Extreme"))</f>
        <v/>
      </c>
      <c r="P297" s="11" t="str">
        <f>IF(H297="","",CHOOSE(_xll.StatOutlierType(ST_Research,,H297) + 1,"","Mild","Extreme"))</f>
        <v/>
      </c>
      <c r="Q297" s="12" t="str">
        <f>IF(I297="","",CHOOSE(_xll.StatOutlierType(ST_ChanceofAdmit,,I297) + 1,"","Mild","Extreme"))</f>
        <v/>
      </c>
    </row>
    <row r="298" spans="1:17" x14ac:dyDescent="0.35">
      <c r="A298" s="10">
        <v>297</v>
      </c>
      <c r="B298" s="11">
        <v>310</v>
      </c>
      <c r="C298" s="11">
        <v>107</v>
      </c>
      <c r="D298" s="11">
        <v>3</v>
      </c>
      <c r="E298" s="11">
        <v>3.5</v>
      </c>
      <c r="F298" s="11">
        <v>3.5</v>
      </c>
      <c r="G298" s="11">
        <v>8.67</v>
      </c>
      <c r="H298" s="11">
        <v>0</v>
      </c>
      <c r="I298" s="11">
        <v>0.76</v>
      </c>
      <c r="J298" s="11" t="str">
        <f>IF(B298="","",CHOOSE(_xll.StatOutlierType(ST_GREScore,,B298) + 1,"","Mild","Extreme"))</f>
        <v/>
      </c>
      <c r="K298" s="11" t="str">
        <f>IF(C298="","",CHOOSE(_xll.StatOutlierType(ST_TOEFLScore,,C298) + 1,"","Mild","Extreme"))</f>
        <v/>
      </c>
      <c r="L298" s="11" t="str">
        <f>IF(D298="","",CHOOSE(_xll.StatOutlierType(ST_UniversityRating,,D298) + 1,"","Mild","Extreme"))</f>
        <v/>
      </c>
      <c r="M298" s="11" t="str">
        <f>IF(E298="","",CHOOSE(_xll.StatOutlierType(ST_SOP,,E298) + 1,"","Mild","Extreme"))</f>
        <v/>
      </c>
      <c r="N298" s="11" t="str">
        <f>IF(F298="","",CHOOSE(_xll.StatOutlierType(ST_LOR,,F298) + 1,"","Mild","Extreme"))</f>
        <v/>
      </c>
      <c r="O298" s="11" t="str">
        <f>IF(G298="","",CHOOSE(_xll.StatOutlierType(ST_CGPA,,G298) + 1,"","Mild","Extreme"))</f>
        <v/>
      </c>
      <c r="P298" s="11" t="str">
        <f>IF(H298="","",CHOOSE(_xll.StatOutlierType(ST_Research,,H298) + 1,"","Mild","Extreme"))</f>
        <v/>
      </c>
      <c r="Q298" s="12" t="str">
        <f>IF(I298="","",CHOOSE(_xll.StatOutlierType(ST_ChanceofAdmit,,I298) + 1,"","Mild","Extreme"))</f>
        <v/>
      </c>
    </row>
    <row r="299" spans="1:17" x14ac:dyDescent="0.35">
      <c r="A299" s="10">
        <v>298</v>
      </c>
      <c r="B299" s="11">
        <v>320</v>
      </c>
      <c r="C299" s="11">
        <v>120</v>
      </c>
      <c r="D299" s="11">
        <v>3</v>
      </c>
      <c r="E299" s="11">
        <v>4</v>
      </c>
      <c r="F299" s="11">
        <v>4.5</v>
      </c>
      <c r="G299" s="11">
        <v>9.11</v>
      </c>
      <c r="H299" s="11">
        <v>0</v>
      </c>
      <c r="I299" s="11">
        <v>0.86</v>
      </c>
      <c r="J299" s="11" t="str">
        <f>IF(B299="","",CHOOSE(_xll.StatOutlierType(ST_GREScore,,B299) + 1,"","Mild","Extreme"))</f>
        <v/>
      </c>
      <c r="K299" s="11" t="str">
        <f>IF(C299="","",CHOOSE(_xll.StatOutlierType(ST_TOEFLScore,,C299) + 1,"","Mild","Extreme"))</f>
        <v/>
      </c>
      <c r="L299" s="11" t="str">
        <f>IF(D299="","",CHOOSE(_xll.StatOutlierType(ST_UniversityRating,,D299) + 1,"","Mild","Extreme"))</f>
        <v/>
      </c>
      <c r="M299" s="11" t="str">
        <f>IF(E299="","",CHOOSE(_xll.StatOutlierType(ST_SOP,,E299) + 1,"","Mild","Extreme"))</f>
        <v/>
      </c>
      <c r="N299" s="11" t="str">
        <f>IF(F299="","",CHOOSE(_xll.StatOutlierType(ST_LOR,,F299) + 1,"","Mild","Extreme"))</f>
        <v/>
      </c>
      <c r="O299" s="11" t="str">
        <f>IF(G299="","",CHOOSE(_xll.StatOutlierType(ST_CGPA,,G299) + 1,"","Mild","Extreme"))</f>
        <v/>
      </c>
      <c r="P299" s="11" t="str">
        <f>IF(H299="","",CHOOSE(_xll.StatOutlierType(ST_Research,,H299) + 1,"","Mild","Extreme"))</f>
        <v/>
      </c>
      <c r="Q299" s="12" t="str">
        <f>IF(I299="","",CHOOSE(_xll.StatOutlierType(ST_ChanceofAdmit,,I299) + 1,"","Mild","Extreme"))</f>
        <v/>
      </c>
    </row>
    <row r="300" spans="1:17" x14ac:dyDescent="0.35">
      <c r="A300" s="10">
        <v>299</v>
      </c>
      <c r="B300" s="11">
        <v>330</v>
      </c>
      <c r="C300" s="11">
        <v>114</v>
      </c>
      <c r="D300" s="11">
        <v>3</v>
      </c>
      <c r="E300" s="11">
        <v>4.5</v>
      </c>
      <c r="F300" s="11">
        <v>4.5</v>
      </c>
      <c r="G300" s="11">
        <v>9.24</v>
      </c>
      <c r="H300" s="11">
        <v>1</v>
      </c>
      <c r="I300" s="11">
        <v>0.9</v>
      </c>
      <c r="J300" s="11" t="str">
        <f>IF(B300="","",CHOOSE(_xll.StatOutlierType(ST_GREScore,,B300) + 1,"","Mild","Extreme"))</f>
        <v/>
      </c>
      <c r="K300" s="11" t="str">
        <f>IF(C300="","",CHOOSE(_xll.StatOutlierType(ST_TOEFLScore,,C300) + 1,"","Mild","Extreme"))</f>
        <v/>
      </c>
      <c r="L300" s="11" t="str">
        <f>IF(D300="","",CHOOSE(_xll.StatOutlierType(ST_UniversityRating,,D300) + 1,"","Mild","Extreme"))</f>
        <v/>
      </c>
      <c r="M300" s="11" t="str">
        <f>IF(E300="","",CHOOSE(_xll.StatOutlierType(ST_SOP,,E300) + 1,"","Mild","Extreme"))</f>
        <v/>
      </c>
      <c r="N300" s="11" t="str">
        <f>IF(F300="","",CHOOSE(_xll.StatOutlierType(ST_LOR,,F300) + 1,"","Mild","Extreme"))</f>
        <v/>
      </c>
      <c r="O300" s="11" t="str">
        <f>IF(G300="","",CHOOSE(_xll.StatOutlierType(ST_CGPA,,G300) + 1,"","Mild","Extreme"))</f>
        <v/>
      </c>
      <c r="P300" s="11" t="str">
        <f>IF(H300="","",CHOOSE(_xll.StatOutlierType(ST_Research,,H300) + 1,"","Mild","Extreme"))</f>
        <v/>
      </c>
      <c r="Q300" s="12" t="str">
        <f>IF(I300="","",CHOOSE(_xll.StatOutlierType(ST_ChanceofAdmit,,I300) + 1,"","Mild","Extreme"))</f>
        <v/>
      </c>
    </row>
    <row r="301" spans="1:17" x14ac:dyDescent="0.35">
      <c r="A301" s="10">
        <v>300</v>
      </c>
      <c r="B301" s="11">
        <v>305</v>
      </c>
      <c r="C301" s="11">
        <v>112</v>
      </c>
      <c r="D301" s="11">
        <v>3</v>
      </c>
      <c r="E301" s="11">
        <v>3</v>
      </c>
      <c r="F301" s="11">
        <v>3.5</v>
      </c>
      <c r="G301" s="11">
        <v>8.65</v>
      </c>
      <c r="H301" s="11">
        <v>0</v>
      </c>
      <c r="I301" s="11">
        <v>0.71</v>
      </c>
      <c r="J301" s="11" t="str">
        <f>IF(B301="","",CHOOSE(_xll.StatOutlierType(ST_GREScore,,B301) + 1,"","Mild","Extreme"))</f>
        <v/>
      </c>
      <c r="K301" s="11" t="str">
        <f>IF(C301="","",CHOOSE(_xll.StatOutlierType(ST_TOEFLScore,,C301) + 1,"","Mild","Extreme"))</f>
        <v/>
      </c>
      <c r="L301" s="11" t="str">
        <f>IF(D301="","",CHOOSE(_xll.StatOutlierType(ST_UniversityRating,,D301) + 1,"","Mild","Extreme"))</f>
        <v/>
      </c>
      <c r="M301" s="11" t="str">
        <f>IF(E301="","",CHOOSE(_xll.StatOutlierType(ST_SOP,,E301) + 1,"","Mild","Extreme"))</f>
        <v/>
      </c>
      <c r="N301" s="11" t="str">
        <f>IF(F301="","",CHOOSE(_xll.StatOutlierType(ST_LOR,,F301) + 1,"","Mild","Extreme"))</f>
        <v/>
      </c>
      <c r="O301" s="11" t="str">
        <f>IF(G301="","",CHOOSE(_xll.StatOutlierType(ST_CGPA,,G301) + 1,"","Mild","Extreme"))</f>
        <v/>
      </c>
      <c r="P301" s="11" t="str">
        <f>IF(H301="","",CHOOSE(_xll.StatOutlierType(ST_Research,,H301) + 1,"","Mild","Extreme"))</f>
        <v/>
      </c>
      <c r="Q301" s="12" t="str">
        <f>IF(I301="","",CHOOSE(_xll.StatOutlierType(ST_ChanceofAdmit,,I301) + 1,"","Mild","Extreme"))</f>
        <v/>
      </c>
    </row>
    <row r="302" spans="1:17" x14ac:dyDescent="0.35">
      <c r="A302" s="10">
        <v>301</v>
      </c>
      <c r="B302" s="11">
        <v>309</v>
      </c>
      <c r="C302" s="11">
        <v>106</v>
      </c>
      <c r="D302" s="11">
        <v>2</v>
      </c>
      <c r="E302" s="11">
        <v>2.5</v>
      </c>
      <c r="F302" s="11">
        <v>2.5</v>
      </c>
      <c r="G302" s="11">
        <v>8</v>
      </c>
      <c r="H302" s="11">
        <v>0</v>
      </c>
      <c r="I302" s="11">
        <v>0.62</v>
      </c>
      <c r="J302" s="11" t="str">
        <f>IF(B302="","",CHOOSE(_xll.StatOutlierType(ST_GREScore,,B302) + 1,"","Mild","Extreme"))</f>
        <v/>
      </c>
      <c r="K302" s="11" t="str">
        <f>IF(C302="","",CHOOSE(_xll.StatOutlierType(ST_TOEFLScore,,C302) + 1,"","Mild","Extreme"))</f>
        <v/>
      </c>
      <c r="L302" s="11" t="str">
        <f>IF(D302="","",CHOOSE(_xll.StatOutlierType(ST_UniversityRating,,D302) + 1,"","Mild","Extreme"))</f>
        <v/>
      </c>
      <c r="M302" s="11" t="str">
        <f>IF(E302="","",CHOOSE(_xll.StatOutlierType(ST_SOP,,E302) + 1,"","Mild","Extreme"))</f>
        <v/>
      </c>
      <c r="N302" s="11" t="str">
        <f>IF(F302="","",CHOOSE(_xll.StatOutlierType(ST_LOR,,F302) + 1,"","Mild","Extreme"))</f>
        <v/>
      </c>
      <c r="O302" s="11" t="str">
        <f>IF(G302="","",CHOOSE(_xll.StatOutlierType(ST_CGPA,,G302) + 1,"","Mild","Extreme"))</f>
        <v/>
      </c>
      <c r="P302" s="11" t="str">
        <f>IF(H302="","",CHOOSE(_xll.StatOutlierType(ST_Research,,H302) + 1,"","Mild","Extreme"))</f>
        <v/>
      </c>
      <c r="Q302" s="12" t="str">
        <f>IF(I302="","",CHOOSE(_xll.StatOutlierType(ST_ChanceofAdmit,,I302) + 1,"","Mild","Extreme"))</f>
        <v/>
      </c>
    </row>
    <row r="303" spans="1:17" x14ac:dyDescent="0.35">
      <c r="A303" s="10">
        <v>302</v>
      </c>
      <c r="B303" s="11">
        <v>319</v>
      </c>
      <c r="C303" s="11">
        <v>108</v>
      </c>
      <c r="D303" s="11">
        <v>2</v>
      </c>
      <c r="E303" s="11">
        <v>2.5</v>
      </c>
      <c r="F303" s="11">
        <v>3</v>
      </c>
      <c r="G303" s="11">
        <v>8.76</v>
      </c>
      <c r="H303" s="11">
        <v>0</v>
      </c>
      <c r="I303" s="11">
        <v>0.66</v>
      </c>
      <c r="J303" s="11" t="str">
        <f>IF(B303="","",CHOOSE(_xll.StatOutlierType(ST_GREScore,,B303) + 1,"","Mild","Extreme"))</f>
        <v/>
      </c>
      <c r="K303" s="11" t="str">
        <f>IF(C303="","",CHOOSE(_xll.StatOutlierType(ST_TOEFLScore,,C303) + 1,"","Mild","Extreme"))</f>
        <v/>
      </c>
      <c r="L303" s="11" t="str">
        <f>IF(D303="","",CHOOSE(_xll.StatOutlierType(ST_UniversityRating,,D303) + 1,"","Mild","Extreme"))</f>
        <v/>
      </c>
      <c r="M303" s="11" t="str">
        <f>IF(E303="","",CHOOSE(_xll.StatOutlierType(ST_SOP,,E303) + 1,"","Mild","Extreme"))</f>
        <v/>
      </c>
      <c r="N303" s="11" t="str">
        <f>IF(F303="","",CHOOSE(_xll.StatOutlierType(ST_LOR,,F303) + 1,"","Mild","Extreme"))</f>
        <v/>
      </c>
      <c r="O303" s="11" t="str">
        <f>IF(G303="","",CHOOSE(_xll.StatOutlierType(ST_CGPA,,G303) + 1,"","Mild","Extreme"))</f>
        <v/>
      </c>
      <c r="P303" s="11" t="str">
        <f>IF(H303="","",CHOOSE(_xll.StatOutlierType(ST_Research,,H303) + 1,"","Mild","Extreme"))</f>
        <v/>
      </c>
      <c r="Q303" s="12" t="str">
        <f>IF(I303="","",CHOOSE(_xll.StatOutlierType(ST_ChanceofAdmit,,I303) + 1,"","Mild","Extreme"))</f>
        <v/>
      </c>
    </row>
    <row r="304" spans="1:17" x14ac:dyDescent="0.35">
      <c r="A304" s="10">
        <v>303</v>
      </c>
      <c r="B304" s="11">
        <v>322</v>
      </c>
      <c r="C304" s="11">
        <v>105</v>
      </c>
      <c r="D304" s="11">
        <v>2</v>
      </c>
      <c r="E304" s="11">
        <v>3</v>
      </c>
      <c r="F304" s="11">
        <v>3</v>
      </c>
      <c r="G304" s="11">
        <v>8.4499999999999993</v>
      </c>
      <c r="H304" s="11">
        <v>1</v>
      </c>
      <c r="I304" s="11">
        <v>0.65</v>
      </c>
      <c r="J304" s="11" t="str">
        <f>IF(B304="","",CHOOSE(_xll.StatOutlierType(ST_GREScore,,B304) + 1,"","Mild","Extreme"))</f>
        <v/>
      </c>
      <c r="K304" s="11" t="str">
        <f>IF(C304="","",CHOOSE(_xll.StatOutlierType(ST_TOEFLScore,,C304) + 1,"","Mild","Extreme"))</f>
        <v/>
      </c>
      <c r="L304" s="11" t="str">
        <f>IF(D304="","",CHOOSE(_xll.StatOutlierType(ST_UniversityRating,,D304) + 1,"","Mild","Extreme"))</f>
        <v/>
      </c>
      <c r="M304" s="11" t="str">
        <f>IF(E304="","",CHOOSE(_xll.StatOutlierType(ST_SOP,,E304) + 1,"","Mild","Extreme"))</f>
        <v/>
      </c>
      <c r="N304" s="11" t="str">
        <f>IF(F304="","",CHOOSE(_xll.StatOutlierType(ST_LOR,,F304) + 1,"","Mild","Extreme"))</f>
        <v/>
      </c>
      <c r="O304" s="11" t="str">
        <f>IF(G304="","",CHOOSE(_xll.StatOutlierType(ST_CGPA,,G304) + 1,"","Mild","Extreme"))</f>
        <v/>
      </c>
      <c r="P304" s="11" t="str">
        <f>IF(H304="","",CHOOSE(_xll.StatOutlierType(ST_Research,,H304) + 1,"","Mild","Extreme"))</f>
        <v/>
      </c>
      <c r="Q304" s="12" t="str">
        <f>IF(I304="","",CHOOSE(_xll.StatOutlierType(ST_ChanceofAdmit,,I304) + 1,"","Mild","Extreme"))</f>
        <v/>
      </c>
    </row>
    <row r="305" spans="1:17" x14ac:dyDescent="0.35">
      <c r="A305" s="10">
        <v>304</v>
      </c>
      <c r="B305" s="11">
        <v>323</v>
      </c>
      <c r="C305" s="11">
        <v>107</v>
      </c>
      <c r="D305" s="11">
        <v>3</v>
      </c>
      <c r="E305" s="11">
        <v>3.5</v>
      </c>
      <c r="F305" s="11">
        <v>3.5</v>
      </c>
      <c r="G305" s="11">
        <v>8.5500000000000007</v>
      </c>
      <c r="H305" s="11">
        <v>1</v>
      </c>
      <c r="I305" s="11">
        <v>0.73</v>
      </c>
      <c r="J305" s="11" t="str">
        <f>IF(B305="","",CHOOSE(_xll.StatOutlierType(ST_GREScore,,B305) + 1,"","Mild","Extreme"))</f>
        <v/>
      </c>
      <c r="K305" s="11" t="str">
        <f>IF(C305="","",CHOOSE(_xll.StatOutlierType(ST_TOEFLScore,,C305) + 1,"","Mild","Extreme"))</f>
        <v/>
      </c>
      <c r="L305" s="11" t="str">
        <f>IF(D305="","",CHOOSE(_xll.StatOutlierType(ST_UniversityRating,,D305) + 1,"","Mild","Extreme"))</f>
        <v/>
      </c>
      <c r="M305" s="11" t="str">
        <f>IF(E305="","",CHOOSE(_xll.StatOutlierType(ST_SOP,,E305) + 1,"","Mild","Extreme"))</f>
        <v/>
      </c>
      <c r="N305" s="11" t="str">
        <f>IF(F305="","",CHOOSE(_xll.StatOutlierType(ST_LOR,,F305) + 1,"","Mild","Extreme"))</f>
        <v/>
      </c>
      <c r="O305" s="11" t="str">
        <f>IF(G305="","",CHOOSE(_xll.StatOutlierType(ST_CGPA,,G305) + 1,"","Mild","Extreme"))</f>
        <v/>
      </c>
      <c r="P305" s="11" t="str">
        <f>IF(H305="","",CHOOSE(_xll.StatOutlierType(ST_Research,,H305) + 1,"","Mild","Extreme"))</f>
        <v/>
      </c>
      <c r="Q305" s="12" t="str">
        <f>IF(I305="","",CHOOSE(_xll.StatOutlierType(ST_ChanceofAdmit,,I305) + 1,"","Mild","Extreme"))</f>
        <v/>
      </c>
    </row>
    <row r="306" spans="1:17" x14ac:dyDescent="0.35">
      <c r="A306" s="10">
        <v>305</v>
      </c>
      <c r="B306" s="11">
        <v>313</v>
      </c>
      <c r="C306" s="11">
        <v>106</v>
      </c>
      <c r="D306" s="11">
        <v>2</v>
      </c>
      <c r="E306" s="11">
        <v>2.5</v>
      </c>
      <c r="F306" s="11">
        <v>2</v>
      </c>
      <c r="G306" s="11">
        <v>8.43</v>
      </c>
      <c r="H306" s="11">
        <v>0</v>
      </c>
      <c r="I306" s="11">
        <v>0.62</v>
      </c>
      <c r="J306" s="11" t="str">
        <f>IF(B306="","",CHOOSE(_xll.StatOutlierType(ST_GREScore,,B306) + 1,"","Mild","Extreme"))</f>
        <v/>
      </c>
      <c r="K306" s="11" t="str">
        <f>IF(C306="","",CHOOSE(_xll.StatOutlierType(ST_TOEFLScore,,C306) + 1,"","Mild","Extreme"))</f>
        <v/>
      </c>
      <c r="L306" s="11" t="str">
        <f>IF(D306="","",CHOOSE(_xll.StatOutlierType(ST_UniversityRating,,D306) + 1,"","Mild","Extreme"))</f>
        <v/>
      </c>
      <c r="M306" s="11" t="str">
        <f>IF(E306="","",CHOOSE(_xll.StatOutlierType(ST_SOP,,E306) + 1,"","Mild","Extreme"))</f>
        <v/>
      </c>
      <c r="N306" s="11" t="str">
        <f>IF(F306="","",CHOOSE(_xll.StatOutlierType(ST_LOR,,F306) + 1,"","Mild","Extreme"))</f>
        <v/>
      </c>
      <c r="O306" s="11" t="str">
        <f>IF(G306="","",CHOOSE(_xll.StatOutlierType(ST_CGPA,,G306) + 1,"","Mild","Extreme"))</f>
        <v/>
      </c>
      <c r="P306" s="11" t="str">
        <f>IF(H306="","",CHOOSE(_xll.StatOutlierType(ST_Research,,H306) + 1,"","Mild","Extreme"))</f>
        <v/>
      </c>
      <c r="Q306" s="12" t="str">
        <f>IF(I306="","",CHOOSE(_xll.StatOutlierType(ST_ChanceofAdmit,,I306) + 1,"","Mild","Extreme"))</f>
        <v/>
      </c>
    </row>
    <row r="307" spans="1:17" x14ac:dyDescent="0.35">
      <c r="A307" s="10">
        <v>306</v>
      </c>
      <c r="B307" s="11">
        <v>321</v>
      </c>
      <c r="C307" s="11">
        <v>109</v>
      </c>
      <c r="D307" s="11">
        <v>3</v>
      </c>
      <c r="E307" s="11">
        <v>3.5</v>
      </c>
      <c r="F307" s="11">
        <v>3.5</v>
      </c>
      <c r="G307" s="11">
        <v>8.8000000000000007</v>
      </c>
      <c r="H307" s="11">
        <v>1</v>
      </c>
      <c r="I307" s="11">
        <v>0.74</v>
      </c>
      <c r="J307" s="11" t="str">
        <f>IF(B307="","",CHOOSE(_xll.StatOutlierType(ST_GREScore,,B307) + 1,"","Mild","Extreme"))</f>
        <v/>
      </c>
      <c r="K307" s="11" t="str">
        <f>IF(C307="","",CHOOSE(_xll.StatOutlierType(ST_TOEFLScore,,C307) + 1,"","Mild","Extreme"))</f>
        <v/>
      </c>
      <c r="L307" s="11" t="str">
        <f>IF(D307="","",CHOOSE(_xll.StatOutlierType(ST_UniversityRating,,D307) + 1,"","Mild","Extreme"))</f>
        <v/>
      </c>
      <c r="M307" s="11" t="str">
        <f>IF(E307="","",CHOOSE(_xll.StatOutlierType(ST_SOP,,E307) + 1,"","Mild","Extreme"))</f>
        <v/>
      </c>
      <c r="N307" s="11" t="str">
        <f>IF(F307="","",CHOOSE(_xll.StatOutlierType(ST_LOR,,F307) + 1,"","Mild","Extreme"))</f>
        <v/>
      </c>
      <c r="O307" s="11" t="str">
        <f>IF(G307="","",CHOOSE(_xll.StatOutlierType(ST_CGPA,,G307) + 1,"","Mild","Extreme"))</f>
        <v/>
      </c>
      <c r="P307" s="11" t="str">
        <f>IF(H307="","",CHOOSE(_xll.StatOutlierType(ST_Research,,H307) + 1,"","Mild","Extreme"))</f>
        <v/>
      </c>
      <c r="Q307" s="12" t="str">
        <f>IF(I307="","",CHOOSE(_xll.StatOutlierType(ST_ChanceofAdmit,,I307) + 1,"","Mild","Extreme"))</f>
        <v/>
      </c>
    </row>
    <row r="308" spans="1:17" x14ac:dyDescent="0.35">
      <c r="A308" s="10">
        <v>307</v>
      </c>
      <c r="B308" s="11">
        <v>323</v>
      </c>
      <c r="C308" s="11">
        <v>110</v>
      </c>
      <c r="D308" s="11">
        <v>3</v>
      </c>
      <c r="E308" s="11">
        <v>4</v>
      </c>
      <c r="F308" s="11">
        <v>3.5</v>
      </c>
      <c r="G308" s="11">
        <v>9.1</v>
      </c>
      <c r="H308" s="11">
        <v>1</v>
      </c>
      <c r="I308" s="11">
        <v>0.79</v>
      </c>
      <c r="J308" s="11" t="str">
        <f>IF(B308="","",CHOOSE(_xll.StatOutlierType(ST_GREScore,,B308) + 1,"","Mild","Extreme"))</f>
        <v/>
      </c>
      <c r="K308" s="11" t="str">
        <f>IF(C308="","",CHOOSE(_xll.StatOutlierType(ST_TOEFLScore,,C308) + 1,"","Mild","Extreme"))</f>
        <v/>
      </c>
      <c r="L308" s="11" t="str">
        <f>IF(D308="","",CHOOSE(_xll.StatOutlierType(ST_UniversityRating,,D308) + 1,"","Mild","Extreme"))</f>
        <v/>
      </c>
      <c r="M308" s="11" t="str">
        <f>IF(E308="","",CHOOSE(_xll.StatOutlierType(ST_SOP,,E308) + 1,"","Mild","Extreme"))</f>
        <v/>
      </c>
      <c r="N308" s="11" t="str">
        <f>IF(F308="","",CHOOSE(_xll.StatOutlierType(ST_LOR,,F308) + 1,"","Mild","Extreme"))</f>
        <v/>
      </c>
      <c r="O308" s="11" t="str">
        <f>IF(G308="","",CHOOSE(_xll.StatOutlierType(ST_CGPA,,G308) + 1,"","Mild","Extreme"))</f>
        <v/>
      </c>
      <c r="P308" s="11" t="str">
        <f>IF(H308="","",CHOOSE(_xll.StatOutlierType(ST_Research,,H308) + 1,"","Mild","Extreme"))</f>
        <v/>
      </c>
      <c r="Q308" s="12" t="str">
        <f>IF(I308="","",CHOOSE(_xll.StatOutlierType(ST_ChanceofAdmit,,I308) + 1,"","Mild","Extreme"))</f>
        <v/>
      </c>
    </row>
    <row r="309" spans="1:17" x14ac:dyDescent="0.35">
      <c r="A309" s="10">
        <v>308</v>
      </c>
      <c r="B309" s="11">
        <v>325</v>
      </c>
      <c r="C309" s="11">
        <v>112</v>
      </c>
      <c r="D309" s="11">
        <v>4</v>
      </c>
      <c r="E309" s="11">
        <v>4</v>
      </c>
      <c r="F309" s="11">
        <v>4</v>
      </c>
      <c r="G309" s="11">
        <v>9</v>
      </c>
      <c r="H309" s="11">
        <v>1</v>
      </c>
      <c r="I309" s="11">
        <v>0.8</v>
      </c>
      <c r="J309" s="11" t="str">
        <f>IF(B309="","",CHOOSE(_xll.StatOutlierType(ST_GREScore,,B309) + 1,"","Mild","Extreme"))</f>
        <v/>
      </c>
      <c r="K309" s="11" t="str">
        <f>IF(C309="","",CHOOSE(_xll.StatOutlierType(ST_TOEFLScore,,C309) + 1,"","Mild","Extreme"))</f>
        <v/>
      </c>
      <c r="L309" s="11" t="str">
        <f>IF(D309="","",CHOOSE(_xll.StatOutlierType(ST_UniversityRating,,D309) + 1,"","Mild","Extreme"))</f>
        <v/>
      </c>
      <c r="M309" s="11" t="str">
        <f>IF(E309="","",CHOOSE(_xll.StatOutlierType(ST_SOP,,E309) + 1,"","Mild","Extreme"))</f>
        <v/>
      </c>
      <c r="N309" s="11" t="str">
        <f>IF(F309="","",CHOOSE(_xll.StatOutlierType(ST_LOR,,F309) + 1,"","Mild","Extreme"))</f>
        <v/>
      </c>
      <c r="O309" s="11" t="str">
        <f>IF(G309="","",CHOOSE(_xll.StatOutlierType(ST_CGPA,,G309) + 1,"","Mild","Extreme"))</f>
        <v/>
      </c>
      <c r="P309" s="11" t="str">
        <f>IF(H309="","",CHOOSE(_xll.StatOutlierType(ST_Research,,H309) + 1,"","Mild","Extreme"))</f>
        <v/>
      </c>
      <c r="Q309" s="12" t="str">
        <f>IF(I309="","",CHOOSE(_xll.StatOutlierType(ST_ChanceofAdmit,,I309) + 1,"","Mild","Extreme"))</f>
        <v/>
      </c>
    </row>
    <row r="310" spans="1:17" x14ac:dyDescent="0.35">
      <c r="A310" s="10">
        <v>309</v>
      </c>
      <c r="B310" s="11">
        <v>312</v>
      </c>
      <c r="C310" s="11">
        <v>108</v>
      </c>
      <c r="D310" s="11">
        <v>3</v>
      </c>
      <c r="E310" s="11">
        <v>3.5</v>
      </c>
      <c r="F310" s="11">
        <v>3</v>
      </c>
      <c r="G310" s="11">
        <v>8.5299999999999994</v>
      </c>
      <c r="H310" s="11">
        <v>0</v>
      </c>
      <c r="I310" s="11">
        <v>0.69</v>
      </c>
      <c r="J310" s="11" t="str">
        <f>IF(B310="","",CHOOSE(_xll.StatOutlierType(ST_GREScore,,B310) + 1,"","Mild","Extreme"))</f>
        <v/>
      </c>
      <c r="K310" s="11" t="str">
        <f>IF(C310="","",CHOOSE(_xll.StatOutlierType(ST_TOEFLScore,,C310) + 1,"","Mild","Extreme"))</f>
        <v/>
      </c>
      <c r="L310" s="11" t="str">
        <f>IF(D310="","",CHOOSE(_xll.StatOutlierType(ST_UniversityRating,,D310) + 1,"","Mild","Extreme"))</f>
        <v/>
      </c>
      <c r="M310" s="11" t="str">
        <f>IF(E310="","",CHOOSE(_xll.StatOutlierType(ST_SOP,,E310) + 1,"","Mild","Extreme"))</f>
        <v/>
      </c>
      <c r="N310" s="11" t="str">
        <f>IF(F310="","",CHOOSE(_xll.StatOutlierType(ST_LOR,,F310) + 1,"","Mild","Extreme"))</f>
        <v/>
      </c>
      <c r="O310" s="11" t="str">
        <f>IF(G310="","",CHOOSE(_xll.StatOutlierType(ST_CGPA,,G310) + 1,"","Mild","Extreme"))</f>
        <v/>
      </c>
      <c r="P310" s="11" t="str">
        <f>IF(H310="","",CHOOSE(_xll.StatOutlierType(ST_Research,,H310) + 1,"","Mild","Extreme"))</f>
        <v/>
      </c>
      <c r="Q310" s="12" t="str">
        <f>IF(I310="","",CHOOSE(_xll.StatOutlierType(ST_ChanceofAdmit,,I310) + 1,"","Mild","Extreme"))</f>
        <v/>
      </c>
    </row>
    <row r="311" spans="1:17" x14ac:dyDescent="0.35">
      <c r="A311" s="10">
        <v>310</v>
      </c>
      <c r="B311" s="11">
        <v>308</v>
      </c>
      <c r="C311" s="11">
        <v>110</v>
      </c>
      <c r="D311" s="11">
        <v>4</v>
      </c>
      <c r="E311" s="11">
        <v>3.5</v>
      </c>
      <c r="F311" s="11">
        <v>3</v>
      </c>
      <c r="G311" s="11">
        <v>8.6</v>
      </c>
      <c r="H311" s="11">
        <v>0</v>
      </c>
      <c r="I311" s="11">
        <v>0.7</v>
      </c>
      <c r="J311" s="11" t="str">
        <f>IF(B311="","",CHOOSE(_xll.StatOutlierType(ST_GREScore,,B311) + 1,"","Mild","Extreme"))</f>
        <v/>
      </c>
      <c r="K311" s="11" t="str">
        <f>IF(C311="","",CHOOSE(_xll.StatOutlierType(ST_TOEFLScore,,C311) + 1,"","Mild","Extreme"))</f>
        <v/>
      </c>
      <c r="L311" s="11" t="str">
        <f>IF(D311="","",CHOOSE(_xll.StatOutlierType(ST_UniversityRating,,D311) + 1,"","Mild","Extreme"))</f>
        <v/>
      </c>
      <c r="M311" s="11" t="str">
        <f>IF(E311="","",CHOOSE(_xll.StatOutlierType(ST_SOP,,E311) + 1,"","Mild","Extreme"))</f>
        <v/>
      </c>
      <c r="N311" s="11" t="str">
        <f>IF(F311="","",CHOOSE(_xll.StatOutlierType(ST_LOR,,F311) + 1,"","Mild","Extreme"))</f>
        <v/>
      </c>
      <c r="O311" s="11" t="str">
        <f>IF(G311="","",CHOOSE(_xll.StatOutlierType(ST_CGPA,,G311) + 1,"","Mild","Extreme"))</f>
        <v/>
      </c>
      <c r="P311" s="11" t="str">
        <f>IF(H311="","",CHOOSE(_xll.StatOutlierType(ST_Research,,H311) + 1,"","Mild","Extreme"))</f>
        <v/>
      </c>
      <c r="Q311" s="12" t="str">
        <f>IF(I311="","",CHOOSE(_xll.StatOutlierType(ST_ChanceofAdmit,,I311) + 1,"","Mild","Extreme"))</f>
        <v/>
      </c>
    </row>
    <row r="312" spans="1:17" x14ac:dyDescent="0.35">
      <c r="A312" s="10">
        <v>311</v>
      </c>
      <c r="B312" s="11">
        <v>320</v>
      </c>
      <c r="C312" s="11">
        <v>104</v>
      </c>
      <c r="D312" s="11">
        <v>3</v>
      </c>
      <c r="E312" s="11">
        <v>3</v>
      </c>
      <c r="F312" s="11">
        <v>3.5</v>
      </c>
      <c r="G312" s="11">
        <v>8.74</v>
      </c>
      <c r="H312" s="11">
        <v>1</v>
      </c>
      <c r="I312" s="11">
        <v>0.76</v>
      </c>
      <c r="J312" s="11" t="str">
        <f>IF(B312="","",CHOOSE(_xll.StatOutlierType(ST_GREScore,,B312) + 1,"","Mild","Extreme"))</f>
        <v/>
      </c>
      <c r="K312" s="11" t="str">
        <f>IF(C312="","",CHOOSE(_xll.StatOutlierType(ST_TOEFLScore,,C312) + 1,"","Mild","Extreme"))</f>
        <v/>
      </c>
      <c r="L312" s="11" t="str">
        <f>IF(D312="","",CHOOSE(_xll.StatOutlierType(ST_UniversityRating,,D312) + 1,"","Mild","Extreme"))</f>
        <v/>
      </c>
      <c r="M312" s="11" t="str">
        <f>IF(E312="","",CHOOSE(_xll.StatOutlierType(ST_SOP,,E312) + 1,"","Mild","Extreme"))</f>
        <v/>
      </c>
      <c r="N312" s="11" t="str">
        <f>IF(F312="","",CHOOSE(_xll.StatOutlierType(ST_LOR,,F312) + 1,"","Mild","Extreme"))</f>
        <v/>
      </c>
      <c r="O312" s="11" t="str">
        <f>IF(G312="","",CHOOSE(_xll.StatOutlierType(ST_CGPA,,G312) + 1,"","Mild","Extreme"))</f>
        <v/>
      </c>
      <c r="P312" s="11" t="str">
        <f>IF(H312="","",CHOOSE(_xll.StatOutlierType(ST_Research,,H312) + 1,"","Mild","Extreme"))</f>
        <v/>
      </c>
      <c r="Q312" s="12" t="str">
        <f>IF(I312="","",CHOOSE(_xll.StatOutlierType(ST_ChanceofAdmit,,I312) + 1,"","Mild","Extreme"))</f>
        <v/>
      </c>
    </row>
    <row r="313" spans="1:17" x14ac:dyDescent="0.35">
      <c r="A313" s="10">
        <v>312</v>
      </c>
      <c r="B313" s="11">
        <v>328</v>
      </c>
      <c r="C313" s="11">
        <v>108</v>
      </c>
      <c r="D313" s="11">
        <v>4</v>
      </c>
      <c r="E313" s="11">
        <v>4.5</v>
      </c>
      <c r="F313" s="11">
        <v>4</v>
      </c>
      <c r="G313" s="11">
        <v>9.18</v>
      </c>
      <c r="H313" s="11">
        <v>1</v>
      </c>
      <c r="I313" s="11">
        <v>0.84</v>
      </c>
      <c r="J313" s="11" t="str">
        <f>IF(B313="","",CHOOSE(_xll.StatOutlierType(ST_GREScore,,B313) + 1,"","Mild","Extreme"))</f>
        <v/>
      </c>
      <c r="K313" s="11" t="str">
        <f>IF(C313="","",CHOOSE(_xll.StatOutlierType(ST_TOEFLScore,,C313) + 1,"","Mild","Extreme"))</f>
        <v/>
      </c>
      <c r="L313" s="11" t="str">
        <f>IF(D313="","",CHOOSE(_xll.StatOutlierType(ST_UniversityRating,,D313) + 1,"","Mild","Extreme"))</f>
        <v/>
      </c>
      <c r="M313" s="11" t="str">
        <f>IF(E313="","",CHOOSE(_xll.StatOutlierType(ST_SOP,,E313) + 1,"","Mild","Extreme"))</f>
        <v/>
      </c>
      <c r="N313" s="11" t="str">
        <f>IF(F313="","",CHOOSE(_xll.StatOutlierType(ST_LOR,,F313) + 1,"","Mild","Extreme"))</f>
        <v/>
      </c>
      <c r="O313" s="11" t="str">
        <f>IF(G313="","",CHOOSE(_xll.StatOutlierType(ST_CGPA,,G313) + 1,"","Mild","Extreme"))</f>
        <v/>
      </c>
      <c r="P313" s="11" t="str">
        <f>IF(H313="","",CHOOSE(_xll.StatOutlierType(ST_Research,,H313) + 1,"","Mild","Extreme"))</f>
        <v/>
      </c>
      <c r="Q313" s="12" t="str">
        <f>IF(I313="","",CHOOSE(_xll.StatOutlierType(ST_ChanceofAdmit,,I313) + 1,"","Mild","Extreme"))</f>
        <v/>
      </c>
    </row>
    <row r="314" spans="1:17" x14ac:dyDescent="0.35">
      <c r="A314" s="10">
        <v>313</v>
      </c>
      <c r="B314" s="11">
        <v>311</v>
      </c>
      <c r="C314" s="11">
        <v>107</v>
      </c>
      <c r="D314" s="11">
        <v>4</v>
      </c>
      <c r="E314" s="11">
        <v>4.5</v>
      </c>
      <c r="F314" s="11">
        <v>4.5</v>
      </c>
      <c r="G314" s="11">
        <v>9</v>
      </c>
      <c r="H314" s="11">
        <v>1</v>
      </c>
      <c r="I314" s="11">
        <v>0.78</v>
      </c>
      <c r="J314" s="11" t="str">
        <f>IF(B314="","",CHOOSE(_xll.StatOutlierType(ST_GREScore,,B314) + 1,"","Mild","Extreme"))</f>
        <v/>
      </c>
      <c r="K314" s="11" t="str">
        <f>IF(C314="","",CHOOSE(_xll.StatOutlierType(ST_TOEFLScore,,C314) + 1,"","Mild","Extreme"))</f>
        <v/>
      </c>
      <c r="L314" s="11" t="str">
        <f>IF(D314="","",CHOOSE(_xll.StatOutlierType(ST_UniversityRating,,D314) + 1,"","Mild","Extreme"))</f>
        <v/>
      </c>
      <c r="M314" s="11" t="str">
        <f>IF(E314="","",CHOOSE(_xll.StatOutlierType(ST_SOP,,E314) + 1,"","Mild","Extreme"))</f>
        <v/>
      </c>
      <c r="N314" s="11" t="str">
        <f>IF(F314="","",CHOOSE(_xll.StatOutlierType(ST_LOR,,F314) + 1,"","Mild","Extreme"))</f>
        <v/>
      </c>
      <c r="O314" s="11" t="str">
        <f>IF(G314="","",CHOOSE(_xll.StatOutlierType(ST_CGPA,,G314) + 1,"","Mild","Extreme"))</f>
        <v/>
      </c>
      <c r="P314" s="11" t="str">
        <f>IF(H314="","",CHOOSE(_xll.StatOutlierType(ST_Research,,H314) + 1,"","Mild","Extreme"))</f>
        <v/>
      </c>
      <c r="Q314" s="12" t="str">
        <f>IF(I314="","",CHOOSE(_xll.StatOutlierType(ST_ChanceofAdmit,,I314) + 1,"","Mild","Extreme"))</f>
        <v/>
      </c>
    </row>
    <row r="315" spans="1:17" x14ac:dyDescent="0.35">
      <c r="A315" s="10">
        <v>314</v>
      </c>
      <c r="B315" s="11">
        <v>301</v>
      </c>
      <c r="C315" s="11">
        <v>100</v>
      </c>
      <c r="D315" s="11">
        <v>3</v>
      </c>
      <c r="E315" s="11">
        <v>3.5</v>
      </c>
      <c r="F315" s="11">
        <v>3</v>
      </c>
      <c r="G315" s="11">
        <v>8.0399999999999991</v>
      </c>
      <c r="H315" s="11">
        <v>0</v>
      </c>
      <c r="I315" s="11">
        <v>0.67</v>
      </c>
      <c r="J315" s="11" t="str">
        <f>IF(B315="","",CHOOSE(_xll.StatOutlierType(ST_GREScore,,B315) + 1,"","Mild","Extreme"))</f>
        <v/>
      </c>
      <c r="K315" s="11" t="str">
        <f>IF(C315="","",CHOOSE(_xll.StatOutlierType(ST_TOEFLScore,,C315) + 1,"","Mild","Extreme"))</f>
        <v/>
      </c>
      <c r="L315" s="11" t="str">
        <f>IF(D315="","",CHOOSE(_xll.StatOutlierType(ST_UniversityRating,,D315) + 1,"","Mild","Extreme"))</f>
        <v/>
      </c>
      <c r="M315" s="11" t="str">
        <f>IF(E315="","",CHOOSE(_xll.StatOutlierType(ST_SOP,,E315) + 1,"","Mild","Extreme"))</f>
        <v/>
      </c>
      <c r="N315" s="11" t="str">
        <f>IF(F315="","",CHOOSE(_xll.StatOutlierType(ST_LOR,,F315) + 1,"","Mild","Extreme"))</f>
        <v/>
      </c>
      <c r="O315" s="11" t="str">
        <f>IF(G315="","",CHOOSE(_xll.StatOutlierType(ST_CGPA,,G315) + 1,"","Mild","Extreme"))</f>
        <v/>
      </c>
      <c r="P315" s="11" t="str">
        <f>IF(H315="","",CHOOSE(_xll.StatOutlierType(ST_Research,,H315) + 1,"","Mild","Extreme"))</f>
        <v/>
      </c>
      <c r="Q315" s="12" t="str">
        <f>IF(I315="","",CHOOSE(_xll.StatOutlierType(ST_ChanceofAdmit,,I315) + 1,"","Mild","Extreme"))</f>
        <v/>
      </c>
    </row>
    <row r="316" spans="1:17" x14ac:dyDescent="0.35">
      <c r="A316" s="10">
        <v>315</v>
      </c>
      <c r="B316" s="11">
        <v>305</v>
      </c>
      <c r="C316" s="11">
        <v>105</v>
      </c>
      <c r="D316" s="11">
        <v>2</v>
      </c>
      <c r="E316" s="11">
        <v>3</v>
      </c>
      <c r="F316" s="11">
        <v>4</v>
      </c>
      <c r="G316" s="11">
        <v>8.1300000000000008</v>
      </c>
      <c r="H316" s="11">
        <v>0</v>
      </c>
      <c r="I316" s="11">
        <v>0.66</v>
      </c>
      <c r="J316" s="11" t="str">
        <f>IF(B316="","",CHOOSE(_xll.StatOutlierType(ST_GREScore,,B316) + 1,"","Mild","Extreme"))</f>
        <v/>
      </c>
      <c r="K316" s="11" t="str">
        <f>IF(C316="","",CHOOSE(_xll.StatOutlierType(ST_TOEFLScore,,C316) + 1,"","Mild","Extreme"))</f>
        <v/>
      </c>
      <c r="L316" s="11" t="str">
        <f>IF(D316="","",CHOOSE(_xll.StatOutlierType(ST_UniversityRating,,D316) + 1,"","Mild","Extreme"))</f>
        <v/>
      </c>
      <c r="M316" s="11" t="str">
        <f>IF(E316="","",CHOOSE(_xll.StatOutlierType(ST_SOP,,E316) + 1,"","Mild","Extreme"))</f>
        <v/>
      </c>
      <c r="N316" s="11" t="str">
        <f>IF(F316="","",CHOOSE(_xll.StatOutlierType(ST_LOR,,F316) + 1,"","Mild","Extreme"))</f>
        <v/>
      </c>
      <c r="O316" s="11" t="str">
        <f>IF(G316="","",CHOOSE(_xll.StatOutlierType(ST_CGPA,,G316) + 1,"","Mild","Extreme"))</f>
        <v/>
      </c>
      <c r="P316" s="11" t="str">
        <f>IF(H316="","",CHOOSE(_xll.StatOutlierType(ST_Research,,H316) + 1,"","Mild","Extreme"))</f>
        <v/>
      </c>
      <c r="Q316" s="12" t="str">
        <f>IF(I316="","",CHOOSE(_xll.StatOutlierType(ST_ChanceofAdmit,,I316) + 1,"","Mild","Extreme"))</f>
        <v/>
      </c>
    </row>
    <row r="317" spans="1:17" x14ac:dyDescent="0.35">
      <c r="A317" s="10">
        <v>316</v>
      </c>
      <c r="B317" s="11">
        <v>308</v>
      </c>
      <c r="C317" s="11">
        <v>104</v>
      </c>
      <c r="D317" s="11">
        <v>2</v>
      </c>
      <c r="E317" s="11">
        <v>2.5</v>
      </c>
      <c r="F317" s="11">
        <v>3</v>
      </c>
      <c r="G317" s="11">
        <v>8.07</v>
      </c>
      <c r="H317" s="11">
        <v>0</v>
      </c>
      <c r="I317" s="11">
        <v>0.65</v>
      </c>
      <c r="J317" s="11" t="str">
        <f>IF(B317="","",CHOOSE(_xll.StatOutlierType(ST_GREScore,,B317) + 1,"","Mild","Extreme"))</f>
        <v/>
      </c>
      <c r="K317" s="11" t="str">
        <f>IF(C317="","",CHOOSE(_xll.StatOutlierType(ST_TOEFLScore,,C317) + 1,"","Mild","Extreme"))</f>
        <v/>
      </c>
      <c r="L317" s="11" t="str">
        <f>IF(D317="","",CHOOSE(_xll.StatOutlierType(ST_UniversityRating,,D317) + 1,"","Mild","Extreme"))</f>
        <v/>
      </c>
      <c r="M317" s="11" t="str">
        <f>IF(E317="","",CHOOSE(_xll.StatOutlierType(ST_SOP,,E317) + 1,"","Mild","Extreme"))</f>
        <v/>
      </c>
      <c r="N317" s="11" t="str">
        <f>IF(F317="","",CHOOSE(_xll.StatOutlierType(ST_LOR,,F317) + 1,"","Mild","Extreme"))</f>
        <v/>
      </c>
      <c r="O317" s="11" t="str">
        <f>IF(G317="","",CHOOSE(_xll.StatOutlierType(ST_CGPA,,G317) + 1,"","Mild","Extreme"))</f>
        <v/>
      </c>
      <c r="P317" s="11" t="str">
        <f>IF(H317="","",CHOOSE(_xll.StatOutlierType(ST_Research,,H317) + 1,"","Mild","Extreme"))</f>
        <v/>
      </c>
      <c r="Q317" s="12" t="str">
        <f>IF(I317="","",CHOOSE(_xll.StatOutlierType(ST_ChanceofAdmit,,I317) + 1,"","Mild","Extreme"))</f>
        <v/>
      </c>
    </row>
    <row r="318" spans="1:17" x14ac:dyDescent="0.35">
      <c r="A318" s="10">
        <v>317</v>
      </c>
      <c r="B318" s="11">
        <v>298</v>
      </c>
      <c r="C318" s="11">
        <v>101</v>
      </c>
      <c r="D318" s="11">
        <v>2</v>
      </c>
      <c r="E318" s="11">
        <v>1.5</v>
      </c>
      <c r="F318" s="11">
        <v>2</v>
      </c>
      <c r="G318" s="11">
        <v>7.86</v>
      </c>
      <c r="H318" s="11">
        <v>0</v>
      </c>
      <c r="I318" s="11">
        <v>0.54</v>
      </c>
      <c r="J318" s="11" t="str">
        <f>IF(B318="","",CHOOSE(_xll.StatOutlierType(ST_GREScore,,B318) + 1,"","Mild","Extreme"))</f>
        <v/>
      </c>
      <c r="K318" s="11" t="str">
        <f>IF(C318="","",CHOOSE(_xll.StatOutlierType(ST_TOEFLScore,,C318) + 1,"","Mild","Extreme"))</f>
        <v/>
      </c>
      <c r="L318" s="11" t="str">
        <f>IF(D318="","",CHOOSE(_xll.StatOutlierType(ST_UniversityRating,,D318) + 1,"","Mild","Extreme"))</f>
        <v/>
      </c>
      <c r="M318" s="11" t="str">
        <f>IF(E318="","",CHOOSE(_xll.StatOutlierType(ST_SOP,,E318) + 1,"","Mild","Extreme"))</f>
        <v/>
      </c>
      <c r="N318" s="11" t="str">
        <f>IF(F318="","",CHOOSE(_xll.StatOutlierType(ST_LOR,,F318) + 1,"","Mild","Extreme"))</f>
        <v/>
      </c>
      <c r="O318" s="11" t="str">
        <f>IF(G318="","",CHOOSE(_xll.StatOutlierType(ST_CGPA,,G318) + 1,"","Mild","Extreme"))</f>
        <v/>
      </c>
      <c r="P318" s="11" t="str">
        <f>IF(H318="","",CHOOSE(_xll.StatOutlierType(ST_Research,,H318) + 1,"","Mild","Extreme"))</f>
        <v/>
      </c>
      <c r="Q318" s="12" t="str">
        <f>IF(I318="","",CHOOSE(_xll.StatOutlierType(ST_ChanceofAdmit,,I318) + 1,"","Mild","Extreme"))</f>
        <v/>
      </c>
    </row>
    <row r="319" spans="1:17" x14ac:dyDescent="0.35">
      <c r="A319" s="10">
        <v>318</v>
      </c>
      <c r="B319" s="11">
        <v>300</v>
      </c>
      <c r="C319" s="11">
        <v>99</v>
      </c>
      <c r="D319" s="11">
        <v>1</v>
      </c>
      <c r="E319" s="11">
        <v>1</v>
      </c>
      <c r="F319" s="11">
        <v>2.5</v>
      </c>
      <c r="G319" s="11">
        <v>8.01</v>
      </c>
      <c r="H319" s="11">
        <v>0</v>
      </c>
      <c r="I319" s="11">
        <v>0.57999999999999996</v>
      </c>
      <c r="J319" s="11" t="str">
        <f>IF(B319="","",CHOOSE(_xll.StatOutlierType(ST_GREScore,,B319) + 1,"","Mild","Extreme"))</f>
        <v/>
      </c>
      <c r="K319" s="11" t="str">
        <f>IF(C319="","",CHOOSE(_xll.StatOutlierType(ST_TOEFLScore,,C319) + 1,"","Mild","Extreme"))</f>
        <v/>
      </c>
      <c r="L319" s="11" t="str">
        <f>IF(D319="","",CHOOSE(_xll.StatOutlierType(ST_UniversityRating,,D319) + 1,"","Mild","Extreme"))</f>
        <v/>
      </c>
      <c r="M319" s="11" t="str">
        <f>IF(E319="","",CHOOSE(_xll.StatOutlierType(ST_SOP,,E319) + 1,"","Mild","Extreme"))</f>
        <v/>
      </c>
      <c r="N319" s="11" t="str">
        <f>IF(F319="","",CHOOSE(_xll.StatOutlierType(ST_LOR,,F319) + 1,"","Mild","Extreme"))</f>
        <v/>
      </c>
      <c r="O319" s="11" t="str">
        <f>IF(G319="","",CHOOSE(_xll.StatOutlierType(ST_CGPA,,G319) + 1,"","Mild","Extreme"))</f>
        <v/>
      </c>
      <c r="P319" s="11" t="str">
        <f>IF(H319="","",CHOOSE(_xll.StatOutlierType(ST_Research,,H319) + 1,"","Mild","Extreme"))</f>
        <v/>
      </c>
      <c r="Q319" s="12" t="str">
        <f>IF(I319="","",CHOOSE(_xll.StatOutlierType(ST_ChanceofAdmit,,I319) + 1,"","Mild","Extreme"))</f>
        <v/>
      </c>
    </row>
    <row r="320" spans="1:17" x14ac:dyDescent="0.35">
      <c r="A320" s="10">
        <v>319</v>
      </c>
      <c r="B320" s="11">
        <v>324</v>
      </c>
      <c r="C320" s="11">
        <v>111</v>
      </c>
      <c r="D320" s="11">
        <v>3</v>
      </c>
      <c r="E320" s="11">
        <v>2.5</v>
      </c>
      <c r="F320" s="11">
        <v>2</v>
      </c>
      <c r="G320" s="11">
        <v>8.8000000000000007</v>
      </c>
      <c r="H320" s="11">
        <v>1</v>
      </c>
      <c r="I320" s="11">
        <v>0.79</v>
      </c>
      <c r="J320" s="11" t="str">
        <f>IF(B320="","",CHOOSE(_xll.StatOutlierType(ST_GREScore,,B320) + 1,"","Mild","Extreme"))</f>
        <v/>
      </c>
      <c r="K320" s="11" t="str">
        <f>IF(C320="","",CHOOSE(_xll.StatOutlierType(ST_TOEFLScore,,C320) + 1,"","Mild","Extreme"))</f>
        <v/>
      </c>
      <c r="L320" s="11" t="str">
        <f>IF(D320="","",CHOOSE(_xll.StatOutlierType(ST_UniversityRating,,D320) + 1,"","Mild","Extreme"))</f>
        <v/>
      </c>
      <c r="M320" s="11" t="str">
        <f>IF(E320="","",CHOOSE(_xll.StatOutlierType(ST_SOP,,E320) + 1,"","Mild","Extreme"))</f>
        <v/>
      </c>
      <c r="N320" s="11" t="str">
        <f>IF(F320="","",CHOOSE(_xll.StatOutlierType(ST_LOR,,F320) + 1,"","Mild","Extreme"))</f>
        <v/>
      </c>
      <c r="O320" s="11" t="str">
        <f>IF(G320="","",CHOOSE(_xll.StatOutlierType(ST_CGPA,,G320) + 1,"","Mild","Extreme"))</f>
        <v/>
      </c>
      <c r="P320" s="11" t="str">
        <f>IF(H320="","",CHOOSE(_xll.StatOutlierType(ST_Research,,H320) + 1,"","Mild","Extreme"))</f>
        <v/>
      </c>
      <c r="Q320" s="12" t="str">
        <f>IF(I320="","",CHOOSE(_xll.StatOutlierType(ST_ChanceofAdmit,,I320) + 1,"","Mild","Extreme"))</f>
        <v/>
      </c>
    </row>
    <row r="321" spans="1:17" x14ac:dyDescent="0.35">
      <c r="A321" s="10">
        <v>320</v>
      </c>
      <c r="B321" s="11">
        <v>327</v>
      </c>
      <c r="C321" s="11">
        <v>113</v>
      </c>
      <c r="D321" s="11">
        <v>4</v>
      </c>
      <c r="E321" s="11">
        <v>3.5</v>
      </c>
      <c r="F321" s="11">
        <v>3</v>
      </c>
      <c r="G321" s="11">
        <v>8.69</v>
      </c>
      <c r="H321" s="11">
        <v>1</v>
      </c>
      <c r="I321" s="11">
        <v>0.8</v>
      </c>
      <c r="J321" s="11" t="str">
        <f>IF(B321="","",CHOOSE(_xll.StatOutlierType(ST_GREScore,,B321) + 1,"","Mild","Extreme"))</f>
        <v/>
      </c>
      <c r="K321" s="11" t="str">
        <f>IF(C321="","",CHOOSE(_xll.StatOutlierType(ST_TOEFLScore,,C321) + 1,"","Mild","Extreme"))</f>
        <v/>
      </c>
      <c r="L321" s="11" t="str">
        <f>IF(D321="","",CHOOSE(_xll.StatOutlierType(ST_UniversityRating,,D321) + 1,"","Mild","Extreme"))</f>
        <v/>
      </c>
      <c r="M321" s="11" t="str">
        <f>IF(E321="","",CHOOSE(_xll.StatOutlierType(ST_SOP,,E321) + 1,"","Mild","Extreme"))</f>
        <v/>
      </c>
      <c r="N321" s="11" t="str">
        <f>IF(F321="","",CHOOSE(_xll.StatOutlierType(ST_LOR,,F321) + 1,"","Mild","Extreme"))</f>
        <v/>
      </c>
      <c r="O321" s="11" t="str">
        <f>IF(G321="","",CHOOSE(_xll.StatOutlierType(ST_CGPA,,G321) + 1,"","Mild","Extreme"))</f>
        <v/>
      </c>
      <c r="P321" s="11" t="str">
        <f>IF(H321="","",CHOOSE(_xll.StatOutlierType(ST_Research,,H321) + 1,"","Mild","Extreme"))</f>
        <v/>
      </c>
      <c r="Q321" s="12" t="str">
        <f>IF(I321="","",CHOOSE(_xll.StatOutlierType(ST_ChanceofAdmit,,I321) + 1,"","Mild","Extreme"))</f>
        <v/>
      </c>
    </row>
    <row r="322" spans="1:17" x14ac:dyDescent="0.35">
      <c r="A322" s="10">
        <v>321</v>
      </c>
      <c r="B322" s="11">
        <v>317</v>
      </c>
      <c r="C322" s="11">
        <v>106</v>
      </c>
      <c r="D322" s="11">
        <v>3</v>
      </c>
      <c r="E322" s="11">
        <v>4</v>
      </c>
      <c r="F322" s="11">
        <v>3.5</v>
      </c>
      <c r="G322" s="11">
        <v>8.5</v>
      </c>
      <c r="H322" s="11">
        <v>1</v>
      </c>
      <c r="I322" s="11">
        <v>0.75</v>
      </c>
      <c r="J322" s="11" t="str">
        <f>IF(B322="","",CHOOSE(_xll.StatOutlierType(ST_GREScore,,B322) + 1,"","Mild","Extreme"))</f>
        <v/>
      </c>
      <c r="K322" s="11" t="str">
        <f>IF(C322="","",CHOOSE(_xll.StatOutlierType(ST_TOEFLScore,,C322) + 1,"","Mild","Extreme"))</f>
        <v/>
      </c>
      <c r="L322" s="11" t="str">
        <f>IF(D322="","",CHOOSE(_xll.StatOutlierType(ST_UniversityRating,,D322) + 1,"","Mild","Extreme"))</f>
        <v/>
      </c>
      <c r="M322" s="11" t="str">
        <f>IF(E322="","",CHOOSE(_xll.StatOutlierType(ST_SOP,,E322) + 1,"","Mild","Extreme"))</f>
        <v/>
      </c>
      <c r="N322" s="11" t="str">
        <f>IF(F322="","",CHOOSE(_xll.StatOutlierType(ST_LOR,,F322) + 1,"","Mild","Extreme"))</f>
        <v/>
      </c>
      <c r="O322" s="11" t="str">
        <f>IF(G322="","",CHOOSE(_xll.StatOutlierType(ST_CGPA,,G322) + 1,"","Mild","Extreme"))</f>
        <v/>
      </c>
      <c r="P322" s="11" t="str">
        <f>IF(H322="","",CHOOSE(_xll.StatOutlierType(ST_Research,,H322) + 1,"","Mild","Extreme"))</f>
        <v/>
      </c>
      <c r="Q322" s="12" t="str">
        <f>IF(I322="","",CHOOSE(_xll.StatOutlierType(ST_ChanceofAdmit,,I322) + 1,"","Mild","Extreme"))</f>
        <v/>
      </c>
    </row>
    <row r="323" spans="1:17" x14ac:dyDescent="0.35">
      <c r="A323" s="10">
        <v>322</v>
      </c>
      <c r="B323" s="11">
        <v>323</v>
      </c>
      <c r="C323" s="11">
        <v>104</v>
      </c>
      <c r="D323" s="11">
        <v>3</v>
      </c>
      <c r="E323" s="11">
        <v>4</v>
      </c>
      <c r="F323" s="11">
        <v>4</v>
      </c>
      <c r="G323" s="11">
        <v>8.44</v>
      </c>
      <c r="H323" s="11">
        <v>1</v>
      </c>
      <c r="I323" s="11">
        <v>0.73</v>
      </c>
      <c r="J323" s="11" t="str">
        <f>IF(B323="","",CHOOSE(_xll.StatOutlierType(ST_GREScore,,B323) + 1,"","Mild","Extreme"))</f>
        <v/>
      </c>
      <c r="K323" s="11" t="str">
        <f>IF(C323="","",CHOOSE(_xll.StatOutlierType(ST_TOEFLScore,,C323) + 1,"","Mild","Extreme"))</f>
        <v/>
      </c>
      <c r="L323" s="11" t="str">
        <f>IF(D323="","",CHOOSE(_xll.StatOutlierType(ST_UniversityRating,,D323) + 1,"","Mild","Extreme"))</f>
        <v/>
      </c>
      <c r="M323" s="11" t="str">
        <f>IF(E323="","",CHOOSE(_xll.StatOutlierType(ST_SOP,,E323) + 1,"","Mild","Extreme"))</f>
        <v/>
      </c>
      <c r="N323" s="11" t="str">
        <f>IF(F323="","",CHOOSE(_xll.StatOutlierType(ST_LOR,,F323) + 1,"","Mild","Extreme"))</f>
        <v/>
      </c>
      <c r="O323" s="11" t="str">
        <f>IF(G323="","",CHOOSE(_xll.StatOutlierType(ST_CGPA,,G323) + 1,"","Mild","Extreme"))</f>
        <v/>
      </c>
      <c r="P323" s="11" t="str">
        <f>IF(H323="","",CHOOSE(_xll.StatOutlierType(ST_Research,,H323) + 1,"","Mild","Extreme"))</f>
        <v/>
      </c>
      <c r="Q323" s="12" t="str">
        <f>IF(I323="","",CHOOSE(_xll.StatOutlierType(ST_ChanceofAdmit,,I323) + 1,"","Mild","Extreme"))</f>
        <v/>
      </c>
    </row>
    <row r="324" spans="1:17" x14ac:dyDescent="0.35">
      <c r="A324" s="10">
        <v>323</v>
      </c>
      <c r="B324" s="11">
        <v>314</v>
      </c>
      <c r="C324" s="11">
        <v>107</v>
      </c>
      <c r="D324" s="11">
        <v>2</v>
      </c>
      <c r="E324" s="11">
        <v>2.5</v>
      </c>
      <c r="F324" s="11">
        <v>4</v>
      </c>
      <c r="G324" s="11">
        <v>8.27</v>
      </c>
      <c r="H324" s="11">
        <v>0</v>
      </c>
      <c r="I324" s="11">
        <v>0.72</v>
      </c>
      <c r="J324" s="11" t="str">
        <f>IF(B324="","",CHOOSE(_xll.StatOutlierType(ST_GREScore,,B324) + 1,"","Mild","Extreme"))</f>
        <v/>
      </c>
      <c r="K324" s="11" t="str">
        <f>IF(C324="","",CHOOSE(_xll.StatOutlierType(ST_TOEFLScore,,C324) + 1,"","Mild","Extreme"))</f>
        <v/>
      </c>
      <c r="L324" s="11" t="str">
        <f>IF(D324="","",CHOOSE(_xll.StatOutlierType(ST_UniversityRating,,D324) + 1,"","Mild","Extreme"))</f>
        <v/>
      </c>
      <c r="M324" s="11" t="str">
        <f>IF(E324="","",CHOOSE(_xll.StatOutlierType(ST_SOP,,E324) + 1,"","Mild","Extreme"))</f>
        <v/>
      </c>
      <c r="N324" s="11" t="str">
        <f>IF(F324="","",CHOOSE(_xll.StatOutlierType(ST_LOR,,F324) + 1,"","Mild","Extreme"))</f>
        <v/>
      </c>
      <c r="O324" s="11" t="str">
        <f>IF(G324="","",CHOOSE(_xll.StatOutlierType(ST_CGPA,,G324) + 1,"","Mild","Extreme"))</f>
        <v/>
      </c>
      <c r="P324" s="11" t="str">
        <f>IF(H324="","",CHOOSE(_xll.StatOutlierType(ST_Research,,H324) + 1,"","Mild","Extreme"))</f>
        <v/>
      </c>
      <c r="Q324" s="12" t="str">
        <f>IF(I324="","",CHOOSE(_xll.StatOutlierType(ST_ChanceofAdmit,,I324) + 1,"","Mild","Extreme"))</f>
        <v/>
      </c>
    </row>
    <row r="325" spans="1:17" x14ac:dyDescent="0.35">
      <c r="A325" s="10">
        <v>324</v>
      </c>
      <c r="B325" s="11">
        <v>305</v>
      </c>
      <c r="C325" s="11">
        <v>102</v>
      </c>
      <c r="D325" s="11">
        <v>2</v>
      </c>
      <c r="E325" s="11">
        <v>2</v>
      </c>
      <c r="F325" s="11">
        <v>2.5</v>
      </c>
      <c r="G325" s="11">
        <v>8.18</v>
      </c>
      <c r="H325" s="11">
        <v>0</v>
      </c>
      <c r="I325" s="11">
        <v>0.62</v>
      </c>
      <c r="J325" s="11" t="str">
        <f>IF(B325="","",CHOOSE(_xll.StatOutlierType(ST_GREScore,,B325) + 1,"","Mild","Extreme"))</f>
        <v/>
      </c>
      <c r="K325" s="11" t="str">
        <f>IF(C325="","",CHOOSE(_xll.StatOutlierType(ST_TOEFLScore,,C325) + 1,"","Mild","Extreme"))</f>
        <v/>
      </c>
      <c r="L325" s="11" t="str">
        <f>IF(D325="","",CHOOSE(_xll.StatOutlierType(ST_UniversityRating,,D325) + 1,"","Mild","Extreme"))</f>
        <v/>
      </c>
      <c r="M325" s="11" t="str">
        <f>IF(E325="","",CHOOSE(_xll.StatOutlierType(ST_SOP,,E325) + 1,"","Mild","Extreme"))</f>
        <v/>
      </c>
      <c r="N325" s="11" t="str">
        <f>IF(F325="","",CHOOSE(_xll.StatOutlierType(ST_LOR,,F325) + 1,"","Mild","Extreme"))</f>
        <v/>
      </c>
      <c r="O325" s="11" t="str">
        <f>IF(G325="","",CHOOSE(_xll.StatOutlierType(ST_CGPA,,G325) + 1,"","Mild","Extreme"))</f>
        <v/>
      </c>
      <c r="P325" s="11" t="str">
        <f>IF(H325="","",CHOOSE(_xll.StatOutlierType(ST_Research,,H325) + 1,"","Mild","Extreme"))</f>
        <v/>
      </c>
      <c r="Q325" s="12" t="str">
        <f>IF(I325="","",CHOOSE(_xll.StatOutlierType(ST_ChanceofAdmit,,I325) + 1,"","Mild","Extreme"))</f>
        <v/>
      </c>
    </row>
    <row r="326" spans="1:17" x14ac:dyDescent="0.35">
      <c r="A326" s="10">
        <v>325</v>
      </c>
      <c r="B326" s="11">
        <v>315</v>
      </c>
      <c r="C326" s="11">
        <v>104</v>
      </c>
      <c r="D326" s="11">
        <v>3</v>
      </c>
      <c r="E326" s="11">
        <v>3</v>
      </c>
      <c r="F326" s="11">
        <v>2.5</v>
      </c>
      <c r="G326" s="11">
        <v>8.33</v>
      </c>
      <c r="H326" s="11">
        <v>0</v>
      </c>
      <c r="I326" s="11">
        <v>0.67</v>
      </c>
      <c r="J326" s="11" t="str">
        <f>IF(B326="","",CHOOSE(_xll.StatOutlierType(ST_GREScore,,B326) + 1,"","Mild","Extreme"))</f>
        <v/>
      </c>
      <c r="K326" s="11" t="str">
        <f>IF(C326="","",CHOOSE(_xll.StatOutlierType(ST_TOEFLScore,,C326) + 1,"","Mild","Extreme"))</f>
        <v/>
      </c>
      <c r="L326" s="11" t="str">
        <f>IF(D326="","",CHOOSE(_xll.StatOutlierType(ST_UniversityRating,,D326) + 1,"","Mild","Extreme"))</f>
        <v/>
      </c>
      <c r="M326" s="11" t="str">
        <f>IF(E326="","",CHOOSE(_xll.StatOutlierType(ST_SOP,,E326) + 1,"","Mild","Extreme"))</f>
        <v/>
      </c>
      <c r="N326" s="11" t="str">
        <f>IF(F326="","",CHOOSE(_xll.StatOutlierType(ST_LOR,,F326) + 1,"","Mild","Extreme"))</f>
        <v/>
      </c>
      <c r="O326" s="11" t="str">
        <f>IF(G326="","",CHOOSE(_xll.StatOutlierType(ST_CGPA,,G326) + 1,"","Mild","Extreme"))</f>
        <v/>
      </c>
      <c r="P326" s="11" t="str">
        <f>IF(H326="","",CHOOSE(_xll.StatOutlierType(ST_Research,,H326) + 1,"","Mild","Extreme"))</f>
        <v/>
      </c>
      <c r="Q326" s="12" t="str">
        <f>IF(I326="","",CHOOSE(_xll.StatOutlierType(ST_ChanceofAdmit,,I326) + 1,"","Mild","Extreme"))</f>
        <v/>
      </c>
    </row>
    <row r="327" spans="1:17" x14ac:dyDescent="0.35">
      <c r="A327" s="10">
        <v>326</v>
      </c>
      <c r="B327" s="11">
        <v>326</v>
      </c>
      <c r="C327" s="11">
        <v>116</v>
      </c>
      <c r="D327" s="11">
        <v>3</v>
      </c>
      <c r="E327" s="11">
        <v>3.5</v>
      </c>
      <c r="F327" s="11">
        <v>4</v>
      </c>
      <c r="G327" s="11">
        <v>9.14</v>
      </c>
      <c r="H327" s="11">
        <v>1</v>
      </c>
      <c r="I327" s="11">
        <v>0.81</v>
      </c>
      <c r="J327" s="11" t="str">
        <f>IF(B327="","",CHOOSE(_xll.StatOutlierType(ST_GREScore,,B327) + 1,"","Mild","Extreme"))</f>
        <v/>
      </c>
      <c r="K327" s="11" t="str">
        <f>IF(C327="","",CHOOSE(_xll.StatOutlierType(ST_TOEFLScore,,C327) + 1,"","Mild","Extreme"))</f>
        <v/>
      </c>
      <c r="L327" s="11" t="str">
        <f>IF(D327="","",CHOOSE(_xll.StatOutlierType(ST_UniversityRating,,D327) + 1,"","Mild","Extreme"))</f>
        <v/>
      </c>
      <c r="M327" s="11" t="str">
        <f>IF(E327="","",CHOOSE(_xll.StatOutlierType(ST_SOP,,E327) + 1,"","Mild","Extreme"))</f>
        <v/>
      </c>
      <c r="N327" s="11" t="str">
        <f>IF(F327="","",CHOOSE(_xll.StatOutlierType(ST_LOR,,F327) + 1,"","Mild","Extreme"))</f>
        <v/>
      </c>
      <c r="O327" s="11" t="str">
        <f>IF(G327="","",CHOOSE(_xll.StatOutlierType(ST_CGPA,,G327) + 1,"","Mild","Extreme"))</f>
        <v/>
      </c>
      <c r="P327" s="11" t="str">
        <f>IF(H327="","",CHOOSE(_xll.StatOutlierType(ST_Research,,H327) + 1,"","Mild","Extreme"))</f>
        <v/>
      </c>
      <c r="Q327" s="12" t="str">
        <f>IF(I327="","",CHOOSE(_xll.StatOutlierType(ST_ChanceofAdmit,,I327) + 1,"","Mild","Extreme"))</f>
        <v/>
      </c>
    </row>
    <row r="328" spans="1:17" x14ac:dyDescent="0.35">
      <c r="A328" s="10">
        <v>327</v>
      </c>
      <c r="B328" s="11">
        <v>299</v>
      </c>
      <c r="C328" s="11">
        <v>100</v>
      </c>
      <c r="D328" s="11">
        <v>3</v>
      </c>
      <c r="E328" s="11">
        <v>2</v>
      </c>
      <c r="F328" s="11">
        <v>2</v>
      </c>
      <c r="G328" s="11">
        <v>8.02</v>
      </c>
      <c r="H328" s="11">
        <v>0</v>
      </c>
      <c r="I328" s="11">
        <v>0.63</v>
      </c>
      <c r="J328" s="11" t="str">
        <f>IF(B328="","",CHOOSE(_xll.StatOutlierType(ST_GREScore,,B328) + 1,"","Mild","Extreme"))</f>
        <v/>
      </c>
      <c r="K328" s="11" t="str">
        <f>IF(C328="","",CHOOSE(_xll.StatOutlierType(ST_TOEFLScore,,C328) + 1,"","Mild","Extreme"))</f>
        <v/>
      </c>
      <c r="L328" s="11" t="str">
        <f>IF(D328="","",CHOOSE(_xll.StatOutlierType(ST_UniversityRating,,D328) + 1,"","Mild","Extreme"))</f>
        <v/>
      </c>
      <c r="M328" s="11" t="str">
        <f>IF(E328="","",CHOOSE(_xll.StatOutlierType(ST_SOP,,E328) + 1,"","Mild","Extreme"))</f>
        <v/>
      </c>
      <c r="N328" s="11" t="str">
        <f>IF(F328="","",CHOOSE(_xll.StatOutlierType(ST_LOR,,F328) + 1,"","Mild","Extreme"))</f>
        <v/>
      </c>
      <c r="O328" s="11" t="str">
        <f>IF(G328="","",CHOOSE(_xll.StatOutlierType(ST_CGPA,,G328) + 1,"","Mild","Extreme"))</f>
        <v/>
      </c>
      <c r="P328" s="11" t="str">
        <f>IF(H328="","",CHOOSE(_xll.StatOutlierType(ST_Research,,H328) + 1,"","Mild","Extreme"))</f>
        <v/>
      </c>
      <c r="Q328" s="12" t="str">
        <f>IF(I328="","",CHOOSE(_xll.StatOutlierType(ST_ChanceofAdmit,,I328) + 1,"","Mild","Extreme"))</f>
        <v/>
      </c>
    </row>
    <row r="329" spans="1:17" x14ac:dyDescent="0.35">
      <c r="A329" s="10">
        <v>328</v>
      </c>
      <c r="B329" s="11">
        <v>295</v>
      </c>
      <c r="C329" s="11">
        <v>101</v>
      </c>
      <c r="D329" s="11">
        <v>2</v>
      </c>
      <c r="E329" s="11">
        <v>2.5</v>
      </c>
      <c r="F329" s="11">
        <v>2</v>
      </c>
      <c r="G329" s="11">
        <v>7.86</v>
      </c>
      <c r="H329" s="11">
        <v>0</v>
      </c>
      <c r="I329" s="11">
        <v>0.69</v>
      </c>
      <c r="J329" s="11" t="str">
        <f>IF(B329="","",CHOOSE(_xll.StatOutlierType(ST_GREScore,,B329) + 1,"","Mild","Extreme"))</f>
        <v/>
      </c>
      <c r="K329" s="11" t="str">
        <f>IF(C329="","",CHOOSE(_xll.StatOutlierType(ST_TOEFLScore,,C329) + 1,"","Mild","Extreme"))</f>
        <v/>
      </c>
      <c r="L329" s="11" t="str">
        <f>IF(D329="","",CHOOSE(_xll.StatOutlierType(ST_UniversityRating,,D329) + 1,"","Mild","Extreme"))</f>
        <v/>
      </c>
      <c r="M329" s="11" t="str">
        <f>IF(E329="","",CHOOSE(_xll.StatOutlierType(ST_SOP,,E329) + 1,"","Mild","Extreme"))</f>
        <v/>
      </c>
      <c r="N329" s="11" t="str">
        <f>IF(F329="","",CHOOSE(_xll.StatOutlierType(ST_LOR,,F329) + 1,"","Mild","Extreme"))</f>
        <v/>
      </c>
      <c r="O329" s="11" t="str">
        <f>IF(G329="","",CHOOSE(_xll.StatOutlierType(ST_CGPA,,G329) + 1,"","Mild","Extreme"))</f>
        <v/>
      </c>
      <c r="P329" s="11" t="str">
        <f>IF(H329="","",CHOOSE(_xll.StatOutlierType(ST_Research,,H329) + 1,"","Mild","Extreme"))</f>
        <v/>
      </c>
      <c r="Q329" s="12" t="str">
        <f>IF(I329="","",CHOOSE(_xll.StatOutlierType(ST_ChanceofAdmit,,I329) + 1,"","Mild","Extreme"))</f>
        <v/>
      </c>
    </row>
    <row r="330" spans="1:17" x14ac:dyDescent="0.35">
      <c r="A330" s="10">
        <v>329</v>
      </c>
      <c r="B330" s="11">
        <v>324</v>
      </c>
      <c r="C330" s="11">
        <v>112</v>
      </c>
      <c r="D330" s="11">
        <v>4</v>
      </c>
      <c r="E330" s="11">
        <v>4</v>
      </c>
      <c r="F330" s="11">
        <v>3.5</v>
      </c>
      <c r="G330" s="11">
        <v>8.77</v>
      </c>
      <c r="H330" s="11">
        <v>1</v>
      </c>
      <c r="I330" s="11">
        <v>0.8</v>
      </c>
      <c r="J330" s="11" t="str">
        <f>IF(B330="","",CHOOSE(_xll.StatOutlierType(ST_GREScore,,B330) + 1,"","Mild","Extreme"))</f>
        <v/>
      </c>
      <c r="K330" s="11" t="str">
        <f>IF(C330="","",CHOOSE(_xll.StatOutlierType(ST_TOEFLScore,,C330) + 1,"","Mild","Extreme"))</f>
        <v/>
      </c>
      <c r="L330" s="11" t="str">
        <f>IF(D330="","",CHOOSE(_xll.StatOutlierType(ST_UniversityRating,,D330) + 1,"","Mild","Extreme"))</f>
        <v/>
      </c>
      <c r="M330" s="11" t="str">
        <f>IF(E330="","",CHOOSE(_xll.StatOutlierType(ST_SOP,,E330) + 1,"","Mild","Extreme"))</f>
        <v/>
      </c>
      <c r="N330" s="11" t="str">
        <f>IF(F330="","",CHOOSE(_xll.StatOutlierType(ST_LOR,,F330) + 1,"","Mild","Extreme"))</f>
        <v/>
      </c>
      <c r="O330" s="11" t="str">
        <f>IF(G330="","",CHOOSE(_xll.StatOutlierType(ST_CGPA,,G330) + 1,"","Mild","Extreme"))</f>
        <v/>
      </c>
      <c r="P330" s="11" t="str">
        <f>IF(H330="","",CHOOSE(_xll.StatOutlierType(ST_Research,,H330) + 1,"","Mild","Extreme"))</f>
        <v/>
      </c>
      <c r="Q330" s="12" t="str">
        <f>IF(I330="","",CHOOSE(_xll.StatOutlierType(ST_ChanceofAdmit,,I330) + 1,"","Mild","Extreme"))</f>
        <v/>
      </c>
    </row>
    <row r="331" spans="1:17" x14ac:dyDescent="0.35">
      <c r="A331" s="10">
        <v>330</v>
      </c>
      <c r="B331" s="11">
        <v>297</v>
      </c>
      <c r="C331" s="11">
        <v>96</v>
      </c>
      <c r="D331" s="11">
        <v>2</v>
      </c>
      <c r="E331" s="11">
        <v>2.5</v>
      </c>
      <c r="F331" s="11">
        <v>1.5</v>
      </c>
      <c r="G331" s="11">
        <v>7.89</v>
      </c>
      <c r="H331" s="11">
        <v>0</v>
      </c>
      <c r="I331" s="11">
        <v>0.43</v>
      </c>
      <c r="J331" s="11" t="str">
        <f>IF(B331="","",CHOOSE(_xll.StatOutlierType(ST_GREScore,,B331) + 1,"","Mild","Extreme"))</f>
        <v/>
      </c>
      <c r="K331" s="11" t="str">
        <f>IF(C331="","",CHOOSE(_xll.StatOutlierType(ST_TOEFLScore,,C331) + 1,"","Mild","Extreme"))</f>
        <v/>
      </c>
      <c r="L331" s="11" t="str">
        <f>IF(D331="","",CHOOSE(_xll.StatOutlierType(ST_UniversityRating,,D331) + 1,"","Mild","Extreme"))</f>
        <v/>
      </c>
      <c r="M331" s="11" t="str">
        <f>IF(E331="","",CHOOSE(_xll.StatOutlierType(ST_SOP,,E331) + 1,"","Mild","Extreme"))</f>
        <v/>
      </c>
      <c r="N331" s="11" t="str">
        <f>IF(F331="","",CHOOSE(_xll.StatOutlierType(ST_LOR,,F331) + 1,"","Mild","Extreme"))</f>
        <v>Mild</v>
      </c>
      <c r="O331" s="11" t="str">
        <f>IF(G331="","",CHOOSE(_xll.StatOutlierType(ST_CGPA,,G331) + 1,"","Mild","Extreme"))</f>
        <v/>
      </c>
      <c r="P331" s="11" t="str">
        <f>IF(H331="","",CHOOSE(_xll.StatOutlierType(ST_Research,,H331) + 1,"","Mild","Extreme"))</f>
        <v/>
      </c>
      <c r="Q331" s="12" t="str">
        <f>IF(I331="","",CHOOSE(_xll.StatOutlierType(ST_ChanceofAdmit,,I331) + 1,"","Mild","Extreme"))</f>
        <v/>
      </c>
    </row>
    <row r="332" spans="1:17" x14ac:dyDescent="0.35">
      <c r="A332" s="10">
        <v>331</v>
      </c>
      <c r="B332" s="11">
        <v>327</v>
      </c>
      <c r="C332" s="11">
        <v>113</v>
      </c>
      <c r="D332" s="11">
        <v>3</v>
      </c>
      <c r="E332" s="11">
        <v>3.5</v>
      </c>
      <c r="F332" s="11">
        <v>3</v>
      </c>
      <c r="G332" s="11">
        <v>8.66</v>
      </c>
      <c r="H332" s="11">
        <v>1</v>
      </c>
      <c r="I332" s="11">
        <v>0.8</v>
      </c>
      <c r="J332" s="11" t="str">
        <f>IF(B332="","",CHOOSE(_xll.StatOutlierType(ST_GREScore,,B332) + 1,"","Mild","Extreme"))</f>
        <v/>
      </c>
      <c r="K332" s="11" t="str">
        <f>IF(C332="","",CHOOSE(_xll.StatOutlierType(ST_TOEFLScore,,C332) + 1,"","Mild","Extreme"))</f>
        <v/>
      </c>
      <c r="L332" s="11" t="str">
        <f>IF(D332="","",CHOOSE(_xll.StatOutlierType(ST_UniversityRating,,D332) + 1,"","Mild","Extreme"))</f>
        <v/>
      </c>
      <c r="M332" s="11" t="str">
        <f>IF(E332="","",CHOOSE(_xll.StatOutlierType(ST_SOP,,E332) + 1,"","Mild","Extreme"))</f>
        <v/>
      </c>
      <c r="N332" s="11" t="str">
        <f>IF(F332="","",CHOOSE(_xll.StatOutlierType(ST_LOR,,F332) + 1,"","Mild","Extreme"))</f>
        <v/>
      </c>
      <c r="O332" s="11" t="str">
        <f>IF(G332="","",CHOOSE(_xll.StatOutlierType(ST_CGPA,,G332) + 1,"","Mild","Extreme"))</f>
        <v/>
      </c>
      <c r="P332" s="11" t="str">
        <f>IF(H332="","",CHOOSE(_xll.StatOutlierType(ST_Research,,H332) + 1,"","Mild","Extreme"))</f>
        <v/>
      </c>
      <c r="Q332" s="12" t="str">
        <f>IF(I332="","",CHOOSE(_xll.StatOutlierType(ST_ChanceofAdmit,,I332) + 1,"","Mild","Extreme"))</f>
        <v/>
      </c>
    </row>
    <row r="333" spans="1:17" x14ac:dyDescent="0.35">
      <c r="A333" s="10">
        <v>332</v>
      </c>
      <c r="B333" s="11">
        <v>311</v>
      </c>
      <c r="C333" s="11">
        <v>105</v>
      </c>
      <c r="D333" s="11">
        <v>2</v>
      </c>
      <c r="E333" s="11">
        <v>3</v>
      </c>
      <c r="F333" s="11">
        <v>2</v>
      </c>
      <c r="G333" s="11">
        <v>8.1199999999999992</v>
      </c>
      <c r="H333" s="11">
        <v>1</v>
      </c>
      <c r="I333" s="11">
        <v>0.73</v>
      </c>
      <c r="J333" s="11" t="str">
        <f>IF(B333="","",CHOOSE(_xll.StatOutlierType(ST_GREScore,,B333) + 1,"","Mild","Extreme"))</f>
        <v/>
      </c>
      <c r="K333" s="11" t="str">
        <f>IF(C333="","",CHOOSE(_xll.StatOutlierType(ST_TOEFLScore,,C333) + 1,"","Mild","Extreme"))</f>
        <v/>
      </c>
      <c r="L333" s="11" t="str">
        <f>IF(D333="","",CHOOSE(_xll.StatOutlierType(ST_UniversityRating,,D333) + 1,"","Mild","Extreme"))</f>
        <v/>
      </c>
      <c r="M333" s="11" t="str">
        <f>IF(E333="","",CHOOSE(_xll.StatOutlierType(ST_SOP,,E333) + 1,"","Mild","Extreme"))</f>
        <v/>
      </c>
      <c r="N333" s="11" t="str">
        <f>IF(F333="","",CHOOSE(_xll.StatOutlierType(ST_LOR,,F333) + 1,"","Mild","Extreme"))</f>
        <v/>
      </c>
      <c r="O333" s="11" t="str">
        <f>IF(G333="","",CHOOSE(_xll.StatOutlierType(ST_CGPA,,G333) + 1,"","Mild","Extreme"))</f>
        <v/>
      </c>
      <c r="P333" s="11" t="str">
        <f>IF(H333="","",CHOOSE(_xll.StatOutlierType(ST_Research,,H333) + 1,"","Mild","Extreme"))</f>
        <v/>
      </c>
      <c r="Q333" s="12" t="str">
        <f>IF(I333="","",CHOOSE(_xll.StatOutlierType(ST_ChanceofAdmit,,I333) + 1,"","Mild","Extreme"))</f>
        <v/>
      </c>
    </row>
    <row r="334" spans="1:17" x14ac:dyDescent="0.35">
      <c r="A334" s="10">
        <v>333</v>
      </c>
      <c r="B334" s="11">
        <v>308</v>
      </c>
      <c r="C334" s="11">
        <v>106</v>
      </c>
      <c r="D334" s="11">
        <v>3</v>
      </c>
      <c r="E334" s="11">
        <v>3.5</v>
      </c>
      <c r="F334" s="11">
        <v>2.5</v>
      </c>
      <c r="G334" s="11">
        <v>8.2100000000000009</v>
      </c>
      <c r="H334" s="11">
        <v>1</v>
      </c>
      <c r="I334" s="11">
        <v>0.75</v>
      </c>
      <c r="J334" s="11" t="str">
        <f>IF(B334="","",CHOOSE(_xll.StatOutlierType(ST_GREScore,,B334) + 1,"","Mild","Extreme"))</f>
        <v/>
      </c>
      <c r="K334" s="11" t="str">
        <f>IF(C334="","",CHOOSE(_xll.StatOutlierType(ST_TOEFLScore,,C334) + 1,"","Mild","Extreme"))</f>
        <v/>
      </c>
      <c r="L334" s="11" t="str">
        <f>IF(D334="","",CHOOSE(_xll.StatOutlierType(ST_UniversityRating,,D334) + 1,"","Mild","Extreme"))</f>
        <v/>
      </c>
      <c r="M334" s="11" t="str">
        <f>IF(E334="","",CHOOSE(_xll.StatOutlierType(ST_SOP,,E334) + 1,"","Mild","Extreme"))</f>
        <v/>
      </c>
      <c r="N334" s="11" t="str">
        <f>IF(F334="","",CHOOSE(_xll.StatOutlierType(ST_LOR,,F334) + 1,"","Mild","Extreme"))</f>
        <v/>
      </c>
      <c r="O334" s="11" t="str">
        <f>IF(G334="","",CHOOSE(_xll.StatOutlierType(ST_CGPA,,G334) + 1,"","Mild","Extreme"))</f>
        <v/>
      </c>
      <c r="P334" s="11" t="str">
        <f>IF(H334="","",CHOOSE(_xll.StatOutlierType(ST_Research,,H334) + 1,"","Mild","Extreme"))</f>
        <v/>
      </c>
      <c r="Q334" s="12" t="str">
        <f>IF(I334="","",CHOOSE(_xll.StatOutlierType(ST_ChanceofAdmit,,I334) + 1,"","Mild","Extreme"))</f>
        <v/>
      </c>
    </row>
    <row r="335" spans="1:17" x14ac:dyDescent="0.35">
      <c r="A335" s="10">
        <v>334</v>
      </c>
      <c r="B335" s="11">
        <v>319</v>
      </c>
      <c r="C335" s="11">
        <v>108</v>
      </c>
      <c r="D335" s="11">
        <v>3</v>
      </c>
      <c r="E335" s="11">
        <v>3</v>
      </c>
      <c r="F335" s="11">
        <v>3.5</v>
      </c>
      <c r="G335" s="11">
        <v>8.5399999999999991</v>
      </c>
      <c r="H335" s="11">
        <v>1</v>
      </c>
      <c r="I335" s="11">
        <v>0.71</v>
      </c>
      <c r="J335" s="11" t="str">
        <f>IF(B335="","",CHOOSE(_xll.StatOutlierType(ST_GREScore,,B335) + 1,"","Mild","Extreme"))</f>
        <v/>
      </c>
      <c r="K335" s="11" t="str">
        <f>IF(C335="","",CHOOSE(_xll.StatOutlierType(ST_TOEFLScore,,C335) + 1,"","Mild","Extreme"))</f>
        <v/>
      </c>
      <c r="L335" s="11" t="str">
        <f>IF(D335="","",CHOOSE(_xll.StatOutlierType(ST_UniversityRating,,D335) + 1,"","Mild","Extreme"))</f>
        <v/>
      </c>
      <c r="M335" s="11" t="str">
        <f>IF(E335="","",CHOOSE(_xll.StatOutlierType(ST_SOP,,E335) + 1,"","Mild","Extreme"))</f>
        <v/>
      </c>
      <c r="N335" s="11" t="str">
        <f>IF(F335="","",CHOOSE(_xll.StatOutlierType(ST_LOR,,F335) + 1,"","Mild","Extreme"))</f>
        <v/>
      </c>
      <c r="O335" s="11" t="str">
        <f>IF(G335="","",CHOOSE(_xll.StatOutlierType(ST_CGPA,,G335) + 1,"","Mild","Extreme"))</f>
        <v/>
      </c>
      <c r="P335" s="11" t="str">
        <f>IF(H335="","",CHOOSE(_xll.StatOutlierType(ST_Research,,H335) + 1,"","Mild","Extreme"))</f>
        <v/>
      </c>
      <c r="Q335" s="12" t="str">
        <f>IF(I335="","",CHOOSE(_xll.StatOutlierType(ST_ChanceofAdmit,,I335) + 1,"","Mild","Extreme"))</f>
        <v/>
      </c>
    </row>
    <row r="336" spans="1:17" x14ac:dyDescent="0.35">
      <c r="A336" s="10">
        <v>335</v>
      </c>
      <c r="B336" s="11">
        <v>312</v>
      </c>
      <c r="C336" s="11">
        <v>107</v>
      </c>
      <c r="D336" s="11">
        <v>4</v>
      </c>
      <c r="E336" s="11">
        <v>4.5</v>
      </c>
      <c r="F336" s="11">
        <v>4</v>
      </c>
      <c r="G336" s="11">
        <v>8.65</v>
      </c>
      <c r="H336" s="11">
        <v>1</v>
      </c>
      <c r="I336" s="11">
        <v>0.73</v>
      </c>
      <c r="J336" s="11" t="str">
        <f>IF(B336="","",CHOOSE(_xll.StatOutlierType(ST_GREScore,,B336) + 1,"","Mild","Extreme"))</f>
        <v/>
      </c>
      <c r="K336" s="11" t="str">
        <f>IF(C336="","",CHOOSE(_xll.StatOutlierType(ST_TOEFLScore,,C336) + 1,"","Mild","Extreme"))</f>
        <v/>
      </c>
      <c r="L336" s="11" t="str">
        <f>IF(D336="","",CHOOSE(_xll.StatOutlierType(ST_UniversityRating,,D336) + 1,"","Mild","Extreme"))</f>
        <v/>
      </c>
      <c r="M336" s="11" t="str">
        <f>IF(E336="","",CHOOSE(_xll.StatOutlierType(ST_SOP,,E336) + 1,"","Mild","Extreme"))</f>
        <v/>
      </c>
      <c r="N336" s="11" t="str">
        <f>IF(F336="","",CHOOSE(_xll.StatOutlierType(ST_LOR,,F336) + 1,"","Mild","Extreme"))</f>
        <v/>
      </c>
      <c r="O336" s="11" t="str">
        <f>IF(G336="","",CHOOSE(_xll.StatOutlierType(ST_CGPA,,G336) + 1,"","Mild","Extreme"))</f>
        <v/>
      </c>
      <c r="P336" s="11" t="str">
        <f>IF(H336="","",CHOOSE(_xll.StatOutlierType(ST_Research,,H336) + 1,"","Mild","Extreme"))</f>
        <v/>
      </c>
      <c r="Q336" s="12" t="str">
        <f>IF(I336="","",CHOOSE(_xll.StatOutlierType(ST_ChanceofAdmit,,I336) + 1,"","Mild","Extreme"))</f>
        <v/>
      </c>
    </row>
    <row r="337" spans="1:17" x14ac:dyDescent="0.35">
      <c r="A337" s="10">
        <v>336</v>
      </c>
      <c r="B337" s="11">
        <v>325</v>
      </c>
      <c r="C337" s="11">
        <v>111</v>
      </c>
      <c r="D337" s="11">
        <v>4</v>
      </c>
      <c r="E337" s="11">
        <v>4</v>
      </c>
      <c r="F337" s="11">
        <v>4.5</v>
      </c>
      <c r="G337" s="11">
        <v>9.11</v>
      </c>
      <c r="H337" s="11">
        <v>1</v>
      </c>
      <c r="I337" s="11">
        <v>0.83</v>
      </c>
      <c r="J337" s="11" t="str">
        <f>IF(B337="","",CHOOSE(_xll.StatOutlierType(ST_GREScore,,B337) + 1,"","Mild","Extreme"))</f>
        <v/>
      </c>
      <c r="K337" s="11" t="str">
        <f>IF(C337="","",CHOOSE(_xll.StatOutlierType(ST_TOEFLScore,,C337) + 1,"","Mild","Extreme"))</f>
        <v/>
      </c>
      <c r="L337" s="11" t="str">
        <f>IF(D337="","",CHOOSE(_xll.StatOutlierType(ST_UniversityRating,,D337) + 1,"","Mild","Extreme"))</f>
        <v/>
      </c>
      <c r="M337" s="11" t="str">
        <f>IF(E337="","",CHOOSE(_xll.StatOutlierType(ST_SOP,,E337) + 1,"","Mild","Extreme"))</f>
        <v/>
      </c>
      <c r="N337" s="11" t="str">
        <f>IF(F337="","",CHOOSE(_xll.StatOutlierType(ST_LOR,,F337) + 1,"","Mild","Extreme"))</f>
        <v/>
      </c>
      <c r="O337" s="11" t="str">
        <f>IF(G337="","",CHOOSE(_xll.StatOutlierType(ST_CGPA,,G337) + 1,"","Mild","Extreme"))</f>
        <v/>
      </c>
      <c r="P337" s="11" t="str">
        <f>IF(H337="","",CHOOSE(_xll.StatOutlierType(ST_Research,,H337) + 1,"","Mild","Extreme"))</f>
        <v/>
      </c>
      <c r="Q337" s="12" t="str">
        <f>IF(I337="","",CHOOSE(_xll.StatOutlierType(ST_ChanceofAdmit,,I337) + 1,"","Mild","Extreme"))</f>
        <v/>
      </c>
    </row>
    <row r="338" spans="1:17" x14ac:dyDescent="0.35">
      <c r="A338" s="10">
        <v>337</v>
      </c>
      <c r="B338" s="11">
        <v>319</v>
      </c>
      <c r="C338" s="11">
        <v>110</v>
      </c>
      <c r="D338" s="11">
        <v>3</v>
      </c>
      <c r="E338" s="11">
        <v>3</v>
      </c>
      <c r="F338" s="11">
        <v>2.5</v>
      </c>
      <c r="G338" s="11">
        <v>8.7899999999999991</v>
      </c>
      <c r="H338" s="11">
        <v>0</v>
      </c>
      <c r="I338" s="11">
        <v>0.72</v>
      </c>
      <c r="J338" s="11" t="str">
        <f>IF(B338="","",CHOOSE(_xll.StatOutlierType(ST_GREScore,,B338) + 1,"","Mild","Extreme"))</f>
        <v/>
      </c>
      <c r="K338" s="11" t="str">
        <f>IF(C338="","",CHOOSE(_xll.StatOutlierType(ST_TOEFLScore,,C338) + 1,"","Mild","Extreme"))</f>
        <v/>
      </c>
      <c r="L338" s="11" t="str">
        <f>IF(D338="","",CHOOSE(_xll.StatOutlierType(ST_UniversityRating,,D338) + 1,"","Mild","Extreme"))</f>
        <v/>
      </c>
      <c r="M338" s="11" t="str">
        <f>IF(E338="","",CHOOSE(_xll.StatOutlierType(ST_SOP,,E338) + 1,"","Mild","Extreme"))</f>
        <v/>
      </c>
      <c r="N338" s="11" t="str">
        <f>IF(F338="","",CHOOSE(_xll.StatOutlierType(ST_LOR,,F338) + 1,"","Mild","Extreme"))</f>
        <v/>
      </c>
      <c r="O338" s="11" t="str">
        <f>IF(G338="","",CHOOSE(_xll.StatOutlierType(ST_CGPA,,G338) + 1,"","Mild","Extreme"))</f>
        <v/>
      </c>
      <c r="P338" s="11" t="str">
        <f>IF(H338="","",CHOOSE(_xll.StatOutlierType(ST_Research,,H338) + 1,"","Mild","Extreme"))</f>
        <v/>
      </c>
      <c r="Q338" s="12" t="str">
        <f>IF(I338="","",CHOOSE(_xll.StatOutlierType(ST_ChanceofAdmit,,I338) + 1,"","Mild","Extreme"))</f>
        <v/>
      </c>
    </row>
    <row r="339" spans="1:17" x14ac:dyDescent="0.35">
      <c r="A339" s="10">
        <v>338</v>
      </c>
      <c r="B339" s="11">
        <v>332</v>
      </c>
      <c r="C339" s="11">
        <v>118</v>
      </c>
      <c r="D339" s="11">
        <v>5</v>
      </c>
      <c r="E339" s="11">
        <v>5</v>
      </c>
      <c r="F339" s="11">
        <v>5</v>
      </c>
      <c r="G339" s="11">
        <v>9.4700000000000006</v>
      </c>
      <c r="H339" s="11">
        <v>1</v>
      </c>
      <c r="I339" s="11">
        <v>0.94</v>
      </c>
      <c r="J339" s="11" t="str">
        <f>IF(B339="","",CHOOSE(_xll.StatOutlierType(ST_GREScore,,B339) + 1,"","Mild","Extreme"))</f>
        <v/>
      </c>
      <c r="K339" s="11" t="str">
        <f>IF(C339="","",CHOOSE(_xll.StatOutlierType(ST_TOEFLScore,,C339) + 1,"","Mild","Extreme"))</f>
        <v/>
      </c>
      <c r="L339" s="11" t="str">
        <f>IF(D339="","",CHOOSE(_xll.StatOutlierType(ST_UniversityRating,,D339) + 1,"","Mild","Extreme"))</f>
        <v/>
      </c>
      <c r="M339" s="11" t="str">
        <f>IF(E339="","",CHOOSE(_xll.StatOutlierType(ST_SOP,,E339) + 1,"","Mild","Extreme"))</f>
        <v/>
      </c>
      <c r="N339" s="11" t="str">
        <f>IF(F339="","",CHOOSE(_xll.StatOutlierType(ST_LOR,,F339) + 1,"","Mild","Extreme"))</f>
        <v/>
      </c>
      <c r="O339" s="11" t="str">
        <f>IF(G339="","",CHOOSE(_xll.StatOutlierType(ST_CGPA,,G339) + 1,"","Mild","Extreme"))</f>
        <v/>
      </c>
      <c r="P339" s="11" t="str">
        <f>IF(H339="","",CHOOSE(_xll.StatOutlierType(ST_Research,,H339) + 1,"","Mild","Extreme"))</f>
        <v/>
      </c>
      <c r="Q339" s="12" t="str">
        <f>IF(I339="","",CHOOSE(_xll.StatOutlierType(ST_ChanceofAdmit,,I339) + 1,"","Mild","Extreme"))</f>
        <v/>
      </c>
    </row>
    <row r="340" spans="1:17" x14ac:dyDescent="0.35">
      <c r="A340" s="10">
        <v>339</v>
      </c>
      <c r="B340" s="11">
        <v>323</v>
      </c>
      <c r="C340" s="11">
        <v>108</v>
      </c>
      <c r="D340" s="11">
        <v>5</v>
      </c>
      <c r="E340" s="11">
        <v>4</v>
      </c>
      <c r="F340" s="11">
        <v>4</v>
      </c>
      <c r="G340" s="11">
        <v>8.74</v>
      </c>
      <c r="H340" s="11">
        <v>1</v>
      </c>
      <c r="I340" s="11">
        <v>0.81</v>
      </c>
      <c r="J340" s="11" t="str">
        <f>IF(B340="","",CHOOSE(_xll.StatOutlierType(ST_GREScore,,B340) + 1,"","Mild","Extreme"))</f>
        <v/>
      </c>
      <c r="K340" s="11" t="str">
        <f>IF(C340="","",CHOOSE(_xll.StatOutlierType(ST_TOEFLScore,,C340) + 1,"","Mild","Extreme"))</f>
        <v/>
      </c>
      <c r="L340" s="11" t="str">
        <f>IF(D340="","",CHOOSE(_xll.StatOutlierType(ST_UniversityRating,,D340) + 1,"","Mild","Extreme"))</f>
        <v/>
      </c>
      <c r="M340" s="11" t="str">
        <f>IF(E340="","",CHOOSE(_xll.StatOutlierType(ST_SOP,,E340) + 1,"","Mild","Extreme"))</f>
        <v/>
      </c>
      <c r="N340" s="11" t="str">
        <f>IF(F340="","",CHOOSE(_xll.StatOutlierType(ST_LOR,,F340) + 1,"","Mild","Extreme"))</f>
        <v/>
      </c>
      <c r="O340" s="11" t="str">
        <f>IF(G340="","",CHOOSE(_xll.StatOutlierType(ST_CGPA,,G340) + 1,"","Mild","Extreme"))</f>
        <v/>
      </c>
      <c r="P340" s="11" t="str">
        <f>IF(H340="","",CHOOSE(_xll.StatOutlierType(ST_Research,,H340) + 1,"","Mild","Extreme"))</f>
        <v/>
      </c>
      <c r="Q340" s="12" t="str">
        <f>IF(I340="","",CHOOSE(_xll.StatOutlierType(ST_ChanceofAdmit,,I340) + 1,"","Mild","Extreme"))</f>
        <v/>
      </c>
    </row>
    <row r="341" spans="1:17" x14ac:dyDescent="0.35">
      <c r="A341" s="10">
        <v>340</v>
      </c>
      <c r="B341" s="11">
        <v>324</v>
      </c>
      <c r="C341" s="11">
        <v>107</v>
      </c>
      <c r="D341" s="11">
        <v>5</v>
      </c>
      <c r="E341" s="11">
        <v>3.5</v>
      </c>
      <c r="F341" s="11">
        <v>4</v>
      </c>
      <c r="G341" s="11">
        <v>8.66</v>
      </c>
      <c r="H341" s="11">
        <v>1</v>
      </c>
      <c r="I341" s="11">
        <v>0.81</v>
      </c>
      <c r="J341" s="11" t="str">
        <f>IF(B341="","",CHOOSE(_xll.StatOutlierType(ST_GREScore,,B341) + 1,"","Mild","Extreme"))</f>
        <v/>
      </c>
      <c r="K341" s="11" t="str">
        <f>IF(C341="","",CHOOSE(_xll.StatOutlierType(ST_TOEFLScore,,C341) + 1,"","Mild","Extreme"))</f>
        <v/>
      </c>
      <c r="L341" s="11" t="str">
        <f>IF(D341="","",CHOOSE(_xll.StatOutlierType(ST_UniversityRating,,D341) + 1,"","Mild","Extreme"))</f>
        <v/>
      </c>
      <c r="M341" s="11" t="str">
        <f>IF(E341="","",CHOOSE(_xll.StatOutlierType(ST_SOP,,E341) + 1,"","Mild","Extreme"))</f>
        <v/>
      </c>
      <c r="N341" s="11" t="str">
        <f>IF(F341="","",CHOOSE(_xll.StatOutlierType(ST_LOR,,F341) + 1,"","Mild","Extreme"))</f>
        <v/>
      </c>
      <c r="O341" s="11" t="str">
        <f>IF(G341="","",CHOOSE(_xll.StatOutlierType(ST_CGPA,,G341) + 1,"","Mild","Extreme"))</f>
        <v/>
      </c>
      <c r="P341" s="11" t="str">
        <f>IF(H341="","",CHOOSE(_xll.StatOutlierType(ST_Research,,H341) + 1,"","Mild","Extreme"))</f>
        <v/>
      </c>
      <c r="Q341" s="12" t="str">
        <f>IF(I341="","",CHOOSE(_xll.StatOutlierType(ST_ChanceofAdmit,,I341) + 1,"","Mild","Extreme"))</f>
        <v/>
      </c>
    </row>
    <row r="342" spans="1:17" x14ac:dyDescent="0.35">
      <c r="A342" s="10">
        <v>341</v>
      </c>
      <c r="B342" s="11">
        <v>312</v>
      </c>
      <c r="C342" s="11">
        <v>107</v>
      </c>
      <c r="D342" s="11">
        <v>3</v>
      </c>
      <c r="E342" s="11">
        <v>3</v>
      </c>
      <c r="F342" s="11">
        <v>3</v>
      </c>
      <c r="G342" s="11">
        <v>8.4600000000000009</v>
      </c>
      <c r="H342" s="11">
        <v>1</v>
      </c>
      <c r="I342" s="11">
        <v>0.75</v>
      </c>
      <c r="J342" s="11" t="str">
        <f>IF(B342="","",CHOOSE(_xll.StatOutlierType(ST_GREScore,,B342) + 1,"","Mild","Extreme"))</f>
        <v/>
      </c>
      <c r="K342" s="11" t="str">
        <f>IF(C342="","",CHOOSE(_xll.StatOutlierType(ST_TOEFLScore,,C342) + 1,"","Mild","Extreme"))</f>
        <v/>
      </c>
      <c r="L342" s="11" t="str">
        <f>IF(D342="","",CHOOSE(_xll.StatOutlierType(ST_UniversityRating,,D342) + 1,"","Mild","Extreme"))</f>
        <v/>
      </c>
      <c r="M342" s="11" t="str">
        <f>IF(E342="","",CHOOSE(_xll.StatOutlierType(ST_SOP,,E342) + 1,"","Mild","Extreme"))</f>
        <v/>
      </c>
      <c r="N342" s="11" t="str">
        <f>IF(F342="","",CHOOSE(_xll.StatOutlierType(ST_LOR,,F342) + 1,"","Mild","Extreme"))</f>
        <v/>
      </c>
      <c r="O342" s="11" t="str">
        <f>IF(G342="","",CHOOSE(_xll.StatOutlierType(ST_CGPA,,G342) + 1,"","Mild","Extreme"))</f>
        <v/>
      </c>
      <c r="P342" s="11" t="str">
        <f>IF(H342="","",CHOOSE(_xll.StatOutlierType(ST_Research,,H342) + 1,"","Mild","Extreme"))</f>
        <v/>
      </c>
      <c r="Q342" s="12" t="str">
        <f>IF(I342="","",CHOOSE(_xll.StatOutlierType(ST_ChanceofAdmit,,I342) + 1,"","Mild","Extreme"))</f>
        <v/>
      </c>
    </row>
    <row r="343" spans="1:17" x14ac:dyDescent="0.35">
      <c r="A343" s="10">
        <v>342</v>
      </c>
      <c r="B343" s="11">
        <v>326</v>
      </c>
      <c r="C343" s="11">
        <v>110</v>
      </c>
      <c r="D343" s="11">
        <v>3</v>
      </c>
      <c r="E343" s="11">
        <v>3.5</v>
      </c>
      <c r="F343" s="11">
        <v>3.5</v>
      </c>
      <c r="G343" s="11">
        <v>8.76</v>
      </c>
      <c r="H343" s="11">
        <v>1</v>
      </c>
      <c r="I343" s="11">
        <v>0.79</v>
      </c>
      <c r="J343" s="11" t="str">
        <f>IF(B343="","",CHOOSE(_xll.StatOutlierType(ST_GREScore,,B343) + 1,"","Mild","Extreme"))</f>
        <v/>
      </c>
      <c r="K343" s="11" t="str">
        <f>IF(C343="","",CHOOSE(_xll.StatOutlierType(ST_TOEFLScore,,C343) + 1,"","Mild","Extreme"))</f>
        <v/>
      </c>
      <c r="L343" s="11" t="str">
        <f>IF(D343="","",CHOOSE(_xll.StatOutlierType(ST_UniversityRating,,D343) + 1,"","Mild","Extreme"))</f>
        <v/>
      </c>
      <c r="M343" s="11" t="str">
        <f>IF(E343="","",CHOOSE(_xll.StatOutlierType(ST_SOP,,E343) + 1,"","Mild","Extreme"))</f>
        <v/>
      </c>
      <c r="N343" s="11" t="str">
        <f>IF(F343="","",CHOOSE(_xll.StatOutlierType(ST_LOR,,F343) + 1,"","Mild","Extreme"))</f>
        <v/>
      </c>
      <c r="O343" s="11" t="str">
        <f>IF(G343="","",CHOOSE(_xll.StatOutlierType(ST_CGPA,,G343) + 1,"","Mild","Extreme"))</f>
        <v/>
      </c>
      <c r="P343" s="11" t="str">
        <f>IF(H343="","",CHOOSE(_xll.StatOutlierType(ST_Research,,H343) + 1,"","Mild","Extreme"))</f>
        <v/>
      </c>
      <c r="Q343" s="12" t="str">
        <f>IF(I343="","",CHOOSE(_xll.StatOutlierType(ST_ChanceofAdmit,,I343) + 1,"","Mild","Extreme"))</f>
        <v/>
      </c>
    </row>
    <row r="344" spans="1:17" x14ac:dyDescent="0.35">
      <c r="A344" s="10">
        <v>343</v>
      </c>
      <c r="B344" s="11">
        <v>308</v>
      </c>
      <c r="C344" s="11">
        <v>106</v>
      </c>
      <c r="D344" s="11">
        <v>3</v>
      </c>
      <c r="E344" s="11">
        <v>3</v>
      </c>
      <c r="F344" s="11">
        <v>3</v>
      </c>
      <c r="G344" s="11">
        <v>8.24</v>
      </c>
      <c r="H344" s="11">
        <v>0</v>
      </c>
      <c r="I344" s="11">
        <v>0.57999999999999996</v>
      </c>
      <c r="J344" s="11" t="str">
        <f>IF(B344="","",CHOOSE(_xll.StatOutlierType(ST_GREScore,,B344) + 1,"","Mild","Extreme"))</f>
        <v/>
      </c>
      <c r="K344" s="11" t="str">
        <f>IF(C344="","",CHOOSE(_xll.StatOutlierType(ST_TOEFLScore,,C344) + 1,"","Mild","Extreme"))</f>
        <v/>
      </c>
      <c r="L344" s="11" t="str">
        <f>IF(D344="","",CHOOSE(_xll.StatOutlierType(ST_UniversityRating,,D344) + 1,"","Mild","Extreme"))</f>
        <v/>
      </c>
      <c r="M344" s="11" t="str">
        <f>IF(E344="","",CHOOSE(_xll.StatOutlierType(ST_SOP,,E344) + 1,"","Mild","Extreme"))</f>
        <v/>
      </c>
      <c r="N344" s="11" t="str">
        <f>IF(F344="","",CHOOSE(_xll.StatOutlierType(ST_LOR,,F344) + 1,"","Mild","Extreme"))</f>
        <v/>
      </c>
      <c r="O344" s="11" t="str">
        <f>IF(G344="","",CHOOSE(_xll.StatOutlierType(ST_CGPA,,G344) + 1,"","Mild","Extreme"))</f>
        <v/>
      </c>
      <c r="P344" s="11" t="str">
        <f>IF(H344="","",CHOOSE(_xll.StatOutlierType(ST_Research,,H344) + 1,"","Mild","Extreme"))</f>
        <v/>
      </c>
      <c r="Q344" s="12" t="str">
        <f>IF(I344="","",CHOOSE(_xll.StatOutlierType(ST_ChanceofAdmit,,I344) + 1,"","Mild","Extreme"))</f>
        <v/>
      </c>
    </row>
    <row r="345" spans="1:17" x14ac:dyDescent="0.35">
      <c r="A345" s="10">
        <v>344</v>
      </c>
      <c r="B345" s="11">
        <v>305</v>
      </c>
      <c r="C345" s="11">
        <v>103</v>
      </c>
      <c r="D345" s="11">
        <v>2</v>
      </c>
      <c r="E345" s="11">
        <v>2.5</v>
      </c>
      <c r="F345" s="11">
        <v>3.5</v>
      </c>
      <c r="G345" s="11">
        <v>8.1300000000000008</v>
      </c>
      <c r="H345" s="11">
        <v>0</v>
      </c>
      <c r="I345" s="11">
        <v>0.59</v>
      </c>
      <c r="J345" s="11" t="str">
        <f>IF(B345="","",CHOOSE(_xll.StatOutlierType(ST_GREScore,,B345) + 1,"","Mild","Extreme"))</f>
        <v/>
      </c>
      <c r="K345" s="11" t="str">
        <f>IF(C345="","",CHOOSE(_xll.StatOutlierType(ST_TOEFLScore,,C345) + 1,"","Mild","Extreme"))</f>
        <v/>
      </c>
      <c r="L345" s="11" t="str">
        <f>IF(D345="","",CHOOSE(_xll.StatOutlierType(ST_UniversityRating,,D345) + 1,"","Mild","Extreme"))</f>
        <v/>
      </c>
      <c r="M345" s="11" t="str">
        <f>IF(E345="","",CHOOSE(_xll.StatOutlierType(ST_SOP,,E345) + 1,"","Mild","Extreme"))</f>
        <v/>
      </c>
      <c r="N345" s="11" t="str">
        <f>IF(F345="","",CHOOSE(_xll.StatOutlierType(ST_LOR,,F345) + 1,"","Mild","Extreme"))</f>
        <v/>
      </c>
      <c r="O345" s="11" t="str">
        <f>IF(G345="","",CHOOSE(_xll.StatOutlierType(ST_CGPA,,G345) + 1,"","Mild","Extreme"))</f>
        <v/>
      </c>
      <c r="P345" s="11" t="str">
        <f>IF(H345="","",CHOOSE(_xll.StatOutlierType(ST_Research,,H345) + 1,"","Mild","Extreme"))</f>
        <v/>
      </c>
      <c r="Q345" s="12" t="str">
        <f>IF(I345="","",CHOOSE(_xll.StatOutlierType(ST_ChanceofAdmit,,I345) + 1,"","Mild","Extreme"))</f>
        <v/>
      </c>
    </row>
    <row r="346" spans="1:17" x14ac:dyDescent="0.35">
      <c r="A346" s="10">
        <v>345</v>
      </c>
      <c r="B346" s="11">
        <v>295</v>
      </c>
      <c r="C346" s="11">
        <v>96</v>
      </c>
      <c r="D346" s="11">
        <v>2</v>
      </c>
      <c r="E346" s="11">
        <v>1.5</v>
      </c>
      <c r="F346" s="11">
        <v>2</v>
      </c>
      <c r="G346" s="11">
        <v>7.34</v>
      </c>
      <c r="H346" s="11">
        <v>0</v>
      </c>
      <c r="I346" s="11">
        <v>0.47</v>
      </c>
      <c r="J346" s="11" t="str">
        <f>IF(B346="","",CHOOSE(_xll.StatOutlierType(ST_GREScore,,B346) + 1,"","Mild","Extreme"))</f>
        <v/>
      </c>
      <c r="K346" s="11" t="str">
        <f>IF(C346="","",CHOOSE(_xll.StatOutlierType(ST_TOEFLScore,,C346) + 1,"","Mild","Extreme"))</f>
        <v/>
      </c>
      <c r="L346" s="11" t="str">
        <f>IF(D346="","",CHOOSE(_xll.StatOutlierType(ST_UniversityRating,,D346) + 1,"","Mild","Extreme"))</f>
        <v/>
      </c>
      <c r="M346" s="11" t="str">
        <f>IF(E346="","",CHOOSE(_xll.StatOutlierType(ST_SOP,,E346) + 1,"","Mild","Extreme"))</f>
        <v/>
      </c>
      <c r="N346" s="11" t="str">
        <f>IF(F346="","",CHOOSE(_xll.StatOutlierType(ST_LOR,,F346) + 1,"","Mild","Extreme"))</f>
        <v/>
      </c>
      <c r="O346" s="11" t="str">
        <f>IF(G346="","",CHOOSE(_xll.StatOutlierType(ST_CGPA,,G346) + 1,"","Mild","Extreme"))</f>
        <v/>
      </c>
      <c r="P346" s="11" t="str">
        <f>IF(H346="","",CHOOSE(_xll.StatOutlierType(ST_Research,,H346) + 1,"","Mild","Extreme"))</f>
        <v/>
      </c>
      <c r="Q346" s="12" t="str">
        <f>IF(I346="","",CHOOSE(_xll.StatOutlierType(ST_ChanceofAdmit,,I346) + 1,"","Mild","Extreme"))</f>
        <v/>
      </c>
    </row>
    <row r="347" spans="1:17" x14ac:dyDescent="0.35">
      <c r="A347" s="10">
        <v>346</v>
      </c>
      <c r="B347" s="11">
        <v>316</v>
      </c>
      <c r="C347" s="11">
        <v>98</v>
      </c>
      <c r="D347" s="11">
        <v>1</v>
      </c>
      <c r="E347" s="11">
        <v>1.5</v>
      </c>
      <c r="F347" s="11">
        <v>2</v>
      </c>
      <c r="G347" s="11">
        <v>7.43</v>
      </c>
      <c r="H347" s="11">
        <v>0</v>
      </c>
      <c r="I347" s="11">
        <v>0.49</v>
      </c>
      <c r="J347" s="11" t="str">
        <f>IF(B347="","",CHOOSE(_xll.StatOutlierType(ST_GREScore,,B347) + 1,"","Mild","Extreme"))</f>
        <v/>
      </c>
      <c r="K347" s="11" t="str">
        <f>IF(C347="","",CHOOSE(_xll.StatOutlierType(ST_TOEFLScore,,C347) + 1,"","Mild","Extreme"))</f>
        <v/>
      </c>
      <c r="L347" s="11" t="str">
        <f>IF(D347="","",CHOOSE(_xll.StatOutlierType(ST_UniversityRating,,D347) + 1,"","Mild","Extreme"))</f>
        <v/>
      </c>
      <c r="M347" s="11" t="str">
        <f>IF(E347="","",CHOOSE(_xll.StatOutlierType(ST_SOP,,E347) + 1,"","Mild","Extreme"))</f>
        <v/>
      </c>
      <c r="N347" s="11" t="str">
        <f>IF(F347="","",CHOOSE(_xll.StatOutlierType(ST_LOR,,F347) + 1,"","Mild","Extreme"))</f>
        <v/>
      </c>
      <c r="O347" s="11" t="str">
        <f>IF(G347="","",CHOOSE(_xll.StatOutlierType(ST_CGPA,,G347) + 1,"","Mild","Extreme"))</f>
        <v/>
      </c>
      <c r="P347" s="11" t="str">
        <f>IF(H347="","",CHOOSE(_xll.StatOutlierType(ST_Research,,H347) + 1,"","Mild","Extreme"))</f>
        <v/>
      </c>
      <c r="Q347" s="12" t="str">
        <f>IF(I347="","",CHOOSE(_xll.StatOutlierType(ST_ChanceofAdmit,,I347) + 1,"","Mild","Extreme"))</f>
        <v/>
      </c>
    </row>
    <row r="348" spans="1:17" x14ac:dyDescent="0.35">
      <c r="A348" s="10">
        <v>347</v>
      </c>
      <c r="B348" s="11">
        <v>304</v>
      </c>
      <c r="C348" s="11">
        <v>97</v>
      </c>
      <c r="D348" s="11">
        <v>2</v>
      </c>
      <c r="E348" s="11">
        <v>1.5</v>
      </c>
      <c r="F348" s="11">
        <v>2</v>
      </c>
      <c r="G348" s="11">
        <v>7.64</v>
      </c>
      <c r="H348" s="11">
        <v>0</v>
      </c>
      <c r="I348" s="11">
        <v>0.47</v>
      </c>
      <c r="J348" s="11" t="str">
        <f>IF(B348="","",CHOOSE(_xll.StatOutlierType(ST_GREScore,,B348) + 1,"","Mild","Extreme"))</f>
        <v/>
      </c>
      <c r="K348" s="11" t="str">
        <f>IF(C348="","",CHOOSE(_xll.StatOutlierType(ST_TOEFLScore,,C348) + 1,"","Mild","Extreme"))</f>
        <v/>
      </c>
      <c r="L348" s="11" t="str">
        <f>IF(D348="","",CHOOSE(_xll.StatOutlierType(ST_UniversityRating,,D348) + 1,"","Mild","Extreme"))</f>
        <v/>
      </c>
      <c r="M348" s="11" t="str">
        <f>IF(E348="","",CHOOSE(_xll.StatOutlierType(ST_SOP,,E348) + 1,"","Mild","Extreme"))</f>
        <v/>
      </c>
      <c r="N348" s="11" t="str">
        <f>IF(F348="","",CHOOSE(_xll.StatOutlierType(ST_LOR,,F348) + 1,"","Mild","Extreme"))</f>
        <v/>
      </c>
      <c r="O348" s="11" t="str">
        <f>IF(G348="","",CHOOSE(_xll.StatOutlierType(ST_CGPA,,G348) + 1,"","Mild","Extreme"))</f>
        <v/>
      </c>
      <c r="P348" s="11" t="str">
        <f>IF(H348="","",CHOOSE(_xll.StatOutlierType(ST_Research,,H348) + 1,"","Mild","Extreme"))</f>
        <v/>
      </c>
      <c r="Q348" s="12" t="str">
        <f>IF(I348="","",CHOOSE(_xll.StatOutlierType(ST_ChanceofAdmit,,I348) + 1,"","Mild","Extreme"))</f>
        <v/>
      </c>
    </row>
    <row r="349" spans="1:17" x14ac:dyDescent="0.35">
      <c r="A349" s="10">
        <v>348</v>
      </c>
      <c r="B349" s="11">
        <v>299</v>
      </c>
      <c r="C349" s="11">
        <v>94</v>
      </c>
      <c r="D349" s="11">
        <v>1</v>
      </c>
      <c r="E349" s="11">
        <v>1</v>
      </c>
      <c r="F349" s="11">
        <v>1</v>
      </c>
      <c r="G349" s="11">
        <v>7.34</v>
      </c>
      <c r="H349" s="11">
        <v>0</v>
      </c>
      <c r="I349" s="11">
        <v>0.42</v>
      </c>
      <c r="J349" s="11" t="str">
        <f>IF(B349="","",CHOOSE(_xll.StatOutlierType(ST_GREScore,,B349) + 1,"","Mild","Extreme"))</f>
        <v/>
      </c>
      <c r="K349" s="11" t="str">
        <f>IF(C349="","",CHOOSE(_xll.StatOutlierType(ST_TOEFLScore,,C349) + 1,"","Mild","Extreme"))</f>
        <v/>
      </c>
      <c r="L349" s="11" t="str">
        <f>IF(D349="","",CHOOSE(_xll.StatOutlierType(ST_UniversityRating,,D349) + 1,"","Mild","Extreme"))</f>
        <v/>
      </c>
      <c r="M349" s="11" t="str">
        <f>IF(E349="","",CHOOSE(_xll.StatOutlierType(ST_SOP,,E349) + 1,"","Mild","Extreme"))</f>
        <v/>
      </c>
      <c r="N349" s="11" t="str">
        <f>IF(F349="","",CHOOSE(_xll.StatOutlierType(ST_LOR,,F349) + 1,"","Mild","Extreme"))</f>
        <v>Mild</v>
      </c>
      <c r="O349" s="11" t="str">
        <f>IF(G349="","",CHOOSE(_xll.StatOutlierType(ST_CGPA,,G349) + 1,"","Mild","Extreme"))</f>
        <v/>
      </c>
      <c r="P349" s="11" t="str">
        <f>IF(H349="","",CHOOSE(_xll.StatOutlierType(ST_Research,,H349) + 1,"","Mild","Extreme"))</f>
        <v/>
      </c>
      <c r="Q349" s="12" t="str">
        <f>IF(I349="","",CHOOSE(_xll.StatOutlierType(ST_ChanceofAdmit,,I349) + 1,"","Mild","Extreme"))</f>
        <v/>
      </c>
    </row>
    <row r="350" spans="1:17" x14ac:dyDescent="0.35">
      <c r="A350" s="10">
        <v>349</v>
      </c>
      <c r="B350" s="11">
        <v>302</v>
      </c>
      <c r="C350" s="11">
        <v>99</v>
      </c>
      <c r="D350" s="11">
        <v>1</v>
      </c>
      <c r="E350" s="11">
        <v>2</v>
      </c>
      <c r="F350" s="11">
        <v>2</v>
      </c>
      <c r="G350" s="11">
        <v>7.25</v>
      </c>
      <c r="H350" s="11">
        <v>0</v>
      </c>
      <c r="I350" s="11">
        <v>0.56999999999999995</v>
      </c>
      <c r="J350" s="11" t="str">
        <f>IF(B350="","",CHOOSE(_xll.StatOutlierType(ST_GREScore,,B350) + 1,"","Mild","Extreme"))</f>
        <v/>
      </c>
      <c r="K350" s="11" t="str">
        <f>IF(C350="","",CHOOSE(_xll.StatOutlierType(ST_TOEFLScore,,C350) + 1,"","Mild","Extreme"))</f>
        <v/>
      </c>
      <c r="L350" s="11" t="str">
        <f>IF(D350="","",CHOOSE(_xll.StatOutlierType(ST_UniversityRating,,D350) + 1,"","Mild","Extreme"))</f>
        <v/>
      </c>
      <c r="M350" s="11" t="str">
        <f>IF(E350="","",CHOOSE(_xll.StatOutlierType(ST_SOP,,E350) + 1,"","Mild","Extreme"))</f>
        <v/>
      </c>
      <c r="N350" s="11" t="str">
        <f>IF(F350="","",CHOOSE(_xll.StatOutlierType(ST_LOR,,F350) + 1,"","Mild","Extreme"))</f>
        <v/>
      </c>
      <c r="O350" s="11" t="str">
        <f>IF(G350="","",CHOOSE(_xll.StatOutlierType(ST_CGPA,,G350) + 1,"","Mild","Extreme"))</f>
        <v/>
      </c>
      <c r="P350" s="11" t="str">
        <f>IF(H350="","",CHOOSE(_xll.StatOutlierType(ST_Research,,H350) + 1,"","Mild","Extreme"))</f>
        <v/>
      </c>
      <c r="Q350" s="12" t="str">
        <f>IF(I350="","",CHOOSE(_xll.StatOutlierType(ST_ChanceofAdmit,,I350) + 1,"","Mild","Extreme"))</f>
        <v/>
      </c>
    </row>
    <row r="351" spans="1:17" x14ac:dyDescent="0.35">
      <c r="A351" s="10">
        <v>350</v>
      </c>
      <c r="B351" s="11">
        <v>313</v>
      </c>
      <c r="C351" s="11">
        <v>101</v>
      </c>
      <c r="D351" s="11">
        <v>3</v>
      </c>
      <c r="E351" s="11">
        <v>2.5</v>
      </c>
      <c r="F351" s="11">
        <v>3</v>
      </c>
      <c r="G351" s="11">
        <v>8.0399999999999991</v>
      </c>
      <c r="H351" s="11">
        <v>0</v>
      </c>
      <c r="I351" s="11">
        <v>0.62</v>
      </c>
      <c r="J351" s="11" t="str">
        <f>IF(B351="","",CHOOSE(_xll.StatOutlierType(ST_GREScore,,B351) + 1,"","Mild","Extreme"))</f>
        <v/>
      </c>
      <c r="K351" s="11" t="str">
        <f>IF(C351="","",CHOOSE(_xll.StatOutlierType(ST_TOEFLScore,,C351) + 1,"","Mild","Extreme"))</f>
        <v/>
      </c>
      <c r="L351" s="11" t="str">
        <f>IF(D351="","",CHOOSE(_xll.StatOutlierType(ST_UniversityRating,,D351) + 1,"","Mild","Extreme"))</f>
        <v/>
      </c>
      <c r="M351" s="11" t="str">
        <f>IF(E351="","",CHOOSE(_xll.StatOutlierType(ST_SOP,,E351) + 1,"","Mild","Extreme"))</f>
        <v/>
      </c>
      <c r="N351" s="11" t="str">
        <f>IF(F351="","",CHOOSE(_xll.StatOutlierType(ST_LOR,,F351) + 1,"","Mild","Extreme"))</f>
        <v/>
      </c>
      <c r="O351" s="11" t="str">
        <f>IF(G351="","",CHOOSE(_xll.StatOutlierType(ST_CGPA,,G351) + 1,"","Mild","Extreme"))</f>
        <v/>
      </c>
      <c r="P351" s="11" t="str">
        <f>IF(H351="","",CHOOSE(_xll.StatOutlierType(ST_Research,,H351) + 1,"","Mild","Extreme"))</f>
        <v/>
      </c>
      <c r="Q351" s="12" t="str">
        <f>IF(I351="","",CHOOSE(_xll.StatOutlierType(ST_ChanceofAdmit,,I351) + 1,"","Mild","Extreme"))</f>
        <v/>
      </c>
    </row>
    <row r="352" spans="1:17" x14ac:dyDescent="0.35">
      <c r="A352" s="10">
        <v>351</v>
      </c>
      <c r="B352" s="11">
        <v>318</v>
      </c>
      <c r="C352" s="11">
        <v>107</v>
      </c>
      <c r="D352" s="11">
        <v>3</v>
      </c>
      <c r="E352" s="11">
        <v>3</v>
      </c>
      <c r="F352" s="11">
        <v>3.5</v>
      </c>
      <c r="G352" s="11">
        <v>8.27</v>
      </c>
      <c r="H352" s="11">
        <v>1</v>
      </c>
      <c r="I352" s="11">
        <v>0.74</v>
      </c>
      <c r="J352" s="11" t="str">
        <f>IF(B352="","",CHOOSE(_xll.StatOutlierType(ST_GREScore,,B352) + 1,"","Mild","Extreme"))</f>
        <v/>
      </c>
      <c r="K352" s="11" t="str">
        <f>IF(C352="","",CHOOSE(_xll.StatOutlierType(ST_TOEFLScore,,C352) + 1,"","Mild","Extreme"))</f>
        <v/>
      </c>
      <c r="L352" s="11" t="str">
        <f>IF(D352="","",CHOOSE(_xll.StatOutlierType(ST_UniversityRating,,D352) + 1,"","Mild","Extreme"))</f>
        <v/>
      </c>
      <c r="M352" s="11" t="str">
        <f>IF(E352="","",CHOOSE(_xll.StatOutlierType(ST_SOP,,E352) + 1,"","Mild","Extreme"))</f>
        <v/>
      </c>
      <c r="N352" s="11" t="str">
        <f>IF(F352="","",CHOOSE(_xll.StatOutlierType(ST_LOR,,F352) + 1,"","Mild","Extreme"))</f>
        <v/>
      </c>
      <c r="O352" s="11" t="str">
        <f>IF(G352="","",CHOOSE(_xll.StatOutlierType(ST_CGPA,,G352) + 1,"","Mild","Extreme"))</f>
        <v/>
      </c>
      <c r="P352" s="11" t="str">
        <f>IF(H352="","",CHOOSE(_xll.StatOutlierType(ST_Research,,H352) + 1,"","Mild","Extreme"))</f>
        <v/>
      </c>
      <c r="Q352" s="12" t="str">
        <f>IF(I352="","",CHOOSE(_xll.StatOutlierType(ST_ChanceofAdmit,,I352) + 1,"","Mild","Extreme"))</f>
        <v/>
      </c>
    </row>
    <row r="353" spans="1:17" x14ac:dyDescent="0.35">
      <c r="A353" s="10">
        <v>352</v>
      </c>
      <c r="B353" s="11">
        <v>325</v>
      </c>
      <c r="C353" s="11">
        <v>110</v>
      </c>
      <c r="D353" s="11">
        <v>4</v>
      </c>
      <c r="E353" s="11">
        <v>3.5</v>
      </c>
      <c r="F353" s="11">
        <v>4</v>
      </c>
      <c r="G353" s="11">
        <v>8.67</v>
      </c>
      <c r="H353" s="11">
        <v>1</v>
      </c>
      <c r="I353" s="11">
        <v>0.73</v>
      </c>
      <c r="J353" s="11" t="str">
        <f>IF(B353="","",CHOOSE(_xll.StatOutlierType(ST_GREScore,,B353) + 1,"","Mild","Extreme"))</f>
        <v/>
      </c>
      <c r="K353" s="11" t="str">
        <f>IF(C353="","",CHOOSE(_xll.StatOutlierType(ST_TOEFLScore,,C353) + 1,"","Mild","Extreme"))</f>
        <v/>
      </c>
      <c r="L353" s="11" t="str">
        <f>IF(D353="","",CHOOSE(_xll.StatOutlierType(ST_UniversityRating,,D353) + 1,"","Mild","Extreme"))</f>
        <v/>
      </c>
      <c r="M353" s="11" t="str">
        <f>IF(E353="","",CHOOSE(_xll.StatOutlierType(ST_SOP,,E353) + 1,"","Mild","Extreme"))</f>
        <v/>
      </c>
      <c r="N353" s="11" t="str">
        <f>IF(F353="","",CHOOSE(_xll.StatOutlierType(ST_LOR,,F353) + 1,"","Mild","Extreme"))</f>
        <v/>
      </c>
      <c r="O353" s="11" t="str">
        <f>IF(G353="","",CHOOSE(_xll.StatOutlierType(ST_CGPA,,G353) + 1,"","Mild","Extreme"))</f>
        <v/>
      </c>
      <c r="P353" s="11" t="str">
        <f>IF(H353="","",CHOOSE(_xll.StatOutlierType(ST_Research,,H353) + 1,"","Mild","Extreme"))</f>
        <v/>
      </c>
      <c r="Q353" s="12" t="str">
        <f>IF(I353="","",CHOOSE(_xll.StatOutlierType(ST_ChanceofAdmit,,I353) + 1,"","Mild","Extreme"))</f>
        <v/>
      </c>
    </row>
    <row r="354" spans="1:17" x14ac:dyDescent="0.35">
      <c r="A354" s="10">
        <v>353</v>
      </c>
      <c r="B354" s="11">
        <v>303</v>
      </c>
      <c r="C354" s="11">
        <v>100</v>
      </c>
      <c r="D354" s="11">
        <v>2</v>
      </c>
      <c r="E354" s="11">
        <v>3</v>
      </c>
      <c r="F354" s="11">
        <v>3.5</v>
      </c>
      <c r="G354" s="11">
        <v>8.06</v>
      </c>
      <c r="H354" s="11">
        <v>1</v>
      </c>
      <c r="I354" s="11">
        <v>0.64</v>
      </c>
      <c r="J354" s="11" t="str">
        <f>IF(B354="","",CHOOSE(_xll.StatOutlierType(ST_GREScore,,B354) + 1,"","Mild","Extreme"))</f>
        <v/>
      </c>
      <c r="K354" s="11" t="str">
        <f>IF(C354="","",CHOOSE(_xll.StatOutlierType(ST_TOEFLScore,,C354) + 1,"","Mild","Extreme"))</f>
        <v/>
      </c>
      <c r="L354" s="11" t="str">
        <f>IF(D354="","",CHOOSE(_xll.StatOutlierType(ST_UniversityRating,,D354) + 1,"","Mild","Extreme"))</f>
        <v/>
      </c>
      <c r="M354" s="11" t="str">
        <f>IF(E354="","",CHOOSE(_xll.StatOutlierType(ST_SOP,,E354) + 1,"","Mild","Extreme"))</f>
        <v/>
      </c>
      <c r="N354" s="11" t="str">
        <f>IF(F354="","",CHOOSE(_xll.StatOutlierType(ST_LOR,,F354) + 1,"","Mild","Extreme"))</f>
        <v/>
      </c>
      <c r="O354" s="11" t="str">
        <f>IF(G354="","",CHOOSE(_xll.StatOutlierType(ST_CGPA,,G354) + 1,"","Mild","Extreme"))</f>
        <v/>
      </c>
      <c r="P354" s="11" t="str">
        <f>IF(H354="","",CHOOSE(_xll.StatOutlierType(ST_Research,,H354) + 1,"","Mild","Extreme"))</f>
        <v/>
      </c>
      <c r="Q354" s="12" t="str">
        <f>IF(I354="","",CHOOSE(_xll.StatOutlierType(ST_ChanceofAdmit,,I354) + 1,"","Mild","Extreme"))</f>
        <v/>
      </c>
    </row>
    <row r="355" spans="1:17" x14ac:dyDescent="0.35">
      <c r="A355" s="10">
        <v>354</v>
      </c>
      <c r="B355" s="11">
        <v>300</v>
      </c>
      <c r="C355" s="11">
        <v>102</v>
      </c>
      <c r="D355" s="11">
        <v>3</v>
      </c>
      <c r="E355" s="11">
        <v>3.5</v>
      </c>
      <c r="F355" s="11">
        <v>2.5</v>
      </c>
      <c r="G355" s="11">
        <v>8.17</v>
      </c>
      <c r="H355" s="11">
        <v>0</v>
      </c>
      <c r="I355" s="11">
        <v>0.63</v>
      </c>
      <c r="J355" s="11" t="str">
        <f>IF(B355="","",CHOOSE(_xll.StatOutlierType(ST_GREScore,,B355) + 1,"","Mild","Extreme"))</f>
        <v/>
      </c>
      <c r="K355" s="11" t="str">
        <f>IF(C355="","",CHOOSE(_xll.StatOutlierType(ST_TOEFLScore,,C355) + 1,"","Mild","Extreme"))</f>
        <v/>
      </c>
      <c r="L355" s="11" t="str">
        <f>IF(D355="","",CHOOSE(_xll.StatOutlierType(ST_UniversityRating,,D355) + 1,"","Mild","Extreme"))</f>
        <v/>
      </c>
      <c r="M355" s="11" t="str">
        <f>IF(E355="","",CHOOSE(_xll.StatOutlierType(ST_SOP,,E355) + 1,"","Mild","Extreme"))</f>
        <v/>
      </c>
      <c r="N355" s="11" t="str">
        <f>IF(F355="","",CHOOSE(_xll.StatOutlierType(ST_LOR,,F355) + 1,"","Mild","Extreme"))</f>
        <v/>
      </c>
      <c r="O355" s="11" t="str">
        <f>IF(G355="","",CHOOSE(_xll.StatOutlierType(ST_CGPA,,G355) + 1,"","Mild","Extreme"))</f>
        <v/>
      </c>
      <c r="P355" s="11" t="str">
        <f>IF(H355="","",CHOOSE(_xll.StatOutlierType(ST_Research,,H355) + 1,"","Mild","Extreme"))</f>
        <v/>
      </c>
      <c r="Q355" s="12" t="str">
        <f>IF(I355="","",CHOOSE(_xll.StatOutlierType(ST_ChanceofAdmit,,I355) + 1,"","Mild","Extreme"))</f>
        <v/>
      </c>
    </row>
    <row r="356" spans="1:17" x14ac:dyDescent="0.35">
      <c r="A356" s="10">
        <v>355</v>
      </c>
      <c r="B356" s="11">
        <v>297</v>
      </c>
      <c r="C356" s="11">
        <v>98</v>
      </c>
      <c r="D356" s="11">
        <v>2</v>
      </c>
      <c r="E356" s="11">
        <v>2.5</v>
      </c>
      <c r="F356" s="11">
        <v>3</v>
      </c>
      <c r="G356" s="11">
        <v>7.67</v>
      </c>
      <c r="H356" s="11">
        <v>0</v>
      </c>
      <c r="I356" s="11">
        <v>0.59</v>
      </c>
      <c r="J356" s="11" t="str">
        <f>IF(B356="","",CHOOSE(_xll.StatOutlierType(ST_GREScore,,B356) + 1,"","Mild","Extreme"))</f>
        <v/>
      </c>
      <c r="K356" s="11" t="str">
        <f>IF(C356="","",CHOOSE(_xll.StatOutlierType(ST_TOEFLScore,,C356) + 1,"","Mild","Extreme"))</f>
        <v/>
      </c>
      <c r="L356" s="11" t="str">
        <f>IF(D356="","",CHOOSE(_xll.StatOutlierType(ST_UniversityRating,,D356) + 1,"","Mild","Extreme"))</f>
        <v/>
      </c>
      <c r="M356" s="11" t="str">
        <f>IF(E356="","",CHOOSE(_xll.StatOutlierType(ST_SOP,,E356) + 1,"","Mild","Extreme"))</f>
        <v/>
      </c>
      <c r="N356" s="11" t="str">
        <f>IF(F356="","",CHOOSE(_xll.StatOutlierType(ST_LOR,,F356) + 1,"","Mild","Extreme"))</f>
        <v/>
      </c>
      <c r="O356" s="11" t="str">
        <f>IF(G356="","",CHOOSE(_xll.StatOutlierType(ST_CGPA,,G356) + 1,"","Mild","Extreme"))</f>
        <v/>
      </c>
      <c r="P356" s="11" t="str">
        <f>IF(H356="","",CHOOSE(_xll.StatOutlierType(ST_Research,,H356) + 1,"","Mild","Extreme"))</f>
        <v/>
      </c>
      <c r="Q356" s="12" t="str">
        <f>IF(I356="","",CHOOSE(_xll.StatOutlierType(ST_ChanceofAdmit,,I356) + 1,"","Mild","Extreme"))</f>
        <v/>
      </c>
    </row>
    <row r="357" spans="1:17" x14ac:dyDescent="0.35">
      <c r="A357" s="10">
        <v>356</v>
      </c>
      <c r="B357" s="11">
        <v>317</v>
      </c>
      <c r="C357" s="11">
        <v>106</v>
      </c>
      <c r="D357" s="11">
        <v>2</v>
      </c>
      <c r="E357" s="11">
        <v>2</v>
      </c>
      <c r="F357" s="11">
        <v>3.5</v>
      </c>
      <c r="G357" s="11">
        <v>8.1199999999999992</v>
      </c>
      <c r="H357" s="11">
        <v>0</v>
      </c>
      <c r="I357" s="11">
        <v>0.73</v>
      </c>
      <c r="J357" s="11" t="str">
        <f>IF(B357="","",CHOOSE(_xll.StatOutlierType(ST_GREScore,,B357) + 1,"","Mild","Extreme"))</f>
        <v/>
      </c>
      <c r="K357" s="11" t="str">
        <f>IF(C357="","",CHOOSE(_xll.StatOutlierType(ST_TOEFLScore,,C357) + 1,"","Mild","Extreme"))</f>
        <v/>
      </c>
      <c r="L357" s="11" t="str">
        <f>IF(D357="","",CHOOSE(_xll.StatOutlierType(ST_UniversityRating,,D357) + 1,"","Mild","Extreme"))</f>
        <v/>
      </c>
      <c r="M357" s="11" t="str">
        <f>IF(E357="","",CHOOSE(_xll.StatOutlierType(ST_SOP,,E357) + 1,"","Mild","Extreme"))</f>
        <v/>
      </c>
      <c r="N357" s="11" t="str">
        <f>IF(F357="","",CHOOSE(_xll.StatOutlierType(ST_LOR,,F357) + 1,"","Mild","Extreme"))</f>
        <v/>
      </c>
      <c r="O357" s="11" t="str">
        <f>IF(G357="","",CHOOSE(_xll.StatOutlierType(ST_CGPA,,G357) + 1,"","Mild","Extreme"))</f>
        <v/>
      </c>
      <c r="P357" s="11" t="str">
        <f>IF(H357="","",CHOOSE(_xll.StatOutlierType(ST_Research,,H357) + 1,"","Mild","Extreme"))</f>
        <v/>
      </c>
      <c r="Q357" s="12" t="str">
        <f>IF(I357="","",CHOOSE(_xll.StatOutlierType(ST_ChanceofAdmit,,I357) + 1,"","Mild","Extreme"))</f>
        <v/>
      </c>
    </row>
    <row r="358" spans="1:17" x14ac:dyDescent="0.35">
      <c r="A358" s="10">
        <v>357</v>
      </c>
      <c r="B358" s="11">
        <v>327</v>
      </c>
      <c r="C358" s="11">
        <v>109</v>
      </c>
      <c r="D358" s="11">
        <v>3</v>
      </c>
      <c r="E358" s="11">
        <v>3.5</v>
      </c>
      <c r="F358" s="11">
        <v>4</v>
      </c>
      <c r="G358" s="11">
        <v>8.77</v>
      </c>
      <c r="H358" s="11">
        <v>1</v>
      </c>
      <c r="I358" s="11">
        <v>0.79</v>
      </c>
      <c r="J358" s="11" t="str">
        <f>IF(B358="","",CHOOSE(_xll.StatOutlierType(ST_GREScore,,B358) + 1,"","Mild","Extreme"))</f>
        <v/>
      </c>
      <c r="K358" s="11" t="str">
        <f>IF(C358="","",CHOOSE(_xll.StatOutlierType(ST_TOEFLScore,,C358) + 1,"","Mild","Extreme"))</f>
        <v/>
      </c>
      <c r="L358" s="11" t="str">
        <f>IF(D358="","",CHOOSE(_xll.StatOutlierType(ST_UniversityRating,,D358) + 1,"","Mild","Extreme"))</f>
        <v/>
      </c>
      <c r="M358" s="11" t="str">
        <f>IF(E358="","",CHOOSE(_xll.StatOutlierType(ST_SOP,,E358) + 1,"","Mild","Extreme"))</f>
        <v/>
      </c>
      <c r="N358" s="11" t="str">
        <f>IF(F358="","",CHOOSE(_xll.StatOutlierType(ST_LOR,,F358) + 1,"","Mild","Extreme"))</f>
        <v/>
      </c>
      <c r="O358" s="11" t="str">
        <f>IF(G358="","",CHOOSE(_xll.StatOutlierType(ST_CGPA,,G358) + 1,"","Mild","Extreme"))</f>
        <v/>
      </c>
      <c r="P358" s="11" t="str">
        <f>IF(H358="","",CHOOSE(_xll.StatOutlierType(ST_Research,,H358) + 1,"","Mild","Extreme"))</f>
        <v/>
      </c>
      <c r="Q358" s="12" t="str">
        <f>IF(I358="","",CHOOSE(_xll.StatOutlierType(ST_ChanceofAdmit,,I358) + 1,"","Mild","Extreme"))</f>
        <v/>
      </c>
    </row>
    <row r="359" spans="1:17" x14ac:dyDescent="0.35">
      <c r="A359" s="10">
        <v>358</v>
      </c>
      <c r="B359" s="11">
        <v>301</v>
      </c>
      <c r="C359" s="11">
        <v>104</v>
      </c>
      <c r="D359" s="11">
        <v>2</v>
      </c>
      <c r="E359" s="11">
        <v>3.5</v>
      </c>
      <c r="F359" s="11">
        <v>3.5</v>
      </c>
      <c r="G359" s="11">
        <v>7.89</v>
      </c>
      <c r="H359" s="11">
        <v>1</v>
      </c>
      <c r="I359" s="11">
        <v>0.68</v>
      </c>
      <c r="J359" s="11" t="str">
        <f>IF(B359="","",CHOOSE(_xll.StatOutlierType(ST_GREScore,,B359) + 1,"","Mild","Extreme"))</f>
        <v/>
      </c>
      <c r="K359" s="11" t="str">
        <f>IF(C359="","",CHOOSE(_xll.StatOutlierType(ST_TOEFLScore,,C359) + 1,"","Mild","Extreme"))</f>
        <v/>
      </c>
      <c r="L359" s="11" t="str">
        <f>IF(D359="","",CHOOSE(_xll.StatOutlierType(ST_UniversityRating,,D359) + 1,"","Mild","Extreme"))</f>
        <v/>
      </c>
      <c r="M359" s="11" t="str">
        <f>IF(E359="","",CHOOSE(_xll.StatOutlierType(ST_SOP,,E359) + 1,"","Mild","Extreme"))</f>
        <v/>
      </c>
      <c r="N359" s="11" t="str">
        <f>IF(F359="","",CHOOSE(_xll.StatOutlierType(ST_LOR,,F359) + 1,"","Mild","Extreme"))</f>
        <v/>
      </c>
      <c r="O359" s="11" t="str">
        <f>IF(G359="","",CHOOSE(_xll.StatOutlierType(ST_CGPA,,G359) + 1,"","Mild","Extreme"))</f>
        <v/>
      </c>
      <c r="P359" s="11" t="str">
        <f>IF(H359="","",CHOOSE(_xll.StatOutlierType(ST_Research,,H359) + 1,"","Mild","Extreme"))</f>
        <v/>
      </c>
      <c r="Q359" s="12" t="str">
        <f>IF(I359="","",CHOOSE(_xll.StatOutlierType(ST_ChanceofAdmit,,I359) + 1,"","Mild","Extreme"))</f>
        <v/>
      </c>
    </row>
    <row r="360" spans="1:17" x14ac:dyDescent="0.35">
      <c r="A360" s="10">
        <v>359</v>
      </c>
      <c r="B360" s="11">
        <v>314</v>
      </c>
      <c r="C360" s="11">
        <v>105</v>
      </c>
      <c r="D360" s="11">
        <v>2</v>
      </c>
      <c r="E360" s="11">
        <v>2.5</v>
      </c>
      <c r="F360" s="11">
        <v>2</v>
      </c>
      <c r="G360" s="11">
        <v>7.64</v>
      </c>
      <c r="H360" s="11">
        <v>0</v>
      </c>
      <c r="I360" s="11">
        <v>0.7</v>
      </c>
      <c r="J360" s="11" t="str">
        <f>IF(B360="","",CHOOSE(_xll.StatOutlierType(ST_GREScore,,B360) + 1,"","Mild","Extreme"))</f>
        <v/>
      </c>
      <c r="K360" s="11" t="str">
        <f>IF(C360="","",CHOOSE(_xll.StatOutlierType(ST_TOEFLScore,,C360) + 1,"","Mild","Extreme"))</f>
        <v/>
      </c>
      <c r="L360" s="11" t="str">
        <f>IF(D360="","",CHOOSE(_xll.StatOutlierType(ST_UniversityRating,,D360) + 1,"","Mild","Extreme"))</f>
        <v/>
      </c>
      <c r="M360" s="11" t="str">
        <f>IF(E360="","",CHOOSE(_xll.StatOutlierType(ST_SOP,,E360) + 1,"","Mild","Extreme"))</f>
        <v/>
      </c>
      <c r="N360" s="11" t="str">
        <f>IF(F360="","",CHOOSE(_xll.StatOutlierType(ST_LOR,,F360) + 1,"","Mild","Extreme"))</f>
        <v/>
      </c>
      <c r="O360" s="11" t="str">
        <f>IF(G360="","",CHOOSE(_xll.StatOutlierType(ST_CGPA,,G360) + 1,"","Mild","Extreme"))</f>
        <v/>
      </c>
      <c r="P360" s="11" t="str">
        <f>IF(H360="","",CHOOSE(_xll.StatOutlierType(ST_Research,,H360) + 1,"","Mild","Extreme"))</f>
        <v/>
      </c>
      <c r="Q360" s="12" t="str">
        <f>IF(I360="","",CHOOSE(_xll.StatOutlierType(ST_ChanceofAdmit,,I360) + 1,"","Mild","Extreme"))</f>
        <v/>
      </c>
    </row>
    <row r="361" spans="1:17" x14ac:dyDescent="0.35">
      <c r="A361" s="10">
        <v>360</v>
      </c>
      <c r="B361" s="11">
        <v>321</v>
      </c>
      <c r="C361" s="11">
        <v>107</v>
      </c>
      <c r="D361" s="11">
        <v>2</v>
      </c>
      <c r="E361" s="11">
        <v>2</v>
      </c>
      <c r="F361" s="11">
        <v>1.5</v>
      </c>
      <c r="G361" s="11">
        <v>8.44</v>
      </c>
      <c r="H361" s="11">
        <v>0</v>
      </c>
      <c r="I361" s="11">
        <v>0.81</v>
      </c>
      <c r="J361" s="11" t="str">
        <f>IF(B361="","",CHOOSE(_xll.StatOutlierType(ST_GREScore,,B361) + 1,"","Mild","Extreme"))</f>
        <v/>
      </c>
      <c r="K361" s="11" t="str">
        <f>IF(C361="","",CHOOSE(_xll.StatOutlierType(ST_TOEFLScore,,C361) + 1,"","Mild","Extreme"))</f>
        <v/>
      </c>
      <c r="L361" s="11" t="str">
        <f>IF(D361="","",CHOOSE(_xll.StatOutlierType(ST_UniversityRating,,D361) + 1,"","Mild","Extreme"))</f>
        <v/>
      </c>
      <c r="M361" s="11" t="str">
        <f>IF(E361="","",CHOOSE(_xll.StatOutlierType(ST_SOP,,E361) + 1,"","Mild","Extreme"))</f>
        <v/>
      </c>
      <c r="N361" s="11" t="str">
        <f>IF(F361="","",CHOOSE(_xll.StatOutlierType(ST_LOR,,F361) + 1,"","Mild","Extreme"))</f>
        <v>Mild</v>
      </c>
      <c r="O361" s="11" t="str">
        <f>IF(G361="","",CHOOSE(_xll.StatOutlierType(ST_CGPA,,G361) + 1,"","Mild","Extreme"))</f>
        <v/>
      </c>
      <c r="P361" s="11" t="str">
        <f>IF(H361="","",CHOOSE(_xll.StatOutlierType(ST_Research,,H361) + 1,"","Mild","Extreme"))</f>
        <v/>
      </c>
      <c r="Q361" s="12" t="str">
        <f>IF(I361="","",CHOOSE(_xll.StatOutlierType(ST_ChanceofAdmit,,I361) + 1,"","Mild","Extreme"))</f>
        <v/>
      </c>
    </row>
    <row r="362" spans="1:17" x14ac:dyDescent="0.35">
      <c r="A362" s="10">
        <v>361</v>
      </c>
      <c r="B362" s="11">
        <v>322</v>
      </c>
      <c r="C362" s="11">
        <v>110</v>
      </c>
      <c r="D362" s="11">
        <v>3</v>
      </c>
      <c r="E362" s="11">
        <v>4</v>
      </c>
      <c r="F362" s="11">
        <v>5</v>
      </c>
      <c r="G362" s="11">
        <v>8.64</v>
      </c>
      <c r="H362" s="11">
        <v>1</v>
      </c>
      <c r="I362" s="11">
        <v>0.85</v>
      </c>
      <c r="J362" s="11" t="str">
        <f>IF(B362="","",CHOOSE(_xll.StatOutlierType(ST_GREScore,,B362) + 1,"","Mild","Extreme"))</f>
        <v/>
      </c>
      <c r="K362" s="11" t="str">
        <f>IF(C362="","",CHOOSE(_xll.StatOutlierType(ST_TOEFLScore,,C362) + 1,"","Mild","Extreme"))</f>
        <v/>
      </c>
      <c r="L362" s="11" t="str">
        <f>IF(D362="","",CHOOSE(_xll.StatOutlierType(ST_UniversityRating,,D362) + 1,"","Mild","Extreme"))</f>
        <v/>
      </c>
      <c r="M362" s="11" t="str">
        <f>IF(E362="","",CHOOSE(_xll.StatOutlierType(ST_SOP,,E362) + 1,"","Mild","Extreme"))</f>
        <v/>
      </c>
      <c r="N362" s="11" t="str">
        <f>IF(F362="","",CHOOSE(_xll.StatOutlierType(ST_LOR,,F362) + 1,"","Mild","Extreme"))</f>
        <v/>
      </c>
      <c r="O362" s="11" t="str">
        <f>IF(G362="","",CHOOSE(_xll.StatOutlierType(ST_CGPA,,G362) + 1,"","Mild","Extreme"))</f>
        <v/>
      </c>
      <c r="P362" s="11" t="str">
        <f>IF(H362="","",CHOOSE(_xll.StatOutlierType(ST_Research,,H362) + 1,"","Mild","Extreme"))</f>
        <v/>
      </c>
      <c r="Q362" s="12" t="str">
        <f>IF(I362="","",CHOOSE(_xll.StatOutlierType(ST_ChanceofAdmit,,I362) + 1,"","Mild","Extreme"))</f>
        <v/>
      </c>
    </row>
    <row r="363" spans="1:17" x14ac:dyDescent="0.35">
      <c r="A363" s="10">
        <v>362</v>
      </c>
      <c r="B363" s="11">
        <v>334</v>
      </c>
      <c r="C363" s="11">
        <v>116</v>
      </c>
      <c r="D363" s="11">
        <v>4</v>
      </c>
      <c r="E363" s="11">
        <v>4</v>
      </c>
      <c r="F363" s="11">
        <v>3.5</v>
      </c>
      <c r="G363" s="11">
        <v>9.5399999999999991</v>
      </c>
      <c r="H363" s="11">
        <v>1</v>
      </c>
      <c r="I363" s="11">
        <v>0.93</v>
      </c>
      <c r="J363" s="11" t="str">
        <f>IF(B363="","",CHOOSE(_xll.StatOutlierType(ST_GREScore,,B363) + 1,"","Mild","Extreme"))</f>
        <v/>
      </c>
      <c r="K363" s="11" t="str">
        <f>IF(C363="","",CHOOSE(_xll.StatOutlierType(ST_TOEFLScore,,C363) + 1,"","Mild","Extreme"))</f>
        <v/>
      </c>
      <c r="L363" s="11" t="str">
        <f>IF(D363="","",CHOOSE(_xll.StatOutlierType(ST_UniversityRating,,D363) + 1,"","Mild","Extreme"))</f>
        <v/>
      </c>
      <c r="M363" s="11" t="str">
        <f>IF(E363="","",CHOOSE(_xll.StatOutlierType(ST_SOP,,E363) + 1,"","Mild","Extreme"))</f>
        <v/>
      </c>
      <c r="N363" s="11" t="str">
        <f>IF(F363="","",CHOOSE(_xll.StatOutlierType(ST_LOR,,F363) + 1,"","Mild","Extreme"))</f>
        <v/>
      </c>
      <c r="O363" s="11" t="str">
        <f>IF(G363="","",CHOOSE(_xll.StatOutlierType(ST_CGPA,,G363) + 1,"","Mild","Extreme"))</f>
        <v/>
      </c>
      <c r="P363" s="11" t="str">
        <f>IF(H363="","",CHOOSE(_xll.StatOutlierType(ST_Research,,H363) + 1,"","Mild","Extreme"))</f>
        <v/>
      </c>
      <c r="Q363" s="12" t="str">
        <f>IF(I363="","",CHOOSE(_xll.StatOutlierType(ST_ChanceofAdmit,,I363) + 1,"","Mild","Extreme"))</f>
        <v/>
      </c>
    </row>
    <row r="364" spans="1:17" x14ac:dyDescent="0.35">
      <c r="A364" s="10">
        <v>363</v>
      </c>
      <c r="B364" s="11">
        <v>338</v>
      </c>
      <c r="C364" s="11">
        <v>115</v>
      </c>
      <c r="D364" s="11">
        <v>5</v>
      </c>
      <c r="E364" s="11">
        <v>4.5</v>
      </c>
      <c r="F364" s="11">
        <v>5</v>
      </c>
      <c r="G364" s="11">
        <v>9.23</v>
      </c>
      <c r="H364" s="11">
        <v>1</v>
      </c>
      <c r="I364" s="11">
        <v>0.91</v>
      </c>
      <c r="J364" s="11" t="str">
        <f>IF(B364="","",CHOOSE(_xll.StatOutlierType(ST_GREScore,,B364) + 1,"","Mild","Extreme"))</f>
        <v/>
      </c>
      <c r="K364" s="11" t="str">
        <f>IF(C364="","",CHOOSE(_xll.StatOutlierType(ST_TOEFLScore,,C364) + 1,"","Mild","Extreme"))</f>
        <v/>
      </c>
      <c r="L364" s="11" t="str">
        <f>IF(D364="","",CHOOSE(_xll.StatOutlierType(ST_UniversityRating,,D364) + 1,"","Mild","Extreme"))</f>
        <v/>
      </c>
      <c r="M364" s="11" t="str">
        <f>IF(E364="","",CHOOSE(_xll.StatOutlierType(ST_SOP,,E364) + 1,"","Mild","Extreme"))</f>
        <v/>
      </c>
      <c r="N364" s="11" t="str">
        <f>IF(F364="","",CHOOSE(_xll.StatOutlierType(ST_LOR,,F364) + 1,"","Mild","Extreme"))</f>
        <v/>
      </c>
      <c r="O364" s="11" t="str">
        <f>IF(G364="","",CHOOSE(_xll.StatOutlierType(ST_CGPA,,G364) + 1,"","Mild","Extreme"))</f>
        <v/>
      </c>
      <c r="P364" s="11" t="str">
        <f>IF(H364="","",CHOOSE(_xll.StatOutlierType(ST_Research,,H364) + 1,"","Mild","Extreme"))</f>
        <v/>
      </c>
      <c r="Q364" s="12" t="str">
        <f>IF(I364="","",CHOOSE(_xll.StatOutlierType(ST_ChanceofAdmit,,I364) + 1,"","Mild","Extreme"))</f>
        <v/>
      </c>
    </row>
    <row r="365" spans="1:17" x14ac:dyDescent="0.35">
      <c r="A365" s="10">
        <v>364</v>
      </c>
      <c r="B365" s="11">
        <v>306</v>
      </c>
      <c r="C365" s="11">
        <v>103</v>
      </c>
      <c r="D365" s="11">
        <v>2</v>
      </c>
      <c r="E365" s="11">
        <v>2.5</v>
      </c>
      <c r="F365" s="11">
        <v>3</v>
      </c>
      <c r="G365" s="11">
        <v>8.36</v>
      </c>
      <c r="H365" s="11">
        <v>0</v>
      </c>
      <c r="I365" s="11">
        <v>0.69</v>
      </c>
      <c r="J365" s="11" t="str">
        <f>IF(B365="","",CHOOSE(_xll.StatOutlierType(ST_GREScore,,B365) + 1,"","Mild","Extreme"))</f>
        <v/>
      </c>
      <c r="K365" s="11" t="str">
        <f>IF(C365="","",CHOOSE(_xll.StatOutlierType(ST_TOEFLScore,,C365) + 1,"","Mild","Extreme"))</f>
        <v/>
      </c>
      <c r="L365" s="11" t="str">
        <f>IF(D365="","",CHOOSE(_xll.StatOutlierType(ST_UniversityRating,,D365) + 1,"","Mild","Extreme"))</f>
        <v/>
      </c>
      <c r="M365" s="11" t="str">
        <f>IF(E365="","",CHOOSE(_xll.StatOutlierType(ST_SOP,,E365) + 1,"","Mild","Extreme"))</f>
        <v/>
      </c>
      <c r="N365" s="11" t="str">
        <f>IF(F365="","",CHOOSE(_xll.StatOutlierType(ST_LOR,,F365) + 1,"","Mild","Extreme"))</f>
        <v/>
      </c>
      <c r="O365" s="11" t="str">
        <f>IF(G365="","",CHOOSE(_xll.StatOutlierType(ST_CGPA,,G365) + 1,"","Mild","Extreme"))</f>
        <v/>
      </c>
      <c r="P365" s="11" t="str">
        <f>IF(H365="","",CHOOSE(_xll.StatOutlierType(ST_Research,,H365) + 1,"","Mild","Extreme"))</f>
        <v/>
      </c>
      <c r="Q365" s="12" t="str">
        <f>IF(I365="","",CHOOSE(_xll.StatOutlierType(ST_ChanceofAdmit,,I365) + 1,"","Mild","Extreme"))</f>
        <v/>
      </c>
    </row>
    <row r="366" spans="1:17" x14ac:dyDescent="0.35">
      <c r="A366" s="10">
        <v>365</v>
      </c>
      <c r="B366" s="11">
        <v>313</v>
      </c>
      <c r="C366" s="11">
        <v>102</v>
      </c>
      <c r="D366" s="11">
        <v>3</v>
      </c>
      <c r="E366" s="11">
        <v>3.5</v>
      </c>
      <c r="F366" s="11">
        <v>4</v>
      </c>
      <c r="G366" s="11">
        <v>8.9</v>
      </c>
      <c r="H366" s="11">
        <v>1</v>
      </c>
      <c r="I366" s="11">
        <v>0.77</v>
      </c>
      <c r="J366" s="11" t="str">
        <f>IF(B366="","",CHOOSE(_xll.StatOutlierType(ST_GREScore,,B366) + 1,"","Mild","Extreme"))</f>
        <v/>
      </c>
      <c r="K366" s="11" t="str">
        <f>IF(C366="","",CHOOSE(_xll.StatOutlierType(ST_TOEFLScore,,C366) + 1,"","Mild","Extreme"))</f>
        <v/>
      </c>
      <c r="L366" s="11" t="str">
        <f>IF(D366="","",CHOOSE(_xll.StatOutlierType(ST_UniversityRating,,D366) + 1,"","Mild","Extreme"))</f>
        <v/>
      </c>
      <c r="M366" s="11" t="str">
        <f>IF(E366="","",CHOOSE(_xll.StatOutlierType(ST_SOP,,E366) + 1,"","Mild","Extreme"))</f>
        <v/>
      </c>
      <c r="N366" s="11" t="str">
        <f>IF(F366="","",CHOOSE(_xll.StatOutlierType(ST_LOR,,F366) + 1,"","Mild","Extreme"))</f>
        <v/>
      </c>
      <c r="O366" s="11" t="str">
        <f>IF(G366="","",CHOOSE(_xll.StatOutlierType(ST_CGPA,,G366) + 1,"","Mild","Extreme"))</f>
        <v/>
      </c>
      <c r="P366" s="11" t="str">
        <f>IF(H366="","",CHOOSE(_xll.StatOutlierType(ST_Research,,H366) + 1,"","Mild","Extreme"))</f>
        <v/>
      </c>
      <c r="Q366" s="12" t="str">
        <f>IF(I366="","",CHOOSE(_xll.StatOutlierType(ST_ChanceofAdmit,,I366) + 1,"","Mild","Extreme"))</f>
        <v/>
      </c>
    </row>
    <row r="367" spans="1:17" x14ac:dyDescent="0.35">
      <c r="A367" s="10">
        <v>366</v>
      </c>
      <c r="B367" s="11">
        <v>330</v>
      </c>
      <c r="C367" s="11">
        <v>114</v>
      </c>
      <c r="D367" s="11">
        <v>4</v>
      </c>
      <c r="E367" s="11">
        <v>4.5</v>
      </c>
      <c r="F367" s="11">
        <v>3</v>
      </c>
      <c r="G367" s="11">
        <v>9.17</v>
      </c>
      <c r="H367" s="11">
        <v>1</v>
      </c>
      <c r="I367" s="11">
        <v>0.86</v>
      </c>
      <c r="J367" s="11" t="str">
        <f>IF(B367="","",CHOOSE(_xll.StatOutlierType(ST_GREScore,,B367) + 1,"","Mild","Extreme"))</f>
        <v/>
      </c>
      <c r="K367" s="11" t="str">
        <f>IF(C367="","",CHOOSE(_xll.StatOutlierType(ST_TOEFLScore,,C367) + 1,"","Mild","Extreme"))</f>
        <v/>
      </c>
      <c r="L367" s="11" t="str">
        <f>IF(D367="","",CHOOSE(_xll.StatOutlierType(ST_UniversityRating,,D367) + 1,"","Mild","Extreme"))</f>
        <v/>
      </c>
      <c r="M367" s="11" t="str">
        <f>IF(E367="","",CHOOSE(_xll.StatOutlierType(ST_SOP,,E367) + 1,"","Mild","Extreme"))</f>
        <v/>
      </c>
      <c r="N367" s="11" t="str">
        <f>IF(F367="","",CHOOSE(_xll.StatOutlierType(ST_LOR,,F367) + 1,"","Mild","Extreme"))</f>
        <v/>
      </c>
      <c r="O367" s="11" t="str">
        <f>IF(G367="","",CHOOSE(_xll.StatOutlierType(ST_CGPA,,G367) + 1,"","Mild","Extreme"))</f>
        <v/>
      </c>
      <c r="P367" s="11" t="str">
        <f>IF(H367="","",CHOOSE(_xll.StatOutlierType(ST_Research,,H367) + 1,"","Mild","Extreme"))</f>
        <v/>
      </c>
      <c r="Q367" s="12" t="str">
        <f>IF(I367="","",CHOOSE(_xll.StatOutlierType(ST_ChanceofAdmit,,I367) + 1,"","Mild","Extreme"))</f>
        <v/>
      </c>
    </row>
    <row r="368" spans="1:17" x14ac:dyDescent="0.35">
      <c r="A368" s="10">
        <v>367</v>
      </c>
      <c r="B368" s="11">
        <v>320</v>
      </c>
      <c r="C368" s="11">
        <v>104</v>
      </c>
      <c r="D368" s="11">
        <v>3</v>
      </c>
      <c r="E368" s="11">
        <v>3.5</v>
      </c>
      <c r="F368" s="11">
        <v>4.5</v>
      </c>
      <c r="G368" s="11">
        <v>8.34</v>
      </c>
      <c r="H368" s="11">
        <v>1</v>
      </c>
      <c r="I368" s="11">
        <v>0.74</v>
      </c>
      <c r="J368" s="11" t="str">
        <f>IF(B368="","",CHOOSE(_xll.StatOutlierType(ST_GREScore,,B368) + 1,"","Mild","Extreme"))</f>
        <v/>
      </c>
      <c r="K368" s="11" t="str">
        <f>IF(C368="","",CHOOSE(_xll.StatOutlierType(ST_TOEFLScore,,C368) + 1,"","Mild","Extreme"))</f>
        <v/>
      </c>
      <c r="L368" s="11" t="str">
        <f>IF(D368="","",CHOOSE(_xll.StatOutlierType(ST_UniversityRating,,D368) + 1,"","Mild","Extreme"))</f>
        <v/>
      </c>
      <c r="M368" s="11" t="str">
        <f>IF(E368="","",CHOOSE(_xll.StatOutlierType(ST_SOP,,E368) + 1,"","Mild","Extreme"))</f>
        <v/>
      </c>
      <c r="N368" s="11" t="str">
        <f>IF(F368="","",CHOOSE(_xll.StatOutlierType(ST_LOR,,F368) + 1,"","Mild","Extreme"))</f>
        <v/>
      </c>
      <c r="O368" s="11" t="str">
        <f>IF(G368="","",CHOOSE(_xll.StatOutlierType(ST_CGPA,,G368) + 1,"","Mild","Extreme"))</f>
        <v/>
      </c>
      <c r="P368" s="11" t="str">
        <f>IF(H368="","",CHOOSE(_xll.StatOutlierType(ST_Research,,H368) + 1,"","Mild","Extreme"))</f>
        <v/>
      </c>
      <c r="Q368" s="12" t="str">
        <f>IF(I368="","",CHOOSE(_xll.StatOutlierType(ST_ChanceofAdmit,,I368) + 1,"","Mild","Extreme"))</f>
        <v/>
      </c>
    </row>
    <row r="369" spans="1:17" x14ac:dyDescent="0.35">
      <c r="A369" s="10">
        <v>368</v>
      </c>
      <c r="B369" s="11">
        <v>311</v>
      </c>
      <c r="C369" s="11">
        <v>98</v>
      </c>
      <c r="D369" s="11">
        <v>1</v>
      </c>
      <c r="E369" s="11">
        <v>1</v>
      </c>
      <c r="F369" s="11">
        <v>2.5</v>
      </c>
      <c r="G369" s="11">
        <v>7.46</v>
      </c>
      <c r="H369" s="11">
        <v>0</v>
      </c>
      <c r="I369" s="11">
        <v>0.56999999999999995</v>
      </c>
      <c r="J369" s="11" t="str">
        <f>IF(B369="","",CHOOSE(_xll.StatOutlierType(ST_GREScore,,B369) + 1,"","Mild","Extreme"))</f>
        <v/>
      </c>
      <c r="K369" s="11" t="str">
        <f>IF(C369="","",CHOOSE(_xll.StatOutlierType(ST_TOEFLScore,,C369) + 1,"","Mild","Extreme"))</f>
        <v/>
      </c>
      <c r="L369" s="11" t="str">
        <f>IF(D369="","",CHOOSE(_xll.StatOutlierType(ST_UniversityRating,,D369) + 1,"","Mild","Extreme"))</f>
        <v/>
      </c>
      <c r="M369" s="11" t="str">
        <f>IF(E369="","",CHOOSE(_xll.StatOutlierType(ST_SOP,,E369) + 1,"","Mild","Extreme"))</f>
        <v/>
      </c>
      <c r="N369" s="11" t="str">
        <f>IF(F369="","",CHOOSE(_xll.StatOutlierType(ST_LOR,,F369) + 1,"","Mild","Extreme"))</f>
        <v/>
      </c>
      <c r="O369" s="11" t="str">
        <f>IF(G369="","",CHOOSE(_xll.StatOutlierType(ST_CGPA,,G369) + 1,"","Mild","Extreme"))</f>
        <v/>
      </c>
      <c r="P369" s="11" t="str">
        <f>IF(H369="","",CHOOSE(_xll.StatOutlierType(ST_Research,,H369) + 1,"","Mild","Extreme"))</f>
        <v/>
      </c>
      <c r="Q369" s="12" t="str">
        <f>IF(I369="","",CHOOSE(_xll.StatOutlierType(ST_ChanceofAdmit,,I369) + 1,"","Mild","Extreme"))</f>
        <v/>
      </c>
    </row>
    <row r="370" spans="1:17" x14ac:dyDescent="0.35">
      <c r="A370" s="10">
        <v>369</v>
      </c>
      <c r="B370" s="11">
        <v>298</v>
      </c>
      <c r="C370" s="11">
        <v>92</v>
      </c>
      <c r="D370" s="11">
        <v>1</v>
      </c>
      <c r="E370" s="11">
        <v>2</v>
      </c>
      <c r="F370" s="11">
        <v>2</v>
      </c>
      <c r="G370" s="11">
        <v>7.88</v>
      </c>
      <c r="H370" s="11">
        <v>0</v>
      </c>
      <c r="I370" s="11">
        <v>0.51</v>
      </c>
      <c r="J370" s="11" t="str">
        <f>IF(B370="","",CHOOSE(_xll.StatOutlierType(ST_GREScore,,B370) + 1,"","Mild","Extreme"))</f>
        <v/>
      </c>
      <c r="K370" s="11" t="str">
        <f>IF(C370="","",CHOOSE(_xll.StatOutlierType(ST_TOEFLScore,,C370) + 1,"","Mild","Extreme"))</f>
        <v/>
      </c>
      <c r="L370" s="11" t="str">
        <f>IF(D370="","",CHOOSE(_xll.StatOutlierType(ST_UniversityRating,,D370) + 1,"","Mild","Extreme"))</f>
        <v/>
      </c>
      <c r="M370" s="11" t="str">
        <f>IF(E370="","",CHOOSE(_xll.StatOutlierType(ST_SOP,,E370) + 1,"","Mild","Extreme"))</f>
        <v/>
      </c>
      <c r="N370" s="11" t="str">
        <f>IF(F370="","",CHOOSE(_xll.StatOutlierType(ST_LOR,,F370) + 1,"","Mild","Extreme"))</f>
        <v/>
      </c>
      <c r="O370" s="11" t="str">
        <f>IF(G370="","",CHOOSE(_xll.StatOutlierType(ST_CGPA,,G370) + 1,"","Mild","Extreme"))</f>
        <v/>
      </c>
      <c r="P370" s="11" t="str">
        <f>IF(H370="","",CHOOSE(_xll.StatOutlierType(ST_Research,,H370) + 1,"","Mild","Extreme"))</f>
        <v/>
      </c>
      <c r="Q370" s="12" t="str">
        <f>IF(I370="","",CHOOSE(_xll.StatOutlierType(ST_ChanceofAdmit,,I370) + 1,"","Mild","Extreme"))</f>
        <v/>
      </c>
    </row>
    <row r="371" spans="1:17" x14ac:dyDescent="0.35">
      <c r="A371" s="10">
        <v>370</v>
      </c>
      <c r="B371" s="11">
        <v>301</v>
      </c>
      <c r="C371" s="11">
        <v>98</v>
      </c>
      <c r="D371" s="11">
        <v>1</v>
      </c>
      <c r="E371" s="11">
        <v>2</v>
      </c>
      <c r="F371" s="11">
        <v>3</v>
      </c>
      <c r="G371" s="11">
        <v>8.0299999999999994</v>
      </c>
      <c r="H371" s="11">
        <v>1</v>
      </c>
      <c r="I371" s="11">
        <v>0.67</v>
      </c>
      <c r="J371" s="11" t="str">
        <f>IF(B371="","",CHOOSE(_xll.StatOutlierType(ST_GREScore,,B371) + 1,"","Mild","Extreme"))</f>
        <v/>
      </c>
      <c r="K371" s="11" t="str">
        <f>IF(C371="","",CHOOSE(_xll.StatOutlierType(ST_TOEFLScore,,C371) + 1,"","Mild","Extreme"))</f>
        <v/>
      </c>
      <c r="L371" s="11" t="str">
        <f>IF(D371="","",CHOOSE(_xll.StatOutlierType(ST_UniversityRating,,D371) + 1,"","Mild","Extreme"))</f>
        <v/>
      </c>
      <c r="M371" s="11" t="str">
        <f>IF(E371="","",CHOOSE(_xll.StatOutlierType(ST_SOP,,E371) + 1,"","Mild","Extreme"))</f>
        <v/>
      </c>
      <c r="N371" s="11" t="str">
        <f>IF(F371="","",CHOOSE(_xll.StatOutlierType(ST_LOR,,F371) + 1,"","Mild","Extreme"))</f>
        <v/>
      </c>
      <c r="O371" s="11" t="str">
        <f>IF(G371="","",CHOOSE(_xll.StatOutlierType(ST_CGPA,,G371) + 1,"","Mild","Extreme"))</f>
        <v/>
      </c>
      <c r="P371" s="11" t="str">
        <f>IF(H371="","",CHOOSE(_xll.StatOutlierType(ST_Research,,H371) + 1,"","Mild","Extreme"))</f>
        <v/>
      </c>
      <c r="Q371" s="12" t="str">
        <f>IF(I371="","",CHOOSE(_xll.StatOutlierType(ST_ChanceofAdmit,,I371) + 1,"","Mild","Extreme"))</f>
        <v/>
      </c>
    </row>
    <row r="372" spans="1:17" x14ac:dyDescent="0.35">
      <c r="A372" s="10">
        <v>371</v>
      </c>
      <c r="B372" s="11">
        <v>310</v>
      </c>
      <c r="C372" s="11">
        <v>103</v>
      </c>
      <c r="D372" s="11">
        <v>2</v>
      </c>
      <c r="E372" s="11">
        <v>2.5</v>
      </c>
      <c r="F372" s="11">
        <v>2.5</v>
      </c>
      <c r="G372" s="11">
        <v>8.24</v>
      </c>
      <c r="H372" s="11">
        <v>0</v>
      </c>
      <c r="I372" s="11">
        <v>0.72</v>
      </c>
      <c r="J372" s="11" t="str">
        <f>IF(B372="","",CHOOSE(_xll.StatOutlierType(ST_GREScore,,B372) + 1,"","Mild","Extreme"))</f>
        <v/>
      </c>
      <c r="K372" s="11" t="str">
        <f>IF(C372="","",CHOOSE(_xll.StatOutlierType(ST_TOEFLScore,,C372) + 1,"","Mild","Extreme"))</f>
        <v/>
      </c>
      <c r="L372" s="11" t="str">
        <f>IF(D372="","",CHOOSE(_xll.StatOutlierType(ST_UniversityRating,,D372) + 1,"","Mild","Extreme"))</f>
        <v/>
      </c>
      <c r="M372" s="11" t="str">
        <f>IF(E372="","",CHOOSE(_xll.StatOutlierType(ST_SOP,,E372) + 1,"","Mild","Extreme"))</f>
        <v/>
      </c>
      <c r="N372" s="11" t="str">
        <f>IF(F372="","",CHOOSE(_xll.StatOutlierType(ST_LOR,,F372) + 1,"","Mild","Extreme"))</f>
        <v/>
      </c>
      <c r="O372" s="11" t="str">
        <f>IF(G372="","",CHOOSE(_xll.StatOutlierType(ST_CGPA,,G372) + 1,"","Mild","Extreme"))</f>
        <v/>
      </c>
      <c r="P372" s="11" t="str">
        <f>IF(H372="","",CHOOSE(_xll.StatOutlierType(ST_Research,,H372) + 1,"","Mild","Extreme"))</f>
        <v/>
      </c>
      <c r="Q372" s="12" t="str">
        <f>IF(I372="","",CHOOSE(_xll.StatOutlierType(ST_ChanceofAdmit,,I372) + 1,"","Mild","Extreme"))</f>
        <v/>
      </c>
    </row>
    <row r="373" spans="1:17" x14ac:dyDescent="0.35">
      <c r="A373" s="10">
        <v>372</v>
      </c>
      <c r="B373" s="11">
        <v>324</v>
      </c>
      <c r="C373" s="11">
        <v>110</v>
      </c>
      <c r="D373" s="11">
        <v>3</v>
      </c>
      <c r="E373" s="11">
        <v>3.5</v>
      </c>
      <c r="F373" s="11">
        <v>3</v>
      </c>
      <c r="G373" s="11">
        <v>9.2200000000000006</v>
      </c>
      <c r="H373" s="11">
        <v>1</v>
      </c>
      <c r="I373" s="11">
        <v>0.89</v>
      </c>
      <c r="J373" s="11" t="str">
        <f>IF(B373="","",CHOOSE(_xll.StatOutlierType(ST_GREScore,,B373) + 1,"","Mild","Extreme"))</f>
        <v/>
      </c>
      <c r="K373" s="11" t="str">
        <f>IF(C373="","",CHOOSE(_xll.StatOutlierType(ST_TOEFLScore,,C373) + 1,"","Mild","Extreme"))</f>
        <v/>
      </c>
      <c r="L373" s="11" t="str">
        <f>IF(D373="","",CHOOSE(_xll.StatOutlierType(ST_UniversityRating,,D373) + 1,"","Mild","Extreme"))</f>
        <v/>
      </c>
      <c r="M373" s="11" t="str">
        <f>IF(E373="","",CHOOSE(_xll.StatOutlierType(ST_SOP,,E373) + 1,"","Mild","Extreme"))</f>
        <v/>
      </c>
      <c r="N373" s="11" t="str">
        <f>IF(F373="","",CHOOSE(_xll.StatOutlierType(ST_LOR,,F373) + 1,"","Mild","Extreme"))</f>
        <v/>
      </c>
      <c r="O373" s="11" t="str">
        <f>IF(G373="","",CHOOSE(_xll.StatOutlierType(ST_CGPA,,G373) + 1,"","Mild","Extreme"))</f>
        <v/>
      </c>
      <c r="P373" s="11" t="str">
        <f>IF(H373="","",CHOOSE(_xll.StatOutlierType(ST_Research,,H373) + 1,"","Mild","Extreme"))</f>
        <v/>
      </c>
      <c r="Q373" s="12" t="str">
        <f>IF(I373="","",CHOOSE(_xll.StatOutlierType(ST_ChanceofAdmit,,I373) + 1,"","Mild","Extreme"))</f>
        <v/>
      </c>
    </row>
    <row r="374" spans="1:17" x14ac:dyDescent="0.35">
      <c r="A374" s="10">
        <v>373</v>
      </c>
      <c r="B374" s="11">
        <v>336</v>
      </c>
      <c r="C374" s="11">
        <v>119</v>
      </c>
      <c r="D374" s="11">
        <v>4</v>
      </c>
      <c r="E374" s="11">
        <v>4.5</v>
      </c>
      <c r="F374" s="11">
        <v>4</v>
      </c>
      <c r="G374" s="11">
        <v>9.6199999999999992</v>
      </c>
      <c r="H374" s="11">
        <v>1</v>
      </c>
      <c r="I374" s="11">
        <v>0.95</v>
      </c>
      <c r="J374" s="11" t="str">
        <f>IF(B374="","",CHOOSE(_xll.StatOutlierType(ST_GREScore,,B374) + 1,"","Mild","Extreme"))</f>
        <v/>
      </c>
      <c r="K374" s="11" t="str">
        <f>IF(C374="","",CHOOSE(_xll.StatOutlierType(ST_TOEFLScore,,C374) + 1,"","Mild","Extreme"))</f>
        <v/>
      </c>
      <c r="L374" s="11" t="str">
        <f>IF(D374="","",CHOOSE(_xll.StatOutlierType(ST_UniversityRating,,D374) + 1,"","Mild","Extreme"))</f>
        <v/>
      </c>
      <c r="M374" s="11" t="str">
        <f>IF(E374="","",CHOOSE(_xll.StatOutlierType(ST_SOP,,E374) + 1,"","Mild","Extreme"))</f>
        <v/>
      </c>
      <c r="N374" s="11" t="str">
        <f>IF(F374="","",CHOOSE(_xll.StatOutlierType(ST_LOR,,F374) + 1,"","Mild","Extreme"))</f>
        <v/>
      </c>
      <c r="O374" s="11" t="str">
        <f>IF(G374="","",CHOOSE(_xll.StatOutlierType(ST_CGPA,,G374) + 1,"","Mild","Extreme"))</f>
        <v/>
      </c>
      <c r="P374" s="11" t="str">
        <f>IF(H374="","",CHOOSE(_xll.StatOutlierType(ST_Research,,H374) + 1,"","Mild","Extreme"))</f>
        <v/>
      </c>
      <c r="Q374" s="12" t="str">
        <f>IF(I374="","",CHOOSE(_xll.StatOutlierType(ST_ChanceofAdmit,,I374) + 1,"","Mild","Extreme"))</f>
        <v/>
      </c>
    </row>
    <row r="375" spans="1:17" x14ac:dyDescent="0.35">
      <c r="A375" s="10">
        <v>374</v>
      </c>
      <c r="B375" s="11">
        <v>321</v>
      </c>
      <c r="C375" s="11">
        <v>109</v>
      </c>
      <c r="D375" s="11">
        <v>3</v>
      </c>
      <c r="E375" s="11">
        <v>3</v>
      </c>
      <c r="F375" s="11">
        <v>3</v>
      </c>
      <c r="G375" s="11">
        <v>8.5399999999999991</v>
      </c>
      <c r="H375" s="11">
        <v>1</v>
      </c>
      <c r="I375" s="11">
        <v>0.79</v>
      </c>
      <c r="J375" s="11" t="str">
        <f>IF(B375="","",CHOOSE(_xll.StatOutlierType(ST_GREScore,,B375) + 1,"","Mild","Extreme"))</f>
        <v/>
      </c>
      <c r="K375" s="11" t="str">
        <f>IF(C375="","",CHOOSE(_xll.StatOutlierType(ST_TOEFLScore,,C375) + 1,"","Mild","Extreme"))</f>
        <v/>
      </c>
      <c r="L375" s="11" t="str">
        <f>IF(D375="","",CHOOSE(_xll.StatOutlierType(ST_UniversityRating,,D375) + 1,"","Mild","Extreme"))</f>
        <v/>
      </c>
      <c r="M375" s="11" t="str">
        <f>IF(E375="","",CHOOSE(_xll.StatOutlierType(ST_SOP,,E375) + 1,"","Mild","Extreme"))</f>
        <v/>
      </c>
      <c r="N375" s="11" t="str">
        <f>IF(F375="","",CHOOSE(_xll.StatOutlierType(ST_LOR,,F375) + 1,"","Mild","Extreme"))</f>
        <v/>
      </c>
      <c r="O375" s="11" t="str">
        <f>IF(G375="","",CHOOSE(_xll.StatOutlierType(ST_CGPA,,G375) + 1,"","Mild","Extreme"))</f>
        <v/>
      </c>
      <c r="P375" s="11" t="str">
        <f>IF(H375="","",CHOOSE(_xll.StatOutlierType(ST_Research,,H375) + 1,"","Mild","Extreme"))</f>
        <v/>
      </c>
      <c r="Q375" s="12" t="str">
        <f>IF(I375="","",CHOOSE(_xll.StatOutlierType(ST_ChanceofAdmit,,I375) + 1,"","Mild","Extreme"))</f>
        <v/>
      </c>
    </row>
    <row r="376" spans="1:17" x14ac:dyDescent="0.35">
      <c r="A376" s="10">
        <v>375</v>
      </c>
      <c r="B376" s="11">
        <v>315</v>
      </c>
      <c r="C376" s="11">
        <v>105</v>
      </c>
      <c r="D376" s="11">
        <v>2</v>
      </c>
      <c r="E376" s="11">
        <v>2</v>
      </c>
      <c r="F376" s="11">
        <v>2.5</v>
      </c>
      <c r="G376" s="11">
        <v>7.65</v>
      </c>
      <c r="H376" s="11">
        <v>0</v>
      </c>
      <c r="I376" s="11">
        <v>0.39</v>
      </c>
      <c r="J376" s="11" t="str">
        <f>IF(B376="","",CHOOSE(_xll.StatOutlierType(ST_GREScore,,B376) + 1,"","Mild","Extreme"))</f>
        <v/>
      </c>
      <c r="K376" s="11" t="str">
        <f>IF(C376="","",CHOOSE(_xll.StatOutlierType(ST_TOEFLScore,,C376) + 1,"","Mild","Extreme"))</f>
        <v/>
      </c>
      <c r="L376" s="11" t="str">
        <f>IF(D376="","",CHOOSE(_xll.StatOutlierType(ST_UniversityRating,,D376) + 1,"","Mild","Extreme"))</f>
        <v/>
      </c>
      <c r="M376" s="11" t="str">
        <f>IF(E376="","",CHOOSE(_xll.StatOutlierType(ST_SOP,,E376) + 1,"","Mild","Extreme"))</f>
        <v/>
      </c>
      <c r="N376" s="11" t="str">
        <f>IF(F376="","",CHOOSE(_xll.StatOutlierType(ST_LOR,,F376) + 1,"","Mild","Extreme"))</f>
        <v/>
      </c>
      <c r="O376" s="11" t="str">
        <f>IF(G376="","",CHOOSE(_xll.StatOutlierType(ST_CGPA,,G376) + 1,"","Mild","Extreme"))</f>
        <v/>
      </c>
      <c r="P376" s="11" t="str">
        <f>IF(H376="","",CHOOSE(_xll.StatOutlierType(ST_Research,,H376) + 1,"","Mild","Extreme"))</f>
        <v/>
      </c>
      <c r="Q376" s="12" t="str">
        <f>IF(I376="","",CHOOSE(_xll.StatOutlierType(ST_ChanceofAdmit,,I376) + 1,"","Mild","Extreme"))</f>
        <v/>
      </c>
    </row>
    <row r="377" spans="1:17" x14ac:dyDescent="0.35">
      <c r="A377" s="10">
        <v>376</v>
      </c>
      <c r="B377" s="11">
        <v>304</v>
      </c>
      <c r="C377" s="11">
        <v>101</v>
      </c>
      <c r="D377" s="11">
        <v>2</v>
      </c>
      <c r="E377" s="11">
        <v>2</v>
      </c>
      <c r="F377" s="11">
        <v>2.5</v>
      </c>
      <c r="G377" s="11">
        <v>7.66</v>
      </c>
      <c r="H377" s="11">
        <v>0</v>
      </c>
      <c r="I377" s="11">
        <v>0.38</v>
      </c>
      <c r="J377" s="11" t="str">
        <f>IF(B377="","",CHOOSE(_xll.StatOutlierType(ST_GREScore,,B377) + 1,"","Mild","Extreme"))</f>
        <v/>
      </c>
      <c r="K377" s="11" t="str">
        <f>IF(C377="","",CHOOSE(_xll.StatOutlierType(ST_TOEFLScore,,C377) + 1,"","Mild","Extreme"))</f>
        <v/>
      </c>
      <c r="L377" s="11" t="str">
        <f>IF(D377="","",CHOOSE(_xll.StatOutlierType(ST_UniversityRating,,D377) + 1,"","Mild","Extreme"))</f>
        <v/>
      </c>
      <c r="M377" s="11" t="str">
        <f>IF(E377="","",CHOOSE(_xll.StatOutlierType(ST_SOP,,E377) + 1,"","Mild","Extreme"))</f>
        <v/>
      </c>
      <c r="N377" s="11" t="str">
        <f>IF(F377="","",CHOOSE(_xll.StatOutlierType(ST_LOR,,F377) + 1,"","Mild","Extreme"))</f>
        <v/>
      </c>
      <c r="O377" s="11" t="str">
        <f>IF(G377="","",CHOOSE(_xll.StatOutlierType(ST_CGPA,,G377) + 1,"","Mild","Extreme"))</f>
        <v/>
      </c>
      <c r="P377" s="11" t="str">
        <f>IF(H377="","",CHOOSE(_xll.StatOutlierType(ST_Research,,H377) + 1,"","Mild","Extreme"))</f>
        <v/>
      </c>
      <c r="Q377" s="12" t="str">
        <f>IF(I377="","",CHOOSE(_xll.StatOutlierType(ST_ChanceofAdmit,,I377) + 1,"","Mild","Extreme"))</f>
        <v/>
      </c>
    </row>
    <row r="378" spans="1:17" x14ac:dyDescent="0.35">
      <c r="A378" s="10">
        <v>377</v>
      </c>
      <c r="B378" s="11">
        <v>297</v>
      </c>
      <c r="C378" s="11">
        <v>96</v>
      </c>
      <c r="D378" s="11">
        <v>2</v>
      </c>
      <c r="E378" s="11">
        <v>2.5</v>
      </c>
      <c r="F378" s="11">
        <v>2</v>
      </c>
      <c r="G378" s="11">
        <v>7.43</v>
      </c>
      <c r="H378" s="11">
        <v>0</v>
      </c>
      <c r="I378" s="11">
        <v>0.34</v>
      </c>
      <c r="J378" s="11" t="str">
        <f>IF(B378="","",CHOOSE(_xll.StatOutlierType(ST_GREScore,,B378) + 1,"","Mild","Extreme"))</f>
        <v/>
      </c>
      <c r="K378" s="11" t="str">
        <f>IF(C378="","",CHOOSE(_xll.StatOutlierType(ST_TOEFLScore,,C378) + 1,"","Mild","Extreme"))</f>
        <v/>
      </c>
      <c r="L378" s="11" t="str">
        <f>IF(D378="","",CHOOSE(_xll.StatOutlierType(ST_UniversityRating,,D378) + 1,"","Mild","Extreme"))</f>
        <v/>
      </c>
      <c r="M378" s="11" t="str">
        <f>IF(E378="","",CHOOSE(_xll.StatOutlierType(ST_SOP,,E378) + 1,"","Mild","Extreme"))</f>
        <v/>
      </c>
      <c r="N378" s="11" t="str">
        <f>IF(F378="","",CHOOSE(_xll.StatOutlierType(ST_LOR,,F378) + 1,"","Mild","Extreme"))</f>
        <v/>
      </c>
      <c r="O378" s="11" t="str">
        <f>IF(G378="","",CHOOSE(_xll.StatOutlierType(ST_CGPA,,G378) + 1,"","Mild","Extreme"))</f>
        <v/>
      </c>
      <c r="P378" s="11" t="str">
        <f>IF(H378="","",CHOOSE(_xll.StatOutlierType(ST_Research,,H378) + 1,"","Mild","Extreme"))</f>
        <v/>
      </c>
      <c r="Q378" s="12" t="str">
        <f>IF(I378="","",CHOOSE(_xll.StatOutlierType(ST_ChanceofAdmit,,I378) + 1,"","Mild","Extreme"))</f>
        <v>Mild</v>
      </c>
    </row>
    <row r="379" spans="1:17" x14ac:dyDescent="0.35">
      <c r="A379" s="10">
        <v>378</v>
      </c>
      <c r="B379" s="11">
        <v>290</v>
      </c>
      <c r="C379" s="11">
        <v>100</v>
      </c>
      <c r="D379" s="11">
        <v>1</v>
      </c>
      <c r="E379" s="11">
        <v>1.5</v>
      </c>
      <c r="F379" s="11">
        <v>2</v>
      </c>
      <c r="G379" s="11">
        <v>7.56</v>
      </c>
      <c r="H379" s="11">
        <v>0</v>
      </c>
      <c r="I379" s="11">
        <v>0.47</v>
      </c>
      <c r="J379" s="11" t="str">
        <f>IF(B379="","",CHOOSE(_xll.StatOutlierType(ST_GREScore,,B379) + 1,"","Mild","Extreme"))</f>
        <v/>
      </c>
      <c r="K379" s="11" t="str">
        <f>IF(C379="","",CHOOSE(_xll.StatOutlierType(ST_TOEFLScore,,C379) + 1,"","Mild","Extreme"))</f>
        <v/>
      </c>
      <c r="L379" s="11" t="str">
        <f>IF(D379="","",CHOOSE(_xll.StatOutlierType(ST_UniversityRating,,D379) + 1,"","Mild","Extreme"))</f>
        <v/>
      </c>
      <c r="M379" s="11" t="str">
        <f>IF(E379="","",CHOOSE(_xll.StatOutlierType(ST_SOP,,E379) + 1,"","Mild","Extreme"))</f>
        <v/>
      </c>
      <c r="N379" s="11" t="str">
        <f>IF(F379="","",CHOOSE(_xll.StatOutlierType(ST_LOR,,F379) + 1,"","Mild","Extreme"))</f>
        <v/>
      </c>
      <c r="O379" s="11" t="str">
        <f>IF(G379="","",CHOOSE(_xll.StatOutlierType(ST_CGPA,,G379) + 1,"","Mild","Extreme"))</f>
        <v/>
      </c>
      <c r="P379" s="11" t="str">
        <f>IF(H379="","",CHOOSE(_xll.StatOutlierType(ST_Research,,H379) + 1,"","Mild","Extreme"))</f>
        <v/>
      </c>
      <c r="Q379" s="12" t="str">
        <f>IF(I379="","",CHOOSE(_xll.StatOutlierType(ST_ChanceofAdmit,,I379) + 1,"","Mild","Extreme"))</f>
        <v/>
      </c>
    </row>
    <row r="380" spans="1:17" x14ac:dyDescent="0.35">
      <c r="A380" s="10">
        <v>379</v>
      </c>
      <c r="B380" s="11">
        <v>303</v>
      </c>
      <c r="C380" s="11">
        <v>98</v>
      </c>
      <c r="D380" s="11">
        <v>1</v>
      </c>
      <c r="E380" s="11">
        <v>2</v>
      </c>
      <c r="F380" s="11">
        <v>2.5</v>
      </c>
      <c r="G380" s="11">
        <v>7.65</v>
      </c>
      <c r="H380" s="11">
        <v>0</v>
      </c>
      <c r="I380" s="11">
        <v>0.56000000000000005</v>
      </c>
      <c r="J380" s="11" t="str">
        <f>IF(B380="","",CHOOSE(_xll.StatOutlierType(ST_GREScore,,B380) + 1,"","Mild","Extreme"))</f>
        <v/>
      </c>
      <c r="K380" s="11" t="str">
        <f>IF(C380="","",CHOOSE(_xll.StatOutlierType(ST_TOEFLScore,,C380) + 1,"","Mild","Extreme"))</f>
        <v/>
      </c>
      <c r="L380" s="11" t="str">
        <f>IF(D380="","",CHOOSE(_xll.StatOutlierType(ST_UniversityRating,,D380) + 1,"","Mild","Extreme"))</f>
        <v/>
      </c>
      <c r="M380" s="11" t="str">
        <f>IF(E380="","",CHOOSE(_xll.StatOutlierType(ST_SOP,,E380) + 1,"","Mild","Extreme"))</f>
        <v/>
      </c>
      <c r="N380" s="11" t="str">
        <f>IF(F380="","",CHOOSE(_xll.StatOutlierType(ST_LOR,,F380) + 1,"","Mild","Extreme"))</f>
        <v/>
      </c>
      <c r="O380" s="11" t="str">
        <f>IF(G380="","",CHOOSE(_xll.StatOutlierType(ST_CGPA,,G380) + 1,"","Mild","Extreme"))</f>
        <v/>
      </c>
      <c r="P380" s="11" t="str">
        <f>IF(H380="","",CHOOSE(_xll.StatOutlierType(ST_Research,,H380) + 1,"","Mild","Extreme"))</f>
        <v/>
      </c>
      <c r="Q380" s="12" t="str">
        <f>IF(I380="","",CHOOSE(_xll.StatOutlierType(ST_ChanceofAdmit,,I380) + 1,"","Mild","Extreme"))</f>
        <v/>
      </c>
    </row>
    <row r="381" spans="1:17" x14ac:dyDescent="0.35">
      <c r="A381" s="10">
        <v>380</v>
      </c>
      <c r="B381" s="11">
        <v>311</v>
      </c>
      <c r="C381" s="11">
        <v>99</v>
      </c>
      <c r="D381" s="11">
        <v>1</v>
      </c>
      <c r="E381" s="11">
        <v>2.5</v>
      </c>
      <c r="F381" s="11">
        <v>3</v>
      </c>
      <c r="G381" s="11">
        <v>8.43</v>
      </c>
      <c r="H381" s="11">
        <v>1</v>
      </c>
      <c r="I381" s="11">
        <v>0.71</v>
      </c>
      <c r="J381" s="11" t="str">
        <f>IF(B381="","",CHOOSE(_xll.StatOutlierType(ST_GREScore,,B381) + 1,"","Mild","Extreme"))</f>
        <v/>
      </c>
      <c r="K381" s="11" t="str">
        <f>IF(C381="","",CHOOSE(_xll.StatOutlierType(ST_TOEFLScore,,C381) + 1,"","Mild","Extreme"))</f>
        <v/>
      </c>
      <c r="L381" s="11" t="str">
        <f>IF(D381="","",CHOOSE(_xll.StatOutlierType(ST_UniversityRating,,D381) + 1,"","Mild","Extreme"))</f>
        <v/>
      </c>
      <c r="M381" s="11" t="str">
        <f>IF(E381="","",CHOOSE(_xll.StatOutlierType(ST_SOP,,E381) + 1,"","Mild","Extreme"))</f>
        <v/>
      </c>
      <c r="N381" s="11" t="str">
        <f>IF(F381="","",CHOOSE(_xll.StatOutlierType(ST_LOR,,F381) + 1,"","Mild","Extreme"))</f>
        <v/>
      </c>
      <c r="O381" s="11" t="str">
        <f>IF(G381="","",CHOOSE(_xll.StatOutlierType(ST_CGPA,,G381) + 1,"","Mild","Extreme"))</f>
        <v/>
      </c>
      <c r="P381" s="11" t="str">
        <f>IF(H381="","",CHOOSE(_xll.StatOutlierType(ST_Research,,H381) + 1,"","Mild","Extreme"))</f>
        <v/>
      </c>
      <c r="Q381" s="12" t="str">
        <f>IF(I381="","",CHOOSE(_xll.StatOutlierType(ST_ChanceofAdmit,,I381) + 1,"","Mild","Extreme"))</f>
        <v/>
      </c>
    </row>
    <row r="382" spans="1:17" x14ac:dyDescent="0.35">
      <c r="A382" s="10">
        <v>381</v>
      </c>
      <c r="B382" s="11">
        <v>322</v>
      </c>
      <c r="C382" s="11">
        <v>104</v>
      </c>
      <c r="D382" s="11">
        <v>3</v>
      </c>
      <c r="E382" s="11">
        <v>3.5</v>
      </c>
      <c r="F382" s="11">
        <v>4</v>
      </c>
      <c r="G382" s="11">
        <v>8.84</v>
      </c>
      <c r="H382" s="11">
        <v>1</v>
      </c>
      <c r="I382" s="11">
        <v>0.78</v>
      </c>
      <c r="J382" s="11" t="str">
        <f>IF(B382="","",CHOOSE(_xll.StatOutlierType(ST_GREScore,,B382) + 1,"","Mild","Extreme"))</f>
        <v/>
      </c>
      <c r="K382" s="11" t="str">
        <f>IF(C382="","",CHOOSE(_xll.StatOutlierType(ST_TOEFLScore,,C382) + 1,"","Mild","Extreme"))</f>
        <v/>
      </c>
      <c r="L382" s="11" t="str">
        <f>IF(D382="","",CHOOSE(_xll.StatOutlierType(ST_UniversityRating,,D382) + 1,"","Mild","Extreme"))</f>
        <v/>
      </c>
      <c r="M382" s="11" t="str">
        <f>IF(E382="","",CHOOSE(_xll.StatOutlierType(ST_SOP,,E382) + 1,"","Mild","Extreme"))</f>
        <v/>
      </c>
      <c r="N382" s="11" t="str">
        <f>IF(F382="","",CHOOSE(_xll.StatOutlierType(ST_LOR,,F382) + 1,"","Mild","Extreme"))</f>
        <v/>
      </c>
      <c r="O382" s="11" t="str">
        <f>IF(G382="","",CHOOSE(_xll.StatOutlierType(ST_CGPA,,G382) + 1,"","Mild","Extreme"))</f>
        <v/>
      </c>
      <c r="P382" s="11" t="str">
        <f>IF(H382="","",CHOOSE(_xll.StatOutlierType(ST_Research,,H382) + 1,"","Mild","Extreme"))</f>
        <v/>
      </c>
      <c r="Q382" s="12" t="str">
        <f>IF(I382="","",CHOOSE(_xll.StatOutlierType(ST_ChanceofAdmit,,I382) + 1,"","Mild","Extreme"))</f>
        <v/>
      </c>
    </row>
    <row r="383" spans="1:17" x14ac:dyDescent="0.35">
      <c r="A383" s="10">
        <v>382</v>
      </c>
      <c r="B383" s="11">
        <v>319</v>
      </c>
      <c r="C383" s="11">
        <v>105</v>
      </c>
      <c r="D383" s="11">
        <v>3</v>
      </c>
      <c r="E383" s="11">
        <v>3</v>
      </c>
      <c r="F383" s="11">
        <v>3.5</v>
      </c>
      <c r="G383" s="11">
        <v>8.67</v>
      </c>
      <c r="H383" s="11">
        <v>1</v>
      </c>
      <c r="I383" s="11">
        <v>0.73</v>
      </c>
      <c r="J383" s="11" t="str">
        <f>IF(B383="","",CHOOSE(_xll.StatOutlierType(ST_GREScore,,B383) + 1,"","Mild","Extreme"))</f>
        <v/>
      </c>
      <c r="K383" s="11" t="str">
        <f>IF(C383="","",CHOOSE(_xll.StatOutlierType(ST_TOEFLScore,,C383) + 1,"","Mild","Extreme"))</f>
        <v/>
      </c>
      <c r="L383" s="11" t="str">
        <f>IF(D383="","",CHOOSE(_xll.StatOutlierType(ST_UniversityRating,,D383) + 1,"","Mild","Extreme"))</f>
        <v/>
      </c>
      <c r="M383" s="11" t="str">
        <f>IF(E383="","",CHOOSE(_xll.StatOutlierType(ST_SOP,,E383) + 1,"","Mild","Extreme"))</f>
        <v/>
      </c>
      <c r="N383" s="11" t="str">
        <f>IF(F383="","",CHOOSE(_xll.StatOutlierType(ST_LOR,,F383) + 1,"","Mild","Extreme"))</f>
        <v/>
      </c>
      <c r="O383" s="11" t="str">
        <f>IF(G383="","",CHOOSE(_xll.StatOutlierType(ST_CGPA,,G383) + 1,"","Mild","Extreme"))</f>
        <v/>
      </c>
      <c r="P383" s="11" t="str">
        <f>IF(H383="","",CHOOSE(_xll.StatOutlierType(ST_Research,,H383) + 1,"","Mild","Extreme"))</f>
        <v/>
      </c>
      <c r="Q383" s="12" t="str">
        <f>IF(I383="","",CHOOSE(_xll.StatOutlierType(ST_ChanceofAdmit,,I383) + 1,"","Mild","Extreme"))</f>
        <v/>
      </c>
    </row>
    <row r="384" spans="1:17" x14ac:dyDescent="0.35">
      <c r="A384" s="10">
        <v>383</v>
      </c>
      <c r="B384" s="11">
        <v>324</v>
      </c>
      <c r="C384" s="11">
        <v>110</v>
      </c>
      <c r="D384" s="11">
        <v>4</v>
      </c>
      <c r="E384" s="11">
        <v>4.5</v>
      </c>
      <c r="F384" s="11">
        <v>4</v>
      </c>
      <c r="G384" s="11">
        <v>9.15</v>
      </c>
      <c r="H384" s="11">
        <v>1</v>
      </c>
      <c r="I384" s="11">
        <v>0.82</v>
      </c>
      <c r="J384" s="11" t="str">
        <f>IF(B384="","",CHOOSE(_xll.StatOutlierType(ST_GREScore,,B384) + 1,"","Mild","Extreme"))</f>
        <v/>
      </c>
      <c r="K384" s="11" t="str">
        <f>IF(C384="","",CHOOSE(_xll.StatOutlierType(ST_TOEFLScore,,C384) + 1,"","Mild","Extreme"))</f>
        <v/>
      </c>
      <c r="L384" s="11" t="str">
        <f>IF(D384="","",CHOOSE(_xll.StatOutlierType(ST_UniversityRating,,D384) + 1,"","Mild","Extreme"))</f>
        <v/>
      </c>
      <c r="M384" s="11" t="str">
        <f>IF(E384="","",CHOOSE(_xll.StatOutlierType(ST_SOP,,E384) + 1,"","Mild","Extreme"))</f>
        <v/>
      </c>
      <c r="N384" s="11" t="str">
        <f>IF(F384="","",CHOOSE(_xll.StatOutlierType(ST_LOR,,F384) + 1,"","Mild","Extreme"))</f>
        <v/>
      </c>
      <c r="O384" s="11" t="str">
        <f>IF(G384="","",CHOOSE(_xll.StatOutlierType(ST_CGPA,,G384) + 1,"","Mild","Extreme"))</f>
        <v/>
      </c>
      <c r="P384" s="11" t="str">
        <f>IF(H384="","",CHOOSE(_xll.StatOutlierType(ST_Research,,H384) + 1,"","Mild","Extreme"))</f>
        <v/>
      </c>
      <c r="Q384" s="12" t="str">
        <f>IF(I384="","",CHOOSE(_xll.StatOutlierType(ST_ChanceofAdmit,,I384) + 1,"","Mild","Extreme"))</f>
        <v/>
      </c>
    </row>
    <row r="385" spans="1:17" x14ac:dyDescent="0.35">
      <c r="A385" s="10">
        <v>384</v>
      </c>
      <c r="B385" s="11">
        <v>300</v>
      </c>
      <c r="C385" s="11">
        <v>100</v>
      </c>
      <c r="D385" s="11">
        <v>3</v>
      </c>
      <c r="E385" s="11">
        <v>3</v>
      </c>
      <c r="F385" s="11">
        <v>3.5</v>
      </c>
      <c r="G385" s="11">
        <v>8.26</v>
      </c>
      <c r="H385" s="11">
        <v>0</v>
      </c>
      <c r="I385" s="11">
        <v>0.62</v>
      </c>
      <c r="J385" s="11" t="str">
        <f>IF(B385="","",CHOOSE(_xll.StatOutlierType(ST_GREScore,,B385) + 1,"","Mild","Extreme"))</f>
        <v/>
      </c>
      <c r="K385" s="11" t="str">
        <f>IF(C385="","",CHOOSE(_xll.StatOutlierType(ST_TOEFLScore,,C385) + 1,"","Mild","Extreme"))</f>
        <v/>
      </c>
      <c r="L385" s="11" t="str">
        <f>IF(D385="","",CHOOSE(_xll.StatOutlierType(ST_UniversityRating,,D385) + 1,"","Mild","Extreme"))</f>
        <v/>
      </c>
      <c r="M385" s="11" t="str">
        <f>IF(E385="","",CHOOSE(_xll.StatOutlierType(ST_SOP,,E385) + 1,"","Mild","Extreme"))</f>
        <v/>
      </c>
      <c r="N385" s="11" t="str">
        <f>IF(F385="","",CHOOSE(_xll.StatOutlierType(ST_LOR,,F385) + 1,"","Mild","Extreme"))</f>
        <v/>
      </c>
      <c r="O385" s="11" t="str">
        <f>IF(G385="","",CHOOSE(_xll.StatOutlierType(ST_CGPA,,G385) + 1,"","Mild","Extreme"))</f>
        <v/>
      </c>
      <c r="P385" s="11" t="str">
        <f>IF(H385="","",CHOOSE(_xll.StatOutlierType(ST_Research,,H385) + 1,"","Mild","Extreme"))</f>
        <v/>
      </c>
      <c r="Q385" s="12" t="str">
        <f>IF(I385="","",CHOOSE(_xll.StatOutlierType(ST_ChanceofAdmit,,I385) + 1,"","Mild","Extreme"))</f>
        <v/>
      </c>
    </row>
    <row r="386" spans="1:17" x14ac:dyDescent="0.35">
      <c r="A386" s="10">
        <v>385</v>
      </c>
      <c r="B386" s="11">
        <v>340</v>
      </c>
      <c r="C386" s="11">
        <v>113</v>
      </c>
      <c r="D386" s="11">
        <v>4</v>
      </c>
      <c r="E386" s="11">
        <v>5</v>
      </c>
      <c r="F386" s="11">
        <v>5</v>
      </c>
      <c r="G386" s="11">
        <v>9.74</v>
      </c>
      <c r="H386" s="11">
        <v>1</v>
      </c>
      <c r="I386" s="11">
        <v>0.96</v>
      </c>
      <c r="J386" s="11" t="str">
        <f>IF(B386="","",CHOOSE(_xll.StatOutlierType(ST_GREScore,,B386) + 1,"","Mild","Extreme"))</f>
        <v/>
      </c>
      <c r="K386" s="11" t="str">
        <f>IF(C386="","",CHOOSE(_xll.StatOutlierType(ST_TOEFLScore,,C386) + 1,"","Mild","Extreme"))</f>
        <v/>
      </c>
      <c r="L386" s="11" t="str">
        <f>IF(D386="","",CHOOSE(_xll.StatOutlierType(ST_UniversityRating,,D386) + 1,"","Mild","Extreme"))</f>
        <v/>
      </c>
      <c r="M386" s="11" t="str">
        <f>IF(E386="","",CHOOSE(_xll.StatOutlierType(ST_SOP,,E386) + 1,"","Mild","Extreme"))</f>
        <v/>
      </c>
      <c r="N386" s="11" t="str">
        <f>IF(F386="","",CHOOSE(_xll.StatOutlierType(ST_LOR,,F386) + 1,"","Mild","Extreme"))</f>
        <v/>
      </c>
      <c r="O386" s="11" t="str">
        <f>IF(G386="","",CHOOSE(_xll.StatOutlierType(ST_CGPA,,G386) + 1,"","Mild","Extreme"))</f>
        <v/>
      </c>
      <c r="P386" s="11" t="str">
        <f>IF(H386="","",CHOOSE(_xll.StatOutlierType(ST_Research,,H386) + 1,"","Mild","Extreme"))</f>
        <v/>
      </c>
      <c r="Q386" s="12" t="str">
        <f>IF(I386="","",CHOOSE(_xll.StatOutlierType(ST_ChanceofAdmit,,I386) + 1,"","Mild","Extreme"))</f>
        <v/>
      </c>
    </row>
    <row r="387" spans="1:17" x14ac:dyDescent="0.35">
      <c r="A387" s="10">
        <v>386</v>
      </c>
      <c r="B387" s="11">
        <v>335</v>
      </c>
      <c r="C387" s="11">
        <v>117</v>
      </c>
      <c r="D387" s="11">
        <v>5</v>
      </c>
      <c r="E387" s="11">
        <v>5</v>
      </c>
      <c r="F387" s="11">
        <v>5</v>
      </c>
      <c r="G387" s="11">
        <v>9.82</v>
      </c>
      <c r="H387" s="11">
        <v>1</v>
      </c>
      <c r="I387" s="11">
        <v>0.96</v>
      </c>
      <c r="J387" s="11" t="str">
        <f>IF(B387="","",CHOOSE(_xll.StatOutlierType(ST_GREScore,,B387) + 1,"","Mild","Extreme"))</f>
        <v/>
      </c>
      <c r="K387" s="11" t="str">
        <f>IF(C387="","",CHOOSE(_xll.StatOutlierType(ST_TOEFLScore,,C387) + 1,"","Mild","Extreme"))</f>
        <v/>
      </c>
      <c r="L387" s="11" t="str">
        <f>IF(D387="","",CHOOSE(_xll.StatOutlierType(ST_UniversityRating,,D387) + 1,"","Mild","Extreme"))</f>
        <v/>
      </c>
      <c r="M387" s="11" t="str">
        <f>IF(E387="","",CHOOSE(_xll.StatOutlierType(ST_SOP,,E387) + 1,"","Mild","Extreme"))</f>
        <v/>
      </c>
      <c r="N387" s="11" t="str">
        <f>IF(F387="","",CHOOSE(_xll.StatOutlierType(ST_LOR,,F387) + 1,"","Mild","Extreme"))</f>
        <v/>
      </c>
      <c r="O387" s="11" t="str">
        <f>IF(G387="","",CHOOSE(_xll.StatOutlierType(ST_CGPA,,G387) + 1,"","Mild","Extreme"))</f>
        <v/>
      </c>
      <c r="P387" s="11" t="str">
        <f>IF(H387="","",CHOOSE(_xll.StatOutlierType(ST_Research,,H387) + 1,"","Mild","Extreme"))</f>
        <v/>
      </c>
      <c r="Q387" s="12" t="str">
        <f>IF(I387="","",CHOOSE(_xll.StatOutlierType(ST_ChanceofAdmit,,I387) + 1,"","Mild","Extreme"))</f>
        <v/>
      </c>
    </row>
    <row r="388" spans="1:17" x14ac:dyDescent="0.35">
      <c r="A388" s="10">
        <v>387</v>
      </c>
      <c r="B388" s="11">
        <v>302</v>
      </c>
      <c r="C388" s="11">
        <v>101</v>
      </c>
      <c r="D388" s="11">
        <v>2</v>
      </c>
      <c r="E388" s="11">
        <v>2.5</v>
      </c>
      <c r="F388" s="11">
        <v>3.5</v>
      </c>
      <c r="G388" s="11">
        <v>7.96</v>
      </c>
      <c r="H388" s="11">
        <v>0</v>
      </c>
      <c r="I388" s="11">
        <v>0.46</v>
      </c>
      <c r="J388" s="11" t="str">
        <f>IF(B388="","",CHOOSE(_xll.StatOutlierType(ST_GREScore,,B388) + 1,"","Mild","Extreme"))</f>
        <v/>
      </c>
      <c r="K388" s="11" t="str">
        <f>IF(C388="","",CHOOSE(_xll.StatOutlierType(ST_TOEFLScore,,C388) + 1,"","Mild","Extreme"))</f>
        <v/>
      </c>
      <c r="L388" s="11" t="str">
        <f>IF(D388="","",CHOOSE(_xll.StatOutlierType(ST_UniversityRating,,D388) + 1,"","Mild","Extreme"))</f>
        <v/>
      </c>
      <c r="M388" s="11" t="str">
        <f>IF(E388="","",CHOOSE(_xll.StatOutlierType(ST_SOP,,E388) + 1,"","Mild","Extreme"))</f>
        <v/>
      </c>
      <c r="N388" s="11" t="str">
        <f>IF(F388="","",CHOOSE(_xll.StatOutlierType(ST_LOR,,F388) + 1,"","Mild","Extreme"))</f>
        <v/>
      </c>
      <c r="O388" s="11" t="str">
        <f>IF(G388="","",CHOOSE(_xll.StatOutlierType(ST_CGPA,,G388) + 1,"","Mild","Extreme"))</f>
        <v/>
      </c>
      <c r="P388" s="11" t="str">
        <f>IF(H388="","",CHOOSE(_xll.StatOutlierType(ST_Research,,H388) + 1,"","Mild","Extreme"))</f>
        <v/>
      </c>
      <c r="Q388" s="12" t="str">
        <f>IF(I388="","",CHOOSE(_xll.StatOutlierType(ST_ChanceofAdmit,,I388) + 1,"","Mild","Extreme"))</f>
        <v/>
      </c>
    </row>
    <row r="389" spans="1:17" x14ac:dyDescent="0.35">
      <c r="A389" s="10">
        <v>388</v>
      </c>
      <c r="B389" s="11">
        <v>307</v>
      </c>
      <c r="C389" s="11">
        <v>105</v>
      </c>
      <c r="D389" s="11">
        <v>2</v>
      </c>
      <c r="E389" s="11">
        <v>2</v>
      </c>
      <c r="F389" s="11">
        <v>3.5</v>
      </c>
      <c r="G389" s="11">
        <v>8.1</v>
      </c>
      <c r="H389" s="11">
        <v>0</v>
      </c>
      <c r="I389" s="11">
        <v>0.53</v>
      </c>
      <c r="J389" s="11" t="str">
        <f>IF(B389="","",CHOOSE(_xll.StatOutlierType(ST_GREScore,,B389) + 1,"","Mild","Extreme"))</f>
        <v/>
      </c>
      <c r="K389" s="11" t="str">
        <f>IF(C389="","",CHOOSE(_xll.StatOutlierType(ST_TOEFLScore,,C389) + 1,"","Mild","Extreme"))</f>
        <v/>
      </c>
      <c r="L389" s="11" t="str">
        <f>IF(D389="","",CHOOSE(_xll.StatOutlierType(ST_UniversityRating,,D389) + 1,"","Mild","Extreme"))</f>
        <v/>
      </c>
      <c r="M389" s="11" t="str">
        <f>IF(E389="","",CHOOSE(_xll.StatOutlierType(ST_SOP,,E389) + 1,"","Mild","Extreme"))</f>
        <v/>
      </c>
      <c r="N389" s="11" t="str">
        <f>IF(F389="","",CHOOSE(_xll.StatOutlierType(ST_LOR,,F389) + 1,"","Mild","Extreme"))</f>
        <v/>
      </c>
      <c r="O389" s="11" t="str">
        <f>IF(G389="","",CHOOSE(_xll.StatOutlierType(ST_CGPA,,G389) + 1,"","Mild","Extreme"))</f>
        <v/>
      </c>
      <c r="P389" s="11" t="str">
        <f>IF(H389="","",CHOOSE(_xll.StatOutlierType(ST_Research,,H389) + 1,"","Mild","Extreme"))</f>
        <v/>
      </c>
      <c r="Q389" s="12" t="str">
        <f>IF(I389="","",CHOOSE(_xll.StatOutlierType(ST_ChanceofAdmit,,I389) + 1,"","Mild","Extreme"))</f>
        <v/>
      </c>
    </row>
    <row r="390" spans="1:17" x14ac:dyDescent="0.35">
      <c r="A390" s="10">
        <v>389</v>
      </c>
      <c r="B390" s="11">
        <v>296</v>
      </c>
      <c r="C390" s="11">
        <v>97</v>
      </c>
      <c r="D390" s="11">
        <v>2</v>
      </c>
      <c r="E390" s="11">
        <v>1.5</v>
      </c>
      <c r="F390" s="11">
        <v>2</v>
      </c>
      <c r="G390" s="11">
        <v>7.8</v>
      </c>
      <c r="H390" s="11">
        <v>0</v>
      </c>
      <c r="I390" s="11">
        <v>0.49</v>
      </c>
      <c r="J390" s="11" t="str">
        <f>IF(B390="","",CHOOSE(_xll.StatOutlierType(ST_GREScore,,B390) + 1,"","Mild","Extreme"))</f>
        <v/>
      </c>
      <c r="K390" s="11" t="str">
        <f>IF(C390="","",CHOOSE(_xll.StatOutlierType(ST_TOEFLScore,,C390) + 1,"","Mild","Extreme"))</f>
        <v/>
      </c>
      <c r="L390" s="11" t="str">
        <f>IF(D390="","",CHOOSE(_xll.StatOutlierType(ST_UniversityRating,,D390) + 1,"","Mild","Extreme"))</f>
        <v/>
      </c>
      <c r="M390" s="11" t="str">
        <f>IF(E390="","",CHOOSE(_xll.StatOutlierType(ST_SOP,,E390) + 1,"","Mild","Extreme"))</f>
        <v/>
      </c>
      <c r="N390" s="11" t="str">
        <f>IF(F390="","",CHOOSE(_xll.StatOutlierType(ST_LOR,,F390) + 1,"","Mild","Extreme"))</f>
        <v/>
      </c>
      <c r="O390" s="11" t="str">
        <f>IF(G390="","",CHOOSE(_xll.StatOutlierType(ST_CGPA,,G390) + 1,"","Mild","Extreme"))</f>
        <v/>
      </c>
      <c r="P390" s="11" t="str">
        <f>IF(H390="","",CHOOSE(_xll.StatOutlierType(ST_Research,,H390) + 1,"","Mild","Extreme"))</f>
        <v/>
      </c>
      <c r="Q390" s="12" t="str">
        <f>IF(I390="","",CHOOSE(_xll.StatOutlierType(ST_ChanceofAdmit,,I390) + 1,"","Mild","Extreme"))</f>
        <v/>
      </c>
    </row>
    <row r="391" spans="1:17" x14ac:dyDescent="0.35">
      <c r="A391" s="10">
        <v>390</v>
      </c>
      <c r="B391" s="11">
        <v>320</v>
      </c>
      <c r="C391" s="11">
        <v>108</v>
      </c>
      <c r="D391" s="11">
        <v>3</v>
      </c>
      <c r="E391" s="11">
        <v>3.5</v>
      </c>
      <c r="F391" s="11">
        <v>4</v>
      </c>
      <c r="G391" s="11">
        <v>8.44</v>
      </c>
      <c r="H391" s="11">
        <v>1</v>
      </c>
      <c r="I391" s="11">
        <v>0.76</v>
      </c>
      <c r="J391" s="11" t="str">
        <f>IF(B391="","",CHOOSE(_xll.StatOutlierType(ST_GREScore,,B391) + 1,"","Mild","Extreme"))</f>
        <v/>
      </c>
      <c r="K391" s="11" t="str">
        <f>IF(C391="","",CHOOSE(_xll.StatOutlierType(ST_TOEFLScore,,C391) + 1,"","Mild","Extreme"))</f>
        <v/>
      </c>
      <c r="L391" s="11" t="str">
        <f>IF(D391="","",CHOOSE(_xll.StatOutlierType(ST_UniversityRating,,D391) + 1,"","Mild","Extreme"))</f>
        <v/>
      </c>
      <c r="M391" s="11" t="str">
        <f>IF(E391="","",CHOOSE(_xll.StatOutlierType(ST_SOP,,E391) + 1,"","Mild","Extreme"))</f>
        <v/>
      </c>
      <c r="N391" s="11" t="str">
        <f>IF(F391="","",CHOOSE(_xll.StatOutlierType(ST_LOR,,F391) + 1,"","Mild","Extreme"))</f>
        <v/>
      </c>
      <c r="O391" s="11" t="str">
        <f>IF(G391="","",CHOOSE(_xll.StatOutlierType(ST_CGPA,,G391) + 1,"","Mild","Extreme"))</f>
        <v/>
      </c>
      <c r="P391" s="11" t="str">
        <f>IF(H391="","",CHOOSE(_xll.StatOutlierType(ST_Research,,H391) + 1,"","Mild","Extreme"))</f>
        <v/>
      </c>
      <c r="Q391" s="12" t="str">
        <f>IF(I391="","",CHOOSE(_xll.StatOutlierType(ST_ChanceofAdmit,,I391) + 1,"","Mild","Extreme"))</f>
        <v/>
      </c>
    </row>
    <row r="392" spans="1:17" x14ac:dyDescent="0.35">
      <c r="A392" s="10">
        <v>391</v>
      </c>
      <c r="B392" s="11">
        <v>314</v>
      </c>
      <c r="C392" s="11">
        <v>102</v>
      </c>
      <c r="D392" s="11">
        <v>2</v>
      </c>
      <c r="E392" s="11">
        <v>2</v>
      </c>
      <c r="F392" s="11">
        <v>2.5</v>
      </c>
      <c r="G392" s="11">
        <v>8.24</v>
      </c>
      <c r="H392" s="11">
        <v>0</v>
      </c>
      <c r="I392" s="11">
        <v>0.64</v>
      </c>
      <c r="J392" s="11" t="str">
        <f>IF(B392="","",CHOOSE(_xll.StatOutlierType(ST_GREScore,,B392) + 1,"","Mild","Extreme"))</f>
        <v/>
      </c>
      <c r="K392" s="11" t="str">
        <f>IF(C392="","",CHOOSE(_xll.StatOutlierType(ST_TOEFLScore,,C392) + 1,"","Mild","Extreme"))</f>
        <v/>
      </c>
      <c r="L392" s="11" t="str">
        <f>IF(D392="","",CHOOSE(_xll.StatOutlierType(ST_UniversityRating,,D392) + 1,"","Mild","Extreme"))</f>
        <v/>
      </c>
      <c r="M392" s="11" t="str">
        <f>IF(E392="","",CHOOSE(_xll.StatOutlierType(ST_SOP,,E392) + 1,"","Mild","Extreme"))</f>
        <v/>
      </c>
      <c r="N392" s="11" t="str">
        <f>IF(F392="","",CHOOSE(_xll.StatOutlierType(ST_LOR,,F392) + 1,"","Mild","Extreme"))</f>
        <v/>
      </c>
      <c r="O392" s="11" t="str">
        <f>IF(G392="","",CHOOSE(_xll.StatOutlierType(ST_CGPA,,G392) + 1,"","Mild","Extreme"))</f>
        <v/>
      </c>
      <c r="P392" s="11" t="str">
        <f>IF(H392="","",CHOOSE(_xll.StatOutlierType(ST_Research,,H392) + 1,"","Mild","Extreme"))</f>
        <v/>
      </c>
      <c r="Q392" s="12" t="str">
        <f>IF(I392="","",CHOOSE(_xll.StatOutlierType(ST_ChanceofAdmit,,I392) + 1,"","Mild","Extreme"))</f>
        <v/>
      </c>
    </row>
    <row r="393" spans="1:17" x14ac:dyDescent="0.35">
      <c r="A393" s="10">
        <v>392</v>
      </c>
      <c r="B393" s="11">
        <v>318</v>
      </c>
      <c r="C393" s="11">
        <v>106</v>
      </c>
      <c r="D393" s="11">
        <v>3</v>
      </c>
      <c r="E393" s="11">
        <v>2</v>
      </c>
      <c r="F393" s="11">
        <v>3</v>
      </c>
      <c r="G393" s="11">
        <v>8.65</v>
      </c>
      <c r="H393" s="11">
        <v>0</v>
      </c>
      <c r="I393" s="11">
        <v>0.71</v>
      </c>
      <c r="J393" s="11" t="str">
        <f>IF(B393="","",CHOOSE(_xll.StatOutlierType(ST_GREScore,,B393) + 1,"","Mild","Extreme"))</f>
        <v/>
      </c>
      <c r="K393" s="11" t="str">
        <f>IF(C393="","",CHOOSE(_xll.StatOutlierType(ST_TOEFLScore,,C393) + 1,"","Mild","Extreme"))</f>
        <v/>
      </c>
      <c r="L393" s="11" t="str">
        <f>IF(D393="","",CHOOSE(_xll.StatOutlierType(ST_UniversityRating,,D393) + 1,"","Mild","Extreme"))</f>
        <v/>
      </c>
      <c r="M393" s="11" t="str">
        <f>IF(E393="","",CHOOSE(_xll.StatOutlierType(ST_SOP,,E393) + 1,"","Mild","Extreme"))</f>
        <v/>
      </c>
      <c r="N393" s="11" t="str">
        <f>IF(F393="","",CHOOSE(_xll.StatOutlierType(ST_LOR,,F393) + 1,"","Mild","Extreme"))</f>
        <v/>
      </c>
      <c r="O393" s="11" t="str">
        <f>IF(G393="","",CHOOSE(_xll.StatOutlierType(ST_CGPA,,G393) + 1,"","Mild","Extreme"))</f>
        <v/>
      </c>
      <c r="P393" s="11" t="str">
        <f>IF(H393="","",CHOOSE(_xll.StatOutlierType(ST_Research,,H393) + 1,"","Mild","Extreme"))</f>
        <v/>
      </c>
      <c r="Q393" s="12" t="str">
        <f>IF(I393="","",CHOOSE(_xll.StatOutlierType(ST_ChanceofAdmit,,I393) + 1,"","Mild","Extreme"))</f>
        <v/>
      </c>
    </row>
    <row r="394" spans="1:17" x14ac:dyDescent="0.35">
      <c r="A394" s="10">
        <v>393</v>
      </c>
      <c r="B394" s="11">
        <v>326</v>
      </c>
      <c r="C394" s="11">
        <v>112</v>
      </c>
      <c r="D394" s="11">
        <v>4</v>
      </c>
      <c r="E394" s="11">
        <v>4</v>
      </c>
      <c r="F394" s="11">
        <v>3.5</v>
      </c>
      <c r="G394" s="11">
        <v>9.1199999999999992</v>
      </c>
      <c r="H394" s="11">
        <v>1</v>
      </c>
      <c r="I394" s="11">
        <v>0.84</v>
      </c>
      <c r="J394" s="11" t="str">
        <f>IF(B394="","",CHOOSE(_xll.StatOutlierType(ST_GREScore,,B394) + 1,"","Mild","Extreme"))</f>
        <v/>
      </c>
      <c r="K394" s="11" t="str">
        <f>IF(C394="","",CHOOSE(_xll.StatOutlierType(ST_TOEFLScore,,C394) + 1,"","Mild","Extreme"))</f>
        <v/>
      </c>
      <c r="L394" s="11" t="str">
        <f>IF(D394="","",CHOOSE(_xll.StatOutlierType(ST_UniversityRating,,D394) + 1,"","Mild","Extreme"))</f>
        <v/>
      </c>
      <c r="M394" s="11" t="str">
        <f>IF(E394="","",CHOOSE(_xll.StatOutlierType(ST_SOP,,E394) + 1,"","Mild","Extreme"))</f>
        <v/>
      </c>
      <c r="N394" s="11" t="str">
        <f>IF(F394="","",CHOOSE(_xll.StatOutlierType(ST_LOR,,F394) + 1,"","Mild","Extreme"))</f>
        <v/>
      </c>
      <c r="O394" s="11" t="str">
        <f>IF(G394="","",CHOOSE(_xll.StatOutlierType(ST_CGPA,,G394) + 1,"","Mild","Extreme"))</f>
        <v/>
      </c>
      <c r="P394" s="11" t="str">
        <f>IF(H394="","",CHOOSE(_xll.StatOutlierType(ST_Research,,H394) + 1,"","Mild","Extreme"))</f>
        <v/>
      </c>
      <c r="Q394" s="12" t="str">
        <f>IF(I394="","",CHOOSE(_xll.StatOutlierType(ST_ChanceofAdmit,,I394) + 1,"","Mild","Extreme"))</f>
        <v/>
      </c>
    </row>
    <row r="395" spans="1:17" x14ac:dyDescent="0.35">
      <c r="A395" s="10">
        <v>394</v>
      </c>
      <c r="B395" s="11">
        <v>317</v>
      </c>
      <c r="C395" s="11">
        <v>104</v>
      </c>
      <c r="D395" s="11">
        <v>2</v>
      </c>
      <c r="E395" s="11">
        <v>3</v>
      </c>
      <c r="F395" s="11">
        <v>3</v>
      </c>
      <c r="G395" s="11">
        <v>8.76</v>
      </c>
      <c r="H395" s="11">
        <v>0</v>
      </c>
      <c r="I395" s="11">
        <v>0.77</v>
      </c>
      <c r="J395" s="11" t="str">
        <f>IF(B395="","",CHOOSE(_xll.StatOutlierType(ST_GREScore,,B395) + 1,"","Mild","Extreme"))</f>
        <v/>
      </c>
      <c r="K395" s="11" t="str">
        <f>IF(C395="","",CHOOSE(_xll.StatOutlierType(ST_TOEFLScore,,C395) + 1,"","Mild","Extreme"))</f>
        <v/>
      </c>
      <c r="L395" s="11" t="str">
        <f>IF(D395="","",CHOOSE(_xll.StatOutlierType(ST_UniversityRating,,D395) + 1,"","Mild","Extreme"))</f>
        <v/>
      </c>
      <c r="M395" s="11" t="str">
        <f>IF(E395="","",CHOOSE(_xll.StatOutlierType(ST_SOP,,E395) + 1,"","Mild","Extreme"))</f>
        <v/>
      </c>
      <c r="N395" s="11" t="str">
        <f>IF(F395="","",CHOOSE(_xll.StatOutlierType(ST_LOR,,F395) + 1,"","Mild","Extreme"))</f>
        <v/>
      </c>
      <c r="O395" s="11" t="str">
        <f>IF(G395="","",CHOOSE(_xll.StatOutlierType(ST_CGPA,,G395) + 1,"","Mild","Extreme"))</f>
        <v/>
      </c>
      <c r="P395" s="11" t="str">
        <f>IF(H395="","",CHOOSE(_xll.StatOutlierType(ST_Research,,H395) + 1,"","Mild","Extreme"))</f>
        <v/>
      </c>
      <c r="Q395" s="12" t="str">
        <f>IF(I395="","",CHOOSE(_xll.StatOutlierType(ST_ChanceofAdmit,,I395) + 1,"","Mild","Extreme"))</f>
        <v/>
      </c>
    </row>
    <row r="396" spans="1:17" x14ac:dyDescent="0.35">
      <c r="A396" s="10">
        <v>395</v>
      </c>
      <c r="B396" s="11">
        <v>329</v>
      </c>
      <c r="C396" s="11">
        <v>111</v>
      </c>
      <c r="D396" s="11">
        <v>4</v>
      </c>
      <c r="E396" s="11">
        <v>4.5</v>
      </c>
      <c r="F396" s="11">
        <v>4</v>
      </c>
      <c r="G396" s="11">
        <v>9.23</v>
      </c>
      <c r="H396" s="11">
        <v>1</v>
      </c>
      <c r="I396" s="11">
        <v>0.89</v>
      </c>
      <c r="J396" s="11" t="str">
        <f>IF(B396="","",CHOOSE(_xll.StatOutlierType(ST_GREScore,,B396) + 1,"","Mild","Extreme"))</f>
        <v/>
      </c>
      <c r="K396" s="11" t="str">
        <f>IF(C396="","",CHOOSE(_xll.StatOutlierType(ST_TOEFLScore,,C396) + 1,"","Mild","Extreme"))</f>
        <v/>
      </c>
      <c r="L396" s="11" t="str">
        <f>IF(D396="","",CHOOSE(_xll.StatOutlierType(ST_UniversityRating,,D396) + 1,"","Mild","Extreme"))</f>
        <v/>
      </c>
      <c r="M396" s="11" t="str">
        <f>IF(E396="","",CHOOSE(_xll.StatOutlierType(ST_SOP,,E396) + 1,"","Mild","Extreme"))</f>
        <v/>
      </c>
      <c r="N396" s="11" t="str">
        <f>IF(F396="","",CHOOSE(_xll.StatOutlierType(ST_LOR,,F396) + 1,"","Mild","Extreme"))</f>
        <v/>
      </c>
      <c r="O396" s="11" t="str">
        <f>IF(G396="","",CHOOSE(_xll.StatOutlierType(ST_CGPA,,G396) + 1,"","Mild","Extreme"))</f>
        <v/>
      </c>
      <c r="P396" s="11" t="str">
        <f>IF(H396="","",CHOOSE(_xll.StatOutlierType(ST_Research,,H396) + 1,"","Mild","Extreme"))</f>
        <v/>
      </c>
      <c r="Q396" s="12" t="str">
        <f>IF(I396="","",CHOOSE(_xll.StatOutlierType(ST_ChanceofAdmit,,I396) + 1,"","Mild","Extreme"))</f>
        <v/>
      </c>
    </row>
    <row r="397" spans="1:17" x14ac:dyDescent="0.35">
      <c r="A397" s="10">
        <v>396</v>
      </c>
      <c r="B397" s="11">
        <v>324</v>
      </c>
      <c r="C397" s="11">
        <v>110</v>
      </c>
      <c r="D397" s="11">
        <v>3</v>
      </c>
      <c r="E397" s="11">
        <v>3.5</v>
      </c>
      <c r="F397" s="11">
        <v>3.5</v>
      </c>
      <c r="G397" s="11">
        <v>9.0399999999999991</v>
      </c>
      <c r="H397" s="11">
        <v>1</v>
      </c>
      <c r="I397" s="11">
        <v>0.82</v>
      </c>
      <c r="J397" s="11" t="str">
        <f>IF(B397="","",CHOOSE(_xll.StatOutlierType(ST_GREScore,,B397) + 1,"","Mild","Extreme"))</f>
        <v/>
      </c>
      <c r="K397" s="11" t="str">
        <f>IF(C397="","",CHOOSE(_xll.StatOutlierType(ST_TOEFLScore,,C397) + 1,"","Mild","Extreme"))</f>
        <v/>
      </c>
      <c r="L397" s="11" t="str">
        <f>IF(D397="","",CHOOSE(_xll.StatOutlierType(ST_UniversityRating,,D397) + 1,"","Mild","Extreme"))</f>
        <v/>
      </c>
      <c r="M397" s="11" t="str">
        <f>IF(E397="","",CHOOSE(_xll.StatOutlierType(ST_SOP,,E397) + 1,"","Mild","Extreme"))</f>
        <v/>
      </c>
      <c r="N397" s="11" t="str">
        <f>IF(F397="","",CHOOSE(_xll.StatOutlierType(ST_LOR,,F397) + 1,"","Mild","Extreme"))</f>
        <v/>
      </c>
      <c r="O397" s="11" t="str">
        <f>IF(G397="","",CHOOSE(_xll.StatOutlierType(ST_CGPA,,G397) + 1,"","Mild","Extreme"))</f>
        <v/>
      </c>
      <c r="P397" s="11" t="str">
        <f>IF(H397="","",CHOOSE(_xll.StatOutlierType(ST_Research,,H397) + 1,"","Mild","Extreme"))</f>
        <v/>
      </c>
      <c r="Q397" s="12" t="str">
        <f>IF(I397="","",CHOOSE(_xll.StatOutlierType(ST_ChanceofAdmit,,I397) + 1,"","Mild","Extreme"))</f>
        <v/>
      </c>
    </row>
    <row r="398" spans="1:17" x14ac:dyDescent="0.35">
      <c r="A398" s="10">
        <v>397</v>
      </c>
      <c r="B398" s="11">
        <v>325</v>
      </c>
      <c r="C398" s="11">
        <v>107</v>
      </c>
      <c r="D398" s="11">
        <v>3</v>
      </c>
      <c r="E398" s="11">
        <v>3</v>
      </c>
      <c r="F398" s="11">
        <v>3.5</v>
      </c>
      <c r="G398" s="11">
        <v>9.11</v>
      </c>
      <c r="H398" s="11">
        <v>1</v>
      </c>
      <c r="I398" s="11">
        <v>0.84</v>
      </c>
      <c r="J398" s="11" t="str">
        <f>IF(B398="","",CHOOSE(_xll.StatOutlierType(ST_GREScore,,B398) + 1,"","Mild","Extreme"))</f>
        <v/>
      </c>
      <c r="K398" s="11" t="str">
        <f>IF(C398="","",CHOOSE(_xll.StatOutlierType(ST_TOEFLScore,,C398) + 1,"","Mild","Extreme"))</f>
        <v/>
      </c>
      <c r="L398" s="11" t="str">
        <f>IF(D398="","",CHOOSE(_xll.StatOutlierType(ST_UniversityRating,,D398) + 1,"","Mild","Extreme"))</f>
        <v/>
      </c>
      <c r="M398" s="11" t="str">
        <f>IF(E398="","",CHOOSE(_xll.StatOutlierType(ST_SOP,,E398) + 1,"","Mild","Extreme"))</f>
        <v/>
      </c>
      <c r="N398" s="11" t="str">
        <f>IF(F398="","",CHOOSE(_xll.StatOutlierType(ST_LOR,,F398) + 1,"","Mild","Extreme"))</f>
        <v/>
      </c>
      <c r="O398" s="11" t="str">
        <f>IF(G398="","",CHOOSE(_xll.StatOutlierType(ST_CGPA,,G398) + 1,"","Mild","Extreme"))</f>
        <v/>
      </c>
      <c r="P398" s="11" t="str">
        <f>IF(H398="","",CHOOSE(_xll.StatOutlierType(ST_Research,,H398) + 1,"","Mild","Extreme"))</f>
        <v/>
      </c>
      <c r="Q398" s="12" t="str">
        <f>IF(I398="","",CHOOSE(_xll.StatOutlierType(ST_ChanceofAdmit,,I398) + 1,"","Mild","Extreme"))</f>
        <v/>
      </c>
    </row>
    <row r="399" spans="1:17" x14ac:dyDescent="0.35">
      <c r="A399" s="10">
        <v>398</v>
      </c>
      <c r="B399" s="11">
        <v>330</v>
      </c>
      <c r="C399" s="11">
        <v>116</v>
      </c>
      <c r="D399" s="11">
        <v>4</v>
      </c>
      <c r="E399" s="11">
        <v>5</v>
      </c>
      <c r="F399" s="11">
        <v>4.5</v>
      </c>
      <c r="G399" s="11">
        <v>9.4499999999999993</v>
      </c>
      <c r="H399" s="11">
        <v>1</v>
      </c>
      <c r="I399" s="11">
        <v>0.91</v>
      </c>
      <c r="J399" s="11" t="str">
        <f>IF(B399="","",CHOOSE(_xll.StatOutlierType(ST_GREScore,,B399) + 1,"","Mild","Extreme"))</f>
        <v/>
      </c>
      <c r="K399" s="11" t="str">
        <f>IF(C399="","",CHOOSE(_xll.StatOutlierType(ST_TOEFLScore,,C399) + 1,"","Mild","Extreme"))</f>
        <v/>
      </c>
      <c r="L399" s="11" t="str">
        <f>IF(D399="","",CHOOSE(_xll.StatOutlierType(ST_UniversityRating,,D399) + 1,"","Mild","Extreme"))</f>
        <v/>
      </c>
      <c r="M399" s="11" t="str">
        <f>IF(E399="","",CHOOSE(_xll.StatOutlierType(ST_SOP,,E399) + 1,"","Mild","Extreme"))</f>
        <v/>
      </c>
      <c r="N399" s="11" t="str">
        <f>IF(F399="","",CHOOSE(_xll.StatOutlierType(ST_LOR,,F399) + 1,"","Mild","Extreme"))</f>
        <v/>
      </c>
      <c r="O399" s="11" t="str">
        <f>IF(G399="","",CHOOSE(_xll.StatOutlierType(ST_CGPA,,G399) + 1,"","Mild","Extreme"))</f>
        <v/>
      </c>
      <c r="P399" s="11" t="str">
        <f>IF(H399="","",CHOOSE(_xll.StatOutlierType(ST_Research,,H399) + 1,"","Mild","Extreme"))</f>
        <v/>
      </c>
      <c r="Q399" s="12" t="str">
        <f>IF(I399="","",CHOOSE(_xll.StatOutlierType(ST_ChanceofAdmit,,I399) + 1,"","Mild","Extreme"))</f>
        <v/>
      </c>
    </row>
    <row r="400" spans="1:17" x14ac:dyDescent="0.35">
      <c r="A400" s="10">
        <v>399</v>
      </c>
      <c r="B400" s="11">
        <v>312</v>
      </c>
      <c r="C400" s="11">
        <v>103</v>
      </c>
      <c r="D400" s="11">
        <v>3</v>
      </c>
      <c r="E400" s="11">
        <v>3.5</v>
      </c>
      <c r="F400" s="11">
        <v>4</v>
      </c>
      <c r="G400" s="11">
        <v>8.7799999999999994</v>
      </c>
      <c r="H400" s="11">
        <v>0</v>
      </c>
      <c r="I400" s="11">
        <v>0.67</v>
      </c>
      <c r="J400" s="11" t="str">
        <f>IF(B400="","",CHOOSE(_xll.StatOutlierType(ST_GREScore,,B400) + 1,"","Mild","Extreme"))</f>
        <v/>
      </c>
      <c r="K400" s="11" t="str">
        <f>IF(C400="","",CHOOSE(_xll.StatOutlierType(ST_TOEFLScore,,C400) + 1,"","Mild","Extreme"))</f>
        <v/>
      </c>
      <c r="L400" s="11" t="str">
        <f>IF(D400="","",CHOOSE(_xll.StatOutlierType(ST_UniversityRating,,D400) + 1,"","Mild","Extreme"))</f>
        <v/>
      </c>
      <c r="M400" s="11" t="str">
        <f>IF(E400="","",CHOOSE(_xll.StatOutlierType(ST_SOP,,E400) + 1,"","Mild","Extreme"))</f>
        <v/>
      </c>
      <c r="N400" s="11" t="str">
        <f>IF(F400="","",CHOOSE(_xll.StatOutlierType(ST_LOR,,F400) + 1,"","Mild","Extreme"))</f>
        <v/>
      </c>
      <c r="O400" s="11" t="str">
        <f>IF(G400="","",CHOOSE(_xll.StatOutlierType(ST_CGPA,,G400) + 1,"","Mild","Extreme"))</f>
        <v/>
      </c>
      <c r="P400" s="11" t="str">
        <f>IF(H400="","",CHOOSE(_xll.StatOutlierType(ST_Research,,H400) + 1,"","Mild","Extreme"))</f>
        <v/>
      </c>
      <c r="Q400" s="12" t="str">
        <f>IF(I400="","",CHOOSE(_xll.StatOutlierType(ST_ChanceofAdmit,,I400) + 1,"","Mild","Extreme"))</f>
        <v/>
      </c>
    </row>
    <row r="401" spans="1:17" ht="15" thickBot="1" x14ac:dyDescent="0.4">
      <c r="A401" s="13">
        <v>400</v>
      </c>
      <c r="B401" s="14">
        <v>333</v>
      </c>
      <c r="C401" s="14">
        <v>117</v>
      </c>
      <c r="D401" s="14">
        <v>4</v>
      </c>
      <c r="E401" s="14">
        <v>5</v>
      </c>
      <c r="F401" s="14">
        <v>4</v>
      </c>
      <c r="G401" s="14">
        <v>9.66</v>
      </c>
      <c r="H401" s="14">
        <v>1</v>
      </c>
      <c r="I401" s="14">
        <v>0.95</v>
      </c>
      <c r="J401" s="14" t="str">
        <f>IF(B401="","",CHOOSE(_xll.StatOutlierType(ST_GREScore,,B401) + 1,"","Mild","Extreme"))</f>
        <v/>
      </c>
      <c r="K401" s="14" t="str">
        <f>IF(C401="","",CHOOSE(_xll.StatOutlierType(ST_TOEFLScore,,C401) + 1,"","Mild","Extreme"))</f>
        <v/>
      </c>
      <c r="L401" s="14" t="str">
        <f>IF(D401="","",CHOOSE(_xll.StatOutlierType(ST_UniversityRating,,D401) + 1,"","Mild","Extreme"))</f>
        <v/>
      </c>
      <c r="M401" s="14" t="str">
        <f>IF(E401="","",CHOOSE(_xll.StatOutlierType(ST_SOP,,E401) + 1,"","Mild","Extreme"))</f>
        <v/>
      </c>
      <c r="N401" s="14" t="str">
        <f>IF(F401="","",CHOOSE(_xll.StatOutlierType(ST_LOR,,F401) + 1,"","Mild","Extreme"))</f>
        <v/>
      </c>
      <c r="O401" s="14" t="str">
        <f>IF(G401="","",CHOOSE(_xll.StatOutlierType(ST_CGPA,,G401) + 1,"","Mild","Extreme"))</f>
        <v/>
      </c>
      <c r="P401" s="14" t="str">
        <f>IF(H401="","",CHOOSE(_xll.StatOutlierType(ST_Research,,H401) + 1,"","Mild","Extreme"))</f>
        <v/>
      </c>
      <c r="Q401" s="15" t="str">
        <f>IF(I401="","",CHOOSE(_xll.StatOutlierType(ST_ChanceofAdmit,,I401) + 1,"","Mild","Extreme"))</f>
        <v/>
      </c>
    </row>
    <row r="402" spans="1:17" ht="15" thickTop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F33B-574B-4F96-B0C9-CA6660BA41F2}">
  <dimension ref="B9"/>
  <sheetViews>
    <sheetView workbookViewId="0"/>
  </sheetViews>
  <sheetFormatPr defaultRowHeight="14.5" x14ac:dyDescent="0.35"/>
  <sheetData>
    <row r="9" spans="2:2" x14ac:dyDescent="0.35">
      <c r="B9" s="1">
        <f>1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3BA7B-DD3C-4110-8BF9-DA6BB39EE1B2}">
  <dimension ref="A1:T62"/>
  <sheetViews>
    <sheetView workbookViewId="0"/>
  </sheetViews>
  <sheetFormatPr defaultColWidth="30.6328125" defaultRowHeight="14.5" x14ac:dyDescent="0.35"/>
  <cols>
    <col min="1" max="1" width="30.6328125" style="3"/>
    <col min="2" max="16384" width="30.6328125" style="2"/>
  </cols>
  <sheetData>
    <row r="1" spans="1:20" x14ac:dyDescent="0.35">
      <c r="A1" s="3" t="s">
        <v>18</v>
      </c>
      <c r="B1" s="2" t="s">
        <v>19</v>
      </c>
      <c r="C1" s="2" t="s">
        <v>9</v>
      </c>
      <c r="D1" s="2">
        <v>7</v>
      </c>
      <c r="E1" s="2" t="s">
        <v>10</v>
      </c>
      <c r="F1" s="2">
        <v>6</v>
      </c>
      <c r="G1" s="2" t="s">
        <v>11</v>
      </c>
      <c r="H1" s="2">
        <v>0</v>
      </c>
      <c r="I1" s="2" t="s">
        <v>12</v>
      </c>
      <c r="J1" s="2">
        <v>1</v>
      </c>
      <c r="K1" s="2" t="s">
        <v>13</v>
      </c>
      <c r="L1" s="2">
        <v>0</v>
      </c>
      <c r="M1" s="2" t="s">
        <v>14</v>
      </c>
      <c r="N1" s="2">
        <v>0</v>
      </c>
      <c r="O1" s="2" t="s">
        <v>15</v>
      </c>
      <c r="P1" s="2">
        <v>1</v>
      </c>
      <c r="Q1" s="2" t="s">
        <v>16</v>
      </c>
      <c r="R1" s="2">
        <v>0</v>
      </c>
      <c r="S1" s="2" t="s">
        <v>17</v>
      </c>
      <c r="T1" s="2">
        <v>0</v>
      </c>
    </row>
    <row r="2" spans="1:20" x14ac:dyDescent="0.35">
      <c r="A2" s="3" t="s">
        <v>20</v>
      </c>
      <c r="B2" s="2" t="s">
        <v>21</v>
      </c>
    </row>
    <row r="3" spans="1:20" x14ac:dyDescent="0.35">
      <c r="A3" s="3" t="s">
        <v>22</v>
      </c>
      <c r="B3" s="2" t="b">
        <f>IF(B10&gt;256,"TripUpST110AndEarlier",TRUE)</f>
        <v>1</v>
      </c>
    </row>
    <row r="4" spans="1:20" x14ac:dyDescent="0.35">
      <c r="A4" s="3" t="s">
        <v>23</v>
      </c>
      <c r="B4" s="2" t="s">
        <v>24</v>
      </c>
    </row>
    <row r="5" spans="1:20" x14ac:dyDescent="0.35">
      <c r="A5" s="3" t="s">
        <v>25</v>
      </c>
      <c r="B5" s="2" t="b">
        <v>1</v>
      </c>
    </row>
    <row r="6" spans="1:20" x14ac:dyDescent="0.35">
      <c r="A6" s="3" t="s">
        <v>26</v>
      </c>
      <c r="B6" s="2" t="b">
        <v>0</v>
      </c>
    </row>
    <row r="7" spans="1:20" x14ac:dyDescent="0.35">
      <c r="A7" s="3" t="s">
        <v>27</v>
      </c>
      <c r="B7" s="2">
        <f>Adm!$A$1:$Q$401</f>
        <v>330</v>
      </c>
    </row>
    <row r="8" spans="1:20" x14ac:dyDescent="0.35">
      <c r="A8" s="3" t="s">
        <v>28</v>
      </c>
      <c r="B8" s="2">
        <v>2</v>
      </c>
    </row>
    <row r="9" spans="1:20" x14ac:dyDescent="0.35">
      <c r="A9" s="3" t="s">
        <v>29</v>
      </c>
      <c r="B9" s="16">
        <f>1</f>
        <v>1</v>
      </c>
    </row>
    <row r="10" spans="1:20" x14ac:dyDescent="0.35">
      <c r="A10" s="3" t="s">
        <v>30</v>
      </c>
      <c r="B10" s="2">
        <v>17</v>
      </c>
    </row>
    <row r="12" spans="1:20" x14ac:dyDescent="0.35">
      <c r="A12" s="3" t="s">
        <v>31</v>
      </c>
      <c r="B12" s="2" t="s">
        <v>32</v>
      </c>
      <c r="C12" s="2" t="s">
        <v>33</v>
      </c>
      <c r="D12" s="2" t="s">
        <v>34</v>
      </c>
      <c r="E12" s="2" t="b">
        <v>1</v>
      </c>
      <c r="F12" s="2">
        <v>1</v>
      </c>
      <c r="G12" s="2">
        <v>2</v>
      </c>
      <c r="H12" s="2">
        <v>0</v>
      </c>
    </row>
    <row r="13" spans="1:20" x14ac:dyDescent="0.35">
      <c r="A13" s="3" t="s">
        <v>35</v>
      </c>
      <c r="B13" s="2">
        <f>Adm!$A$1:$A$401</f>
        <v>12</v>
      </c>
    </row>
    <row r="14" spans="1:20" x14ac:dyDescent="0.35">
      <c r="A14" s="3" t="s">
        <v>36</v>
      </c>
    </row>
    <row r="15" spans="1:20" x14ac:dyDescent="0.35">
      <c r="A15" s="3" t="s">
        <v>37</v>
      </c>
      <c r="B15" s="2" t="s">
        <v>38</v>
      </c>
      <c r="C15" s="2" t="s">
        <v>39</v>
      </c>
      <c r="D15" s="2" t="s">
        <v>40</v>
      </c>
      <c r="E15" s="2" t="b">
        <v>1</v>
      </c>
      <c r="F15" s="2">
        <v>1</v>
      </c>
      <c r="G15" s="2">
        <v>2</v>
      </c>
      <c r="H15" s="2">
        <v>0</v>
      </c>
    </row>
    <row r="16" spans="1:20" x14ac:dyDescent="0.35">
      <c r="A16" s="3" t="s">
        <v>41</v>
      </c>
      <c r="B16" s="2">
        <f>Adm!$B$1:$B$401</f>
        <v>311</v>
      </c>
    </row>
    <row r="17" spans="1:8" x14ac:dyDescent="0.35">
      <c r="A17" s="3" t="s">
        <v>42</v>
      </c>
    </row>
    <row r="18" spans="1:8" x14ac:dyDescent="0.35">
      <c r="A18" s="3" t="s">
        <v>43</v>
      </c>
      <c r="B18" s="2" t="s">
        <v>44</v>
      </c>
      <c r="C18" s="2" t="s">
        <v>45</v>
      </c>
      <c r="D18" s="2" t="s">
        <v>46</v>
      </c>
      <c r="E18" s="2" t="b">
        <v>1</v>
      </c>
      <c r="F18" s="2">
        <v>1</v>
      </c>
      <c r="G18" s="2">
        <v>3</v>
      </c>
      <c r="H18" s="2">
        <v>0</v>
      </c>
    </row>
    <row r="19" spans="1:8" x14ac:dyDescent="0.35">
      <c r="A19" s="3" t="s">
        <v>47</v>
      </c>
      <c r="B19" s="2">
        <f>Adm!$C$1:$C$401</f>
        <v>106</v>
      </c>
    </row>
    <row r="20" spans="1:8" x14ac:dyDescent="0.35">
      <c r="A20" s="3" t="s">
        <v>48</v>
      </c>
    </row>
    <row r="21" spans="1:8" x14ac:dyDescent="0.35">
      <c r="A21" s="3" t="s">
        <v>49</v>
      </c>
      <c r="B21" s="2" t="s">
        <v>50</v>
      </c>
      <c r="C21" s="2" t="s">
        <v>51</v>
      </c>
      <c r="D21" s="2" t="s">
        <v>52</v>
      </c>
      <c r="E21" s="2" t="b">
        <v>1</v>
      </c>
      <c r="F21" s="2">
        <v>1</v>
      </c>
      <c r="G21" s="2">
        <v>3</v>
      </c>
      <c r="H21" s="2">
        <v>0</v>
      </c>
    </row>
    <row r="22" spans="1:8" x14ac:dyDescent="0.35">
      <c r="A22" s="3" t="s">
        <v>53</v>
      </c>
      <c r="B22" s="2">
        <f>Adm!$D$1:$D$401</f>
        <v>3</v>
      </c>
    </row>
    <row r="23" spans="1:8" x14ac:dyDescent="0.35">
      <c r="A23" s="3" t="s">
        <v>54</v>
      </c>
    </row>
    <row r="24" spans="1:8" x14ac:dyDescent="0.35">
      <c r="A24" s="3" t="s">
        <v>55</v>
      </c>
      <c r="B24" s="2" t="s">
        <v>56</v>
      </c>
      <c r="C24" s="2" t="s">
        <v>57</v>
      </c>
      <c r="D24" s="2" t="s">
        <v>58</v>
      </c>
      <c r="E24" s="2" t="b">
        <v>1</v>
      </c>
      <c r="F24" s="2">
        <v>1</v>
      </c>
      <c r="G24" s="2">
        <v>3</v>
      </c>
      <c r="H24" s="2">
        <v>0</v>
      </c>
    </row>
    <row r="25" spans="1:8" x14ac:dyDescent="0.35">
      <c r="A25" s="3" t="s">
        <v>59</v>
      </c>
      <c r="B25" s="2">
        <f>Adm!$E$1:$E$401</f>
        <v>5</v>
      </c>
    </row>
    <row r="26" spans="1:8" x14ac:dyDescent="0.35">
      <c r="A26" s="3" t="s">
        <v>60</v>
      </c>
    </row>
    <row r="27" spans="1:8" x14ac:dyDescent="0.35">
      <c r="A27" s="3" t="s">
        <v>61</v>
      </c>
      <c r="B27" s="2" t="s">
        <v>62</v>
      </c>
      <c r="C27" s="2" t="s">
        <v>63</v>
      </c>
      <c r="D27" s="2" t="s">
        <v>64</v>
      </c>
      <c r="E27" s="2" t="b">
        <v>1</v>
      </c>
      <c r="F27" s="2">
        <v>1</v>
      </c>
      <c r="G27" s="2">
        <v>4</v>
      </c>
      <c r="H27" s="2">
        <v>0</v>
      </c>
    </row>
    <row r="28" spans="1:8" x14ac:dyDescent="0.35">
      <c r="A28" s="3" t="s">
        <v>65</v>
      </c>
      <c r="B28" s="2">
        <f>Adm!$F$1:$F$401</f>
        <v>3.5</v>
      </c>
    </row>
    <row r="29" spans="1:8" x14ac:dyDescent="0.35">
      <c r="A29" s="3" t="s">
        <v>66</v>
      </c>
    </row>
    <row r="30" spans="1:8" x14ac:dyDescent="0.35">
      <c r="A30" s="3" t="s">
        <v>67</v>
      </c>
      <c r="B30" s="2" t="s">
        <v>68</v>
      </c>
      <c r="C30" s="2" t="s">
        <v>69</v>
      </c>
      <c r="D30" s="2" t="s">
        <v>70</v>
      </c>
      <c r="E30" s="2" t="b">
        <v>1</v>
      </c>
      <c r="F30" s="2">
        <v>1</v>
      </c>
      <c r="G30" s="2">
        <v>4</v>
      </c>
      <c r="H30" s="2">
        <v>0</v>
      </c>
    </row>
    <row r="31" spans="1:8" x14ac:dyDescent="0.35">
      <c r="A31" s="3" t="s">
        <v>71</v>
      </c>
      <c r="B31" s="2">
        <f>Adm!$G$1:$G$401</f>
        <v>7.3</v>
      </c>
    </row>
    <row r="32" spans="1:8" x14ac:dyDescent="0.35">
      <c r="A32" s="3" t="s">
        <v>72</v>
      </c>
    </row>
    <row r="33" spans="1:8" x14ac:dyDescent="0.35">
      <c r="A33" s="3" t="s">
        <v>73</v>
      </c>
      <c r="B33" s="2" t="s">
        <v>74</v>
      </c>
      <c r="C33" s="2" t="s">
        <v>75</v>
      </c>
      <c r="D33" s="2" t="s">
        <v>76</v>
      </c>
      <c r="E33" s="2" t="b">
        <v>1</v>
      </c>
      <c r="F33" s="2">
        <v>1</v>
      </c>
      <c r="G33" s="2">
        <v>4</v>
      </c>
      <c r="H33" s="2">
        <v>0</v>
      </c>
    </row>
    <row r="34" spans="1:8" x14ac:dyDescent="0.35">
      <c r="A34" s="3" t="s">
        <v>77</v>
      </c>
      <c r="B34" s="2">
        <f>Adm!$H$1:$H$401</f>
        <v>1</v>
      </c>
    </row>
    <row r="35" spans="1:8" x14ac:dyDescent="0.35">
      <c r="A35" s="3" t="s">
        <v>78</v>
      </c>
    </row>
    <row r="36" spans="1:8" x14ac:dyDescent="0.35">
      <c r="A36" s="3" t="s">
        <v>79</v>
      </c>
      <c r="B36" s="2" t="s">
        <v>80</v>
      </c>
      <c r="C36" s="2" t="s">
        <v>81</v>
      </c>
      <c r="D36" s="2" t="s">
        <v>82</v>
      </c>
      <c r="E36" s="2" t="b">
        <v>1</v>
      </c>
      <c r="F36" s="2">
        <v>1</v>
      </c>
      <c r="G36" s="2">
        <v>4</v>
      </c>
      <c r="H36" s="2">
        <v>0</v>
      </c>
    </row>
    <row r="37" spans="1:8" x14ac:dyDescent="0.35">
      <c r="A37" s="3" t="s">
        <v>83</v>
      </c>
      <c r="B37" s="2">
        <f>Adm!$I$1:$I$401</f>
        <v>0.88</v>
      </c>
    </row>
    <row r="38" spans="1:8" x14ac:dyDescent="0.35">
      <c r="A38" s="3" t="s">
        <v>84</v>
      </c>
    </row>
    <row r="39" spans="1:8" x14ac:dyDescent="0.35">
      <c r="A39" s="3" t="s">
        <v>99</v>
      </c>
      <c r="B39" s="2" t="s">
        <v>100</v>
      </c>
      <c r="C39" s="2" t="s">
        <v>98</v>
      </c>
      <c r="D39" s="2" t="s">
        <v>101</v>
      </c>
      <c r="E39" s="2" t="b">
        <v>1</v>
      </c>
      <c r="F39" s="2">
        <v>0</v>
      </c>
      <c r="G39" s="2">
        <v>4</v>
      </c>
      <c r="H39" s="2">
        <v>0</v>
      </c>
    </row>
    <row r="40" spans="1:8" x14ac:dyDescent="0.35">
      <c r="A40" s="3" t="s">
        <v>102</v>
      </c>
      <c r="B40" s="2" t="str">
        <f>Adm!$J$1:$J$401</f>
        <v/>
      </c>
    </row>
    <row r="41" spans="1:8" x14ac:dyDescent="0.35">
      <c r="A41" s="3" t="s">
        <v>103</v>
      </c>
    </row>
    <row r="42" spans="1:8" x14ac:dyDescent="0.35">
      <c r="A42" s="3" t="s">
        <v>105</v>
      </c>
      <c r="B42" s="2" t="s">
        <v>106</v>
      </c>
      <c r="C42" s="2" t="s">
        <v>104</v>
      </c>
      <c r="D42" s="2" t="s">
        <v>107</v>
      </c>
      <c r="E42" s="2" t="b">
        <v>1</v>
      </c>
      <c r="F42" s="2">
        <v>0</v>
      </c>
      <c r="G42" s="2">
        <v>4</v>
      </c>
      <c r="H42" s="2">
        <v>0</v>
      </c>
    </row>
    <row r="43" spans="1:8" x14ac:dyDescent="0.35">
      <c r="A43" s="3" t="s">
        <v>108</v>
      </c>
      <c r="B43" s="2" t="str">
        <f>Adm!$K$1:$K$401</f>
        <v/>
      </c>
    </row>
    <row r="44" spans="1:8" x14ac:dyDescent="0.35">
      <c r="A44" s="3" t="s">
        <v>109</v>
      </c>
    </row>
    <row r="45" spans="1:8" x14ac:dyDescent="0.35">
      <c r="A45" s="3" t="s">
        <v>111</v>
      </c>
      <c r="B45" s="2" t="s">
        <v>112</v>
      </c>
      <c r="C45" s="2" t="s">
        <v>110</v>
      </c>
      <c r="D45" s="2" t="s">
        <v>113</v>
      </c>
      <c r="E45" s="2" t="b">
        <v>1</v>
      </c>
      <c r="F45" s="2">
        <v>0</v>
      </c>
      <c r="G45" s="2">
        <v>4</v>
      </c>
      <c r="H45" s="2">
        <v>0</v>
      </c>
    </row>
    <row r="46" spans="1:8" x14ac:dyDescent="0.35">
      <c r="A46" s="3" t="s">
        <v>114</v>
      </c>
      <c r="B46" s="2" t="str">
        <f>Adm!$L$1:$L$401</f>
        <v/>
      </c>
    </row>
    <row r="47" spans="1:8" x14ac:dyDescent="0.35">
      <c r="A47" s="3" t="s">
        <v>115</v>
      </c>
    </row>
    <row r="48" spans="1:8" x14ac:dyDescent="0.35">
      <c r="A48" s="3" t="s">
        <v>117</v>
      </c>
      <c r="B48" s="2" t="s">
        <v>118</v>
      </c>
      <c r="C48" s="2" t="s">
        <v>116</v>
      </c>
      <c r="D48" s="2" t="s">
        <v>119</v>
      </c>
      <c r="E48" s="2" t="b">
        <v>1</v>
      </c>
      <c r="F48" s="2">
        <v>0</v>
      </c>
      <c r="G48" s="2">
        <v>4</v>
      </c>
      <c r="H48" s="2">
        <v>0</v>
      </c>
    </row>
    <row r="49" spans="1:8" x14ac:dyDescent="0.35">
      <c r="A49" s="3" t="s">
        <v>120</v>
      </c>
      <c r="B49" s="2" t="str">
        <f>Adm!$M$1:$M$401</f>
        <v/>
      </c>
    </row>
    <row r="50" spans="1:8" x14ac:dyDescent="0.35">
      <c r="A50" s="3" t="s">
        <v>121</v>
      </c>
    </row>
    <row r="51" spans="1:8" x14ac:dyDescent="0.35">
      <c r="A51" s="3" t="s">
        <v>123</v>
      </c>
      <c r="B51" s="2" t="s">
        <v>124</v>
      </c>
      <c r="C51" s="2" t="s">
        <v>122</v>
      </c>
      <c r="D51" s="2" t="s">
        <v>125</v>
      </c>
      <c r="E51" s="2" t="b">
        <v>1</v>
      </c>
      <c r="F51" s="2">
        <v>0</v>
      </c>
      <c r="G51" s="2">
        <v>4</v>
      </c>
      <c r="H51" s="2">
        <v>0</v>
      </c>
    </row>
    <row r="52" spans="1:8" x14ac:dyDescent="0.35">
      <c r="A52" s="3" t="s">
        <v>126</v>
      </c>
      <c r="B52" s="2" t="str">
        <f>Adm!$N$1:$N$401</f>
        <v/>
      </c>
    </row>
    <row r="53" spans="1:8" x14ac:dyDescent="0.35">
      <c r="A53" s="3" t="s">
        <v>127</v>
      </c>
    </row>
    <row r="54" spans="1:8" x14ac:dyDescent="0.35">
      <c r="A54" s="3" t="s">
        <v>129</v>
      </c>
      <c r="B54" s="2" t="s">
        <v>130</v>
      </c>
      <c r="C54" s="2" t="s">
        <v>128</v>
      </c>
      <c r="D54" s="2" t="s">
        <v>131</v>
      </c>
      <c r="E54" s="2" t="b">
        <v>1</v>
      </c>
      <c r="F54" s="2">
        <v>0</v>
      </c>
      <c r="G54" s="2">
        <v>4</v>
      </c>
      <c r="H54" s="2">
        <v>0</v>
      </c>
    </row>
    <row r="55" spans="1:8" x14ac:dyDescent="0.35">
      <c r="A55" s="3" t="s">
        <v>132</v>
      </c>
      <c r="B55" s="2" t="str">
        <f>Adm!$O$1:$O$401</f>
        <v/>
      </c>
    </row>
    <row r="56" spans="1:8" x14ac:dyDescent="0.35">
      <c r="A56" s="3" t="s">
        <v>133</v>
      </c>
    </row>
    <row r="57" spans="1:8" x14ac:dyDescent="0.35">
      <c r="A57" s="3" t="s">
        <v>135</v>
      </c>
      <c r="B57" s="2" t="s">
        <v>136</v>
      </c>
      <c r="C57" s="2" t="s">
        <v>134</v>
      </c>
      <c r="D57" s="2" t="s">
        <v>137</v>
      </c>
      <c r="E57" s="2" t="b">
        <v>1</v>
      </c>
      <c r="F57" s="2">
        <v>0</v>
      </c>
      <c r="G57" s="2">
        <v>4</v>
      </c>
      <c r="H57" s="2">
        <v>0</v>
      </c>
    </row>
    <row r="58" spans="1:8" x14ac:dyDescent="0.35">
      <c r="A58" s="3" t="s">
        <v>138</v>
      </c>
      <c r="B58" s="2" t="str">
        <f>Adm!$P$1:$P$401</f>
        <v/>
      </c>
    </row>
    <row r="59" spans="1:8" x14ac:dyDescent="0.35">
      <c r="A59" s="3" t="s">
        <v>139</v>
      </c>
    </row>
    <row r="60" spans="1:8" x14ac:dyDescent="0.35">
      <c r="A60" s="3" t="s">
        <v>141</v>
      </c>
      <c r="B60" s="2" t="s">
        <v>142</v>
      </c>
      <c r="C60" s="2" t="s">
        <v>140</v>
      </c>
      <c r="D60" s="2" t="s">
        <v>143</v>
      </c>
      <c r="E60" s="2" t="b">
        <v>1</v>
      </c>
      <c r="F60" s="2">
        <v>0</v>
      </c>
      <c r="G60" s="2">
        <v>4</v>
      </c>
      <c r="H60" s="2">
        <v>0</v>
      </c>
    </row>
    <row r="61" spans="1:8" x14ac:dyDescent="0.35">
      <c r="A61" s="3" t="s">
        <v>144</v>
      </c>
      <c r="B61" s="2" t="str">
        <f>Adm!$Q$1:$Q$401</f>
        <v/>
      </c>
    </row>
    <row r="62" spans="1:8" x14ac:dyDescent="0.35">
      <c r="A62" s="3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C5B2-B8F3-402C-8528-E1BBABE1F247}">
  <dimension ref="A1:I27"/>
  <sheetViews>
    <sheetView showGridLines="0" workbookViewId="0">
      <selection activeCell="M42" sqref="M42"/>
    </sheetView>
  </sheetViews>
  <sheetFormatPr defaultColWidth="12.6328125" defaultRowHeight="14.5" x14ac:dyDescent="0.35"/>
  <cols>
    <col min="1" max="1" width="15.7265625" bestFit="1" customWidth="1"/>
    <col min="2" max="9" width="12.6328125" customWidth="1"/>
  </cols>
  <sheetData>
    <row r="1" spans="1:9" s="17" customFormat="1" ht="18.5" x14ac:dyDescent="0.45">
      <c r="A1" s="23" t="s">
        <v>85</v>
      </c>
      <c r="B1" s="21"/>
    </row>
    <row r="2" spans="1:9" s="17" customFormat="1" ht="10.5" x14ac:dyDescent="0.25">
      <c r="A2" s="19" t="s">
        <v>86</v>
      </c>
      <c r="B2" s="21" t="s">
        <v>87</v>
      </c>
    </row>
    <row r="3" spans="1:9" s="17" customFormat="1" ht="10.5" x14ac:dyDescent="0.25">
      <c r="A3" s="19" t="s">
        <v>88</v>
      </c>
      <c r="B3" s="21" t="s">
        <v>89</v>
      </c>
    </row>
    <row r="4" spans="1:9" s="17" customFormat="1" ht="10.5" x14ac:dyDescent="0.25">
      <c r="A4" s="19" t="s">
        <v>90</v>
      </c>
      <c r="B4" s="21" t="s">
        <v>91</v>
      </c>
    </row>
    <row r="5" spans="1:9" s="18" customFormat="1" ht="10.5" x14ac:dyDescent="0.25">
      <c r="A5" s="20" t="s">
        <v>92</v>
      </c>
      <c r="B5" s="22" t="s">
        <v>93</v>
      </c>
    </row>
    <row r="7" spans="1:9" ht="15" customHeight="1" x14ac:dyDescent="0.35">
      <c r="A7" s="28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5" t="s">
        <v>6</v>
      </c>
      <c r="H7" s="25" t="s">
        <v>7</v>
      </c>
      <c r="I7" s="25" t="s">
        <v>8</v>
      </c>
    </row>
    <row r="8" spans="1:9" ht="15" customHeight="1" thickBot="1" x14ac:dyDescent="0.4">
      <c r="A8" s="29" t="s">
        <v>94</v>
      </c>
      <c r="B8" s="26" t="s">
        <v>19</v>
      </c>
      <c r="C8" s="26" t="s">
        <v>19</v>
      </c>
      <c r="D8" s="26" t="s">
        <v>19</v>
      </c>
      <c r="E8" s="26" t="s">
        <v>19</v>
      </c>
      <c r="F8" s="26" t="s">
        <v>19</v>
      </c>
      <c r="G8" s="26" t="s">
        <v>19</v>
      </c>
      <c r="H8" s="26" t="s">
        <v>19</v>
      </c>
      <c r="I8" s="26" t="s">
        <v>19</v>
      </c>
    </row>
    <row r="9" spans="1:9" ht="15" customHeight="1" thickTop="1" x14ac:dyDescent="0.35">
      <c r="A9" s="27" t="s">
        <v>1</v>
      </c>
      <c r="B9" s="30">
        <v>1</v>
      </c>
      <c r="C9" s="30">
        <f>$B$10</f>
        <v>0.83597680301439525</v>
      </c>
      <c r="D9" s="30">
        <f>$B$11</f>
        <v>0.66897585444514573</v>
      </c>
      <c r="E9" s="30">
        <f>$B$12</f>
        <v>0.61283074203112253</v>
      </c>
      <c r="F9" s="30">
        <f>$B$13</f>
        <v>0.55755452390370008</v>
      </c>
      <c r="G9" s="30">
        <f>$B$14</f>
        <v>0.83306045297929576</v>
      </c>
      <c r="H9" s="30">
        <f>$B$15</f>
        <v>0.58039063615256592</v>
      </c>
      <c r="I9" s="30">
        <f>$B$16</f>
        <v>0.80261045959035082</v>
      </c>
    </row>
    <row r="10" spans="1:9" ht="15" customHeight="1" x14ac:dyDescent="0.35">
      <c r="A10" s="27" t="s">
        <v>2</v>
      </c>
      <c r="B10" s="30">
        <f>_xll.StatCorrelationCoeff( ST_TOEFLScore,ST_GREScore)</f>
        <v>0.83597680301439525</v>
      </c>
      <c r="C10" s="30">
        <v>1</v>
      </c>
      <c r="D10" s="30">
        <f>$C$11</f>
        <v>0.69558983509998651</v>
      </c>
      <c r="E10" s="30">
        <f>$C$12</f>
        <v>0.657980527153052</v>
      </c>
      <c r="F10" s="30">
        <f>$C$13</f>
        <v>0.5677209218399073</v>
      </c>
      <c r="G10" s="30">
        <f>$C$14</f>
        <v>0.82841741965987603</v>
      </c>
      <c r="H10" s="30">
        <f>$C$15</f>
        <v>0.48985785074740884</v>
      </c>
      <c r="I10" s="30">
        <f>$C$16</f>
        <v>0.79159398693510352</v>
      </c>
    </row>
    <row r="11" spans="1:9" ht="15" customHeight="1" x14ac:dyDescent="0.35">
      <c r="A11" s="27" t="s">
        <v>3</v>
      </c>
      <c r="B11" s="30">
        <f>_xll.StatCorrelationCoeff( ST_UniversityRating,ST_GREScore)</f>
        <v>0.66897585444514573</v>
      </c>
      <c r="C11" s="30">
        <f>_xll.StatCorrelationCoeff( ST_UniversityRating,ST_TOEFLScore)</f>
        <v>0.69558983509998651</v>
      </c>
      <c r="D11" s="30">
        <v>1</v>
      </c>
      <c r="E11" s="30">
        <f>$D$12</f>
        <v>0.73452277056893678</v>
      </c>
      <c r="F11" s="30">
        <f>$D$13</f>
        <v>0.66012345096145275</v>
      </c>
      <c r="G11" s="30">
        <f>$D$14</f>
        <v>0.74647868504116299</v>
      </c>
      <c r="H11" s="30">
        <f>$D$15</f>
        <v>0.44778251330826963</v>
      </c>
      <c r="I11" s="30">
        <f>$D$16</f>
        <v>0.71125025039172129</v>
      </c>
    </row>
    <row r="12" spans="1:9" ht="15" customHeight="1" x14ac:dyDescent="0.35">
      <c r="A12" s="27" t="s">
        <v>4</v>
      </c>
      <c r="B12" s="30">
        <f>_xll.StatCorrelationCoeff( ST_SOP,ST_GREScore)</f>
        <v>0.61283074203112253</v>
      </c>
      <c r="C12" s="30">
        <f>_xll.StatCorrelationCoeff( ST_SOP,ST_TOEFLScore)</f>
        <v>0.657980527153052</v>
      </c>
      <c r="D12" s="30">
        <f>_xll.StatCorrelationCoeff( ST_SOP,ST_UniversityRating)</f>
        <v>0.73452277056893678</v>
      </c>
      <c r="E12" s="30">
        <v>1</v>
      </c>
      <c r="F12" s="30">
        <f>$E$13</f>
        <v>0.7295925366175845</v>
      </c>
      <c r="G12" s="30">
        <f>$E$14</f>
        <v>0.71814395805752851</v>
      </c>
      <c r="H12" s="30">
        <f>$E$15</f>
        <v>0.44402880935661643</v>
      </c>
      <c r="I12" s="30">
        <f>$E$16</f>
        <v>0.67573185838867178</v>
      </c>
    </row>
    <row r="13" spans="1:9" ht="15" customHeight="1" x14ac:dyDescent="0.35">
      <c r="A13" s="27" t="s">
        <v>5</v>
      </c>
      <c r="B13" s="30">
        <f>_xll.StatCorrelationCoeff( ST_LOR,ST_GREScore)</f>
        <v>0.55755452390370008</v>
      </c>
      <c r="C13" s="30">
        <f>_xll.StatCorrelationCoeff( ST_LOR,ST_TOEFLScore)</f>
        <v>0.5677209218399073</v>
      </c>
      <c r="D13" s="30">
        <f>_xll.StatCorrelationCoeff( ST_LOR,ST_UniversityRating)</f>
        <v>0.66012345096145275</v>
      </c>
      <c r="E13" s="30">
        <f>_xll.StatCorrelationCoeff( ST_LOR,ST_SOP)</f>
        <v>0.7295925366175845</v>
      </c>
      <c r="F13" s="30">
        <v>1</v>
      </c>
      <c r="G13" s="30">
        <f>$F$14</f>
        <v>0.67021129582816574</v>
      </c>
      <c r="H13" s="30">
        <f>$F$15</f>
        <v>0.39685926375157526</v>
      </c>
      <c r="I13" s="30">
        <f>$F$16</f>
        <v>0.66988879201069418</v>
      </c>
    </row>
    <row r="14" spans="1:9" ht="15" customHeight="1" x14ac:dyDescent="0.35">
      <c r="A14" s="27" t="s">
        <v>6</v>
      </c>
      <c r="B14" s="30">
        <f>_xll.StatCorrelationCoeff( ST_CGPA,ST_GREScore)</f>
        <v>0.83306045297929576</v>
      </c>
      <c r="C14" s="30">
        <f>_xll.StatCorrelationCoeff( ST_CGPA,ST_TOEFLScore)</f>
        <v>0.82841741965987603</v>
      </c>
      <c r="D14" s="30">
        <f>_xll.StatCorrelationCoeff( ST_CGPA,ST_UniversityRating)</f>
        <v>0.74647868504116299</v>
      </c>
      <c r="E14" s="30">
        <f>_xll.StatCorrelationCoeff( ST_CGPA,ST_SOP)</f>
        <v>0.71814395805752851</v>
      </c>
      <c r="F14" s="30">
        <f>_xll.StatCorrelationCoeff( ST_CGPA,ST_LOR)</f>
        <v>0.67021129582816574</v>
      </c>
      <c r="G14" s="30">
        <v>1</v>
      </c>
      <c r="H14" s="30">
        <f>$G$15</f>
        <v>0.52165423484183682</v>
      </c>
      <c r="I14" s="30">
        <f>$G$16</f>
        <v>0.87328909935530108</v>
      </c>
    </row>
    <row r="15" spans="1:9" ht="15" customHeight="1" x14ac:dyDescent="0.35">
      <c r="A15" s="27" t="s">
        <v>7</v>
      </c>
      <c r="B15" s="30">
        <f>_xll.StatCorrelationCoeff( ST_Research,ST_GREScore)</f>
        <v>0.58039063615256592</v>
      </c>
      <c r="C15" s="30">
        <f>_xll.StatCorrelationCoeff( ST_Research,ST_TOEFLScore)</f>
        <v>0.48985785074740884</v>
      </c>
      <c r="D15" s="30">
        <f>_xll.StatCorrelationCoeff( ST_Research,ST_UniversityRating)</f>
        <v>0.44778251330826963</v>
      </c>
      <c r="E15" s="30">
        <f>_xll.StatCorrelationCoeff( ST_Research,ST_SOP)</f>
        <v>0.44402880935661643</v>
      </c>
      <c r="F15" s="30">
        <f>_xll.StatCorrelationCoeff( ST_Research,ST_LOR)</f>
        <v>0.39685926375157526</v>
      </c>
      <c r="G15" s="30">
        <f>_xll.StatCorrelationCoeff( ST_Research,ST_CGPA)</f>
        <v>0.52165423484183682</v>
      </c>
      <c r="H15" s="30">
        <v>1</v>
      </c>
      <c r="I15" s="30">
        <f>$H$16</f>
        <v>0.55320213701903886</v>
      </c>
    </row>
    <row r="16" spans="1:9" ht="15" customHeight="1" x14ac:dyDescent="0.35">
      <c r="A16" s="27" t="s">
        <v>8</v>
      </c>
      <c r="B16" s="30">
        <f>_xll.StatCorrelationCoeff( ST_ChanceofAdmit,ST_GREScore)</f>
        <v>0.80261045959035082</v>
      </c>
      <c r="C16" s="30">
        <f>_xll.StatCorrelationCoeff( ST_ChanceofAdmit,ST_TOEFLScore)</f>
        <v>0.79159398693510352</v>
      </c>
      <c r="D16" s="30">
        <f>_xll.StatCorrelationCoeff( ST_ChanceofAdmit,ST_UniversityRating)</f>
        <v>0.71125025039172129</v>
      </c>
      <c r="E16" s="30">
        <f>_xll.StatCorrelationCoeff( ST_ChanceofAdmit,ST_SOP)</f>
        <v>0.67573185838867178</v>
      </c>
      <c r="F16" s="30">
        <f>_xll.StatCorrelationCoeff( ST_ChanceofAdmit,ST_LOR)</f>
        <v>0.66988879201069418</v>
      </c>
      <c r="G16" s="30">
        <f>_xll.StatCorrelationCoeff( ST_ChanceofAdmit,ST_CGPA)</f>
        <v>0.87328909935530108</v>
      </c>
      <c r="H16" s="30">
        <f>_xll.StatCorrelationCoeff( ST_ChanceofAdmit,ST_Research)</f>
        <v>0.55320213701903886</v>
      </c>
      <c r="I16" s="30">
        <v>1</v>
      </c>
    </row>
    <row r="17" spans="1:9" ht="15" customHeight="1" x14ac:dyDescent="0.35"/>
    <row r="18" spans="1:9" ht="15" customHeight="1" x14ac:dyDescent="0.35">
      <c r="A18" s="28"/>
      <c r="B18" s="25" t="s">
        <v>1</v>
      </c>
      <c r="C18" s="25" t="s">
        <v>2</v>
      </c>
      <c r="D18" s="25" t="s">
        <v>3</v>
      </c>
      <c r="E18" s="25" t="s">
        <v>4</v>
      </c>
      <c r="F18" s="25" t="s">
        <v>5</v>
      </c>
      <c r="G18" s="25" t="s">
        <v>6</v>
      </c>
      <c r="H18" s="25" t="s">
        <v>7</v>
      </c>
      <c r="I18" s="25" t="s">
        <v>8</v>
      </c>
    </row>
    <row r="19" spans="1:9" ht="15" customHeight="1" thickBot="1" x14ac:dyDescent="0.4">
      <c r="A19" s="29" t="s">
        <v>95</v>
      </c>
      <c r="B19" s="26" t="s">
        <v>19</v>
      </c>
      <c r="C19" s="26" t="s">
        <v>19</v>
      </c>
      <c r="D19" s="26" t="s">
        <v>19</v>
      </c>
      <c r="E19" s="26" t="s">
        <v>19</v>
      </c>
      <c r="F19" s="26" t="s">
        <v>19</v>
      </c>
      <c r="G19" s="26" t="s">
        <v>19</v>
      </c>
      <c r="H19" s="26" t="s">
        <v>19</v>
      </c>
      <c r="I19" s="26" t="s">
        <v>19</v>
      </c>
    </row>
    <row r="20" spans="1:9" ht="15" customHeight="1" thickTop="1" x14ac:dyDescent="0.35">
      <c r="A20" s="27" t="s">
        <v>1</v>
      </c>
      <c r="B20" s="31">
        <f>_xll.StatVariance(ST_GREScore)</f>
        <v>131.64455513784461</v>
      </c>
      <c r="C20" s="31">
        <f>$B$21</f>
        <v>58.216967418546311</v>
      </c>
      <c r="D20" s="31">
        <f>$B$22</f>
        <v>8.7787907268170393</v>
      </c>
      <c r="E20" s="31">
        <f>$B$23</f>
        <v>7.0796992481203027</v>
      </c>
      <c r="F20" s="31">
        <f>$B$24</f>
        <v>5.747725563909774</v>
      </c>
      <c r="G20" s="31">
        <f>$B$25</f>
        <v>5.6997424185463705</v>
      </c>
      <c r="H20" s="31">
        <f>$B$26</f>
        <v>3.3186904761904774</v>
      </c>
      <c r="I20" s="31">
        <f>$B$27</f>
        <v>1.3132705513784468</v>
      </c>
    </row>
    <row r="21" spans="1:9" ht="15" customHeight="1" x14ac:dyDescent="0.35">
      <c r="A21" s="27" t="s">
        <v>2</v>
      </c>
      <c r="B21" s="31">
        <f>_xll.StatCovariance( ST_TOEFLScore,ST_GREScore)</f>
        <v>58.216967418546311</v>
      </c>
      <c r="C21" s="31">
        <f>_xll.StatVariance(ST_TOEFLScore)</f>
        <v>36.838997493734368</v>
      </c>
      <c r="D21" s="31">
        <f>$C$22</f>
        <v>4.8286967418546354</v>
      </c>
      <c r="E21" s="31">
        <f>$C$23</f>
        <v>4.0210526315789492</v>
      </c>
      <c r="F21" s="31">
        <f>$C$24</f>
        <v>3.0959649122807034</v>
      </c>
      <c r="G21" s="31">
        <f>$C$25</f>
        <v>2.9983365914786981</v>
      </c>
      <c r="H21" s="31">
        <f>$C$26</f>
        <v>1.4817293233082713</v>
      </c>
      <c r="I21" s="31">
        <f>$C$27</f>
        <v>0.68517944862155333</v>
      </c>
    </row>
    <row r="22" spans="1:9" ht="15" customHeight="1" x14ac:dyDescent="0.35">
      <c r="A22" s="27" t="s">
        <v>3</v>
      </c>
      <c r="B22" s="31">
        <f>_xll.StatCovariance( ST_UniversityRating,ST_GREScore)</f>
        <v>8.7787907268170393</v>
      </c>
      <c r="C22" s="31">
        <f>_xll.StatCovariance( ST_UniversityRating,ST_TOEFLScore)</f>
        <v>4.8286967418546354</v>
      </c>
      <c r="D22" s="31">
        <f>_xll.StatVariance(ST_UniversityRating)</f>
        <v>1.3081140350877225</v>
      </c>
      <c r="E22" s="31">
        <f>$D$23</f>
        <v>0.84586466165413532</v>
      </c>
      <c r="F22" s="31">
        <f>$D$24</f>
        <v>0.67835213032581443</v>
      </c>
      <c r="G22" s="31">
        <f>$D$25</f>
        <v>0.50911685463659162</v>
      </c>
      <c r="H22" s="31">
        <f>$D$26</f>
        <v>0.25523182957393475</v>
      </c>
      <c r="I22" s="31">
        <f>$D$27</f>
        <v>0.11600939849624058</v>
      </c>
    </row>
    <row r="23" spans="1:9" ht="15" customHeight="1" x14ac:dyDescent="0.35">
      <c r="A23" s="27" t="s">
        <v>4</v>
      </c>
      <c r="B23" s="31">
        <f>_xll.StatCovariance( ST_SOP,ST_GREScore)</f>
        <v>7.0796992481203027</v>
      </c>
      <c r="C23" s="31">
        <f>_xll.StatCovariance( ST_SOP,ST_TOEFLScore)</f>
        <v>4.0210526315789492</v>
      </c>
      <c r="D23" s="31">
        <f>_xll.StatCovariance( ST_SOP,ST_UniversityRating)</f>
        <v>0.84586466165413532</v>
      </c>
      <c r="E23" s="31">
        <f>_xll.StatVariance(ST_SOP)</f>
        <v>1.0137844611528832</v>
      </c>
      <c r="F23" s="31">
        <f>$E$24</f>
        <v>0.66002506265664185</v>
      </c>
      <c r="G23" s="31">
        <f>$E$25</f>
        <v>0.431182957393484</v>
      </c>
      <c r="H23" s="31">
        <f>$E$26</f>
        <v>0.22280701754385998</v>
      </c>
      <c r="I23" s="31">
        <f>$E$27</f>
        <v>9.7027568922305782E-2</v>
      </c>
    </row>
    <row r="24" spans="1:9" ht="15" customHeight="1" x14ac:dyDescent="0.35">
      <c r="A24" s="27" t="s">
        <v>5</v>
      </c>
      <c r="B24" s="31">
        <f>_xll.StatCovariance( ST_LOR,ST_GREScore)</f>
        <v>5.747725563909774</v>
      </c>
      <c r="C24" s="31">
        <f>_xll.StatCovariance( ST_LOR,ST_TOEFLScore)</f>
        <v>3.0959649122807034</v>
      </c>
      <c r="D24" s="31">
        <f>_xll.StatCovariance( ST_LOR,ST_UniversityRating)</f>
        <v>0.67835213032581443</v>
      </c>
      <c r="E24" s="31">
        <f>_xll.StatCovariance( ST_LOR,ST_SOP)</f>
        <v>0.66002506265664185</v>
      </c>
      <c r="F24" s="31">
        <f>_xll.StatVariance(ST_LOR)</f>
        <v>0.80726190476190274</v>
      </c>
      <c r="G24" s="31">
        <f>$F$25</f>
        <v>0.35908414786967402</v>
      </c>
      <c r="H24" s="31">
        <f>$F$26</f>
        <v>0.17770050125313205</v>
      </c>
      <c r="I24" s="31">
        <f>$F$27</f>
        <v>8.5833709273182887E-2</v>
      </c>
    </row>
    <row r="25" spans="1:9" ht="15" customHeight="1" x14ac:dyDescent="0.35">
      <c r="A25" s="27" t="s">
        <v>6</v>
      </c>
      <c r="B25" s="31">
        <f>_xll.StatCovariance( ST_CGPA,ST_GREScore)</f>
        <v>5.6997424185463705</v>
      </c>
      <c r="C25" s="31">
        <f>_xll.StatCovariance( ST_CGPA,ST_TOEFLScore)</f>
        <v>2.9983365914786981</v>
      </c>
      <c r="D25" s="31">
        <f>_xll.StatCovariance( ST_CGPA,ST_UniversityRating)</f>
        <v>0.50911685463659162</v>
      </c>
      <c r="E25" s="31">
        <f>_xll.StatCovariance( ST_CGPA,ST_SOP)</f>
        <v>0.431182957393484</v>
      </c>
      <c r="F25" s="31">
        <f>_xll.StatCovariance( ST_CGPA,ST_LOR)</f>
        <v>0.35908414786967402</v>
      </c>
      <c r="G25" s="31">
        <f>_xll.StatVariance(ST_CGPA)</f>
        <v>0.35559407957393468</v>
      </c>
      <c r="H25" s="31">
        <f>$G$26</f>
        <v>0.155026127819549</v>
      </c>
      <c r="I25" s="31">
        <f>$G$27</f>
        <v>7.4264838345864698E-2</v>
      </c>
    </row>
    <row r="26" spans="1:9" ht="15" customHeight="1" x14ac:dyDescent="0.35">
      <c r="A26" s="27" t="s">
        <v>7</v>
      </c>
      <c r="B26" s="31">
        <f>_xll.StatCovariance( ST_Research,ST_GREScore)</f>
        <v>3.3186904761904774</v>
      </c>
      <c r="C26" s="31">
        <f>_xll.StatCovariance( ST_Research,ST_TOEFLScore)</f>
        <v>1.4817293233082713</v>
      </c>
      <c r="D26" s="31">
        <f>_xll.StatCovariance( ST_Research,ST_UniversityRating)</f>
        <v>0.25523182957393475</v>
      </c>
      <c r="E26" s="31">
        <f>_xll.StatCovariance( ST_Research,ST_SOP)</f>
        <v>0.22280701754385998</v>
      </c>
      <c r="F26" s="31">
        <f>_xll.StatCovariance( ST_Research,ST_LOR)</f>
        <v>0.17770050125313205</v>
      </c>
      <c r="G26" s="31">
        <f>_xll.StatCovariance( ST_Research,ST_CGPA)</f>
        <v>0.155026127819549</v>
      </c>
      <c r="H26" s="31">
        <f>_xll.StatVariance(ST_Research)</f>
        <v>0.24836466165413676</v>
      </c>
      <c r="I26" s="31">
        <f>$H$27</f>
        <v>3.9316666666666666E-2</v>
      </c>
    </row>
    <row r="27" spans="1:9" ht="15" customHeight="1" x14ac:dyDescent="0.35">
      <c r="A27" s="27" t="s">
        <v>8</v>
      </c>
      <c r="B27" s="31">
        <f>_xll.StatCovariance( ST_ChanceofAdmit,ST_GREScore)</f>
        <v>1.3132705513784468</v>
      </c>
      <c r="C27" s="31">
        <f>_xll.StatCovariance( ST_ChanceofAdmit,ST_TOEFLScore)</f>
        <v>0.68517944862155333</v>
      </c>
      <c r="D27" s="31">
        <f>_xll.StatCovariance( ST_ChanceofAdmit,ST_UniversityRating)</f>
        <v>0.11600939849624058</v>
      </c>
      <c r="E27" s="31">
        <f>_xll.StatCovariance( ST_ChanceofAdmit,ST_SOP)</f>
        <v>9.7027568922305782E-2</v>
      </c>
      <c r="F27" s="31">
        <f>_xll.StatCovariance( ST_ChanceofAdmit,ST_LOR)</f>
        <v>8.5833709273182887E-2</v>
      </c>
      <c r="G27" s="31">
        <f>_xll.StatCovariance( ST_ChanceofAdmit,ST_CGPA)</f>
        <v>7.4264838345864698E-2</v>
      </c>
      <c r="H27" s="31">
        <f>_xll.StatCovariance( ST_ChanceofAdmit,ST_Research)</f>
        <v>3.9316666666666666E-2</v>
      </c>
      <c r="I27" s="31">
        <f>_xll.StatVariance(ST_ChanceofAdmit)</f>
        <v>2.0337421052631574E-2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17ED-C5F8-4DEF-A992-869C1CDFF1BC}">
  <dimension ref="A1:Q332"/>
  <sheetViews>
    <sheetView showGridLines="0" zoomScale="80" zoomScaleNormal="80" workbookViewId="0">
      <selection activeCell="H24" sqref="H24"/>
    </sheetView>
  </sheetViews>
  <sheetFormatPr defaultColWidth="12.6328125" defaultRowHeight="14.5" x14ac:dyDescent="0.35"/>
  <cols>
    <col min="1" max="17" width="12.6328125" customWidth="1"/>
  </cols>
  <sheetData>
    <row r="1" spans="1:2" s="17" customFormat="1" ht="18.5" x14ac:dyDescent="0.45">
      <c r="A1" s="23" t="s">
        <v>85</v>
      </c>
      <c r="B1" s="21"/>
    </row>
    <row r="2" spans="1:2" s="17" customFormat="1" ht="10.5" x14ac:dyDescent="0.25">
      <c r="A2" s="19" t="s">
        <v>86</v>
      </c>
      <c r="B2" s="21" t="s">
        <v>96</v>
      </c>
    </row>
    <row r="3" spans="1:2" s="17" customFormat="1" ht="10.5" x14ac:dyDescent="0.25">
      <c r="A3" s="19" t="s">
        <v>88</v>
      </c>
      <c r="B3" s="21" t="s">
        <v>89</v>
      </c>
    </row>
    <row r="4" spans="1:2" s="17" customFormat="1" ht="10.5" x14ac:dyDescent="0.25">
      <c r="A4" s="19" t="s">
        <v>90</v>
      </c>
      <c r="B4" s="21" t="s">
        <v>91</v>
      </c>
    </row>
    <row r="5" spans="1:2" s="18" customFormat="1" ht="10.5" x14ac:dyDescent="0.25">
      <c r="A5" s="20" t="s">
        <v>92</v>
      </c>
      <c r="B5" s="22" t="s">
        <v>93</v>
      </c>
    </row>
    <row r="7" spans="1:2" ht="15" customHeight="1" x14ac:dyDescent="0.35"/>
    <row r="8" spans="1:2" ht="15" customHeight="1" x14ac:dyDescent="0.35"/>
    <row r="9" spans="1:2" ht="15" customHeight="1" x14ac:dyDescent="0.35"/>
    <row r="10" spans="1:2" ht="15" customHeight="1" x14ac:dyDescent="0.35"/>
    <row r="11" spans="1:2" ht="15" customHeight="1" x14ac:dyDescent="0.35"/>
    <row r="12" spans="1:2" ht="15" customHeight="1" x14ac:dyDescent="0.35"/>
    <row r="13" spans="1:2" ht="15" customHeight="1" x14ac:dyDescent="0.35"/>
    <row r="14" spans="1:2" ht="15" customHeight="1" x14ac:dyDescent="0.35"/>
    <row r="15" spans="1:2" ht="15" customHeight="1" x14ac:dyDescent="0.35"/>
    <row r="16" spans="1:2" ht="15" customHeight="1" x14ac:dyDescent="0.35"/>
    <row r="17" ht="15" customHeight="1" x14ac:dyDescent="0.35"/>
    <row r="18" ht="15" customHeight="1" x14ac:dyDescent="0.35"/>
    <row r="19" ht="15" customHeight="1" x14ac:dyDescent="0.35"/>
    <row r="20" ht="15" customHeight="1" x14ac:dyDescent="0.35"/>
    <row r="21" ht="15" customHeight="1" x14ac:dyDescent="0.35"/>
    <row r="22" ht="15" customHeight="1" x14ac:dyDescent="0.35"/>
    <row r="23" ht="15" customHeight="1" x14ac:dyDescent="0.35"/>
    <row r="24" ht="15" customHeight="1" x14ac:dyDescent="0.35"/>
    <row r="25" ht="15" customHeight="1" x14ac:dyDescent="0.35"/>
    <row r="26" ht="15" customHeight="1" x14ac:dyDescent="0.35"/>
    <row r="27" ht="15" customHeight="1" x14ac:dyDescent="0.35"/>
    <row r="28" ht="15" customHeight="1" x14ac:dyDescent="0.35"/>
    <row r="29" ht="15" customHeight="1" x14ac:dyDescent="0.35"/>
    <row r="30" ht="15" customHeight="1" x14ac:dyDescent="0.35"/>
    <row r="31" ht="15" customHeight="1" x14ac:dyDescent="0.35"/>
    <row r="32" ht="15" customHeight="1" x14ac:dyDescent="0.35"/>
    <row r="33" ht="15" customHeight="1" x14ac:dyDescent="0.35"/>
    <row r="34" ht="15" customHeight="1" x14ac:dyDescent="0.35"/>
    <row r="35" ht="15" customHeight="1" x14ac:dyDescent="0.35"/>
    <row r="36" ht="15" customHeight="1" x14ac:dyDescent="0.35"/>
    <row r="37" ht="15" customHeight="1" x14ac:dyDescent="0.35"/>
    <row r="38" ht="15" customHeight="1" x14ac:dyDescent="0.35"/>
    <row r="39" ht="15" customHeight="1" x14ac:dyDescent="0.35"/>
    <row r="40" ht="15" customHeight="1" x14ac:dyDescent="0.35"/>
    <row r="41" ht="15" customHeight="1" x14ac:dyDescent="0.35"/>
    <row r="42" ht="15" customHeight="1" x14ac:dyDescent="0.35"/>
    <row r="43" ht="15" customHeight="1" x14ac:dyDescent="0.35"/>
    <row r="44" ht="15" customHeight="1" x14ac:dyDescent="0.35"/>
    <row r="45" ht="15" customHeight="1" x14ac:dyDescent="0.35"/>
    <row r="46" ht="15" customHeight="1" x14ac:dyDescent="0.35"/>
    <row r="47" ht="15" customHeight="1" x14ac:dyDescent="0.35"/>
    <row r="48" ht="15" customHeight="1" x14ac:dyDescent="0.35"/>
    <row r="49" spans="1:17" ht="15" customHeight="1" x14ac:dyDescent="0.35"/>
    <row r="50" spans="1:17" ht="15" customHeight="1" x14ac:dyDescent="0.35"/>
    <row r="51" spans="1:17" ht="15" customHeight="1" x14ac:dyDescent="0.35"/>
    <row r="52" spans="1:17" ht="15" customHeight="1" x14ac:dyDescent="0.35"/>
    <row r="53" spans="1:17" ht="15" customHeight="1" x14ac:dyDescent="0.35"/>
    <row r="54" spans="1:17" ht="15" customHeight="1" x14ac:dyDescent="0.35">
      <c r="A54" s="28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</row>
    <row r="55" spans="1:17" ht="15" customHeight="1" thickBot="1" x14ac:dyDescent="0.4">
      <c r="A55" s="29" t="s">
        <v>97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</row>
    <row r="56" spans="1:17" ht="15" customHeight="1" thickTop="1" x14ac:dyDescent="0.35">
      <c r="A56" s="27"/>
      <c r="B56" s="24">
        <f t="array" ref="B56:B325">_xll.StatBoxPlotX([0]!ST_GREScore)</f>
        <v>317</v>
      </c>
      <c r="C56" s="24">
        <f t="array" ref="C56:C325">_xll.StatBoxPlotY(1)</f>
        <v>4</v>
      </c>
      <c r="D56" s="24">
        <f t="array" ref="D56:D325">_xll.StatBoxPlotX([0]!ST_TOEFLScore)</f>
        <v>107</v>
      </c>
      <c r="E56" s="24">
        <f t="array" ref="E56:E325">_xll.StatBoxPlotY(2)</f>
        <v>14</v>
      </c>
      <c r="F56" s="24">
        <f t="array" ref="F56:F325">_xll.StatBoxPlotX([0]!ST_UniversityRating)</f>
        <v>3</v>
      </c>
      <c r="G56" s="24">
        <f t="array" ref="G56:G325">_xll.StatBoxPlotY(3)</f>
        <v>24</v>
      </c>
      <c r="H56" s="24">
        <f t="array" ref="H56:H325">_xll.StatBoxPlotX([0]!ST_SOP)</f>
        <v>3.5</v>
      </c>
      <c r="I56" s="24">
        <f t="array" ref="I56:I325">_xll.StatBoxPlotY(4)</f>
        <v>34</v>
      </c>
      <c r="J56" s="24">
        <f t="array" ref="J56:J325">_xll.StatBoxPlotX([0]!ST_LOR)</f>
        <v>3.5</v>
      </c>
      <c r="K56" s="24">
        <f t="array" ref="K56:K325">_xll.StatBoxPlotY(5)</f>
        <v>44</v>
      </c>
      <c r="L56" s="24">
        <f t="array" ref="L56:L325">_xll.StatBoxPlotX([0]!ST_CGPA)</f>
        <v>8.6</v>
      </c>
      <c r="M56" s="24">
        <f t="array" ref="M56:M325">_xll.StatBoxPlotY(6)</f>
        <v>54</v>
      </c>
      <c r="N56" s="24">
        <f t="array" ref="N56:N325">_xll.StatBoxPlotX([0]!ST_Research)</f>
        <v>1</v>
      </c>
      <c r="O56" s="24">
        <f t="array" ref="O56:O325">_xll.StatBoxPlotY(7)</f>
        <v>64</v>
      </c>
      <c r="P56" s="24">
        <f t="array" ref="P56:P325">_xll.StatBoxPlotX([0]!ST_ChanceofAdmit)</f>
        <v>0.73</v>
      </c>
      <c r="Q56" s="24">
        <f t="array" ref="Q56:Q325">_xll.StatBoxPlotY(8)</f>
        <v>74</v>
      </c>
    </row>
    <row r="57" spans="1:17" ht="15" customHeight="1" x14ac:dyDescent="0.35">
      <c r="A57" s="27"/>
      <c r="B57" s="24">
        <v>308</v>
      </c>
      <c r="C57" s="24">
        <v>4</v>
      </c>
      <c r="D57" s="24">
        <v>103</v>
      </c>
      <c r="E57" s="24">
        <v>14</v>
      </c>
      <c r="F57" s="24">
        <v>2</v>
      </c>
      <c r="G57" s="24">
        <v>24</v>
      </c>
      <c r="H57" s="24">
        <v>2.5</v>
      </c>
      <c r="I57" s="24">
        <v>34</v>
      </c>
      <c r="J57" s="24">
        <v>3</v>
      </c>
      <c r="K57" s="24">
        <v>44</v>
      </c>
      <c r="L57" s="24">
        <v>8.17</v>
      </c>
      <c r="M57" s="24">
        <v>54</v>
      </c>
      <c r="N57" s="24">
        <v>0</v>
      </c>
      <c r="O57" s="24">
        <v>64</v>
      </c>
      <c r="P57" s="24">
        <v>0.64</v>
      </c>
      <c r="Q57" s="24">
        <v>74</v>
      </c>
    </row>
    <row r="58" spans="1:17" ht="15" customHeight="1" x14ac:dyDescent="0.35">
      <c r="A58" s="27"/>
      <c r="B58" s="24">
        <v>308</v>
      </c>
      <c r="C58" s="24">
        <v>7</v>
      </c>
      <c r="D58" s="24">
        <v>103</v>
      </c>
      <c r="E58" s="24">
        <v>17</v>
      </c>
      <c r="F58" s="24">
        <v>2</v>
      </c>
      <c r="G58" s="24">
        <v>27</v>
      </c>
      <c r="H58" s="24">
        <v>2.5</v>
      </c>
      <c r="I58" s="24">
        <v>37</v>
      </c>
      <c r="J58" s="24">
        <v>3</v>
      </c>
      <c r="K58" s="24">
        <v>47</v>
      </c>
      <c r="L58" s="24">
        <v>8.17</v>
      </c>
      <c r="M58" s="24">
        <v>57</v>
      </c>
      <c r="N58" s="24">
        <v>0</v>
      </c>
      <c r="O58" s="24">
        <v>67</v>
      </c>
      <c r="P58" s="24">
        <v>0.64</v>
      </c>
      <c r="Q58" s="24">
        <v>77</v>
      </c>
    </row>
    <row r="59" spans="1:17" ht="15" customHeight="1" x14ac:dyDescent="0.35">
      <c r="A59" s="27"/>
      <c r="B59" s="24">
        <v>290</v>
      </c>
      <c r="C59" s="24">
        <v>7</v>
      </c>
      <c r="D59" s="24">
        <v>92</v>
      </c>
      <c r="E59" s="24">
        <v>17</v>
      </c>
      <c r="F59" s="24">
        <v>1</v>
      </c>
      <c r="G59" s="24">
        <v>27</v>
      </c>
      <c r="H59" s="24">
        <v>1</v>
      </c>
      <c r="I59" s="24">
        <v>37</v>
      </c>
      <c r="J59" s="24">
        <v>1.5</v>
      </c>
      <c r="K59" s="24">
        <v>47</v>
      </c>
      <c r="L59" s="24">
        <v>7.2</v>
      </c>
      <c r="M59" s="24">
        <v>57</v>
      </c>
      <c r="N59" s="24">
        <v>0</v>
      </c>
      <c r="O59" s="24">
        <v>67</v>
      </c>
      <c r="P59" s="24">
        <v>0.36</v>
      </c>
      <c r="Q59" s="24">
        <v>77</v>
      </c>
    </row>
    <row r="60" spans="1:17" ht="15" customHeight="1" x14ac:dyDescent="0.35">
      <c r="A60" s="27"/>
      <c r="B60" s="24">
        <v>308</v>
      </c>
      <c r="C60" s="24">
        <v>7</v>
      </c>
      <c r="D60" s="24">
        <v>103</v>
      </c>
      <c r="E60" s="24">
        <v>17</v>
      </c>
      <c r="F60" s="24">
        <v>2</v>
      </c>
      <c r="G60" s="24">
        <v>27</v>
      </c>
      <c r="H60" s="24">
        <v>2.5</v>
      </c>
      <c r="I60" s="24">
        <v>37</v>
      </c>
      <c r="J60" s="24">
        <v>3</v>
      </c>
      <c r="K60" s="24">
        <v>47</v>
      </c>
      <c r="L60" s="24">
        <v>8.17</v>
      </c>
      <c r="M60" s="24">
        <v>57</v>
      </c>
      <c r="N60" s="24">
        <v>0</v>
      </c>
      <c r="O60" s="24">
        <v>67</v>
      </c>
      <c r="P60" s="24">
        <v>0.64</v>
      </c>
      <c r="Q60" s="24">
        <v>77</v>
      </c>
    </row>
    <row r="61" spans="1:17" ht="15" customHeight="1" x14ac:dyDescent="0.35">
      <c r="A61" s="27"/>
      <c r="B61" s="24">
        <v>308</v>
      </c>
      <c r="C61" s="24">
        <v>10</v>
      </c>
      <c r="D61" s="24">
        <v>103</v>
      </c>
      <c r="E61" s="24">
        <v>20</v>
      </c>
      <c r="F61" s="24">
        <v>2</v>
      </c>
      <c r="G61" s="24">
        <v>30</v>
      </c>
      <c r="H61" s="24">
        <v>2.5</v>
      </c>
      <c r="I61" s="24">
        <v>40</v>
      </c>
      <c r="J61" s="24">
        <v>3</v>
      </c>
      <c r="K61" s="24">
        <v>50</v>
      </c>
      <c r="L61" s="24">
        <v>8.17</v>
      </c>
      <c r="M61" s="24">
        <v>60</v>
      </c>
      <c r="N61" s="24">
        <v>0</v>
      </c>
      <c r="O61" s="24">
        <v>70</v>
      </c>
      <c r="P61" s="24">
        <v>0.64</v>
      </c>
      <c r="Q61" s="24">
        <v>80</v>
      </c>
    </row>
    <row r="62" spans="1:17" ht="15" customHeight="1" x14ac:dyDescent="0.35">
      <c r="A62" s="27"/>
      <c r="B62" s="24">
        <v>325</v>
      </c>
      <c r="C62" s="24">
        <v>10</v>
      </c>
      <c r="D62" s="24">
        <v>112</v>
      </c>
      <c r="E62" s="24">
        <v>20</v>
      </c>
      <c r="F62" s="24">
        <v>4</v>
      </c>
      <c r="G62" s="24">
        <v>30</v>
      </c>
      <c r="H62" s="24">
        <v>4</v>
      </c>
      <c r="I62" s="24">
        <v>40</v>
      </c>
      <c r="J62" s="24">
        <v>4</v>
      </c>
      <c r="K62" s="24">
        <v>50</v>
      </c>
      <c r="L62" s="24">
        <v>9.06</v>
      </c>
      <c r="M62" s="24">
        <v>60</v>
      </c>
      <c r="N62" s="24">
        <v>1</v>
      </c>
      <c r="O62" s="24">
        <v>70</v>
      </c>
      <c r="P62" s="24">
        <v>0.83</v>
      </c>
      <c r="Q62" s="24">
        <v>80</v>
      </c>
    </row>
    <row r="63" spans="1:17" ht="15" customHeight="1" x14ac:dyDescent="0.35">
      <c r="A63" s="27"/>
      <c r="B63" s="24">
        <v>325</v>
      </c>
      <c r="C63" s="24">
        <v>7</v>
      </c>
      <c r="D63" s="24">
        <v>112</v>
      </c>
      <c r="E63" s="24">
        <v>17</v>
      </c>
      <c r="F63" s="24">
        <v>4</v>
      </c>
      <c r="G63" s="24">
        <v>27</v>
      </c>
      <c r="H63" s="24">
        <v>4</v>
      </c>
      <c r="I63" s="24">
        <v>37</v>
      </c>
      <c r="J63" s="24">
        <v>4</v>
      </c>
      <c r="K63" s="24">
        <v>47</v>
      </c>
      <c r="L63" s="24">
        <v>9.06</v>
      </c>
      <c r="M63" s="24">
        <v>57</v>
      </c>
      <c r="N63" s="24">
        <v>1</v>
      </c>
      <c r="O63" s="24">
        <v>67</v>
      </c>
      <c r="P63" s="24">
        <v>0.83</v>
      </c>
      <c r="Q63" s="24">
        <v>77</v>
      </c>
    </row>
    <row r="64" spans="1:17" ht="15" customHeight="1" x14ac:dyDescent="0.35">
      <c r="A64" s="27"/>
      <c r="B64" s="24">
        <v>340</v>
      </c>
      <c r="C64" s="24">
        <v>7</v>
      </c>
      <c r="D64" s="24">
        <v>120</v>
      </c>
      <c r="E64" s="24">
        <v>17</v>
      </c>
      <c r="F64" s="24">
        <v>5</v>
      </c>
      <c r="G64" s="24">
        <v>27</v>
      </c>
      <c r="H64" s="24">
        <v>5</v>
      </c>
      <c r="I64" s="24">
        <v>37</v>
      </c>
      <c r="J64" s="24">
        <v>5</v>
      </c>
      <c r="K64" s="24">
        <v>47</v>
      </c>
      <c r="L64" s="24">
        <v>9.92</v>
      </c>
      <c r="M64" s="24">
        <v>57</v>
      </c>
      <c r="N64" s="24">
        <v>1</v>
      </c>
      <c r="O64" s="24">
        <v>67</v>
      </c>
      <c r="P64" s="24">
        <v>0.97</v>
      </c>
      <c r="Q64" s="24">
        <v>77</v>
      </c>
    </row>
    <row r="65" spans="1:17" ht="15" customHeight="1" x14ac:dyDescent="0.35">
      <c r="A65" s="27"/>
      <c r="B65" s="24">
        <v>325</v>
      </c>
      <c r="C65" s="24">
        <v>7</v>
      </c>
      <c r="D65" s="24">
        <v>112</v>
      </c>
      <c r="E65" s="24">
        <v>17</v>
      </c>
      <c r="F65" s="24">
        <v>4</v>
      </c>
      <c r="G65" s="24">
        <v>27</v>
      </c>
      <c r="H65" s="24">
        <v>4</v>
      </c>
      <c r="I65" s="24">
        <v>37</v>
      </c>
      <c r="J65" s="24">
        <v>4</v>
      </c>
      <c r="K65" s="24">
        <v>47</v>
      </c>
      <c r="L65" s="24">
        <v>9.06</v>
      </c>
      <c r="M65" s="24">
        <v>57</v>
      </c>
      <c r="N65" s="24">
        <v>1</v>
      </c>
      <c r="O65" s="24">
        <v>67</v>
      </c>
      <c r="P65" s="24">
        <v>0.83</v>
      </c>
      <c r="Q65" s="24">
        <v>77</v>
      </c>
    </row>
    <row r="66" spans="1:17" ht="15" customHeight="1" x14ac:dyDescent="0.35">
      <c r="A66" s="27"/>
      <c r="B66" s="24">
        <v>325</v>
      </c>
      <c r="C66" s="24">
        <v>4</v>
      </c>
      <c r="D66" s="24">
        <v>112</v>
      </c>
      <c r="E66" s="24">
        <v>14</v>
      </c>
      <c r="F66" s="24">
        <v>4</v>
      </c>
      <c r="G66" s="24">
        <v>24</v>
      </c>
      <c r="H66" s="24">
        <v>4</v>
      </c>
      <c r="I66" s="24">
        <v>34</v>
      </c>
      <c r="J66" s="24">
        <v>4</v>
      </c>
      <c r="K66" s="24">
        <v>44</v>
      </c>
      <c r="L66" s="24">
        <v>9.06</v>
      </c>
      <c r="M66" s="24">
        <v>54</v>
      </c>
      <c r="N66" s="24">
        <v>1</v>
      </c>
      <c r="O66" s="24">
        <v>64</v>
      </c>
      <c r="P66" s="24">
        <v>0.83</v>
      </c>
      <c r="Q66" s="24">
        <v>74</v>
      </c>
    </row>
    <row r="67" spans="1:17" ht="15" customHeight="1" x14ac:dyDescent="0.35">
      <c r="A67" s="27"/>
      <c r="B67" s="24">
        <v>317</v>
      </c>
      <c r="C67" s="24">
        <v>4</v>
      </c>
      <c r="D67" s="24">
        <v>107</v>
      </c>
      <c r="E67" s="24">
        <v>14</v>
      </c>
      <c r="F67" s="24">
        <v>3</v>
      </c>
      <c r="G67" s="24">
        <v>24</v>
      </c>
      <c r="H67" s="24">
        <v>3.5</v>
      </c>
      <c r="I67" s="24">
        <v>34</v>
      </c>
      <c r="J67" s="24">
        <v>3.5</v>
      </c>
      <c r="K67" s="24">
        <v>44</v>
      </c>
      <c r="L67" s="24">
        <v>8.6</v>
      </c>
      <c r="M67" s="24">
        <v>54</v>
      </c>
      <c r="N67" s="24">
        <v>1</v>
      </c>
      <c r="O67" s="24">
        <v>64</v>
      </c>
      <c r="P67" s="24">
        <v>0.73</v>
      </c>
      <c r="Q67" s="24">
        <v>74</v>
      </c>
    </row>
    <row r="68" spans="1:17" ht="15" customHeight="1" x14ac:dyDescent="0.35">
      <c r="A68" s="27"/>
      <c r="B68" s="24">
        <v>317</v>
      </c>
      <c r="C68" s="24">
        <v>10</v>
      </c>
      <c r="D68" s="24">
        <v>107</v>
      </c>
      <c r="E68" s="24">
        <v>20</v>
      </c>
      <c r="F68" s="24">
        <v>3</v>
      </c>
      <c r="G68" s="24">
        <v>30</v>
      </c>
      <c r="H68" s="24">
        <v>3.5</v>
      </c>
      <c r="I68" s="24">
        <v>40</v>
      </c>
      <c r="J68" s="24">
        <v>3.5</v>
      </c>
      <c r="K68" s="24">
        <v>50</v>
      </c>
      <c r="L68" s="24">
        <v>8.6</v>
      </c>
      <c r="M68" s="24">
        <v>60</v>
      </c>
      <c r="N68" s="24">
        <v>1</v>
      </c>
      <c r="O68" s="24">
        <v>70</v>
      </c>
      <c r="P68" s="24">
        <v>0.73</v>
      </c>
      <c r="Q68" s="24">
        <v>80</v>
      </c>
    </row>
    <row r="69" spans="1:17" ht="15" customHeight="1" x14ac:dyDescent="0.35">
      <c r="A69" s="27"/>
      <c r="B69" s="24">
        <v>316.8075</v>
      </c>
      <c r="C69" s="24">
        <v>7</v>
      </c>
      <c r="D69" s="24">
        <v>107.41</v>
      </c>
      <c r="E69" s="24">
        <v>17</v>
      </c>
      <c r="F69" s="24">
        <v>3.0874999999999999</v>
      </c>
      <c r="G69" s="24">
        <v>27</v>
      </c>
      <c r="H69" s="24">
        <v>3.4</v>
      </c>
      <c r="I69" s="24">
        <v>37</v>
      </c>
      <c r="J69" s="24">
        <v>3.4525000000000001</v>
      </c>
      <c r="K69" s="24">
        <v>47</v>
      </c>
      <c r="L69" s="24">
        <v>8.5989249999999977</v>
      </c>
      <c r="M69" s="24">
        <v>57</v>
      </c>
      <c r="N69" s="24">
        <v>0.54749999999999999</v>
      </c>
      <c r="O69" s="24">
        <v>67</v>
      </c>
      <c r="P69" s="24">
        <v>0.72434999999999961</v>
      </c>
      <c r="Q69" s="24">
        <v>77</v>
      </c>
    </row>
    <row r="70" spans="1:17" ht="15" customHeight="1" x14ac:dyDescent="0.35">
      <c r="A70" s="27"/>
      <c r="B70" s="24" t="e">
        <v>#N/A</v>
      </c>
      <c r="C70" s="24">
        <v>7</v>
      </c>
      <c r="D70" s="24" t="e">
        <v>#N/A</v>
      </c>
      <c r="E70" s="24">
        <v>17</v>
      </c>
      <c r="F70" s="24" t="e">
        <v>#N/A</v>
      </c>
      <c r="G70" s="24">
        <v>27</v>
      </c>
      <c r="H70" s="24" t="e">
        <v>#N/A</v>
      </c>
      <c r="I70" s="24">
        <v>37</v>
      </c>
      <c r="J70" s="24" t="e">
        <v>#N/A</v>
      </c>
      <c r="K70" s="24">
        <v>47</v>
      </c>
      <c r="L70" s="24" t="e">
        <v>#N/A</v>
      </c>
      <c r="M70" s="24">
        <v>57</v>
      </c>
      <c r="N70" s="24" t="e">
        <v>#N/A</v>
      </c>
      <c r="O70" s="24">
        <v>67</v>
      </c>
      <c r="P70" s="24" t="e">
        <v>#N/A</v>
      </c>
      <c r="Q70" s="24">
        <v>77</v>
      </c>
    </row>
    <row r="71" spans="1:17" ht="15" customHeight="1" x14ac:dyDescent="0.35">
      <c r="A71" s="27"/>
      <c r="B71" s="24" t="e">
        <v>#N/A</v>
      </c>
      <c r="C71" s="24">
        <v>7</v>
      </c>
      <c r="D71" s="24" t="e">
        <v>#N/A</v>
      </c>
      <c r="E71" s="24">
        <v>17</v>
      </c>
      <c r="F71" s="24" t="e">
        <v>#N/A</v>
      </c>
      <c r="G71" s="24">
        <v>27</v>
      </c>
      <c r="H71" s="24" t="e">
        <v>#N/A</v>
      </c>
      <c r="I71" s="24">
        <v>37</v>
      </c>
      <c r="J71" s="24" t="e">
        <v>#N/A</v>
      </c>
      <c r="K71" s="24">
        <v>47</v>
      </c>
      <c r="L71" s="24" t="e">
        <v>#N/A</v>
      </c>
      <c r="M71" s="24">
        <v>57</v>
      </c>
      <c r="N71" s="24" t="e">
        <v>#N/A</v>
      </c>
      <c r="O71" s="24">
        <v>67</v>
      </c>
      <c r="P71" s="24" t="e">
        <v>#N/A</v>
      </c>
      <c r="Q71" s="24">
        <v>77</v>
      </c>
    </row>
    <row r="72" spans="1:17" ht="15" customHeight="1" x14ac:dyDescent="0.35">
      <c r="A72" s="27"/>
      <c r="B72" s="24" t="e">
        <v>#N/A</v>
      </c>
      <c r="C72" s="24">
        <v>7</v>
      </c>
      <c r="D72" s="24" t="e">
        <v>#N/A</v>
      </c>
      <c r="E72" s="24">
        <v>17</v>
      </c>
      <c r="F72" s="24" t="e">
        <v>#N/A</v>
      </c>
      <c r="G72" s="24">
        <v>27</v>
      </c>
      <c r="H72" s="24" t="e">
        <v>#N/A</v>
      </c>
      <c r="I72" s="24">
        <v>37</v>
      </c>
      <c r="J72" s="24" t="e">
        <v>#N/A</v>
      </c>
      <c r="K72" s="24">
        <v>47</v>
      </c>
      <c r="L72" s="24" t="e">
        <v>#N/A</v>
      </c>
      <c r="M72" s="24">
        <v>57</v>
      </c>
      <c r="N72" s="24" t="e">
        <v>#N/A</v>
      </c>
      <c r="O72" s="24">
        <v>67</v>
      </c>
      <c r="P72" s="24" t="e">
        <v>#N/A</v>
      </c>
      <c r="Q72" s="24">
        <v>77</v>
      </c>
    </row>
    <row r="73" spans="1:17" ht="15" customHeight="1" x14ac:dyDescent="0.35">
      <c r="A73" s="27"/>
      <c r="B73" s="24" t="e">
        <v>#N/A</v>
      </c>
      <c r="C73" s="24">
        <v>7</v>
      </c>
      <c r="D73" s="24" t="e">
        <v>#N/A</v>
      </c>
      <c r="E73" s="24">
        <v>17</v>
      </c>
      <c r="F73" s="24" t="e">
        <v>#N/A</v>
      </c>
      <c r="G73" s="24">
        <v>27</v>
      </c>
      <c r="H73" s="24" t="e">
        <v>#N/A</v>
      </c>
      <c r="I73" s="24">
        <v>37</v>
      </c>
      <c r="J73" s="24" t="e">
        <v>#N/A</v>
      </c>
      <c r="K73" s="24">
        <v>47</v>
      </c>
      <c r="L73" s="24" t="e">
        <v>#N/A</v>
      </c>
      <c r="M73" s="24">
        <v>57</v>
      </c>
      <c r="N73" s="24" t="e">
        <v>#N/A</v>
      </c>
      <c r="O73" s="24">
        <v>67</v>
      </c>
      <c r="P73" s="24" t="e">
        <v>#N/A</v>
      </c>
      <c r="Q73" s="24">
        <v>77</v>
      </c>
    </row>
    <row r="74" spans="1:17" ht="15" customHeight="1" x14ac:dyDescent="0.35">
      <c r="A74" s="27"/>
      <c r="B74" s="24" t="e">
        <v>#N/A</v>
      </c>
      <c r="C74" s="24">
        <v>7</v>
      </c>
      <c r="D74" s="24" t="e">
        <v>#N/A</v>
      </c>
      <c r="E74" s="24">
        <v>17</v>
      </c>
      <c r="F74" s="24" t="e">
        <v>#N/A</v>
      </c>
      <c r="G74" s="24">
        <v>27</v>
      </c>
      <c r="H74" s="24" t="e">
        <v>#N/A</v>
      </c>
      <c r="I74" s="24">
        <v>37</v>
      </c>
      <c r="J74" s="24" t="e">
        <v>#N/A</v>
      </c>
      <c r="K74" s="24">
        <v>47</v>
      </c>
      <c r="L74" s="24" t="e">
        <v>#N/A</v>
      </c>
      <c r="M74" s="24">
        <v>57</v>
      </c>
      <c r="N74" s="24" t="e">
        <v>#N/A</v>
      </c>
      <c r="O74" s="24">
        <v>67</v>
      </c>
      <c r="P74" s="24" t="e">
        <v>#N/A</v>
      </c>
      <c r="Q74" s="24">
        <v>77</v>
      </c>
    </row>
    <row r="75" spans="1:17" ht="15" customHeight="1" x14ac:dyDescent="0.35">
      <c r="A75" s="27"/>
      <c r="B75" s="24" t="e">
        <v>#N/A</v>
      </c>
      <c r="C75" s="24">
        <v>7</v>
      </c>
      <c r="D75" s="24" t="e">
        <v>#N/A</v>
      </c>
      <c r="E75" s="24">
        <v>17</v>
      </c>
      <c r="F75" s="24" t="e">
        <v>#N/A</v>
      </c>
      <c r="G75" s="24">
        <v>27</v>
      </c>
      <c r="H75" s="24" t="e">
        <v>#N/A</v>
      </c>
      <c r="I75" s="24">
        <v>37</v>
      </c>
      <c r="J75" s="24" t="e">
        <v>#N/A</v>
      </c>
      <c r="K75" s="24">
        <v>47</v>
      </c>
      <c r="L75" s="24" t="e">
        <v>#N/A</v>
      </c>
      <c r="M75" s="24">
        <v>57</v>
      </c>
      <c r="N75" s="24" t="e">
        <v>#N/A</v>
      </c>
      <c r="O75" s="24">
        <v>67</v>
      </c>
      <c r="P75" s="24" t="e">
        <v>#N/A</v>
      </c>
      <c r="Q75" s="24">
        <v>77</v>
      </c>
    </row>
    <row r="76" spans="1:17" ht="15" customHeight="1" x14ac:dyDescent="0.35">
      <c r="A76" s="27"/>
      <c r="B76" s="24" t="e">
        <v>#N/A</v>
      </c>
      <c r="C76" s="24">
        <v>7</v>
      </c>
      <c r="D76" s="24" t="e">
        <v>#N/A</v>
      </c>
      <c r="E76" s="24">
        <v>17</v>
      </c>
      <c r="F76" s="24" t="e">
        <v>#N/A</v>
      </c>
      <c r="G76" s="24">
        <v>27</v>
      </c>
      <c r="H76" s="24" t="e">
        <v>#N/A</v>
      </c>
      <c r="I76" s="24">
        <v>37</v>
      </c>
      <c r="J76" s="24" t="e">
        <v>#N/A</v>
      </c>
      <c r="K76" s="24">
        <v>47</v>
      </c>
      <c r="L76" s="24" t="e">
        <v>#N/A</v>
      </c>
      <c r="M76" s="24">
        <v>57</v>
      </c>
      <c r="N76" s="24" t="e">
        <v>#N/A</v>
      </c>
      <c r="O76" s="24">
        <v>67</v>
      </c>
      <c r="P76" s="24" t="e">
        <v>#N/A</v>
      </c>
      <c r="Q76" s="24">
        <v>77</v>
      </c>
    </row>
    <row r="77" spans="1:17" ht="15" customHeight="1" x14ac:dyDescent="0.35">
      <c r="A77" s="27"/>
      <c r="B77" s="24" t="e">
        <v>#N/A</v>
      </c>
      <c r="C77" s="24">
        <v>7</v>
      </c>
      <c r="D77" s="24" t="e">
        <v>#N/A</v>
      </c>
      <c r="E77" s="24">
        <v>17</v>
      </c>
      <c r="F77" s="24" t="e">
        <v>#N/A</v>
      </c>
      <c r="G77" s="24">
        <v>27</v>
      </c>
      <c r="H77" s="24" t="e">
        <v>#N/A</v>
      </c>
      <c r="I77" s="24">
        <v>37</v>
      </c>
      <c r="J77" s="24" t="e">
        <v>#N/A</v>
      </c>
      <c r="K77" s="24">
        <v>47</v>
      </c>
      <c r="L77" s="24" t="e">
        <v>#N/A</v>
      </c>
      <c r="M77" s="24">
        <v>57</v>
      </c>
      <c r="N77" s="24" t="e">
        <v>#N/A</v>
      </c>
      <c r="O77" s="24">
        <v>67</v>
      </c>
      <c r="P77" s="24" t="e">
        <v>#N/A</v>
      </c>
      <c r="Q77" s="24">
        <v>77</v>
      </c>
    </row>
    <row r="78" spans="1:17" ht="15" customHeight="1" x14ac:dyDescent="0.35">
      <c r="A78" s="27"/>
      <c r="B78" s="24" t="e">
        <v>#N/A</v>
      </c>
      <c r="C78" s="24">
        <v>7</v>
      </c>
      <c r="D78" s="24" t="e">
        <v>#N/A</v>
      </c>
      <c r="E78" s="24">
        <v>17</v>
      </c>
      <c r="F78" s="24" t="e">
        <v>#N/A</v>
      </c>
      <c r="G78" s="24">
        <v>27</v>
      </c>
      <c r="H78" s="24" t="e">
        <v>#N/A</v>
      </c>
      <c r="I78" s="24">
        <v>37</v>
      </c>
      <c r="J78" s="24" t="e">
        <v>#N/A</v>
      </c>
      <c r="K78" s="24">
        <v>47</v>
      </c>
      <c r="L78" s="24" t="e">
        <v>#N/A</v>
      </c>
      <c r="M78" s="24">
        <v>57</v>
      </c>
      <c r="N78" s="24" t="e">
        <v>#N/A</v>
      </c>
      <c r="O78" s="24">
        <v>67</v>
      </c>
      <c r="P78" s="24" t="e">
        <v>#N/A</v>
      </c>
      <c r="Q78" s="24">
        <v>77</v>
      </c>
    </row>
    <row r="79" spans="1:17" ht="15" customHeight="1" x14ac:dyDescent="0.35">
      <c r="A79" s="27"/>
      <c r="B79" s="24" t="e">
        <v>#N/A</v>
      </c>
      <c r="C79" s="24">
        <v>7</v>
      </c>
      <c r="D79" s="24" t="e">
        <v>#N/A</v>
      </c>
      <c r="E79" s="24">
        <v>17</v>
      </c>
      <c r="F79" s="24" t="e">
        <v>#N/A</v>
      </c>
      <c r="G79" s="24">
        <v>27</v>
      </c>
      <c r="H79" s="24" t="e">
        <v>#N/A</v>
      </c>
      <c r="I79" s="24">
        <v>37</v>
      </c>
      <c r="J79" s="24" t="e">
        <v>#N/A</v>
      </c>
      <c r="K79" s="24">
        <v>47</v>
      </c>
      <c r="L79" s="24" t="e">
        <v>#N/A</v>
      </c>
      <c r="M79" s="24">
        <v>57</v>
      </c>
      <c r="N79" s="24" t="e">
        <v>#N/A</v>
      </c>
      <c r="O79" s="24">
        <v>67</v>
      </c>
      <c r="P79" s="24" t="e">
        <v>#N/A</v>
      </c>
      <c r="Q79" s="24">
        <v>77</v>
      </c>
    </row>
    <row r="80" spans="1:17" ht="15" customHeight="1" x14ac:dyDescent="0.35">
      <c r="A80" s="27"/>
      <c r="B80" s="24" t="e">
        <v>#N/A</v>
      </c>
      <c r="C80" s="24">
        <v>7</v>
      </c>
      <c r="D80" s="24" t="e">
        <v>#N/A</v>
      </c>
      <c r="E80" s="24">
        <v>17</v>
      </c>
      <c r="F80" s="24" t="e">
        <v>#N/A</v>
      </c>
      <c r="G80" s="24">
        <v>27</v>
      </c>
      <c r="H80" s="24" t="e">
        <v>#N/A</v>
      </c>
      <c r="I80" s="24">
        <v>37</v>
      </c>
      <c r="J80" s="24" t="e">
        <v>#N/A</v>
      </c>
      <c r="K80" s="24">
        <v>47</v>
      </c>
      <c r="L80" s="24" t="e">
        <v>#N/A</v>
      </c>
      <c r="M80" s="24">
        <v>57</v>
      </c>
      <c r="N80" s="24" t="e">
        <v>#N/A</v>
      </c>
      <c r="O80" s="24">
        <v>67</v>
      </c>
      <c r="P80" s="24" t="e">
        <v>#N/A</v>
      </c>
      <c r="Q80" s="24">
        <v>77</v>
      </c>
    </row>
    <row r="81" spans="1:17" ht="15" customHeight="1" x14ac:dyDescent="0.35">
      <c r="A81" s="27"/>
      <c r="B81" s="24" t="e">
        <v>#N/A</v>
      </c>
      <c r="C81" s="24">
        <v>7</v>
      </c>
      <c r="D81" s="24" t="e">
        <v>#N/A</v>
      </c>
      <c r="E81" s="24">
        <v>17</v>
      </c>
      <c r="F81" s="24" t="e">
        <v>#N/A</v>
      </c>
      <c r="G81" s="24">
        <v>27</v>
      </c>
      <c r="H81" s="24" t="e">
        <v>#N/A</v>
      </c>
      <c r="I81" s="24">
        <v>37</v>
      </c>
      <c r="J81" s="24" t="e">
        <v>#N/A</v>
      </c>
      <c r="K81" s="24">
        <v>47</v>
      </c>
      <c r="L81" s="24" t="e">
        <v>#N/A</v>
      </c>
      <c r="M81" s="24">
        <v>57</v>
      </c>
      <c r="N81" s="24" t="e">
        <v>#N/A</v>
      </c>
      <c r="O81" s="24">
        <v>67</v>
      </c>
      <c r="P81" s="24" t="e">
        <v>#N/A</v>
      </c>
      <c r="Q81" s="24">
        <v>77</v>
      </c>
    </row>
    <row r="82" spans="1:17" ht="15" customHeight="1" x14ac:dyDescent="0.35">
      <c r="A82" s="27"/>
      <c r="B82" s="24" t="e">
        <v>#N/A</v>
      </c>
      <c r="C82" s="24">
        <v>7</v>
      </c>
      <c r="D82" s="24" t="e">
        <v>#N/A</v>
      </c>
      <c r="E82" s="24">
        <v>17</v>
      </c>
      <c r="F82" s="24" t="e">
        <v>#N/A</v>
      </c>
      <c r="G82" s="24">
        <v>27</v>
      </c>
      <c r="H82" s="24" t="e">
        <v>#N/A</v>
      </c>
      <c r="I82" s="24">
        <v>37</v>
      </c>
      <c r="J82" s="24" t="e">
        <v>#N/A</v>
      </c>
      <c r="K82" s="24">
        <v>47</v>
      </c>
      <c r="L82" s="24" t="e">
        <v>#N/A</v>
      </c>
      <c r="M82" s="24">
        <v>57</v>
      </c>
      <c r="N82" s="24" t="e">
        <v>#N/A</v>
      </c>
      <c r="O82" s="24">
        <v>67</v>
      </c>
      <c r="P82" s="24" t="e">
        <v>#N/A</v>
      </c>
      <c r="Q82" s="24">
        <v>77</v>
      </c>
    </row>
    <row r="83" spans="1:17" ht="15" customHeight="1" x14ac:dyDescent="0.35">
      <c r="A83" s="27"/>
      <c r="B83" s="24" t="e">
        <v>#N/A</v>
      </c>
      <c r="C83" s="24">
        <v>7</v>
      </c>
      <c r="D83" s="24" t="e">
        <v>#N/A</v>
      </c>
      <c r="E83" s="24">
        <v>17</v>
      </c>
      <c r="F83" s="24" t="e">
        <v>#N/A</v>
      </c>
      <c r="G83" s="24">
        <v>27</v>
      </c>
      <c r="H83" s="24" t="e">
        <v>#N/A</v>
      </c>
      <c r="I83" s="24">
        <v>37</v>
      </c>
      <c r="J83" s="24" t="e">
        <v>#N/A</v>
      </c>
      <c r="K83" s="24">
        <v>47</v>
      </c>
      <c r="L83" s="24" t="e">
        <v>#N/A</v>
      </c>
      <c r="M83" s="24">
        <v>57</v>
      </c>
      <c r="N83" s="24" t="e">
        <v>#N/A</v>
      </c>
      <c r="O83" s="24">
        <v>67</v>
      </c>
      <c r="P83" s="24" t="e">
        <v>#N/A</v>
      </c>
      <c r="Q83" s="24">
        <v>77</v>
      </c>
    </row>
    <row r="84" spans="1:17" ht="15" customHeight="1" x14ac:dyDescent="0.35">
      <c r="A84" s="27"/>
      <c r="B84" s="24" t="e">
        <v>#N/A</v>
      </c>
      <c r="C84" s="24">
        <v>7</v>
      </c>
      <c r="D84" s="24" t="e">
        <v>#N/A</v>
      </c>
      <c r="E84" s="24">
        <v>17</v>
      </c>
      <c r="F84" s="24" t="e">
        <v>#N/A</v>
      </c>
      <c r="G84" s="24">
        <v>27</v>
      </c>
      <c r="H84" s="24" t="e">
        <v>#N/A</v>
      </c>
      <c r="I84" s="24">
        <v>37</v>
      </c>
      <c r="J84" s="24" t="e">
        <v>#N/A</v>
      </c>
      <c r="K84" s="24">
        <v>47</v>
      </c>
      <c r="L84" s="24" t="e">
        <v>#N/A</v>
      </c>
      <c r="M84" s="24">
        <v>57</v>
      </c>
      <c r="N84" s="24" t="e">
        <v>#N/A</v>
      </c>
      <c r="O84" s="24">
        <v>67</v>
      </c>
      <c r="P84" s="24" t="e">
        <v>#N/A</v>
      </c>
      <c r="Q84" s="24">
        <v>77</v>
      </c>
    </row>
    <row r="85" spans="1:17" ht="15" customHeight="1" x14ac:dyDescent="0.35">
      <c r="A85" s="27"/>
      <c r="B85" s="24" t="e">
        <v>#N/A</v>
      </c>
      <c r="C85" s="24">
        <v>7</v>
      </c>
      <c r="D85" s="24" t="e">
        <v>#N/A</v>
      </c>
      <c r="E85" s="24">
        <v>17</v>
      </c>
      <c r="F85" s="24" t="e">
        <v>#N/A</v>
      </c>
      <c r="G85" s="24">
        <v>27</v>
      </c>
      <c r="H85" s="24" t="e">
        <v>#N/A</v>
      </c>
      <c r="I85" s="24">
        <v>37</v>
      </c>
      <c r="J85" s="24" t="e">
        <v>#N/A</v>
      </c>
      <c r="K85" s="24">
        <v>47</v>
      </c>
      <c r="L85" s="24" t="e">
        <v>#N/A</v>
      </c>
      <c r="M85" s="24">
        <v>57</v>
      </c>
      <c r="N85" s="24" t="e">
        <v>#N/A</v>
      </c>
      <c r="O85" s="24">
        <v>67</v>
      </c>
      <c r="P85" s="24" t="e">
        <v>#N/A</v>
      </c>
      <c r="Q85" s="24">
        <v>77</v>
      </c>
    </row>
    <row r="86" spans="1:17" ht="15" customHeight="1" x14ac:dyDescent="0.35">
      <c r="A86" s="27"/>
      <c r="B86" s="24" t="e">
        <v>#N/A</v>
      </c>
      <c r="C86" s="24">
        <v>7</v>
      </c>
      <c r="D86" s="24" t="e">
        <v>#N/A</v>
      </c>
      <c r="E86" s="24">
        <v>17</v>
      </c>
      <c r="F86" s="24" t="e">
        <v>#N/A</v>
      </c>
      <c r="G86" s="24">
        <v>27</v>
      </c>
      <c r="H86" s="24" t="e">
        <v>#N/A</v>
      </c>
      <c r="I86" s="24">
        <v>37</v>
      </c>
      <c r="J86" s="24" t="e">
        <v>#N/A</v>
      </c>
      <c r="K86" s="24">
        <v>47</v>
      </c>
      <c r="L86" s="24" t="e">
        <v>#N/A</v>
      </c>
      <c r="M86" s="24">
        <v>57</v>
      </c>
      <c r="N86" s="24" t="e">
        <v>#N/A</v>
      </c>
      <c r="O86" s="24">
        <v>67</v>
      </c>
      <c r="P86" s="24" t="e">
        <v>#N/A</v>
      </c>
      <c r="Q86" s="24">
        <v>77</v>
      </c>
    </row>
    <row r="87" spans="1:17" ht="15" customHeight="1" x14ac:dyDescent="0.35">
      <c r="A87" s="27"/>
      <c r="B87" s="24" t="e">
        <v>#N/A</v>
      </c>
      <c r="C87" s="24">
        <v>7</v>
      </c>
      <c r="D87" s="24" t="e">
        <v>#N/A</v>
      </c>
      <c r="E87" s="24">
        <v>17</v>
      </c>
      <c r="F87" s="24" t="e">
        <v>#N/A</v>
      </c>
      <c r="G87" s="24">
        <v>27</v>
      </c>
      <c r="H87" s="24" t="e">
        <v>#N/A</v>
      </c>
      <c r="I87" s="24">
        <v>37</v>
      </c>
      <c r="J87" s="24" t="e">
        <v>#N/A</v>
      </c>
      <c r="K87" s="24">
        <v>47</v>
      </c>
      <c r="L87" s="24" t="e">
        <v>#N/A</v>
      </c>
      <c r="M87" s="24">
        <v>57</v>
      </c>
      <c r="N87" s="24" t="e">
        <v>#N/A</v>
      </c>
      <c r="O87" s="24">
        <v>67</v>
      </c>
      <c r="P87" s="24" t="e">
        <v>#N/A</v>
      </c>
      <c r="Q87" s="24">
        <v>77</v>
      </c>
    </row>
    <row r="88" spans="1:17" ht="15" customHeight="1" x14ac:dyDescent="0.35">
      <c r="A88" s="27"/>
      <c r="B88" s="24" t="e">
        <v>#N/A</v>
      </c>
      <c r="C88" s="24">
        <v>7</v>
      </c>
      <c r="D88" s="24" t="e">
        <v>#N/A</v>
      </c>
      <c r="E88" s="24">
        <v>17</v>
      </c>
      <c r="F88" s="24" t="e">
        <v>#N/A</v>
      </c>
      <c r="G88" s="24">
        <v>27</v>
      </c>
      <c r="H88" s="24" t="e">
        <v>#N/A</v>
      </c>
      <c r="I88" s="24">
        <v>37</v>
      </c>
      <c r="J88" s="24" t="e">
        <v>#N/A</v>
      </c>
      <c r="K88" s="24">
        <v>47</v>
      </c>
      <c r="L88" s="24" t="e">
        <v>#N/A</v>
      </c>
      <c r="M88" s="24">
        <v>57</v>
      </c>
      <c r="N88" s="24" t="e">
        <v>#N/A</v>
      </c>
      <c r="O88" s="24">
        <v>67</v>
      </c>
      <c r="P88" s="24" t="e">
        <v>#N/A</v>
      </c>
      <c r="Q88" s="24">
        <v>77</v>
      </c>
    </row>
    <row r="89" spans="1:17" ht="15" customHeight="1" x14ac:dyDescent="0.35">
      <c r="A89" s="27"/>
      <c r="B89" s="24" t="e">
        <v>#N/A</v>
      </c>
      <c r="C89" s="24">
        <v>7</v>
      </c>
      <c r="D89" s="24" t="e">
        <v>#N/A</v>
      </c>
      <c r="E89" s="24">
        <v>17</v>
      </c>
      <c r="F89" s="24" t="e">
        <v>#N/A</v>
      </c>
      <c r="G89" s="24">
        <v>27</v>
      </c>
      <c r="H89" s="24" t="e">
        <v>#N/A</v>
      </c>
      <c r="I89" s="24">
        <v>37</v>
      </c>
      <c r="J89" s="24" t="e">
        <v>#N/A</v>
      </c>
      <c r="K89" s="24">
        <v>47</v>
      </c>
      <c r="L89" s="24" t="e">
        <v>#N/A</v>
      </c>
      <c r="M89" s="24">
        <v>57</v>
      </c>
      <c r="N89" s="24" t="e">
        <v>#N/A</v>
      </c>
      <c r="O89" s="24">
        <v>67</v>
      </c>
      <c r="P89" s="24" t="e">
        <v>#N/A</v>
      </c>
      <c r="Q89" s="24">
        <v>77</v>
      </c>
    </row>
    <row r="90" spans="1:17" ht="15" customHeight="1" x14ac:dyDescent="0.35">
      <c r="A90" s="27"/>
      <c r="B90" s="24" t="e">
        <v>#N/A</v>
      </c>
      <c r="C90" s="24">
        <v>7</v>
      </c>
      <c r="D90" s="24" t="e">
        <v>#N/A</v>
      </c>
      <c r="E90" s="24">
        <v>17</v>
      </c>
      <c r="F90" s="24" t="e">
        <v>#N/A</v>
      </c>
      <c r="G90" s="24">
        <v>27</v>
      </c>
      <c r="H90" s="24" t="e">
        <v>#N/A</v>
      </c>
      <c r="I90" s="24">
        <v>37</v>
      </c>
      <c r="J90" s="24" t="e">
        <v>#N/A</v>
      </c>
      <c r="K90" s="24">
        <v>47</v>
      </c>
      <c r="L90" s="24" t="e">
        <v>#N/A</v>
      </c>
      <c r="M90" s="24">
        <v>57</v>
      </c>
      <c r="N90" s="24" t="e">
        <v>#N/A</v>
      </c>
      <c r="O90" s="24">
        <v>67</v>
      </c>
      <c r="P90" s="24" t="e">
        <v>#N/A</v>
      </c>
      <c r="Q90" s="24">
        <v>77</v>
      </c>
    </row>
    <row r="91" spans="1:17" ht="15" customHeight="1" x14ac:dyDescent="0.35">
      <c r="A91" s="27"/>
      <c r="B91" s="24" t="e">
        <v>#N/A</v>
      </c>
      <c r="C91" s="24">
        <v>7</v>
      </c>
      <c r="D91" s="24" t="e">
        <v>#N/A</v>
      </c>
      <c r="E91" s="24">
        <v>17</v>
      </c>
      <c r="F91" s="24" t="e">
        <v>#N/A</v>
      </c>
      <c r="G91" s="24">
        <v>27</v>
      </c>
      <c r="H91" s="24" t="e">
        <v>#N/A</v>
      </c>
      <c r="I91" s="24">
        <v>37</v>
      </c>
      <c r="J91" s="24" t="e">
        <v>#N/A</v>
      </c>
      <c r="K91" s="24">
        <v>47</v>
      </c>
      <c r="L91" s="24" t="e">
        <v>#N/A</v>
      </c>
      <c r="M91" s="24">
        <v>57</v>
      </c>
      <c r="N91" s="24" t="e">
        <v>#N/A</v>
      </c>
      <c r="O91" s="24">
        <v>67</v>
      </c>
      <c r="P91" s="24" t="e">
        <v>#N/A</v>
      </c>
      <c r="Q91" s="24">
        <v>77</v>
      </c>
    </row>
    <row r="92" spans="1:17" ht="15" customHeight="1" x14ac:dyDescent="0.35">
      <c r="A92" s="27"/>
      <c r="B92" s="24" t="e">
        <v>#N/A</v>
      </c>
      <c r="C92" s="24">
        <v>7</v>
      </c>
      <c r="D92" s="24" t="e">
        <v>#N/A</v>
      </c>
      <c r="E92" s="24">
        <v>17</v>
      </c>
      <c r="F92" s="24" t="e">
        <v>#N/A</v>
      </c>
      <c r="G92" s="24">
        <v>27</v>
      </c>
      <c r="H92" s="24" t="e">
        <v>#N/A</v>
      </c>
      <c r="I92" s="24">
        <v>37</v>
      </c>
      <c r="J92" s="24" t="e">
        <v>#N/A</v>
      </c>
      <c r="K92" s="24">
        <v>47</v>
      </c>
      <c r="L92" s="24" t="e">
        <v>#N/A</v>
      </c>
      <c r="M92" s="24">
        <v>57</v>
      </c>
      <c r="N92" s="24" t="e">
        <v>#N/A</v>
      </c>
      <c r="O92" s="24">
        <v>67</v>
      </c>
      <c r="P92" s="24" t="e">
        <v>#N/A</v>
      </c>
      <c r="Q92" s="24">
        <v>77</v>
      </c>
    </row>
    <row r="93" spans="1:17" ht="15" customHeight="1" x14ac:dyDescent="0.35">
      <c r="A93" s="27"/>
      <c r="B93" s="24" t="e">
        <v>#N/A</v>
      </c>
      <c r="C93" s="24">
        <v>7</v>
      </c>
      <c r="D93" s="24" t="e">
        <v>#N/A</v>
      </c>
      <c r="E93" s="24">
        <v>17</v>
      </c>
      <c r="F93" s="24" t="e">
        <v>#N/A</v>
      </c>
      <c r="G93" s="24">
        <v>27</v>
      </c>
      <c r="H93" s="24" t="e">
        <v>#N/A</v>
      </c>
      <c r="I93" s="24">
        <v>37</v>
      </c>
      <c r="J93" s="24" t="e">
        <v>#N/A</v>
      </c>
      <c r="K93" s="24">
        <v>47</v>
      </c>
      <c r="L93" s="24" t="e">
        <v>#N/A</v>
      </c>
      <c r="M93" s="24">
        <v>57</v>
      </c>
      <c r="N93" s="24" t="e">
        <v>#N/A</v>
      </c>
      <c r="O93" s="24">
        <v>67</v>
      </c>
      <c r="P93" s="24" t="e">
        <v>#N/A</v>
      </c>
      <c r="Q93" s="24">
        <v>77</v>
      </c>
    </row>
    <row r="94" spans="1:17" ht="15" customHeight="1" x14ac:dyDescent="0.35">
      <c r="A94" s="27"/>
      <c r="B94" s="24" t="e">
        <v>#N/A</v>
      </c>
      <c r="C94" s="24">
        <v>7</v>
      </c>
      <c r="D94" s="24" t="e">
        <v>#N/A</v>
      </c>
      <c r="E94" s="24">
        <v>17</v>
      </c>
      <c r="F94" s="24" t="e">
        <v>#N/A</v>
      </c>
      <c r="G94" s="24">
        <v>27</v>
      </c>
      <c r="H94" s="24" t="e">
        <v>#N/A</v>
      </c>
      <c r="I94" s="24">
        <v>37</v>
      </c>
      <c r="J94" s="24" t="e">
        <v>#N/A</v>
      </c>
      <c r="K94" s="24">
        <v>47</v>
      </c>
      <c r="L94" s="24" t="e">
        <v>#N/A</v>
      </c>
      <c r="M94" s="24">
        <v>57</v>
      </c>
      <c r="N94" s="24" t="e">
        <v>#N/A</v>
      </c>
      <c r="O94" s="24">
        <v>67</v>
      </c>
      <c r="P94" s="24" t="e">
        <v>#N/A</v>
      </c>
      <c r="Q94" s="24">
        <v>77</v>
      </c>
    </row>
    <row r="95" spans="1:17" ht="15" customHeight="1" x14ac:dyDescent="0.35">
      <c r="A95" s="27"/>
      <c r="B95" s="24" t="e">
        <v>#N/A</v>
      </c>
      <c r="C95" s="24">
        <v>7</v>
      </c>
      <c r="D95" s="24" t="e">
        <v>#N/A</v>
      </c>
      <c r="E95" s="24">
        <v>17</v>
      </c>
      <c r="F95" s="24" t="e">
        <v>#N/A</v>
      </c>
      <c r="G95" s="24">
        <v>27</v>
      </c>
      <c r="H95" s="24" t="e">
        <v>#N/A</v>
      </c>
      <c r="I95" s="24">
        <v>37</v>
      </c>
      <c r="J95" s="24" t="e">
        <v>#N/A</v>
      </c>
      <c r="K95" s="24">
        <v>47</v>
      </c>
      <c r="L95" s="24" t="e">
        <v>#N/A</v>
      </c>
      <c r="M95" s="24">
        <v>57</v>
      </c>
      <c r="N95" s="24" t="e">
        <v>#N/A</v>
      </c>
      <c r="O95" s="24">
        <v>67</v>
      </c>
      <c r="P95" s="24" t="e">
        <v>#N/A</v>
      </c>
      <c r="Q95" s="24">
        <v>77</v>
      </c>
    </row>
    <row r="96" spans="1:17" ht="15" customHeight="1" x14ac:dyDescent="0.35">
      <c r="A96" s="27"/>
      <c r="B96" s="24" t="e">
        <v>#N/A</v>
      </c>
      <c r="C96" s="24">
        <v>7</v>
      </c>
      <c r="D96" s="24" t="e">
        <v>#N/A</v>
      </c>
      <c r="E96" s="24">
        <v>17</v>
      </c>
      <c r="F96" s="24" t="e">
        <v>#N/A</v>
      </c>
      <c r="G96" s="24">
        <v>27</v>
      </c>
      <c r="H96" s="24" t="e">
        <v>#N/A</v>
      </c>
      <c r="I96" s="24">
        <v>37</v>
      </c>
      <c r="J96" s="24" t="e">
        <v>#N/A</v>
      </c>
      <c r="K96" s="24">
        <v>47</v>
      </c>
      <c r="L96" s="24" t="e">
        <v>#N/A</v>
      </c>
      <c r="M96" s="24">
        <v>57</v>
      </c>
      <c r="N96" s="24" t="e">
        <v>#N/A</v>
      </c>
      <c r="O96" s="24">
        <v>67</v>
      </c>
      <c r="P96" s="24" t="e">
        <v>#N/A</v>
      </c>
      <c r="Q96" s="24">
        <v>77</v>
      </c>
    </row>
    <row r="97" spans="1:17" ht="15" customHeight="1" x14ac:dyDescent="0.35">
      <c r="A97" s="27"/>
      <c r="B97" s="24" t="e">
        <v>#N/A</v>
      </c>
      <c r="C97" s="24">
        <v>7</v>
      </c>
      <c r="D97" s="24" t="e">
        <v>#N/A</v>
      </c>
      <c r="E97" s="24">
        <v>17</v>
      </c>
      <c r="F97" s="24" t="e">
        <v>#N/A</v>
      </c>
      <c r="G97" s="24">
        <v>27</v>
      </c>
      <c r="H97" s="24" t="e">
        <v>#N/A</v>
      </c>
      <c r="I97" s="24">
        <v>37</v>
      </c>
      <c r="J97" s="24" t="e">
        <v>#N/A</v>
      </c>
      <c r="K97" s="24">
        <v>47</v>
      </c>
      <c r="L97" s="24" t="e">
        <v>#N/A</v>
      </c>
      <c r="M97" s="24">
        <v>57</v>
      </c>
      <c r="N97" s="24" t="e">
        <v>#N/A</v>
      </c>
      <c r="O97" s="24">
        <v>67</v>
      </c>
      <c r="P97" s="24" t="e">
        <v>#N/A</v>
      </c>
      <c r="Q97" s="24">
        <v>77</v>
      </c>
    </row>
    <row r="98" spans="1:17" ht="15" customHeight="1" x14ac:dyDescent="0.35">
      <c r="A98" s="27"/>
      <c r="B98" s="24" t="e">
        <v>#N/A</v>
      </c>
      <c r="C98" s="24">
        <v>7</v>
      </c>
      <c r="D98" s="24" t="e">
        <v>#N/A</v>
      </c>
      <c r="E98" s="24">
        <v>17</v>
      </c>
      <c r="F98" s="24" t="e">
        <v>#N/A</v>
      </c>
      <c r="G98" s="24">
        <v>27</v>
      </c>
      <c r="H98" s="24" t="e">
        <v>#N/A</v>
      </c>
      <c r="I98" s="24">
        <v>37</v>
      </c>
      <c r="J98" s="24" t="e">
        <v>#N/A</v>
      </c>
      <c r="K98" s="24">
        <v>47</v>
      </c>
      <c r="L98" s="24" t="e">
        <v>#N/A</v>
      </c>
      <c r="M98" s="24">
        <v>57</v>
      </c>
      <c r="N98" s="24" t="e">
        <v>#N/A</v>
      </c>
      <c r="O98" s="24">
        <v>67</v>
      </c>
      <c r="P98" s="24" t="e">
        <v>#N/A</v>
      </c>
      <c r="Q98" s="24">
        <v>77</v>
      </c>
    </row>
    <row r="99" spans="1:17" ht="15" customHeight="1" x14ac:dyDescent="0.35">
      <c r="A99" s="27"/>
      <c r="B99" s="24" t="e">
        <v>#N/A</v>
      </c>
      <c r="C99" s="24">
        <v>7</v>
      </c>
      <c r="D99" s="24" t="e">
        <v>#N/A</v>
      </c>
      <c r="E99" s="24">
        <v>17</v>
      </c>
      <c r="F99" s="24" t="e">
        <v>#N/A</v>
      </c>
      <c r="G99" s="24">
        <v>27</v>
      </c>
      <c r="H99" s="24" t="e">
        <v>#N/A</v>
      </c>
      <c r="I99" s="24">
        <v>37</v>
      </c>
      <c r="J99" s="24" t="e">
        <v>#N/A</v>
      </c>
      <c r="K99" s="24">
        <v>47</v>
      </c>
      <c r="L99" s="24" t="e">
        <v>#N/A</v>
      </c>
      <c r="M99" s="24">
        <v>57</v>
      </c>
      <c r="N99" s="24" t="e">
        <v>#N/A</v>
      </c>
      <c r="O99" s="24">
        <v>67</v>
      </c>
      <c r="P99" s="24" t="e">
        <v>#N/A</v>
      </c>
      <c r="Q99" s="24">
        <v>77</v>
      </c>
    </row>
    <row r="100" spans="1:17" ht="15" customHeight="1" x14ac:dyDescent="0.35">
      <c r="A100" s="27"/>
      <c r="B100" s="24" t="e">
        <v>#N/A</v>
      </c>
      <c r="C100" s="24">
        <v>7</v>
      </c>
      <c r="D100" s="24" t="e">
        <v>#N/A</v>
      </c>
      <c r="E100" s="24">
        <v>17</v>
      </c>
      <c r="F100" s="24" t="e">
        <v>#N/A</v>
      </c>
      <c r="G100" s="24">
        <v>27</v>
      </c>
      <c r="H100" s="24" t="e">
        <v>#N/A</v>
      </c>
      <c r="I100" s="24">
        <v>37</v>
      </c>
      <c r="J100" s="24" t="e">
        <v>#N/A</v>
      </c>
      <c r="K100" s="24">
        <v>47</v>
      </c>
      <c r="L100" s="24" t="e">
        <v>#N/A</v>
      </c>
      <c r="M100" s="24">
        <v>57</v>
      </c>
      <c r="N100" s="24" t="e">
        <v>#N/A</v>
      </c>
      <c r="O100" s="24">
        <v>67</v>
      </c>
      <c r="P100" s="24" t="e">
        <v>#N/A</v>
      </c>
      <c r="Q100" s="24">
        <v>77</v>
      </c>
    </row>
    <row r="101" spans="1:17" ht="15" customHeight="1" x14ac:dyDescent="0.35">
      <c r="A101" s="27"/>
      <c r="B101" s="24" t="e">
        <v>#N/A</v>
      </c>
      <c r="C101" s="24">
        <v>7</v>
      </c>
      <c r="D101" s="24" t="e">
        <v>#N/A</v>
      </c>
      <c r="E101" s="24">
        <v>17</v>
      </c>
      <c r="F101" s="24" t="e">
        <v>#N/A</v>
      </c>
      <c r="G101" s="24">
        <v>27</v>
      </c>
      <c r="H101" s="24" t="e">
        <v>#N/A</v>
      </c>
      <c r="I101" s="24">
        <v>37</v>
      </c>
      <c r="J101" s="24" t="e">
        <v>#N/A</v>
      </c>
      <c r="K101" s="24">
        <v>47</v>
      </c>
      <c r="L101" s="24" t="e">
        <v>#N/A</v>
      </c>
      <c r="M101" s="24">
        <v>57</v>
      </c>
      <c r="N101" s="24" t="e">
        <v>#N/A</v>
      </c>
      <c r="O101" s="24">
        <v>67</v>
      </c>
      <c r="P101" s="24" t="e">
        <v>#N/A</v>
      </c>
      <c r="Q101" s="24">
        <v>77</v>
      </c>
    </row>
    <row r="102" spans="1:17" ht="15" customHeight="1" x14ac:dyDescent="0.35">
      <c r="A102" s="27"/>
      <c r="B102" s="24" t="e">
        <v>#N/A</v>
      </c>
      <c r="C102" s="24">
        <v>7</v>
      </c>
      <c r="D102" s="24" t="e">
        <v>#N/A</v>
      </c>
      <c r="E102" s="24">
        <v>17</v>
      </c>
      <c r="F102" s="24" t="e">
        <v>#N/A</v>
      </c>
      <c r="G102" s="24">
        <v>27</v>
      </c>
      <c r="H102" s="24" t="e">
        <v>#N/A</v>
      </c>
      <c r="I102" s="24">
        <v>37</v>
      </c>
      <c r="J102" s="24" t="e">
        <v>#N/A</v>
      </c>
      <c r="K102" s="24">
        <v>47</v>
      </c>
      <c r="L102" s="24" t="e">
        <v>#N/A</v>
      </c>
      <c r="M102" s="24">
        <v>57</v>
      </c>
      <c r="N102" s="24" t="e">
        <v>#N/A</v>
      </c>
      <c r="O102" s="24">
        <v>67</v>
      </c>
      <c r="P102" s="24" t="e">
        <v>#N/A</v>
      </c>
      <c r="Q102" s="24">
        <v>77</v>
      </c>
    </row>
    <row r="103" spans="1:17" ht="15" customHeight="1" x14ac:dyDescent="0.35">
      <c r="A103" s="27"/>
      <c r="B103" s="24" t="e">
        <v>#N/A</v>
      </c>
      <c r="C103" s="24">
        <v>7</v>
      </c>
      <c r="D103" s="24" t="e">
        <v>#N/A</v>
      </c>
      <c r="E103" s="24">
        <v>17</v>
      </c>
      <c r="F103" s="24" t="e">
        <v>#N/A</v>
      </c>
      <c r="G103" s="24">
        <v>27</v>
      </c>
      <c r="H103" s="24" t="e">
        <v>#N/A</v>
      </c>
      <c r="I103" s="24">
        <v>37</v>
      </c>
      <c r="J103" s="24" t="e">
        <v>#N/A</v>
      </c>
      <c r="K103" s="24">
        <v>47</v>
      </c>
      <c r="L103" s="24" t="e">
        <v>#N/A</v>
      </c>
      <c r="M103" s="24">
        <v>57</v>
      </c>
      <c r="N103" s="24" t="e">
        <v>#N/A</v>
      </c>
      <c r="O103" s="24">
        <v>67</v>
      </c>
      <c r="P103" s="24" t="e">
        <v>#N/A</v>
      </c>
      <c r="Q103" s="24">
        <v>77</v>
      </c>
    </row>
    <row r="104" spans="1:17" ht="15" customHeight="1" x14ac:dyDescent="0.35">
      <c r="A104" s="27"/>
      <c r="B104" s="24" t="e">
        <v>#N/A</v>
      </c>
      <c r="C104" s="24">
        <v>7</v>
      </c>
      <c r="D104" s="24" t="e">
        <v>#N/A</v>
      </c>
      <c r="E104" s="24">
        <v>17</v>
      </c>
      <c r="F104" s="24" t="e">
        <v>#N/A</v>
      </c>
      <c r="G104" s="24">
        <v>27</v>
      </c>
      <c r="H104" s="24" t="e">
        <v>#N/A</v>
      </c>
      <c r="I104" s="24">
        <v>37</v>
      </c>
      <c r="J104" s="24" t="e">
        <v>#N/A</v>
      </c>
      <c r="K104" s="24">
        <v>47</v>
      </c>
      <c r="L104" s="24" t="e">
        <v>#N/A</v>
      </c>
      <c r="M104" s="24">
        <v>57</v>
      </c>
      <c r="N104" s="24" t="e">
        <v>#N/A</v>
      </c>
      <c r="O104" s="24">
        <v>67</v>
      </c>
      <c r="P104" s="24" t="e">
        <v>#N/A</v>
      </c>
      <c r="Q104" s="24">
        <v>77</v>
      </c>
    </row>
    <row r="105" spans="1:17" ht="15" customHeight="1" x14ac:dyDescent="0.35">
      <c r="A105" s="27"/>
      <c r="B105" s="24" t="e">
        <v>#N/A</v>
      </c>
      <c r="C105" s="24">
        <v>7</v>
      </c>
      <c r="D105" s="24" t="e">
        <v>#N/A</v>
      </c>
      <c r="E105" s="24">
        <v>17</v>
      </c>
      <c r="F105" s="24" t="e">
        <v>#N/A</v>
      </c>
      <c r="G105" s="24">
        <v>27</v>
      </c>
      <c r="H105" s="24" t="e">
        <v>#N/A</v>
      </c>
      <c r="I105" s="24">
        <v>37</v>
      </c>
      <c r="J105" s="24" t="e">
        <v>#N/A</v>
      </c>
      <c r="K105" s="24">
        <v>47</v>
      </c>
      <c r="L105" s="24" t="e">
        <v>#N/A</v>
      </c>
      <c r="M105" s="24">
        <v>57</v>
      </c>
      <c r="N105" s="24" t="e">
        <v>#N/A</v>
      </c>
      <c r="O105" s="24">
        <v>67</v>
      </c>
      <c r="P105" s="24" t="e">
        <v>#N/A</v>
      </c>
      <c r="Q105" s="24">
        <v>77</v>
      </c>
    </row>
    <row r="106" spans="1:17" ht="15" customHeight="1" x14ac:dyDescent="0.35">
      <c r="A106" s="27"/>
      <c r="B106" s="24" t="e">
        <v>#N/A</v>
      </c>
      <c r="C106" s="24">
        <v>7</v>
      </c>
      <c r="D106" s="24" t="e">
        <v>#N/A</v>
      </c>
      <c r="E106" s="24">
        <v>17</v>
      </c>
      <c r="F106" s="24" t="e">
        <v>#N/A</v>
      </c>
      <c r="G106" s="24">
        <v>27</v>
      </c>
      <c r="H106" s="24" t="e">
        <v>#N/A</v>
      </c>
      <c r="I106" s="24">
        <v>37</v>
      </c>
      <c r="J106" s="24" t="e">
        <v>#N/A</v>
      </c>
      <c r="K106" s="24">
        <v>47</v>
      </c>
      <c r="L106" s="24" t="e">
        <v>#N/A</v>
      </c>
      <c r="M106" s="24">
        <v>57</v>
      </c>
      <c r="N106" s="24" t="e">
        <v>#N/A</v>
      </c>
      <c r="O106" s="24">
        <v>67</v>
      </c>
      <c r="P106" s="24" t="e">
        <v>#N/A</v>
      </c>
      <c r="Q106" s="24">
        <v>77</v>
      </c>
    </row>
    <row r="107" spans="1:17" ht="15" customHeight="1" x14ac:dyDescent="0.35">
      <c r="A107" s="27"/>
      <c r="B107" s="24" t="e">
        <v>#N/A</v>
      </c>
      <c r="C107" s="24">
        <v>7</v>
      </c>
      <c r="D107" s="24" t="e">
        <v>#N/A</v>
      </c>
      <c r="E107" s="24">
        <v>17</v>
      </c>
      <c r="F107" s="24" t="e">
        <v>#N/A</v>
      </c>
      <c r="G107" s="24">
        <v>27</v>
      </c>
      <c r="H107" s="24" t="e">
        <v>#N/A</v>
      </c>
      <c r="I107" s="24">
        <v>37</v>
      </c>
      <c r="J107" s="24" t="e">
        <v>#N/A</v>
      </c>
      <c r="K107" s="24">
        <v>47</v>
      </c>
      <c r="L107" s="24" t="e">
        <v>#N/A</v>
      </c>
      <c r="M107" s="24">
        <v>57</v>
      </c>
      <c r="N107" s="24" t="e">
        <v>#N/A</v>
      </c>
      <c r="O107" s="24">
        <v>67</v>
      </c>
      <c r="P107" s="24" t="e">
        <v>#N/A</v>
      </c>
      <c r="Q107" s="24">
        <v>77</v>
      </c>
    </row>
    <row r="108" spans="1:17" ht="15" customHeight="1" x14ac:dyDescent="0.35">
      <c r="A108" s="27"/>
      <c r="B108" s="24" t="e">
        <v>#N/A</v>
      </c>
      <c r="C108" s="24">
        <v>7</v>
      </c>
      <c r="D108" s="24" t="e">
        <v>#N/A</v>
      </c>
      <c r="E108" s="24">
        <v>17</v>
      </c>
      <c r="F108" s="24" t="e">
        <v>#N/A</v>
      </c>
      <c r="G108" s="24">
        <v>27</v>
      </c>
      <c r="H108" s="24" t="e">
        <v>#N/A</v>
      </c>
      <c r="I108" s="24">
        <v>37</v>
      </c>
      <c r="J108" s="24" t="e">
        <v>#N/A</v>
      </c>
      <c r="K108" s="24">
        <v>47</v>
      </c>
      <c r="L108" s="24" t="e">
        <v>#N/A</v>
      </c>
      <c r="M108" s="24">
        <v>57</v>
      </c>
      <c r="N108" s="24" t="e">
        <v>#N/A</v>
      </c>
      <c r="O108" s="24">
        <v>67</v>
      </c>
      <c r="P108" s="24" t="e">
        <v>#N/A</v>
      </c>
      <c r="Q108" s="24">
        <v>77</v>
      </c>
    </row>
    <row r="109" spans="1:17" ht="15" customHeight="1" x14ac:dyDescent="0.35">
      <c r="A109" s="27"/>
      <c r="B109" s="24" t="e">
        <v>#N/A</v>
      </c>
      <c r="C109" s="24">
        <v>7</v>
      </c>
      <c r="D109" s="24" t="e">
        <v>#N/A</v>
      </c>
      <c r="E109" s="24">
        <v>17</v>
      </c>
      <c r="F109" s="24" t="e">
        <v>#N/A</v>
      </c>
      <c r="G109" s="24">
        <v>27</v>
      </c>
      <c r="H109" s="24" t="e">
        <v>#N/A</v>
      </c>
      <c r="I109" s="24">
        <v>37</v>
      </c>
      <c r="J109" s="24" t="e">
        <v>#N/A</v>
      </c>
      <c r="K109" s="24">
        <v>47</v>
      </c>
      <c r="L109" s="24" t="e">
        <v>#N/A</v>
      </c>
      <c r="M109" s="24">
        <v>57</v>
      </c>
      <c r="N109" s="24" t="e">
        <v>#N/A</v>
      </c>
      <c r="O109" s="24">
        <v>67</v>
      </c>
      <c r="P109" s="24" t="e">
        <v>#N/A</v>
      </c>
      <c r="Q109" s="24">
        <v>77</v>
      </c>
    </row>
    <row r="110" spans="1:17" ht="15" customHeight="1" x14ac:dyDescent="0.35">
      <c r="A110" s="27"/>
      <c r="B110" s="24" t="e">
        <v>#N/A</v>
      </c>
      <c r="C110" s="24">
        <v>7</v>
      </c>
      <c r="D110" s="24" t="e">
        <v>#N/A</v>
      </c>
      <c r="E110" s="24">
        <v>17</v>
      </c>
      <c r="F110" s="24" t="e">
        <v>#N/A</v>
      </c>
      <c r="G110" s="24">
        <v>27</v>
      </c>
      <c r="H110" s="24" t="e">
        <v>#N/A</v>
      </c>
      <c r="I110" s="24">
        <v>37</v>
      </c>
      <c r="J110" s="24" t="e">
        <v>#N/A</v>
      </c>
      <c r="K110" s="24">
        <v>47</v>
      </c>
      <c r="L110" s="24" t="e">
        <v>#N/A</v>
      </c>
      <c r="M110" s="24">
        <v>57</v>
      </c>
      <c r="N110" s="24" t="e">
        <v>#N/A</v>
      </c>
      <c r="O110" s="24">
        <v>67</v>
      </c>
      <c r="P110" s="24" t="e">
        <v>#N/A</v>
      </c>
      <c r="Q110" s="24">
        <v>77</v>
      </c>
    </row>
    <row r="111" spans="1:17" ht="15" customHeight="1" x14ac:dyDescent="0.35">
      <c r="A111" s="27"/>
      <c r="B111" s="24" t="e">
        <v>#N/A</v>
      </c>
      <c r="C111" s="24">
        <v>7</v>
      </c>
      <c r="D111" s="24" t="e">
        <v>#N/A</v>
      </c>
      <c r="E111" s="24">
        <v>17</v>
      </c>
      <c r="F111" s="24" t="e">
        <v>#N/A</v>
      </c>
      <c r="G111" s="24">
        <v>27</v>
      </c>
      <c r="H111" s="24" t="e">
        <v>#N/A</v>
      </c>
      <c r="I111" s="24">
        <v>37</v>
      </c>
      <c r="J111" s="24" t="e">
        <v>#N/A</v>
      </c>
      <c r="K111" s="24">
        <v>47</v>
      </c>
      <c r="L111" s="24" t="e">
        <v>#N/A</v>
      </c>
      <c r="M111" s="24">
        <v>57</v>
      </c>
      <c r="N111" s="24" t="e">
        <v>#N/A</v>
      </c>
      <c r="O111" s="24">
        <v>67</v>
      </c>
      <c r="P111" s="24" t="e">
        <v>#N/A</v>
      </c>
      <c r="Q111" s="24">
        <v>77</v>
      </c>
    </row>
    <row r="112" spans="1:17" ht="15" customHeight="1" x14ac:dyDescent="0.35">
      <c r="A112" s="27"/>
      <c r="B112" s="24" t="e">
        <v>#N/A</v>
      </c>
      <c r="C112" s="24">
        <v>7</v>
      </c>
      <c r="D112" s="24" t="e">
        <v>#N/A</v>
      </c>
      <c r="E112" s="24">
        <v>17</v>
      </c>
      <c r="F112" s="24" t="e">
        <v>#N/A</v>
      </c>
      <c r="G112" s="24">
        <v>27</v>
      </c>
      <c r="H112" s="24" t="e">
        <v>#N/A</v>
      </c>
      <c r="I112" s="24">
        <v>37</v>
      </c>
      <c r="J112" s="24" t="e">
        <v>#N/A</v>
      </c>
      <c r="K112" s="24">
        <v>47</v>
      </c>
      <c r="L112" s="24" t="e">
        <v>#N/A</v>
      </c>
      <c r="M112" s="24">
        <v>57</v>
      </c>
      <c r="N112" s="24" t="e">
        <v>#N/A</v>
      </c>
      <c r="O112" s="24">
        <v>67</v>
      </c>
      <c r="P112" s="24" t="e">
        <v>#N/A</v>
      </c>
      <c r="Q112" s="24">
        <v>77</v>
      </c>
    </row>
    <row r="113" spans="1:17" ht="15" customHeight="1" x14ac:dyDescent="0.35">
      <c r="A113" s="27"/>
      <c r="B113" s="24" t="e">
        <v>#N/A</v>
      </c>
      <c r="C113" s="24">
        <v>7</v>
      </c>
      <c r="D113" s="24" t="e">
        <v>#N/A</v>
      </c>
      <c r="E113" s="24">
        <v>17</v>
      </c>
      <c r="F113" s="24" t="e">
        <v>#N/A</v>
      </c>
      <c r="G113" s="24">
        <v>27</v>
      </c>
      <c r="H113" s="24" t="e">
        <v>#N/A</v>
      </c>
      <c r="I113" s="24">
        <v>37</v>
      </c>
      <c r="J113" s="24" t="e">
        <v>#N/A</v>
      </c>
      <c r="K113" s="24">
        <v>47</v>
      </c>
      <c r="L113" s="24" t="e">
        <v>#N/A</v>
      </c>
      <c r="M113" s="24">
        <v>57</v>
      </c>
      <c r="N113" s="24" t="e">
        <v>#N/A</v>
      </c>
      <c r="O113" s="24">
        <v>67</v>
      </c>
      <c r="P113" s="24" t="e">
        <v>#N/A</v>
      </c>
      <c r="Q113" s="24">
        <v>77</v>
      </c>
    </row>
    <row r="114" spans="1:17" ht="15" customHeight="1" x14ac:dyDescent="0.35">
      <c r="A114" s="27"/>
      <c r="B114" s="24" t="e">
        <v>#N/A</v>
      </c>
      <c r="C114" s="24">
        <v>7</v>
      </c>
      <c r="D114" s="24" t="e">
        <v>#N/A</v>
      </c>
      <c r="E114" s="24">
        <v>17</v>
      </c>
      <c r="F114" s="24" t="e">
        <v>#N/A</v>
      </c>
      <c r="G114" s="24">
        <v>27</v>
      </c>
      <c r="H114" s="24" t="e">
        <v>#N/A</v>
      </c>
      <c r="I114" s="24">
        <v>37</v>
      </c>
      <c r="J114" s="24" t="e">
        <v>#N/A</v>
      </c>
      <c r="K114" s="24">
        <v>47</v>
      </c>
      <c r="L114" s="24" t="e">
        <v>#N/A</v>
      </c>
      <c r="M114" s="24">
        <v>57</v>
      </c>
      <c r="N114" s="24" t="e">
        <v>#N/A</v>
      </c>
      <c r="O114" s="24">
        <v>67</v>
      </c>
      <c r="P114" s="24" t="e">
        <v>#N/A</v>
      </c>
      <c r="Q114" s="24">
        <v>77</v>
      </c>
    </row>
    <row r="115" spans="1:17" ht="15" customHeight="1" x14ac:dyDescent="0.35">
      <c r="A115" s="27"/>
      <c r="B115" s="24" t="e">
        <v>#N/A</v>
      </c>
      <c r="C115" s="24">
        <v>7</v>
      </c>
      <c r="D115" s="24" t="e">
        <v>#N/A</v>
      </c>
      <c r="E115" s="24">
        <v>17</v>
      </c>
      <c r="F115" s="24" t="e">
        <v>#N/A</v>
      </c>
      <c r="G115" s="24">
        <v>27</v>
      </c>
      <c r="H115" s="24" t="e">
        <v>#N/A</v>
      </c>
      <c r="I115" s="24">
        <v>37</v>
      </c>
      <c r="J115" s="24" t="e">
        <v>#N/A</v>
      </c>
      <c r="K115" s="24">
        <v>47</v>
      </c>
      <c r="L115" s="24" t="e">
        <v>#N/A</v>
      </c>
      <c r="M115" s="24">
        <v>57</v>
      </c>
      <c r="N115" s="24" t="e">
        <v>#N/A</v>
      </c>
      <c r="O115" s="24">
        <v>67</v>
      </c>
      <c r="P115" s="24" t="e">
        <v>#N/A</v>
      </c>
      <c r="Q115" s="24">
        <v>77</v>
      </c>
    </row>
    <row r="116" spans="1:17" ht="15" customHeight="1" x14ac:dyDescent="0.35">
      <c r="A116" s="27"/>
      <c r="B116" s="24" t="e">
        <v>#N/A</v>
      </c>
      <c r="C116" s="24">
        <v>7</v>
      </c>
      <c r="D116" s="24" t="e">
        <v>#N/A</v>
      </c>
      <c r="E116" s="24">
        <v>17</v>
      </c>
      <c r="F116" s="24" t="e">
        <v>#N/A</v>
      </c>
      <c r="G116" s="24">
        <v>27</v>
      </c>
      <c r="H116" s="24" t="e">
        <v>#N/A</v>
      </c>
      <c r="I116" s="24">
        <v>37</v>
      </c>
      <c r="J116" s="24" t="e">
        <v>#N/A</v>
      </c>
      <c r="K116" s="24">
        <v>47</v>
      </c>
      <c r="L116" s="24" t="e">
        <v>#N/A</v>
      </c>
      <c r="M116" s="24">
        <v>57</v>
      </c>
      <c r="N116" s="24" t="e">
        <v>#N/A</v>
      </c>
      <c r="O116" s="24">
        <v>67</v>
      </c>
      <c r="P116" s="24" t="e">
        <v>#N/A</v>
      </c>
      <c r="Q116" s="24">
        <v>77</v>
      </c>
    </row>
    <row r="117" spans="1:17" ht="15" customHeight="1" x14ac:dyDescent="0.35">
      <c r="A117" s="27"/>
      <c r="B117" s="24" t="e">
        <v>#N/A</v>
      </c>
      <c r="C117" s="24">
        <v>7</v>
      </c>
      <c r="D117" s="24" t="e">
        <v>#N/A</v>
      </c>
      <c r="E117" s="24">
        <v>17</v>
      </c>
      <c r="F117" s="24" t="e">
        <v>#N/A</v>
      </c>
      <c r="G117" s="24">
        <v>27</v>
      </c>
      <c r="H117" s="24" t="e">
        <v>#N/A</v>
      </c>
      <c r="I117" s="24">
        <v>37</v>
      </c>
      <c r="J117" s="24" t="e">
        <v>#N/A</v>
      </c>
      <c r="K117" s="24">
        <v>47</v>
      </c>
      <c r="L117" s="24" t="e">
        <v>#N/A</v>
      </c>
      <c r="M117" s="24">
        <v>57</v>
      </c>
      <c r="N117" s="24" t="e">
        <v>#N/A</v>
      </c>
      <c r="O117" s="24">
        <v>67</v>
      </c>
      <c r="P117" s="24" t="e">
        <v>#N/A</v>
      </c>
      <c r="Q117" s="24">
        <v>77</v>
      </c>
    </row>
    <row r="118" spans="1:17" ht="15" customHeight="1" x14ac:dyDescent="0.35">
      <c r="A118" s="27"/>
      <c r="B118" s="24" t="e">
        <v>#N/A</v>
      </c>
      <c r="C118" s="24">
        <v>7</v>
      </c>
      <c r="D118" s="24" t="e">
        <v>#N/A</v>
      </c>
      <c r="E118" s="24">
        <v>17</v>
      </c>
      <c r="F118" s="24" t="e">
        <v>#N/A</v>
      </c>
      <c r="G118" s="24">
        <v>27</v>
      </c>
      <c r="H118" s="24" t="e">
        <v>#N/A</v>
      </c>
      <c r="I118" s="24">
        <v>37</v>
      </c>
      <c r="J118" s="24" t="e">
        <v>#N/A</v>
      </c>
      <c r="K118" s="24">
        <v>47</v>
      </c>
      <c r="L118" s="24" t="e">
        <v>#N/A</v>
      </c>
      <c r="M118" s="24">
        <v>57</v>
      </c>
      <c r="N118" s="24" t="e">
        <v>#N/A</v>
      </c>
      <c r="O118" s="24">
        <v>67</v>
      </c>
      <c r="P118" s="24" t="e">
        <v>#N/A</v>
      </c>
      <c r="Q118" s="24">
        <v>77</v>
      </c>
    </row>
    <row r="119" spans="1:17" ht="15" customHeight="1" x14ac:dyDescent="0.35">
      <c r="A119" s="27"/>
      <c r="B119" s="24" t="e">
        <v>#N/A</v>
      </c>
      <c r="C119" s="24">
        <v>7</v>
      </c>
      <c r="D119" s="24" t="e">
        <v>#N/A</v>
      </c>
      <c r="E119" s="24">
        <v>17</v>
      </c>
      <c r="F119" s="24" t="e">
        <v>#N/A</v>
      </c>
      <c r="G119" s="24">
        <v>27</v>
      </c>
      <c r="H119" s="24" t="e">
        <v>#N/A</v>
      </c>
      <c r="I119" s="24">
        <v>37</v>
      </c>
      <c r="J119" s="24" t="e">
        <v>#N/A</v>
      </c>
      <c r="K119" s="24">
        <v>47</v>
      </c>
      <c r="L119" s="24" t="e">
        <v>#N/A</v>
      </c>
      <c r="M119" s="24">
        <v>57</v>
      </c>
      <c r="N119" s="24" t="e">
        <v>#N/A</v>
      </c>
      <c r="O119" s="24">
        <v>67</v>
      </c>
      <c r="P119" s="24" t="e">
        <v>#N/A</v>
      </c>
      <c r="Q119" s="24">
        <v>77</v>
      </c>
    </row>
    <row r="120" spans="1:17" ht="15" customHeight="1" x14ac:dyDescent="0.35">
      <c r="A120" s="27"/>
      <c r="B120" s="24" t="e">
        <v>#N/A</v>
      </c>
      <c r="C120" s="24">
        <v>7</v>
      </c>
      <c r="D120" s="24" t="e">
        <v>#N/A</v>
      </c>
      <c r="E120" s="24">
        <v>17</v>
      </c>
      <c r="F120" s="24" t="e">
        <v>#N/A</v>
      </c>
      <c r="G120" s="24">
        <v>27</v>
      </c>
      <c r="H120" s="24" t="e">
        <v>#N/A</v>
      </c>
      <c r="I120" s="24">
        <v>37</v>
      </c>
      <c r="J120" s="24" t="e">
        <v>#N/A</v>
      </c>
      <c r="K120" s="24">
        <v>47</v>
      </c>
      <c r="L120" s="24" t="e">
        <v>#N/A</v>
      </c>
      <c r="M120" s="24">
        <v>57</v>
      </c>
      <c r="N120" s="24" t="e">
        <v>#N/A</v>
      </c>
      <c r="O120" s="24">
        <v>67</v>
      </c>
      <c r="P120" s="24" t="e">
        <v>#N/A</v>
      </c>
      <c r="Q120" s="24">
        <v>77</v>
      </c>
    </row>
    <row r="121" spans="1:17" ht="15" customHeight="1" x14ac:dyDescent="0.35">
      <c r="A121" s="27"/>
      <c r="B121" s="24" t="e">
        <v>#N/A</v>
      </c>
      <c r="C121" s="24">
        <v>7</v>
      </c>
      <c r="D121" s="24" t="e">
        <v>#N/A</v>
      </c>
      <c r="E121" s="24">
        <v>17</v>
      </c>
      <c r="F121" s="24" t="e">
        <v>#N/A</v>
      </c>
      <c r="G121" s="24">
        <v>27</v>
      </c>
      <c r="H121" s="24" t="e">
        <v>#N/A</v>
      </c>
      <c r="I121" s="24">
        <v>37</v>
      </c>
      <c r="J121" s="24" t="e">
        <v>#N/A</v>
      </c>
      <c r="K121" s="24">
        <v>47</v>
      </c>
      <c r="L121" s="24" t="e">
        <v>#N/A</v>
      </c>
      <c r="M121" s="24">
        <v>57</v>
      </c>
      <c r="N121" s="24" t="e">
        <v>#N/A</v>
      </c>
      <c r="O121" s="24">
        <v>67</v>
      </c>
      <c r="P121" s="24" t="e">
        <v>#N/A</v>
      </c>
      <c r="Q121" s="24">
        <v>77</v>
      </c>
    </row>
    <row r="122" spans="1:17" ht="15" customHeight="1" x14ac:dyDescent="0.35">
      <c r="A122" s="27"/>
      <c r="B122" s="24" t="e">
        <v>#N/A</v>
      </c>
      <c r="C122" s="24">
        <v>7</v>
      </c>
      <c r="D122" s="24" t="e">
        <v>#N/A</v>
      </c>
      <c r="E122" s="24">
        <v>17</v>
      </c>
      <c r="F122" s="24" t="e">
        <v>#N/A</v>
      </c>
      <c r="G122" s="24">
        <v>27</v>
      </c>
      <c r="H122" s="24" t="e">
        <v>#N/A</v>
      </c>
      <c r="I122" s="24">
        <v>37</v>
      </c>
      <c r="J122" s="24" t="e">
        <v>#N/A</v>
      </c>
      <c r="K122" s="24">
        <v>47</v>
      </c>
      <c r="L122" s="24" t="e">
        <v>#N/A</v>
      </c>
      <c r="M122" s="24">
        <v>57</v>
      </c>
      <c r="N122" s="24" t="e">
        <v>#N/A</v>
      </c>
      <c r="O122" s="24">
        <v>67</v>
      </c>
      <c r="P122" s="24" t="e">
        <v>#N/A</v>
      </c>
      <c r="Q122" s="24">
        <v>77</v>
      </c>
    </row>
    <row r="123" spans="1:17" ht="15" customHeight="1" x14ac:dyDescent="0.35">
      <c r="A123" s="27"/>
      <c r="B123" s="24" t="e">
        <v>#N/A</v>
      </c>
      <c r="C123" s="24">
        <v>7</v>
      </c>
      <c r="D123" s="24" t="e">
        <v>#N/A</v>
      </c>
      <c r="E123" s="24">
        <v>17</v>
      </c>
      <c r="F123" s="24" t="e">
        <v>#N/A</v>
      </c>
      <c r="G123" s="24">
        <v>27</v>
      </c>
      <c r="H123" s="24" t="e">
        <v>#N/A</v>
      </c>
      <c r="I123" s="24">
        <v>37</v>
      </c>
      <c r="J123" s="24" t="e">
        <v>#N/A</v>
      </c>
      <c r="K123" s="24">
        <v>47</v>
      </c>
      <c r="L123" s="24" t="e">
        <v>#N/A</v>
      </c>
      <c r="M123" s="24">
        <v>57</v>
      </c>
      <c r="N123" s="24" t="e">
        <v>#N/A</v>
      </c>
      <c r="O123" s="24">
        <v>67</v>
      </c>
      <c r="P123" s="24" t="e">
        <v>#N/A</v>
      </c>
      <c r="Q123" s="24">
        <v>77</v>
      </c>
    </row>
    <row r="124" spans="1:17" ht="15" customHeight="1" x14ac:dyDescent="0.35">
      <c r="A124" s="27"/>
      <c r="B124" s="24" t="e">
        <v>#N/A</v>
      </c>
      <c r="C124" s="24">
        <v>7</v>
      </c>
      <c r="D124" s="24" t="e">
        <v>#N/A</v>
      </c>
      <c r="E124" s="24">
        <v>17</v>
      </c>
      <c r="F124" s="24" t="e">
        <v>#N/A</v>
      </c>
      <c r="G124" s="24">
        <v>27</v>
      </c>
      <c r="H124" s="24" t="e">
        <v>#N/A</v>
      </c>
      <c r="I124" s="24">
        <v>37</v>
      </c>
      <c r="J124" s="24" t="e">
        <v>#N/A</v>
      </c>
      <c r="K124" s="24">
        <v>47</v>
      </c>
      <c r="L124" s="24" t="e">
        <v>#N/A</v>
      </c>
      <c r="M124" s="24">
        <v>57</v>
      </c>
      <c r="N124" s="24" t="e">
        <v>#N/A</v>
      </c>
      <c r="O124" s="24">
        <v>67</v>
      </c>
      <c r="P124" s="24" t="e">
        <v>#N/A</v>
      </c>
      <c r="Q124" s="24">
        <v>77</v>
      </c>
    </row>
    <row r="125" spans="1:17" ht="15" customHeight="1" x14ac:dyDescent="0.35">
      <c r="A125" s="27"/>
      <c r="B125" s="24" t="e">
        <v>#N/A</v>
      </c>
      <c r="C125" s="24">
        <v>7</v>
      </c>
      <c r="D125" s="24" t="e">
        <v>#N/A</v>
      </c>
      <c r="E125" s="24">
        <v>17</v>
      </c>
      <c r="F125" s="24" t="e">
        <v>#N/A</v>
      </c>
      <c r="G125" s="24">
        <v>27</v>
      </c>
      <c r="H125" s="24" t="e">
        <v>#N/A</v>
      </c>
      <c r="I125" s="24">
        <v>37</v>
      </c>
      <c r="J125" s="24" t="e">
        <v>#N/A</v>
      </c>
      <c r="K125" s="24">
        <v>47</v>
      </c>
      <c r="L125" s="24" t="e">
        <v>#N/A</v>
      </c>
      <c r="M125" s="24">
        <v>57</v>
      </c>
      <c r="N125" s="24" t="e">
        <v>#N/A</v>
      </c>
      <c r="O125" s="24">
        <v>67</v>
      </c>
      <c r="P125" s="24" t="e">
        <v>#N/A</v>
      </c>
      <c r="Q125" s="24">
        <v>77</v>
      </c>
    </row>
    <row r="126" spans="1:17" ht="15" customHeight="1" x14ac:dyDescent="0.35">
      <c r="A126" s="27"/>
      <c r="B126" s="24" t="e">
        <v>#N/A</v>
      </c>
      <c r="C126" s="24">
        <v>7</v>
      </c>
      <c r="D126" s="24" t="e">
        <v>#N/A</v>
      </c>
      <c r="E126" s="24">
        <v>17</v>
      </c>
      <c r="F126" s="24" t="e">
        <v>#N/A</v>
      </c>
      <c r="G126" s="24">
        <v>27</v>
      </c>
      <c r="H126" s="24" t="e">
        <v>#N/A</v>
      </c>
      <c r="I126" s="24">
        <v>37</v>
      </c>
      <c r="J126" s="24" t="e">
        <v>#N/A</v>
      </c>
      <c r="K126" s="24">
        <v>47</v>
      </c>
      <c r="L126" s="24" t="e">
        <v>#N/A</v>
      </c>
      <c r="M126" s="24">
        <v>57</v>
      </c>
      <c r="N126" s="24" t="e">
        <v>#N/A</v>
      </c>
      <c r="O126" s="24">
        <v>67</v>
      </c>
      <c r="P126" s="24" t="e">
        <v>#N/A</v>
      </c>
      <c r="Q126" s="24">
        <v>77</v>
      </c>
    </row>
    <row r="127" spans="1:17" ht="15" customHeight="1" x14ac:dyDescent="0.35">
      <c r="A127" s="27"/>
      <c r="B127" s="24" t="e">
        <v>#N/A</v>
      </c>
      <c r="C127" s="24">
        <v>7</v>
      </c>
      <c r="D127" s="24" t="e">
        <v>#N/A</v>
      </c>
      <c r="E127" s="24">
        <v>17</v>
      </c>
      <c r="F127" s="24" t="e">
        <v>#N/A</v>
      </c>
      <c r="G127" s="24">
        <v>27</v>
      </c>
      <c r="H127" s="24" t="e">
        <v>#N/A</v>
      </c>
      <c r="I127" s="24">
        <v>37</v>
      </c>
      <c r="J127" s="24" t="e">
        <v>#N/A</v>
      </c>
      <c r="K127" s="24">
        <v>47</v>
      </c>
      <c r="L127" s="24" t="e">
        <v>#N/A</v>
      </c>
      <c r="M127" s="24">
        <v>57</v>
      </c>
      <c r="N127" s="24" t="e">
        <v>#N/A</v>
      </c>
      <c r="O127" s="24">
        <v>67</v>
      </c>
      <c r="P127" s="24" t="e">
        <v>#N/A</v>
      </c>
      <c r="Q127" s="24">
        <v>77</v>
      </c>
    </row>
    <row r="128" spans="1:17" ht="15" customHeight="1" x14ac:dyDescent="0.35">
      <c r="A128" s="27"/>
      <c r="B128" s="24" t="e">
        <v>#N/A</v>
      </c>
      <c r="C128" s="24">
        <v>7</v>
      </c>
      <c r="D128" s="24" t="e">
        <v>#N/A</v>
      </c>
      <c r="E128" s="24">
        <v>17</v>
      </c>
      <c r="F128" s="24" t="e">
        <v>#N/A</v>
      </c>
      <c r="G128" s="24">
        <v>27</v>
      </c>
      <c r="H128" s="24" t="e">
        <v>#N/A</v>
      </c>
      <c r="I128" s="24">
        <v>37</v>
      </c>
      <c r="J128" s="24" t="e">
        <v>#N/A</v>
      </c>
      <c r="K128" s="24">
        <v>47</v>
      </c>
      <c r="L128" s="24" t="e">
        <v>#N/A</v>
      </c>
      <c r="M128" s="24">
        <v>57</v>
      </c>
      <c r="N128" s="24" t="e">
        <v>#N/A</v>
      </c>
      <c r="O128" s="24">
        <v>67</v>
      </c>
      <c r="P128" s="24" t="e">
        <v>#N/A</v>
      </c>
      <c r="Q128" s="24">
        <v>77</v>
      </c>
    </row>
    <row r="129" spans="1:17" ht="15" customHeight="1" x14ac:dyDescent="0.35">
      <c r="A129" s="27"/>
      <c r="B129" s="24" t="e">
        <v>#N/A</v>
      </c>
      <c r="C129" s="24">
        <v>7</v>
      </c>
      <c r="D129" s="24" t="e">
        <v>#N/A</v>
      </c>
      <c r="E129" s="24">
        <v>17</v>
      </c>
      <c r="F129" s="24" t="e">
        <v>#N/A</v>
      </c>
      <c r="G129" s="24">
        <v>27</v>
      </c>
      <c r="H129" s="24" t="e">
        <v>#N/A</v>
      </c>
      <c r="I129" s="24">
        <v>37</v>
      </c>
      <c r="J129" s="24" t="e">
        <v>#N/A</v>
      </c>
      <c r="K129" s="24">
        <v>47</v>
      </c>
      <c r="L129" s="24" t="e">
        <v>#N/A</v>
      </c>
      <c r="M129" s="24">
        <v>57</v>
      </c>
      <c r="N129" s="24" t="e">
        <v>#N/A</v>
      </c>
      <c r="O129" s="24">
        <v>67</v>
      </c>
      <c r="P129" s="24" t="e">
        <v>#N/A</v>
      </c>
      <c r="Q129" s="24">
        <v>77</v>
      </c>
    </row>
    <row r="130" spans="1:17" ht="15" customHeight="1" x14ac:dyDescent="0.35">
      <c r="A130" s="27"/>
      <c r="B130" s="24" t="e">
        <v>#N/A</v>
      </c>
      <c r="C130" s="24">
        <v>7</v>
      </c>
      <c r="D130" s="24" t="e">
        <v>#N/A</v>
      </c>
      <c r="E130" s="24">
        <v>17</v>
      </c>
      <c r="F130" s="24" t="e">
        <v>#N/A</v>
      </c>
      <c r="G130" s="24">
        <v>27</v>
      </c>
      <c r="H130" s="24" t="e">
        <v>#N/A</v>
      </c>
      <c r="I130" s="24">
        <v>37</v>
      </c>
      <c r="J130" s="24" t="e">
        <v>#N/A</v>
      </c>
      <c r="K130" s="24">
        <v>47</v>
      </c>
      <c r="L130" s="24" t="e">
        <v>#N/A</v>
      </c>
      <c r="M130" s="24">
        <v>57</v>
      </c>
      <c r="N130" s="24" t="e">
        <v>#N/A</v>
      </c>
      <c r="O130" s="24">
        <v>67</v>
      </c>
      <c r="P130" s="24" t="e">
        <v>#N/A</v>
      </c>
      <c r="Q130" s="24">
        <v>77</v>
      </c>
    </row>
    <row r="131" spans="1:17" ht="15" customHeight="1" x14ac:dyDescent="0.35">
      <c r="A131" s="27"/>
      <c r="B131" s="24" t="e">
        <v>#N/A</v>
      </c>
      <c r="C131" s="24">
        <v>7</v>
      </c>
      <c r="D131" s="24" t="e">
        <v>#N/A</v>
      </c>
      <c r="E131" s="24">
        <v>17</v>
      </c>
      <c r="F131" s="24" t="e">
        <v>#N/A</v>
      </c>
      <c r="G131" s="24">
        <v>27</v>
      </c>
      <c r="H131" s="24" t="e">
        <v>#N/A</v>
      </c>
      <c r="I131" s="24">
        <v>37</v>
      </c>
      <c r="J131" s="24" t="e">
        <v>#N/A</v>
      </c>
      <c r="K131" s="24">
        <v>47</v>
      </c>
      <c r="L131" s="24" t="e">
        <v>#N/A</v>
      </c>
      <c r="M131" s="24">
        <v>57</v>
      </c>
      <c r="N131" s="24" t="e">
        <v>#N/A</v>
      </c>
      <c r="O131" s="24">
        <v>67</v>
      </c>
      <c r="P131" s="24" t="e">
        <v>#N/A</v>
      </c>
      <c r="Q131" s="24">
        <v>77</v>
      </c>
    </row>
    <row r="132" spans="1:17" ht="15" customHeight="1" x14ac:dyDescent="0.35">
      <c r="A132" s="27"/>
      <c r="B132" s="24" t="e">
        <v>#N/A</v>
      </c>
      <c r="C132" s="24">
        <v>7</v>
      </c>
      <c r="D132" s="24" t="e">
        <v>#N/A</v>
      </c>
      <c r="E132" s="24">
        <v>17</v>
      </c>
      <c r="F132" s="24" t="e">
        <v>#N/A</v>
      </c>
      <c r="G132" s="24">
        <v>27</v>
      </c>
      <c r="H132" s="24" t="e">
        <v>#N/A</v>
      </c>
      <c r="I132" s="24">
        <v>37</v>
      </c>
      <c r="J132" s="24" t="e">
        <v>#N/A</v>
      </c>
      <c r="K132" s="24">
        <v>47</v>
      </c>
      <c r="L132" s="24" t="e">
        <v>#N/A</v>
      </c>
      <c r="M132" s="24">
        <v>57</v>
      </c>
      <c r="N132" s="24" t="e">
        <v>#N/A</v>
      </c>
      <c r="O132" s="24">
        <v>67</v>
      </c>
      <c r="P132" s="24" t="e">
        <v>#N/A</v>
      </c>
      <c r="Q132" s="24">
        <v>77</v>
      </c>
    </row>
    <row r="133" spans="1:17" ht="15" customHeight="1" x14ac:dyDescent="0.35">
      <c r="A133" s="27"/>
      <c r="B133" s="24" t="e">
        <v>#N/A</v>
      </c>
      <c r="C133" s="24">
        <v>7</v>
      </c>
      <c r="D133" s="24" t="e">
        <v>#N/A</v>
      </c>
      <c r="E133" s="24">
        <v>17</v>
      </c>
      <c r="F133" s="24" t="e">
        <v>#N/A</v>
      </c>
      <c r="G133" s="24">
        <v>27</v>
      </c>
      <c r="H133" s="24" t="e">
        <v>#N/A</v>
      </c>
      <c r="I133" s="24">
        <v>37</v>
      </c>
      <c r="J133" s="24" t="e">
        <v>#N/A</v>
      </c>
      <c r="K133" s="24">
        <v>47</v>
      </c>
      <c r="L133" s="24" t="e">
        <v>#N/A</v>
      </c>
      <c r="M133" s="24">
        <v>57</v>
      </c>
      <c r="N133" s="24" t="e">
        <v>#N/A</v>
      </c>
      <c r="O133" s="24">
        <v>67</v>
      </c>
      <c r="P133" s="24" t="e">
        <v>#N/A</v>
      </c>
      <c r="Q133" s="24">
        <v>77</v>
      </c>
    </row>
    <row r="134" spans="1:17" ht="15" customHeight="1" x14ac:dyDescent="0.35">
      <c r="A134" s="27"/>
      <c r="B134" s="24" t="e">
        <v>#N/A</v>
      </c>
      <c r="C134" s="24">
        <v>7</v>
      </c>
      <c r="D134" s="24" t="e">
        <v>#N/A</v>
      </c>
      <c r="E134" s="24">
        <v>17</v>
      </c>
      <c r="F134" s="24" t="e">
        <v>#N/A</v>
      </c>
      <c r="G134" s="24">
        <v>27</v>
      </c>
      <c r="H134" s="24" t="e">
        <v>#N/A</v>
      </c>
      <c r="I134" s="24">
        <v>37</v>
      </c>
      <c r="J134" s="24" t="e">
        <v>#N/A</v>
      </c>
      <c r="K134" s="24">
        <v>47</v>
      </c>
      <c r="L134" s="24" t="e">
        <v>#N/A</v>
      </c>
      <c r="M134" s="24">
        <v>57</v>
      </c>
      <c r="N134" s="24" t="e">
        <v>#N/A</v>
      </c>
      <c r="O134" s="24">
        <v>67</v>
      </c>
      <c r="P134" s="24" t="e">
        <v>#N/A</v>
      </c>
      <c r="Q134" s="24">
        <v>77</v>
      </c>
    </row>
    <row r="135" spans="1:17" ht="15" customHeight="1" x14ac:dyDescent="0.35">
      <c r="A135" s="27"/>
      <c r="B135" s="24" t="e">
        <v>#N/A</v>
      </c>
      <c r="C135" s="24">
        <v>7</v>
      </c>
      <c r="D135" s="24" t="e">
        <v>#N/A</v>
      </c>
      <c r="E135" s="24">
        <v>17</v>
      </c>
      <c r="F135" s="24" t="e">
        <v>#N/A</v>
      </c>
      <c r="G135" s="24">
        <v>27</v>
      </c>
      <c r="H135" s="24" t="e">
        <v>#N/A</v>
      </c>
      <c r="I135" s="24">
        <v>37</v>
      </c>
      <c r="J135" s="24" t="e">
        <v>#N/A</v>
      </c>
      <c r="K135" s="24">
        <v>47</v>
      </c>
      <c r="L135" s="24" t="e">
        <v>#N/A</v>
      </c>
      <c r="M135" s="24">
        <v>57</v>
      </c>
      <c r="N135" s="24" t="e">
        <v>#N/A</v>
      </c>
      <c r="O135" s="24">
        <v>67</v>
      </c>
      <c r="P135" s="24" t="e">
        <v>#N/A</v>
      </c>
      <c r="Q135" s="24">
        <v>77</v>
      </c>
    </row>
    <row r="136" spans="1:17" ht="15" customHeight="1" x14ac:dyDescent="0.35">
      <c r="A136" s="27"/>
      <c r="B136" s="24" t="e">
        <v>#N/A</v>
      </c>
      <c r="C136" s="24">
        <v>7</v>
      </c>
      <c r="D136" s="24" t="e">
        <v>#N/A</v>
      </c>
      <c r="E136" s="24">
        <v>17</v>
      </c>
      <c r="F136" s="24" t="e">
        <v>#N/A</v>
      </c>
      <c r="G136" s="24">
        <v>27</v>
      </c>
      <c r="H136" s="24" t="e">
        <v>#N/A</v>
      </c>
      <c r="I136" s="24">
        <v>37</v>
      </c>
      <c r="J136" s="24" t="e">
        <v>#N/A</v>
      </c>
      <c r="K136" s="24">
        <v>47</v>
      </c>
      <c r="L136" s="24" t="e">
        <v>#N/A</v>
      </c>
      <c r="M136" s="24">
        <v>57</v>
      </c>
      <c r="N136" s="24" t="e">
        <v>#N/A</v>
      </c>
      <c r="O136" s="24">
        <v>67</v>
      </c>
      <c r="P136" s="24" t="e">
        <v>#N/A</v>
      </c>
      <c r="Q136" s="24">
        <v>77</v>
      </c>
    </row>
    <row r="137" spans="1:17" ht="15" customHeight="1" x14ac:dyDescent="0.35">
      <c r="A137" s="27"/>
      <c r="B137" s="24" t="e">
        <v>#N/A</v>
      </c>
      <c r="C137" s="24">
        <v>7</v>
      </c>
      <c r="D137" s="24" t="e">
        <v>#N/A</v>
      </c>
      <c r="E137" s="24">
        <v>17</v>
      </c>
      <c r="F137" s="24" t="e">
        <v>#N/A</v>
      </c>
      <c r="G137" s="24">
        <v>27</v>
      </c>
      <c r="H137" s="24" t="e">
        <v>#N/A</v>
      </c>
      <c r="I137" s="24">
        <v>37</v>
      </c>
      <c r="J137" s="24" t="e">
        <v>#N/A</v>
      </c>
      <c r="K137" s="24">
        <v>47</v>
      </c>
      <c r="L137" s="24" t="e">
        <v>#N/A</v>
      </c>
      <c r="M137" s="24">
        <v>57</v>
      </c>
      <c r="N137" s="24" t="e">
        <v>#N/A</v>
      </c>
      <c r="O137" s="24">
        <v>67</v>
      </c>
      <c r="P137" s="24" t="e">
        <v>#N/A</v>
      </c>
      <c r="Q137" s="24">
        <v>77</v>
      </c>
    </row>
    <row r="138" spans="1:17" ht="15" customHeight="1" x14ac:dyDescent="0.35">
      <c r="A138" s="27"/>
      <c r="B138" s="24" t="e">
        <v>#N/A</v>
      </c>
      <c r="C138" s="24">
        <v>7</v>
      </c>
      <c r="D138" s="24" t="e">
        <v>#N/A</v>
      </c>
      <c r="E138" s="24">
        <v>17</v>
      </c>
      <c r="F138" s="24" t="e">
        <v>#N/A</v>
      </c>
      <c r="G138" s="24">
        <v>27</v>
      </c>
      <c r="H138" s="24" t="e">
        <v>#N/A</v>
      </c>
      <c r="I138" s="24">
        <v>37</v>
      </c>
      <c r="J138" s="24" t="e">
        <v>#N/A</v>
      </c>
      <c r="K138" s="24">
        <v>47</v>
      </c>
      <c r="L138" s="24" t="e">
        <v>#N/A</v>
      </c>
      <c r="M138" s="24">
        <v>57</v>
      </c>
      <c r="N138" s="24" t="e">
        <v>#N/A</v>
      </c>
      <c r="O138" s="24">
        <v>67</v>
      </c>
      <c r="P138" s="24" t="e">
        <v>#N/A</v>
      </c>
      <c r="Q138" s="24">
        <v>77</v>
      </c>
    </row>
    <row r="139" spans="1:17" ht="15" customHeight="1" x14ac:dyDescent="0.35">
      <c r="A139" s="27"/>
      <c r="B139" s="24" t="e">
        <v>#N/A</v>
      </c>
      <c r="C139" s="24">
        <v>7</v>
      </c>
      <c r="D139" s="24" t="e">
        <v>#N/A</v>
      </c>
      <c r="E139" s="24">
        <v>17</v>
      </c>
      <c r="F139" s="24" t="e">
        <v>#N/A</v>
      </c>
      <c r="G139" s="24">
        <v>27</v>
      </c>
      <c r="H139" s="24" t="e">
        <v>#N/A</v>
      </c>
      <c r="I139" s="24">
        <v>37</v>
      </c>
      <c r="J139" s="24" t="e">
        <v>#N/A</v>
      </c>
      <c r="K139" s="24">
        <v>47</v>
      </c>
      <c r="L139" s="24" t="e">
        <v>#N/A</v>
      </c>
      <c r="M139" s="24">
        <v>57</v>
      </c>
      <c r="N139" s="24" t="e">
        <v>#N/A</v>
      </c>
      <c r="O139" s="24">
        <v>67</v>
      </c>
      <c r="P139" s="24" t="e">
        <v>#N/A</v>
      </c>
      <c r="Q139" s="24">
        <v>77</v>
      </c>
    </row>
    <row r="140" spans="1:17" ht="15" customHeight="1" x14ac:dyDescent="0.35">
      <c r="A140" s="27"/>
      <c r="B140" s="24" t="e">
        <v>#N/A</v>
      </c>
      <c r="C140" s="24">
        <v>7</v>
      </c>
      <c r="D140" s="24" t="e">
        <v>#N/A</v>
      </c>
      <c r="E140" s="24">
        <v>17</v>
      </c>
      <c r="F140" s="24" t="e">
        <v>#N/A</v>
      </c>
      <c r="G140" s="24">
        <v>27</v>
      </c>
      <c r="H140" s="24" t="e">
        <v>#N/A</v>
      </c>
      <c r="I140" s="24">
        <v>37</v>
      </c>
      <c r="J140" s="24" t="e">
        <v>#N/A</v>
      </c>
      <c r="K140" s="24">
        <v>47</v>
      </c>
      <c r="L140" s="24" t="e">
        <v>#N/A</v>
      </c>
      <c r="M140" s="24">
        <v>57</v>
      </c>
      <c r="N140" s="24" t="e">
        <v>#N/A</v>
      </c>
      <c r="O140" s="24">
        <v>67</v>
      </c>
      <c r="P140" s="24" t="e">
        <v>#N/A</v>
      </c>
      <c r="Q140" s="24">
        <v>77</v>
      </c>
    </row>
    <row r="141" spans="1:17" ht="15" customHeight="1" x14ac:dyDescent="0.35">
      <c r="A141" s="27"/>
      <c r="B141" s="24" t="e">
        <v>#N/A</v>
      </c>
      <c r="C141" s="24">
        <v>7</v>
      </c>
      <c r="D141" s="24" t="e">
        <v>#N/A</v>
      </c>
      <c r="E141" s="24">
        <v>17</v>
      </c>
      <c r="F141" s="24" t="e">
        <v>#N/A</v>
      </c>
      <c r="G141" s="24">
        <v>27</v>
      </c>
      <c r="H141" s="24" t="e">
        <v>#N/A</v>
      </c>
      <c r="I141" s="24">
        <v>37</v>
      </c>
      <c r="J141" s="24" t="e">
        <v>#N/A</v>
      </c>
      <c r="K141" s="24">
        <v>47</v>
      </c>
      <c r="L141" s="24" t="e">
        <v>#N/A</v>
      </c>
      <c r="M141" s="24">
        <v>57</v>
      </c>
      <c r="N141" s="24" t="e">
        <v>#N/A</v>
      </c>
      <c r="O141" s="24">
        <v>67</v>
      </c>
      <c r="P141" s="24" t="e">
        <v>#N/A</v>
      </c>
      <c r="Q141" s="24">
        <v>77</v>
      </c>
    </row>
    <row r="142" spans="1:17" ht="15" customHeight="1" x14ac:dyDescent="0.35">
      <c r="A142" s="27"/>
      <c r="B142" s="24" t="e">
        <v>#N/A</v>
      </c>
      <c r="C142" s="24">
        <v>7</v>
      </c>
      <c r="D142" s="24" t="e">
        <v>#N/A</v>
      </c>
      <c r="E142" s="24">
        <v>17</v>
      </c>
      <c r="F142" s="24" t="e">
        <v>#N/A</v>
      </c>
      <c r="G142" s="24">
        <v>27</v>
      </c>
      <c r="H142" s="24" t="e">
        <v>#N/A</v>
      </c>
      <c r="I142" s="24">
        <v>37</v>
      </c>
      <c r="J142" s="24" t="e">
        <v>#N/A</v>
      </c>
      <c r="K142" s="24">
        <v>47</v>
      </c>
      <c r="L142" s="24" t="e">
        <v>#N/A</v>
      </c>
      <c r="M142" s="24">
        <v>57</v>
      </c>
      <c r="N142" s="24" t="e">
        <v>#N/A</v>
      </c>
      <c r="O142" s="24">
        <v>67</v>
      </c>
      <c r="P142" s="24" t="e">
        <v>#N/A</v>
      </c>
      <c r="Q142" s="24">
        <v>77</v>
      </c>
    </row>
    <row r="143" spans="1:17" ht="15" customHeight="1" x14ac:dyDescent="0.35">
      <c r="A143" s="27"/>
      <c r="B143" s="24" t="e">
        <v>#N/A</v>
      </c>
      <c r="C143" s="24">
        <v>7</v>
      </c>
      <c r="D143" s="24" t="e">
        <v>#N/A</v>
      </c>
      <c r="E143" s="24">
        <v>17</v>
      </c>
      <c r="F143" s="24" t="e">
        <v>#N/A</v>
      </c>
      <c r="G143" s="24">
        <v>27</v>
      </c>
      <c r="H143" s="24" t="e">
        <v>#N/A</v>
      </c>
      <c r="I143" s="24">
        <v>37</v>
      </c>
      <c r="J143" s="24" t="e">
        <v>#N/A</v>
      </c>
      <c r="K143" s="24">
        <v>47</v>
      </c>
      <c r="L143" s="24" t="e">
        <v>#N/A</v>
      </c>
      <c r="M143" s="24">
        <v>57</v>
      </c>
      <c r="N143" s="24" t="e">
        <v>#N/A</v>
      </c>
      <c r="O143" s="24">
        <v>67</v>
      </c>
      <c r="P143" s="24" t="e">
        <v>#N/A</v>
      </c>
      <c r="Q143" s="24">
        <v>77</v>
      </c>
    </row>
    <row r="144" spans="1:17" ht="15" customHeight="1" x14ac:dyDescent="0.35">
      <c r="A144" s="27"/>
      <c r="B144" s="24" t="e">
        <v>#N/A</v>
      </c>
      <c r="C144" s="24">
        <v>7</v>
      </c>
      <c r="D144" s="24" t="e">
        <v>#N/A</v>
      </c>
      <c r="E144" s="24">
        <v>17</v>
      </c>
      <c r="F144" s="24" t="e">
        <v>#N/A</v>
      </c>
      <c r="G144" s="24">
        <v>27</v>
      </c>
      <c r="H144" s="24" t="e">
        <v>#N/A</v>
      </c>
      <c r="I144" s="24">
        <v>37</v>
      </c>
      <c r="J144" s="24" t="e">
        <v>#N/A</v>
      </c>
      <c r="K144" s="24">
        <v>47</v>
      </c>
      <c r="L144" s="24" t="e">
        <v>#N/A</v>
      </c>
      <c r="M144" s="24">
        <v>57</v>
      </c>
      <c r="N144" s="24" t="e">
        <v>#N/A</v>
      </c>
      <c r="O144" s="24">
        <v>67</v>
      </c>
      <c r="P144" s="24" t="e">
        <v>#N/A</v>
      </c>
      <c r="Q144" s="24">
        <v>77</v>
      </c>
    </row>
    <row r="145" spans="1:17" ht="15" customHeight="1" x14ac:dyDescent="0.35">
      <c r="A145" s="27"/>
      <c r="B145" s="24" t="e">
        <v>#N/A</v>
      </c>
      <c r="C145" s="24">
        <v>7</v>
      </c>
      <c r="D145" s="24" t="e">
        <v>#N/A</v>
      </c>
      <c r="E145" s="24">
        <v>17</v>
      </c>
      <c r="F145" s="24" t="e">
        <v>#N/A</v>
      </c>
      <c r="G145" s="24">
        <v>27</v>
      </c>
      <c r="H145" s="24" t="e">
        <v>#N/A</v>
      </c>
      <c r="I145" s="24">
        <v>37</v>
      </c>
      <c r="J145" s="24" t="e">
        <v>#N/A</v>
      </c>
      <c r="K145" s="24">
        <v>47</v>
      </c>
      <c r="L145" s="24" t="e">
        <v>#N/A</v>
      </c>
      <c r="M145" s="24">
        <v>57</v>
      </c>
      <c r="N145" s="24" t="e">
        <v>#N/A</v>
      </c>
      <c r="O145" s="24">
        <v>67</v>
      </c>
      <c r="P145" s="24" t="e">
        <v>#N/A</v>
      </c>
      <c r="Q145" s="24">
        <v>77</v>
      </c>
    </row>
    <row r="146" spans="1:17" ht="15" customHeight="1" x14ac:dyDescent="0.35">
      <c r="A146" s="27"/>
      <c r="B146" s="24" t="e">
        <v>#N/A</v>
      </c>
      <c r="C146" s="24">
        <v>7</v>
      </c>
      <c r="D146" s="24" t="e">
        <v>#N/A</v>
      </c>
      <c r="E146" s="24">
        <v>17</v>
      </c>
      <c r="F146" s="24" t="e">
        <v>#N/A</v>
      </c>
      <c r="G146" s="24">
        <v>27</v>
      </c>
      <c r="H146" s="24" t="e">
        <v>#N/A</v>
      </c>
      <c r="I146" s="24">
        <v>37</v>
      </c>
      <c r="J146" s="24" t="e">
        <v>#N/A</v>
      </c>
      <c r="K146" s="24">
        <v>47</v>
      </c>
      <c r="L146" s="24" t="e">
        <v>#N/A</v>
      </c>
      <c r="M146" s="24">
        <v>57</v>
      </c>
      <c r="N146" s="24" t="e">
        <v>#N/A</v>
      </c>
      <c r="O146" s="24">
        <v>67</v>
      </c>
      <c r="P146" s="24" t="e">
        <v>#N/A</v>
      </c>
      <c r="Q146" s="24">
        <v>77</v>
      </c>
    </row>
    <row r="147" spans="1:17" ht="15" customHeight="1" x14ac:dyDescent="0.35">
      <c r="A147" s="27"/>
      <c r="B147" s="24" t="e">
        <v>#N/A</v>
      </c>
      <c r="C147" s="24">
        <v>7</v>
      </c>
      <c r="D147" s="24" t="e">
        <v>#N/A</v>
      </c>
      <c r="E147" s="24">
        <v>17</v>
      </c>
      <c r="F147" s="24" t="e">
        <v>#N/A</v>
      </c>
      <c r="G147" s="24">
        <v>27</v>
      </c>
      <c r="H147" s="24" t="e">
        <v>#N/A</v>
      </c>
      <c r="I147" s="24">
        <v>37</v>
      </c>
      <c r="J147" s="24" t="e">
        <v>#N/A</v>
      </c>
      <c r="K147" s="24">
        <v>47</v>
      </c>
      <c r="L147" s="24" t="e">
        <v>#N/A</v>
      </c>
      <c r="M147" s="24">
        <v>57</v>
      </c>
      <c r="N147" s="24" t="e">
        <v>#N/A</v>
      </c>
      <c r="O147" s="24">
        <v>67</v>
      </c>
      <c r="P147" s="24" t="e">
        <v>#N/A</v>
      </c>
      <c r="Q147" s="24">
        <v>77</v>
      </c>
    </row>
    <row r="148" spans="1:17" ht="15" customHeight="1" x14ac:dyDescent="0.35">
      <c r="A148" s="27"/>
      <c r="B148" s="24" t="e">
        <v>#N/A</v>
      </c>
      <c r="C148" s="24">
        <v>7</v>
      </c>
      <c r="D148" s="24" t="e">
        <v>#N/A</v>
      </c>
      <c r="E148" s="24">
        <v>17</v>
      </c>
      <c r="F148" s="24" t="e">
        <v>#N/A</v>
      </c>
      <c r="G148" s="24">
        <v>27</v>
      </c>
      <c r="H148" s="24" t="e">
        <v>#N/A</v>
      </c>
      <c r="I148" s="24">
        <v>37</v>
      </c>
      <c r="J148" s="24" t="e">
        <v>#N/A</v>
      </c>
      <c r="K148" s="24">
        <v>47</v>
      </c>
      <c r="L148" s="24" t="e">
        <v>#N/A</v>
      </c>
      <c r="M148" s="24">
        <v>57</v>
      </c>
      <c r="N148" s="24" t="e">
        <v>#N/A</v>
      </c>
      <c r="O148" s="24">
        <v>67</v>
      </c>
      <c r="P148" s="24" t="e">
        <v>#N/A</v>
      </c>
      <c r="Q148" s="24">
        <v>77</v>
      </c>
    </row>
    <row r="149" spans="1:17" ht="15" customHeight="1" x14ac:dyDescent="0.35">
      <c r="A149" s="27"/>
      <c r="B149" s="24" t="e">
        <v>#N/A</v>
      </c>
      <c r="C149" s="24">
        <v>7</v>
      </c>
      <c r="D149" s="24" t="e">
        <v>#N/A</v>
      </c>
      <c r="E149" s="24">
        <v>17</v>
      </c>
      <c r="F149" s="24" t="e">
        <v>#N/A</v>
      </c>
      <c r="G149" s="24">
        <v>27</v>
      </c>
      <c r="H149" s="24" t="e">
        <v>#N/A</v>
      </c>
      <c r="I149" s="24">
        <v>37</v>
      </c>
      <c r="J149" s="24" t="e">
        <v>#N/A</v>
      </c>
      <c r="K149" s="24">
        <v>47</v>
      </c>
      <c r="L149" s="24" t="e">
        <v>#N/A</v>
      </c>
      <c r="M149" s="24">
        <v>57</v>
      </c>
      <c r="N149" s="24" t="e">
        <v>#N/A</v>
      </c>
      <c r="O149" s="24">
        <v>67</v>
      </c>
      <c r="P149" s="24" t="e">
        <v>#N/A</v>
      </c>
      <c r="Q149" s="24">
        <v>77</v>
      </c>
    </row>
    <row r="150" spans="1:17" ht="15" customHeight="1" x14ac:dyDescent="0.35">
      <c r="A150" s="27"/>
      <c r="B150" s="24" t="e">
        <v>#N/A</v>
      </c>
      <c r="C150" s="24">
        <v>7</v>
      </c>
      <c r="D150" s="24" t="e">
        <v>#N/A</v>
      </c>
      <c r="E150" s="24">
        <v>17</v>
      </c>
      <c r="F150" s="24" t="e">
        <v>#N/A</v>
      </c>
      <c r="G150" s="24">
        <v>27</v>
      </c>
      <c r="H150" s="24" t="e">
        <v>#N/A</v>
      </c>
      <c r="I150" s="24">
        <v>37</v>
      </c>
      <c r="J150" s="24" t="e">
        <v>#N/A</v>
      </c>
      <c r="K150" s="24">
        <v>47</v>
      </c>
      <c r="L150" s="24" t="e">
        <v>#N/A</v>
      </c>
      <c r="M150" s="24">
        <v>57</v>
      </c>
      <c r="N150" s="24" t="e">
        <v>#N/A</v>
      </c>
      <c r="O150" s="24">
        <v>67</v>
      </c>
      <c r="P150" s="24" t="e">
        <v>#N/A</v>
      </c>
      <c r="Q150" s="24">
        <v>77</v>
      </c>
    </row>
    <row r="151" spans="1:17" ht="15" customHeight="1" x14ac:dyDescent="0.35">
      <c r="A151" s="27"/>
      <c r="B151" s="24" t="e">
        <v>#N/A</v>
      </c>
      <c r="C151" s="24">
        <v>7</v>
      </c>
      <c r="D151" s="24" t="e">
        <v>#N/A</v>
      </c>
      <c r="E151" s="24">
        <v>17</v>
      </c>
      <c r="F151" s="24" t="e">
        <v>#N/A</v>
      </c>
      <c r="G151" s="24">
        <v>27</v>
      </c>
      <c r="H151" s="24" t="e">
        <v>#N/A</v>
      </c>
      <c r="I151" s="24">
        <v>37</v>
      </c>
      <c r="J151" s="24" t="e">
        <v>#N/A</v>
      </c>
      <c r="K151" s="24">
        <v>47</v>
      </c>
      <c r="L151" s="24" t="e">
        <v>#N/A</v>
      </c>
      <c r="M151" s="24">
        <v>57</v>
      </c>
      <c r="N151" s="24" t="e">
        <v>#N/A</v>
      </c>
      <c r="O151" s="24">
        <v>67</v>
      </c>
      <c r="P151" s="24" t="e">
        <v>#N/A</v>
      </c>
      <c r="Q151" s="24">
        <v>77</v>
      </c>
    </row>
    <row r="152" spans="1:17" ht="15" customHeight="1" x14ac:dyDescent="0.35">
      <c r="A152" s="27"/>
      <c r="B152" s="24" t="e">
        <v>#N/A</v>
      </c>
      <c r="C152" s="24">
        <v>7</v>
      </c>
      <c r="D152" s="24" t="e">
        <v>#N/A</v>
      </c>
      <c r="E152" s="24">
        <v>17</v>
      </c>
      <c r="F152" s="24" t="e">
        <v>#N/A</v>
      </c>
      <c r="G152" s="24">
        <v>27</v>
      </c>
      <c r="H152" s="24" t="e">
        <v>#N/A</v>
      </c>
      <c r="I152" s="24">
        <v>37</v>
      </c>
      <c r="J152" s="24" t="e">
        <v>#N/A</v>
      </c>
      <c r="K152" s="24">
        <v>47</v>
      </c>
      <c r="L152" s="24" t="e">
        <v>#N/A</v>
      </c>
      <c r="M152" s="24">
        <v>57</v>
      </c>
      <c r="N152" s="24" t="e">
        <v>#N/A</v>
      </c>
      <c r="O152" s="24">
        <v>67</v>
      </c>
      <c r="P152" s="24" t="e">
        <v>#N/A</v>
      </c>
      <c r="Q152" s="24">
        <v>77</v>
      </c>
    </row>
    <row r="153" spans="1:17" ht="15" customHeight="1" x14ac:dyDescent="0.35">
      <c r="A153" s="27"/>
      <c r="B153" s="24" t="e">
        <v>#N/A</v>
      </c>
      <c r="C153" s="24">
        <v>7</v>
      </c>
      <c r="D153" s="24" t="e">
        <v>#N/A</v>
      </c>
      <c r="E153" s="24">
        <v>17</v>
      </c>
      <c r="F153" s="24" t="e">
        <v>#N/A</v>
      </c>
      <c r="G153" s="24">
        <v>27</v>
      </c>
      <c r="H153" s="24" t="e">
        <v>#N/A</v>
      </c>
      <c r="I153" s="24">
        <v>37</v>
      </c>
      <c r="J153" s="24" t="e">
        <v>#N/A</v>
      </c>
      <c r="K153" s="24">
        <v>47</v>
      </c>
      <c r="L153" s="24" t="e">
        <v>#N/A</v>
      </c>
      <c r="M153" s="24">
        <v>57</v>
      </c>
      <c r="N153" s="24" t="e">
        <v>#N/A</v>
      </c>
      <c r="O153" s="24">
        <v>67</v>
      </c>
      <c r="P153" s="24" t="e">
        <v>#N/A</v>
      </c>
      <c r="Q153" s="24">
        <v>77</v>
      </c>
    </row>
    <row r="154" spans="1:17" ht="15" customHeight="1" x14ac:dyDescent="0.35">
      <c r="A154" s="27"/>
      <c r="B154" s="24" t="e">
        <v>#N/A</v>
      </c>
      <c r="C154" s="24">
        <v>7</v>
      </c>
      <c r="D154" s="24" t="e">
        <v>#N/A</v>
      </c>
      <c r="E154" s="24">
        <v>17</v>
      </c>
      <c r="F154" s="24" t="e">
        <v>#N/A</v>
      </c>
      <c r="G154" s="24">
        <v>27</v>
      </c>
      <c r="H154" s="24" t="e">
        <v>#N/A</v>
      </c>
      <c r="I154" s="24">
        <v>37</v>
      </c>
      <c r="J154" s="24" t="e">
        <v>#N/A</v>
      </c>
      <c r="K154" s="24">
        <v>47</v>
      </c>
      <c r="L154" s="24" t="e">
        <v>#N/A</v>
      </c>
      <c r="M154" s="24">
        <v>57</v>
      </c>
      <c r="N154" s="24" t="e">
        <v>#N/A</v>
      </c>
      <c r="O154" s="24">
        <v>67</v>
      </c>
      <c r="P154" s="24" t="e">
        <v>#N/A</v>
      </c>
      <c r="Q154" s="24">
        <v>77</v>
      </c>
    </row>
    <row r="155" spans="1:17" ht="15" customHeight="1" x14ac:dyDescent="0.35">
      <c r="A155" s="27"/>
      <c r="B155" s="24" t="e">
        <v>#N/A</v>
      </c>
      <c r="C155" s="24">
        <v>7</v>
      </c>
      <c r="D155" s="24" t="e">
        <v>#N/A</v>
      </c>
      <c r="E155" s="24">
        <v>17</v>
      </c>
      <c r="F155" s="24" t="e">
        <v>#N/A</v>
      </c>
      <c r="G155" s="24">
        <v>27</v>
      </c>
      <c r="H155" s="24" t="e">
        <v>#N/A</v>
      </c>
      <c r="I155" s="24">
        <v>37</v>
      </c>
      <c r="J155" s="24" t="e">
        <v>#N/A</v>
      </c>
      <c r="K155" s="24">
        <v>47</v>
      </c>
      <c r="L155" s="24" t="e">
        <v>#N/A</v>
      </c>
      <c r="M155" s="24">
        <v>57</v>
      </c>
      <c r="N155" s="24" t="e">
        <v>#N/A</v>
      </c>
      <c r="O155" s="24">
        <v>67</v>
      </c>
      <c r="P155" s="24" t="e">
        <v>#N/A</v>
      </c>
      <c r="Q155" s="24">
        <v>77</v>
      </c>
    </row>
    <row r="156" spans="1:17" ht="15" customHeight="1" x14ac:dyDescent="0.35">
      <c r="A156" s="27"/>
      <c r="B156" s="24" t="e">
        <v>#N/A</v>
      </c>
      <c r="C156" s="24">
        <v>7</v>
      </c>
      <c r="D156" s="24" t="e">
        <v>#N/A</v>
      </c>
      <c r="E156" s="24">
        <v>17</v>
      </c>
      <c r="F156" s="24" t="e">
        <v>#N/A</v>
      </c>
      <c r="G156" s="24">
        <v>27</v>
      </c>
      <c r="H156" s="24" t="e">
        <v>#N/A</v>
      </c>
      <c r="I156" s="24">
        <v>37</v>
      </c>
      <c r="J156" s="24" t="e">
        <v>#N/A</v>
      </c>
      <c r="K156" s="24">
        <v>47</v>
      </c>
      <c r="L156" s="24" t="e">
        <v>#N/A</v>
      </c>
      <c r="M156" s="24">
        <v>57</v>
      </c>
      <c r="N156" s="24" t="e">
        <v>#N/A</v>
      </c>
      <c r="O156" s="24">
        <v>67</v>
      </c>
      <c r="P156" s="24" t="e">
        <v>#N/A</v>
      </c>
      <c r="Q156" s="24">
        <v>77</v>
      </c>
    </row>
    <row r="157" spans="1:17" ht="15" customHeight="1" x14ac:dyDescent="0.35">
      <c r="A157" s="27"/>
      <c r="B157" s="24" t="e">
        <v>#N/A</v>
      </c>
      <c r="C157" s="24">
        <v>7</v>
      </c>
      <c r="D157" s="24" t="e">
        <v>#N/A</v>
      </c>
      <c r="E157" s="24">
        <v>17</v>
      </c>
      <c r="F157" s="24" t="e">
        <v>#N/A</v>
      </c>
      <c r="G157" s="24">
        <v>27</v>
      </c>
      <c r="H157" s="24" t="e">
        <v>#N/A</v>
      </c>
      <c r="I157" s="24">
        <v>37</v>
      </c>
      <c r="J157" s="24" t="e">
        <v>#N/A</v>
      </c>
      <c r="K157" s="24">
        <v>47</v>
      </c>
      <c r="L157" s="24" t="e">
        <v>#N/A</v>
      </c>
      <c r="M157" s="24">
        <v>57</v>
      </c>
      <c r="N157" s="24" t="e">
        <v>#N/A</v>
      </c>
      <c r="O157" s="24">
        <v>67</v>
      </c>
      <c r="P157" s="24" t="e">
        <v>#N/A</v>
      </c>
      <c r="Q157" s="24">
        <v>77</v>
      </c>
    </row>
    <row r="158" spans="1:17" ht="15" customHeight="1" x14ac:dyDescent="0.35">
      <c r="A158" s="27"/>
      <c r="B158" s="24" t="e">
        <v>#N/A</v>
      </c>
      <c r="C158" s="24">
        <v>7</v>
      </c>
      <c r="D158" s="24" t="e">
        <v>#N/A</v>
      </c>
      <c r="E158" s="24">
        <v>17</v>
      </c>
      <c r="F158" s="24" t="e">
        <v>#N/A</v>
      </c>
      <c r="G158" s="24">
        <v>27</v>
      </c>
      <c r="H158" s="24" t="e">
        <v>#N/A</v>
      </c>
      <c r="I158" s="24">
        <v>37</v>
      </c>
      <c r="J158" s="24" t="e">
        <v>#N/A</v>
      </c>
      <c r="K158" s="24">
        <v>47</v>
      </c>
      <c r="L158" s="24" t="e">
        <v>#N/A</v>
      </c>
      <c r="M158" s="24">
        <v>57</v>
      </c>
      <c r="N158" s="24" t="e">
        <v>#N/A</v>
      </c>
      <c r="O158" s="24">
        <v>67</v>
      </c>
      <c r="P158" s="24" t="e">
        <v>#N/A</v>
      </c>
      <c r="Q158" s="24">
        <v>77</v>
      </c>
    </row>
    <row r="159" spans="1:17" ht="15" customHeight="1" x14ac:dyDescent="0.35">
      <c r="A159" s="27"/>
      <c r="B159" s="24" t="e">
        <v>#N/A</v>
      </c>
      <c r="C159" s="24">
        <v>7</v>
      </c>
      <c r="D159" s="24" t="e">
        <v>#N/A</v>
      </c>
      <c r="E159" s="24">
        <v>17</v>
      </c>
      <c r="F159" s="24" t="e">
        <v>#N/A</v>
      </c>
      <c r="G159" s="24">
        <v>27</v>
      </c>
      <c r="H159" s="24" t="e">
        <v>#N/A</v>
      </c>
      <c r="I159" s="24">
        <v>37</v>
      </c>
      <c r="J159" s="24" t="e">
        <v>#N/A</v>
      </c>
      <c r="K159" s="24">
        <v>47</v>
      </c>
      <c r="L159" s="24" t="e">
        <v>#N/A</v>
      </c>
      <c r="M159" s="24">
        <v>57</v>
      </c>
      <c r="N159" s="24" t="e">
        <v>#N/A</v>
      </c>
      <c r="O159" s="24">
        <v>67</v>
      </c>
      <c r="P159" s="24" t="e">
        <v>#N/A</v>
      </c>
      <c r="Q159" s="24">
        <v>77</v>
      </c>
    </row>
    <row r="160" spans="1:17" ht="15" customHeight="1" x14ac:dyDescent="0.35">
      <c r="A160" s="27"/>
      <c r="B160" s="24" t="e">
        <v>#N/A</v>
      </c>
      <c r="C160" s="24">
        <v>7</v>
      </c>
      <c r="D160" s="24" t="e">
        <v>#N/A</v>
      </c>
      <c r="E160" s="24">
        <v>17</v>
      </c>
      <c r="F160" s="24" t="e">
        <v>#N/A</v>
      </c>
      <c r="G160" s="24">
        <v>27</v>
      </c>
      <c r="H160" s="24" t="e">
        <v>#N/A</v>
      </c>
      <c r="I160" s="24">
        <v>37</v>
      </c>
      <c r="J160" s="24" t="e">
        <v>#N/A</v>
      </c>
      <c r="K160" s="24">
        <v>47</v>
      </c>
      <c r="L160" s="24" t="e">
        <v>#N/A</v>
      </c>
      <c r="M160" s="24">
        <v>57</v>
      </c>
      <c r="N160" s="24" t="e">
        <v>#N/A</v>
      </c>
      <c r="O160" s="24">
        <v>67</v>
      </c>
      <c r="P160" s="24" t="e">
        <v>#N/A</v>
      </c>
      <c r="Q160" s="24">
        <v>77</v>
      </c>
    </row>
    <row r="161" spans="1:17" ht="15" customHeight="1" x14ac:dyDescent="0.35">
      <c r="A161" s="27"/>
      <c r="B161" s="24" t="e">
        <v>#N/A</v>
      </c>
      <c r="C161" s="24">
        <v>7</v>
      </c>
      <c r="D161" s="24" t="e">
        <v>#N/A</v>
      </c>
      <c r="E161" s="24">
        <v>17</v>
      </c>
      <c r="F161" s="24" t="e">
        <v>#N/A</v>
      </c>
      <c r="G161" s="24">
        <v>27</v>
      </c>
      <c r="H161" s="24" t="e">
        <v>#N/A</v>
      </c>
      <c r="I161" s="24">
        <v>37</v>
      </c>
      <c r="J161" s="24" t="e">
        <v>#N/A</v>
      </c>
      <c r="K161" s="24">
        <v>47</v>
      </c>
      <c r="L161" s="24" t="e">
        <v>#N/A</v>
      </c>
      <c r="M161" s="24">
        <v>57</v>
      </c>
      <c r="N161" s="24" t="e">
        <v>#N/A</v>
      </c>
      <c r="O161" s="24">
        <v>67</v>
      </c>
      <c r="P161" s="24" t="e">
        <v>#N/A</v>
      </c>
      <c r="Q161" s="24">
        <v>77</v>
      </c>
    </row>
    <row r="162" spans="1:17" ht="15" customHeight="1" x14ac:dyDescent="0.35">
      <c r="A162" s="27"/>
      <c r="B162" s="24" t="e">
        <v>#N/A</v>
      </c>
      <c r="C162" s="24">
        <v>7</v>
      </c>
      <c r="D162" s="24" t="e">
        <v>#N/A</v>
      </c>
      <c r="E162" s="24">
        <v>17</v>
      </c>
      <c r="F162" s="24" t="e">
        <v>#N/A</v>
      </c>
      <c r="G162" s="24">
        <v>27</v>
      </c>
      <c r="H162" s="24" t="e">
        <v>#N/A</v>
      </c>
      <c r="I162" s="24">
        <v>37</v>
      </c>
      <c r="J162" s="24" t="e">
        <v>#N/A</v>
      </c>
      <c r="K162" s="24">
        <v>47</v>
      </c>
      <c r="L162" s="24" t="e">
        <v>#N/A</v>
      </c>
      <c r="M162" s="24">
        <v>57</v>
      </c>
      <c r="N162" s="24" t="e">
        <v>#N/A</v>
      </c>
      <c r="O162" s="24">
        <v>67</v>
      </c>
      <c r="P162" s="24" t="e">
        <v>#N/A</v>
      </c>
      <c r="Q162" s="24">
        <v>77</v>
      </c>
    </row>
    <row r="163" spans="1:17" ht="15" customHeight="1" x14ac:dyDescent="0.35">
      <c r="A163" s="27"/>
      <c r="B163" s="24" t="e">
        <v>#N/A</v>
      </c>
      <c r="C163" s="24">
        <v>7</v>
      </c>
      <c r="D163" s="24" t="e">
        <v>#N/A</v>
      </c>
      <c r="E163" s="24">
        <v>17</v>
      </c>
      <c r="F163" s="24" t="e">
        <v>#N/A</v>
      </c>
      <c r="G163" s="24">
        <v>27</v>
      </c>
      <c r="H163" s="24" t="e">
        <v>#N/A</v>
      </c>
      <c r="I163" s="24">
        <v>37</v>
      </c>
      <c r="J163" s="24" t="e">
        <v>#N/A</v>
      </c>
      <c r="K163" s="24">
        <v>47</v>
      </c>
      <c r="L163" s="24" t="e">
        <v>#N/A</v>
      </c>
      <c r="M163" s="24">
        <v>57</v>
      </c>
      <c r="N163" s="24" t="e">
        <v>#N/A</v>
      </c>
      <c r="O163" s="24">
        <v>67</v>
      </c>
      <c r="P163" s="24" t="e">
        <v>#N/A</v>
      </c>
      <c r="Q163" s="24">
        <v>77</v>
      </c>
    </row>
    <row r="164" spans="1:17" ht="15" customHeight="1" x14ac:dyDescent="0.35">
      <c r="A164" s="27"/>
      <c r="B164" s="24" t="e">
        <v>#N/A</v>
      </c>
      <c r="C164" s="24">
        <v>7</v>
      </c>
      <c r="D164" s="24" t="e">
        <v>#N/A</v>
      </c>
      <c r="E164" s="24">
        <v>17</v>
      </c>
      <c r="F164" s="24" t="e">
        <v>#N/A</v>
      </c>
      <c r="G164" s="24">
        <v>27</v>
      </c>
      <c r="H164" s="24" t="e">
        <v>#N/A</v>
      </c>
      <c r="I164" s="24">
        <v>37</v>
      </c>
      <c r="J164" s="24" t="e">
        <v>#N/A</v>
      </c>
      <c r="K164" s="24">
        <v>47</v>
      </c>
      <c r="L164" s="24" t="e">
        <v>#N/A</v>
      </c>
      <c r="M164" s="24">
        <v>57</v>
      </c>
      <c r="N164" s="24" t="e">
        <v>#N/A</v>
      </c>
      <c r="O164" s="24">
        <v>67</v>
      </c>
      <c r="P164" s="24" t="e">
        <v>#N/A</v>
      </c>
      <c r="Q164" s="24">
        <v>77</v>
      </c>
    </row>
    <row r="165" spans="1:17" ht="15" customHeight="1" x14ac:dyDescent="0.35">
      <c r="A165" s="27"/>
      <c r="B165" s="24" t="e">
        <v>#N/A</v>
      </c>
      <c r="C165" s="24">
        <v>7</v>
      </c>
      <c r="D165" s="24" t="e">
        <v>#N/A</v>
      </c>
      <c r="E165" s="24">
        <v>17</v>
      </c>
      <c r="F165" s="24" t="e">
        <v>#N/A</v>
      </c>
      <c r="G165" s="24">
        <v>27</v>
      </c>
      <c r="H165" s="24" t="e">
        <v>#N/A</v>
      </c>
      <c r="I165" s="24">
        <v>37</v>
      </c>
      <c r="J165" s="24" t="e">
        <v>#N/A</v>
      </c>
      <c r="K165" s="24">
        <v>47</v>
      </c>
      <c r="L165" s="24" t="e">
        <v>#N/A</v>
      </c>
      <c r="M165" s="24">
        <v>57</v>
      </c>
      <c r="N165" s="24" t="e">
        <v>#N/A</v>
      </c>
      <c r="O165" s="24">
        <v>67</v>
      </c>
      <c r="P165" s="24" t="e">
        <v>#N/A</v>
      </c>
      <c r="Q165" s="24">
        <v>77</v>
      </c>
    </row>
    <row r="166" spans="1:17" ht="15" customHeight="1" x14ac:dyDescent="0.35">
      <c r="A166" s="27"/>
      <c r="B166" s="24" t="e">
        <v>#N/A</v>
      </c>
      <c r="C166" s="24">
        <v>7</v>
      </c>
      <c r="D166" s="24" t="e">
        <v>#N/A</v>
      </c>
      <c r="E166" s="24">
        <v>17</v>
      </c>
      <c r="F166" s="24" t="e">
        <v>#N/A</v>
      </c>
      <c r="G166" s="24">
        <v>27</v>
      </c>
      <c r="H166" s="24" t="e">
        <v>#N/A</v>
      </c>
      <c r="I166" s="24">
        <v>37</v>
      </c>
      <c r="J166" s="24" t="e">
        <v>#N/A</v>
      </c>
      <c r="K166" s="24">
        <v>47</v>
      </c>
      <c r="L166" s="24" t="e">
        <v>#N/A</v>
      </c>
      <c r="M166" s="24">
        <v>57</v>
      </c>
      <c r="N166" s="24" t="e">
        <v>#N/A</v>
      </c>
      <c r="O166" s="24">
        <v>67</v>
      </c>
      <c r="P166" s="24" t="e">
        <v>#N/A</v>
      </c>
      <c r="Q166" s="24">
        <v>77</v>
      </c>
    </row>
    <row r="167" spans="1:17" ht="15" customHeight="1" x14ac:dyDescent="0.35">
      <c r="A167" s="27"/>
      <c r="B167" s="24" t="e">
        <v>#N/A</v>
      </c>
      <c r="C167" s="24">
        <v>7</v>
      </c>
      <c r="D167" s="24" t="e">
        <v>#N/A</v>
      </c>
      <c r="E167" s="24">
        <v>17</v>
      </c>
      <c r="F167" s="24" t="e">
        <v>#N/A</v>
      </c>
      <c r="G167" s="24">
        <v>27</v>
      </c>
      <c r="H167" s="24" t="e">
        <v>#N/A</v>
      </c>
      <c r="I167" s="24">
        <v>37</v>
      </c>
      <c r="J167" s="24" t="e">
        <v>#N/A</v>
      </c>
      <c r="K167" s="24">
        <v>47</v>
      </c>
      <c r="L167" s="24" t="e">
        <v>#N/A</v>
      </c>
      <c r="M167" s="24">
        <v>57</v>
      </c>
      <c r="N167" s="24" t="e">
        <v>#N/A</v>
      </c>
      <c r="O167" s="24">
        <v>67</v>
      </c>
      <c r="P167" s="24" t="e">
        <v>#N/A</v>
      </c>
      <c r="Q167" s="24">
        <v>77</v>
      </c>
    </row>
    <row r="168" spans="1:17" ht="15" customHeight="1" x14ac:dyDescent="0.35">
      <c r="A168" s="27"/>
      <c r="B168" s="24" t="e">
        <v>#N/A</v>
      </c>
      <c r="C168" s="24">
        <v>7</v>
      </c>
      <c r="D168" s="24" t="e">
        <v>#N/A</v>
      </c>
      <c r="E168" s="24">
        <v>17</v>
      </c>
      <c r="F168" s="24" t="e">
        <v>#N/A</v>
      </c>
      <c r="G168" s="24">
        <v>27</v>
      </c>
      <c r="H168" s="24" t="e">
        <v>#N/A</v>
      </c>
      <c r="I168" s="24">
        <v>37</v>
      </c>
      <c r="J168" s="24" t="e">
        <v>#N/A</v>
      </c>
      <c r="K168" s="24">
        <v>47</v>
      </c>
      <c r="L168" s="24" t="e">
        <v>#N/A</v>
      </c>
      <c r="M168" s="24">
        <v>57</v>
      </c>
      <c r="N168" s="24" t="e">
        <v>#N/A</v>
      </c>
      <c r="O168" s="24">
        <v>67</v>
      </c>
      <c r="P168" s="24" t="e">
        <v>#N/A</v>
      </c>
      <c r="Q168" s="24">
        <v>77</v>
      </c>
    </row>
    <row r="169" spans="1:17" ht="15" customHeight="1" x14ac:dyDescent="0.35">
      <c r="A169" s="27"/>
      <c r="B169" s="24" t="e">
        <v>#N/A</v>
      </c>
      <c r="C169" s="24">
        <v>7</v>
      </c>
      <c r="D169" s="24" t="e">
        <v>#N/A</v>
      </c>
      <c r="E169" s="24">
        <v>17</v>
      </c>
      <c r="F169" s="24" t="e">
        <v>#N/A</v>
      </c>
      <c r="G169" s="24">
        <v>27</v>
      </c>
      <c r="H169" s="24" t="e">
        <v>#N/A</v>
      </c>
      <c r="I169" s="24">
        <v>37</v>
      </c>
      <c r="J169" s="24" t="e">
        <v>#N/A</v>
      </c>
      <c r="K169" s="24">
        <v>47</v>
      </c>
      <c r="L169" s="24" t="e">
        <v>#N/A</v>
      </c>
      <c r="M169" s="24">
        <v>57</v>
      </c>
      <c r="N169" s="24" t="e">
        <v>#N/A</v>
      </c>
      <c r="O169" s="24">
        <v>67</v>
      </c>
      <c r="P169" s="24" t="e">
        <v>#N/A</v>
      </c>
      <c r="Q169" s="24">
        <v>77</v>
      </c>
    </row>
    <row r="170" spans="1:17" ht="15" customHeight="1" x14ac:dyDescent="0.35">
      <c r="A170" s="27"/>
      <c r="B170" s="24" t="e">
        <v>#N/A</v>
      </c>
      <c r="C170" s="24">
        <v>7</v>
      </c>
      <c r="D170" s="24" t="e">
        <v>#N/A</v>
      </c>
      <c r="E170" s="24">
        <v>17</v>
      </c>
      <c r="F170" s="24" t="e">
        <v>#N/A</v>
      </c>
      <c r="G170" s="24">
        <v>27</v>
      </c>
      <c r="H170" s="24" t="e">
        <v>#N/A</v>
      </c>
      <c r="I170" s="24">
        <v>37</v>
      </c>
      <c r="J170" s="24" t="e">
        <v>#N/A</v>
      </c>
      <c r="K170" s="24">
        <v>47</v>
      </c>
      <c r="L170" s="24" t="e">
        <v>#N/A</v>
      </c>
      <c r="M170" s="24">
        <v>57</v>
      </c>
      <c r="N170" s="24" t="e">
        <v>#N/A</v>
      </c>
      <c r="O170" s="24">
        <v>67</v>
      </c>
      <c r="P170" s="24" t="e">
        <v>#N/A</v>
      </c>
      <c r="Q170" s="24">
        <v>77</v>
      </c>
    </row>
    <row r="171" spans="1:17" ht="15" customHeight="1" x14ac:dyDescent="0.35">
      <c r="A171" s="27"/>
      <c r="B171" s="24" t="e">
        <v>#N/A</v>
      </c>
      <c r="C171" s="24">
        <v>7</v>
      </c>
      <c r="D171" s="24" t="e">
        <v>#N/A</v>
      </c>
      <c r="E171" s="24">
        <v>17</v>
      </c>
      <c r="F171" s="24" t="e">
        <v>#N/A</v>
      </c>
      <c r="G171" s="24">
        <v>27</v>
      </c>
      <c r="H171" s="24" t="e">
        <v>#N/A</v>
      </c>
      <c r="I171" s="24">
        <v>37</v>
      </c>
      <c r="J171" s="24" t="e">
        <v>#N/A</v>
      </c>
      <c r="K171" s="24">
        <v>47</v>
      </c>
      <c r="L171" s="24" t="e">
        <v>#N/A</v>
      </c>
      <c r="M171" s="24">
        <v>57</v>
      </c>
      <c r="N171" s="24" t="e">
        <v>#N/A</v>
      </c>
      <c r="O171" s="24">
        <v>67</v>
      </c>
      <c r="P171" s="24" t="e">
        <v>#N/A</v>
      </c>
      <c r="Q171" s="24">
        <v>77</v>
      </c>
    </row>
    <row r="172" spans="1:17" ht="15" customHeight="1" x14ac:dyDescent="0.35">
      <c r="A172" s="27"/>
      <c r="B172" s="24" t="e">
        <v>#N/A</v>
      </c>
      <c r="C172" s="24">
        <v>7</v>
      </c>
      <c r="D172" s="24" t="e">
        <v>#N/A</v>
      </c>
      <c r="E172" s="24">
        <v>17</v>
      </c>
      <c r="F172" s="24" t="e">
        <v>#N/A</v>
      </c>
      <c r="G172" s="24">
        <v>27</v>
      </c>
      <c r="H172" s="24" t="e">
        <v>#N/A</v>
      </c>
      <c r="I172" s="24">
        <v>37</v>
      </c>
      <c r="J172" s="24" t="e">
        <v>#N/A</v>
      </c>
      <c r="K172" s="24">
        <v>47</v>
      </c>
      <c r="L172" s="24" t="e">
        <v>#N/A</v>
      </c>
      <c r="M172" s="24">
        <v>57</v>
      </c>
      <c r="N172" s="24" t="e">
        <v>#N/A</v>
      </c>
      <c r="O172" s="24">
        <v>67</v>
      </c>
      <c r="P172" s="24" t="e">
        <v>#N/A</v>
      </c>
      <c r="Q172" s="24">
        <v>77</v>
      </c>
    </row>
    <row r="173" spans="1:17" ht="15" customHeight="1" x14ac:dyDescent="0.35">
      <c r="A173" s="27"/>
      <c r="B173" s="24" t="e">
        <v>#N/A</v>
      </c>
      <c r="C173" s="24">
        <v>7</v>
      </c>
      <c r="D173" s="24" t="e">
        <v>#N/A</v>
      </c>
      <c r="E173" s="24">
        <v>17</v>
      </c>
      <c r="F173" s="24" t="e">
        <v>#N/A</v>
      </c>
      <c r="G173" s="24">
        <v>27</v>
      </c>
      <c r="H173" s="24" t="e">
        <v>#N/A</v>
      </c>
      <c r="I173" s="24">
        <v>37</v>
      </c>
      <c r="J173" s="24" t="e">
        <v>#N/A</v>
      </c>
      <c r="K173" s="24">
        <v>47</v>
      </c>
      <c r="L173" s="24" t="e">
        <v>#N/A</v>
      </c>
      <c r="M173" s="24">
        <v>57</v>
      </c>
      <c r="N173" s="24" t="e">
        <v>#N/A</v>
      </c>
      <c r="O173" s="24">
        <v>67</v>
      </c>
      <c r="P173" s="24" t="e">
        <v>#N/A</v>
      </c>
      <c r="Q173" s="24">
        <v>77</v>
      </c>
    </row>
    <row r="174" spans="1:17" ht="15" customHeight="1" x14ac:dyDescent="0.35">
      <c r="A174" s="27"/>
      <c r="B174" s="24" t="e">
        <v>#N/A</v>
      </c>
      <c r="C174" s="24">
        <v>7</v>
      </c>
      <c r="D174" s="24" t="e">
        <v>#N/A</v>
      </c>
      <c r="E174" s="24">
        <v>17</v>
      </c>
      <c r="F174" s="24" t="e">
        <v>#N/A</v>
      </c>
      <c r="G174" s="24">
        <v>27</v>
      </c>
      <c r="H174" s="24" t="e">
        <v>#N/A</v>
      </c>
      <c r="I174" s="24">
        <v>37</v>
      </c>
      <c r="J174" s="24" t="e">
        <v>#N/A</v>
      </c>
      <c r="K174" s="24">
        <v>47</v>
      </c>
      <c r="L174" s="24" t="e">
        <v>#N/A</v>
      </c>
      <c r="M174" s="24">
        <v>57</v>
      </c>
      <c r="N174" s="24" t="e">
        <v>#N/A</v>
      </c>
      <c r="O174" s="24">
        <v>67</v>
      </c>
      <c r="P174" s="24" t="e">
        <v>#N/A</v>
      </c>
      <c r="Q174" s="24">
        <v>77</v>
      </c>
    </row>
    <row r="175" spans="1:17" ht="15" customHeight="1" x14ac:dyDescent="0.35">
      <c r="A175" s="27"/>
      <c r="B175" s="24" t="e">
        <v>#N/A</v>
      </c>
      <c r="C175" s="24">
        <v>7</v>
      </c>
      <c r="D175" s="24" t="e">
        <v>#N/A</v>
      </c>
      <c r="E175" s="24">
        <v>17</v>
      </c>
      <c r="F175" s="24" t="e">
        <v>#N/A</v>
      </c>
      <c r="G175" s="24">
        <v>27</v>
      </c>
      <c r="H175" s="24" t="e">
        <v>#N/A</v>
      </c>
      <c r="I175" s="24">
        <v>37</v>
      </c>
      <c r="J175" s="24" t="e">
        <v>#N/A</v>
      </c>
      <c r="K175" s="24">
        <v>47</v>
      </c>
      <c r="L175" s="24" t="e">
        <v>#N/A</v>
      </c>
      <c r="M175" s="24">
        <v>57</v>
      </c>
      <c r="N175" s="24" t="e">
        <v>#N/A</v>
      </c>
      <c r="O175" s="24">
        <v>67</v>
      </c>
      <c r="P175" s="24" t="e">
        <v>#N/A</v>
      </c>
      <c r="Q175" s="24">
        <v>77</v>
      </c>
    </row>
    <row r="176" spans="1:17" ht="15" customHeight="1" x14ac:dyDescent="0.35">
      <c r="A176" s="27"/>
      <c r="B176" s="24" t="e">
        <v>#N/A</v>
      </c>
      <c r="C176" s="24">
        <v>7</v>
      </c>
      <c r="D176" s="24" t="e">
        <v>#N/A</v>
      </c>
      <c r="E176" s="24">
        <v>17</v>
      </c>
      <c r="F176" s="24" t="e">
        <v>#N/A</v>
      </c>
      <c r="G176" s="24">
        <v>27</v>
      </c>
      <c r="H176" s="24" t="e">
        <v>#N/A</v>
      </c>
      <c r="I176" s="24">
        <v>37</v>
      </c>
      <c r="J176" s="24" t="e">
        <v>#N/A</v>
      </c>
      <c r="K176" s="24">
        <v>47</v>
      </c>
      <c r="L176" s="24" t="e">
        <v>#N/A</v>
      </c>
      <c r="M176" s="24">
        <v>57</v>
      </c>
      <c r="N176" s="24" t="e">
        <v>#N/A</v>
      </c>
      <c r="O176" s="24">
        <v>67</v>
      </c>
      <c r="P176" s="24" t="e">
        <v>#N/A</v>
      </c>
      <c r="Q176" s="24">
        <v>77</v>
      </c>
    </row>
    <row r="177" spans="1:17" ht="15" customHeight="1" x14ac:dyDescent="0.35">
      <c r="A177" s="27"/>
      <c r="B177" s="24" t="e">
        <v>#N/A</v>
      </c>
      <c r="C177" s="24">
        <v>7</v>
      </c>
      <c r="D177" s="24" t="e">
        <v>#N/A</v>
      </c>
      <c r="E177" s="24">
        <v>17</v>
      </c>
      <c r="F177" s="24" t="e">
        <v>#N/A</v>
      </c>
      <c r="G177" s="24">
        <v>27</v>
      </c>
      <c r="H177" s="24" t="e">
        <v>#N/A</v>
      </c>
      <c r="I177" s="24">
        <v>37</v>
      </c>
      <c r="J177" s="24" t="e">
        <v>#N/A</v>
      </c>
      <c r="K177" s="24">
        <v>47</v>
      </c>
      <c r="L177" s="24" t="e">
        <v>#N/A</v>
      </c>
      <c r="M177" s="24">
        <v>57</v>
      </c>
      <c r="N177" s="24" t="e">
        <v>#N/A</v>
      </c>
      <c r="O177" s="24">
        <v>67</v>
      </c>
      <c r="P177" s="24" t="e">
        <v>#N/A</v>
      </c>
      <c r="Q177" s="24">
        <v>77</v>
      </c>
    </row>
    <row r="178" spans="1:17" ht="15" customHeight="1" x14ac:dyDescent="0.35">
      <c r="A178" s="27"/>
      <c r="B178" s="24" t="e">
        <v>#N/A</v>
      </c>
      <c r="C178" s="24">
        <v>7</v>
      </c>
      <c r="D178" s="24" t="e">
        <v>#N/A</v>
      </c>
      <c r="E178" s="24">
        <v>17</v>
      </c>
      <c r="F178" s="24" t="e">
        <v>#N/A</v>
      </c>
      <c r="G178" s="24">
        <v>27</v>
      </c>
      <c r="H178" s="24" t="e">
        <v>#N/A</v>
      </c>
      <c r="I178" s="24">
        <v>37</v>
      </c>
      <c r="J178" s="24" t="e">
        <v>#N/A</v>
      </c>
      <c r="K178" s="24">
        <v>47</v>
      </c>
      <c r="L178" s="24" t="e">
        <v>#N/A</v>
      </c>
      <c r="M178" s="24">
        <v>57</v>
      </c>
      <c r="N178" s="24" t="e">
        <v>#N/A</v>
      </c>
      <c r="O178" s="24">
        <v>67</v>
      </c>
      <c r="P178" s="24" t="e">
        <v>#N/A</v>
      </c>
      <c r="Q178" s="24">
        <v>77</v>
      </c>
    </row>
    <row r="179" spans="1:17" ht="15" customHeight="1" x14ac:dyDescent="0.35">
      <c r="A179" s="27"/>
      <c r="B179" s="24" t="e">
        <v>#N/A</v>
      </c>
      <c r="C179" s="24">
        <v>7</v>
      </c>
      <c r="D179" s="24" t="e">
        <v>#N/A</v>
      </c>
      <c r="E179" s="24">
        <v>17</v>
      </c>
      <c r="F179" s="24" t="e">
        <v>#N/A</v>
      </c>
      <c r="G179" s="24">
        <v>27</v>
      </c>
      <c r="H179" s="24" t="e">
        <v>#N/A</v>
      </c>
      <c r="I179" s="24">
        <v>37</v>
      </c>
      <c r="J179" s="24" t="e">
        <v>#N/A</v>
      </c>
      <c r="K179" s="24">
        <v>47</v>
      </c>
      <c r="L179" s="24" t="e">
        <v>#N/A</v>
      </c>
      <c r="M179" s="24">
        <v>57</v>
      </c>
      <c r="N179" s="24" t="e">
        <v>#N/A</v>
      </c>
      <c r="O179" s="24">
        <v>67</v>
      </c>
      <c r="P179" s="24" t="e">
        <v>#N/A</v>
      </c>
      <c r="Q179" s="24">
        <v>77</v>
      </c>
    </row>
    <row r="180" spans="1:17" ht="15" customHeight="1" x14ac:dyDescent="0.35">
      <c r="A180" s="27"/>
      <c r="B180" s="24" t="e">
        <v>#N/A</v>
      </c>
      <c r="C180" s="24">
        <v>7</v>
      </c>
      <c r="D180" s="24" t="e">
        <v>#N/A</v>
      </c>
      <c r="E180" s="24">
        <v>17</v>
      </c>
      <c r="F180" s="24" t="e">
        <v>#N/A</v>
      </c>
      <c r="G180" s="24">
        <v>27</v>
      </c>
      <c r="H180" s="24" t="e">
        <v>#N/A</v>
      </c>
      <c r="I180" s="24">
        <v>37</v>
      </c>
      <c r="J180" s="24" t="e">
        <v>#N/A</v>
      </c>
      <c r="K180" s="24">
        <v>47</v>
      </c>
      <c r="L180" s="24" t="e">
        <v>#N/A</v>
      </c>
      <c r="M180" s="24">
        <v>57</v>
      </c>
      <c r="N180" s="24" t="e">
        <v>#N/A</v>
      </c>
      <c r="O180" s="24">
        <v>67</v>
      </c>
      <c r="P180" s="24" t="e">
        <v>#N/A</v>
      </c>
      <c r="Q180" s="24">
        <v>77</v>
      </c>
    </row>
    <row r="181" spans="1:17" ht="15" customHeight="1" x14ac:dyDescent="0.35">
      <c r="A181" s="27"/>
      <c r="B181" s="24" t="e">
        <v>#N/A</v>
      </c>
      <c r="C181" s="24">
        <v>7</v>
      </c>
      <c r="D181" s="24" t="e">
        <v>#N/A</v>
      </c>
      <c r="E181" s="24">
        <v>17</v>
      </c>
      <c r="F181" s="24" t="e">
        <v>#N/A</v>
      </c>
      <c r="G181" s="24">
        <v>27</v>
      </c>
      <c r="H181" s="24" t="e">
        <v>#N/A</v>
      </c>
      <c r="I181" s="24">
        <v>37</v>
      </c>
      <c r="J181" s="24" t="e">
        <v>#N/A</v>
      </c>
      <c r="K181" s="24">
        <v>47</v>
      </c>
      <c r="L181" s="24" t="e">
        <v>#N/A</v>
      </c>
      <c r="M181" s="24">
        <v>57</v>
      </c>
      <c r="N181" s="24" t="e">
        <v>#N/A</v>
      </c>
      <c r="O181" s="24">
        <v>67</v>
      </c>
      <c r="P181" s="24" t="e">
        <v>#N/A</v>
      </c>
      <c r="Q181" s="24">
        <v>77</v>
      </c>
    </row>
    <row r="182" spans="1:17" ht="15" customHeight="1" x14ac:dyDescent="0.35">
      <c r="A182" s="27"/>
      <c r="B182" s="24" t="e">
        <v>#N/A</v>
      </c>
      <c r="C182" s="24">
        <v>7</v>
      </c>
      <c r="D182" s="24" t="e">
        <v>#N/A</v>
      </c>
      <c r="E182" s="24">
        <v>17</v>
      </c>
      <c r="F182" s="24" t="e">
        <v>#N/A</v>
      </c>
      <c r="G182" s="24">
        <v>27</v>
      </c>
      <c r="H182" s="24" t="e">
        <v>#N/A</v>
      </c>
      <c r="I182" s="24">
        <v>37</v>
      </c>
      <c r="J182" s="24" t="e">
        <v>#N/A</v>
      </c>
      <c r="K182" s="24">
        <v>47</v>
      </c>
      <c r="L182" s="24" t="e">
        <v>#N/A</v>
      </c>
      <c r="M182" s="24">
        <v>57</v>
      </c>
      <c r="N182" s="24" t="e">
        <v>#N/A</v>
      </c>
      <c r="O182" s="24">
        <v>67</v>
      </c>
      <c r="P182" s="24" t="e">
        <v>#N/A</v>
      </c>
      <c r="Q182" s="24">
        <v>77</v>
      </c>
    </row>
    <row r="183" spans="1:17" ht="15" customHeight="1" x14ac:dyDescent="0.35">
      <c r="A183" s="27"/>
      <c r="B183" s="24" t="e">
        <v>#N/A</v>
      </c>
      <c r="C183" s="24">
        <v>7</v>
      </c>
      <c r="D183" s="24" t="e">
        <v>#N/A</v>
      </c>
      <c r="E183" s="24">
        <v>17</v>
      </c>
      <c r="F183" s="24" t="e">
        <v>#N/A</v>
      </c>
      <c r="G183" s="24">
        <v>27</v>
      </c>
      <c r="H183" s="24" t="e">
        <v>#N/A</v>
      </c>
      <c r="I183" s="24">
        <v>37</v>
      </c>
      <c r="J183" s="24" t="e">
        <v>#N/A</v>
      </c>
      <c r="K183" s="24">
        <v>47</v>
      </c>
      <c r="L183" s="24" t="e">
        <v>#N/A</v>
      </c>
      <c r="M183" s="24">
        <v>57</v>
      </c>
      <c r="N183" s="24" t="e">
        <v>#N/A</v>
      </c>
      <c r="O183" s="24">
        <v>67</v>
      </c>
      <c r="P183" s="24" t="e">
        <v>#N/A</v>
      </c>
      <c r="Q183" s="24">
        <v>77</v>
      </c>
    </row>
    <row r="184" spans="1:17" ht="15" customHeight="1" x14ac:dyDescent="0.35">
      <c r="A184" s="27"/>
      <c r="B184" s="24" t="e">
        <v>#N/A</v>
      </c>
      <c r="C184" s="24">
        <v>7</v>
      </c>
      <c r="D184" s="24" t="e">
        <v>#N/A</v>
      </c>
      <c r="E184" s="24">
        <v>17</v>
      </c>
      <c r="F184" s="24" t="e">
        <v>#N/A</v>
      </c>
      <c r="G184" s="24">
        <v>27</v>
      </c>
      <c r="H184" s="24" t="e">
        <v>#N/A</v>
      </c>
      <c r="I184" s="24">
        <v>37</v>
      </c>
      <c r="J184" s="24" t="e">
        <v>#N/A</v>
      </c>
      <c r="K184" s="24">
        <v>47</v>
      </c>
      <c r="L184" s="24" t="e">
        <v>#N/A</v>
      </c>
      <c r="M184" s="24">
        <v>57</v>
      </c>
      <c r="N184" s="24" t="e">
        <v>#N/A</v>
      </c>
      <c r="O184" s="24">
        <v>67</v>
      </c>
      <c r="P184" s="24" t="e">
        <v>#N/A</v>
      </c>
      <c r="Q184" s="24">
        <v>77</v>
      </c>
    </row>
    <row r="185" spans="1:17" ht="15" customHeight="1" x14ac:dyDescent="0.35">
      <c r="A185" s="27"/>
      <c r="B185" s="24" t="e">
        <v>#N/A</v>
      </c>
      <c r="C185" s="24">
        <v>7</v>
      </c>
      <c r="D185" s="24" t="e">
        <v>#N/A</v>
      </c>
      <c r="E185" s="24">
        <v>17</v>
      </c>
      <c r="F185" s="24" t="e">
        <v>#N/A</v>
      </c>
      <c r="G185" s="24">
        <v>27</v>
      </c>
      <c r="H185" s="24" t="e">
        <v>#N/A</v>
      </c>
      <c r="I185" s="24">
        <v>37</v>
      </c>
      <c r="J185" s="24" t="e">
        <v>#N/A</v>
      </c>
      <c r="K185" s="24">
        <v>47</v>
      </c>
      <c r="L185" s="24" t="e">
        <v>#N/A</v>
      </c>
      <c r="M185" s="24">
        <v>57</v>
      </c>
      <c r="N185" s="24" t="e">
        <v>#N/A</v>
      </c>
      <c r="O185" s="24">
        <v>67</v>
      </c>
      <c r="P185" s="24" t="e">
        <v>#N/A</v>
      </c>
      <c r="Q185" s="24">
        <v>77</v>
      </c>
    </row>
    <row r="186" spans="1:17" ht="15" customHeight="1" x14ac:dyDescent="0.35">
      <c r="A186" s="27"/>
      <c r="B186" s="24" t="e">
        <v>#N/A</v>
      </c>
      <c r="C186" s="24">
        <v>7</v>
      </c>
      <c r="D186" s="24" t="e">
        <v>#N/A</v>
      </c>
      <c r="E186" s="24">
        <v>17</v>
      </c>
      <c r="F186" s="24" t="e">
        <v>#N/A</v>
      </c>
      <c r="G186" s="24">
        <v>27</v>
      </c>
      <c r="H186" s="24" t="e">
        <v>#N/A</v>
      </c>
      <c r="I186" s="24">
        <v>37</v>
      </c>
      <c r="J186" s="24" t="e">
        <v>#N/A</v>
      </c>
      <c r="K186" s="24">
        <v>47</v>
      </c>
      <c r="L186" s="24" t="e">
        <v>#N/A</v>
      </c>
      <c r="M186" s="24">
        <v>57</v>
      </c>
      <c r="N186" s="24" t="e">
        <v>#N/A</v>
      </c>
      <c r="O186" s="24">
        <v>67</v>
      </c>
      <c r="P186" s="24" t="e">
        <v>#N/A</v>
      </c>
      <c r="Q186" s="24">
        <v>77</v>
      </c>
    </row>
    <row r="187" spans="1:17" ht="15" customHeight="1" x14ac:dyDescent="0.35">
      <c r="A187" s="27"/>
      <c r="B187" s="24" t="e">
        <v>#N/A</v>
      </c>
      <c r="C187" s="24">
        <v>7</v>
      </c>
      <c r="D187" s="24" t="e">
        <v>#N/A</v>
      </c>
      <c r="E187" s="24">
        <v>17</v>
      </c>
      <c r="F187" s="24" t="e">
        <v>#N/A</v>
      </c>
      <c r="G187" s="24">
        <v>27</v>
      </c>
      <c r="H187" s="24" t="e">
        <v>#N/A</v>
      </c>
      <c r="I187" s="24">
        <v>37</v>
      </c>
      <c r="J187" s="24" t="e">
        <v>#N/A</v>
      </c>
      <c r="K187" s="24">
        <v>47</v>
      </c>
      <c r="L187" s="24" t="e">
        <v>#N/A</v>
      </c>
      <c r="M187" s="24">
        <v>57</v>
      </c>
      <c r="N187" s="24" t="e">
        <v>#N/A</v>
      </c>
      <c r="O187" s="24">
        <v>67</v>
      </c>
      <c r="P187" s="24" t="e">
        <v>#N/A</v>
      </c>
      <c r="Q187" s="24">
        <v>77</v>
      </c>
    </row>
    <row r="188" spans="1:17" ht="15" customHeight="1" x14ac:dyDescent="0.35">
      <c r="A188" s="27"/>
      <c r="B188" s="24" t="e">
        <v>#N/A</v>
      </c>
      <c r="C188" s="24">
        <v>7</v>
      </c>
      <c r="D188" s="24" t="e">
        <v>#N/A</v>
      </c>
      <c r="E188" s="24">
        <v>17</v>
      </c>
      <c r="F188" s="24" t="e">
        <v>#N/A</v>
      </c>
      <c r="G188" s="24">
        <v>27</v>
      </c>
      <c r="H188" s="24" t="e">
        <v>#N/A</v>
      </c>
      <c r="I188" s="24">
        <v>37</v>
      </c>
      <c r="J188" s="24" t="e">
        <v>#N/A</v>
      </c>
      <c r="K188" s="24">
        <v>47</v>
      </c>
      <c r="L188" s="24" t="e">
        <v>#N/A</v>
      </c>
      <c r="M188" s="24">
        <v>57</v>
      </c>
      <c r="N188" s="24" t="e">
        <v>#N/A</v>
      </c>
      <c r="O188" s="24">
        <v>67</v>
      </c>
      <c r="P188" s="24" t="e">
        <v>#N/A</v>
      </c>
      <c r="Q188" s="24">
        <v>77</v>
      </c>
    </row>
    <row r="189" spans="1:17" ht="15" customHeight="1" x14ac:dyDescent="0.35">
      <c r="A189" s="27"/>
      <c r="B189" s="24" t="e">
        <v>#N/A</v>
      </c>
      <c r="C189" s="24">
        <v>7</v>
      </c>
      <c r="D189" s="24" t="e">
        <v>#N/A</v>
      </c>
      <c r="E189" s="24">
        <v>17</v>
      </c>
      <c r="F189" s="24" t="e">
        <v>#N/A</v>
      </c>
      <c r="G189" s="24">
        <v>27</v>
      </c>
      <c r="H189" s="24" t="e">
        <v>#N/A</v>
      </c>
      <c r="I189" s="24">
        <v>37</v>
      </c>
      <c r="J189" s="24" t="e">
        <v>#N/A</v>
      </c>
      <c r="K189" s="24">
        <v>47</v>
      </c>
      <c r="L189" s="24" t="e">
        <v>#N/A</v>
      </c>
      <c r="M189" s="24">
        <v>57</v>
      </c>
      <c r="N189" s="24" t="e">
        <v>#N/A</v>
      </c>
      <c r="O189" s="24">
        <v>67</v>
      </c>
      <c r="P189" s="24" t="e">
        <v>#N/A</v>
      </c>
      <c r="Q189" s="24">
        <v>77</v>
      </c>
    </row>
    <row r="190" spans="1:17" ht="15" customHeight="1" x14ac:dyDescent="0.35">
      <c r="A190" s="27"/>
      <c r="B190" s="24" t="e">
        <v>#N/A</v>
      </c>
      <c r="C190" s="24">
        <v>7</v>
      </c>
      <c r="D190" s="24" t="e">
        <v>#N/A</v>
      </c>
      <c r="E190" s="24">
        <v>17</v>
      </c>
      <c r="F190" s="24" t="e">
        <v>#N/A</v>
      </c>
      <c r="G190" s="24">
        <v>27</v>
      </c>
      <c r="H190" s="24" t="e">
        <v>#N/A</v>
      </c>
      <c r="I190" s="24">
        <v>37</v>
      </c>
      <c r="J190" s="24" t="e">
        <v>#N/A</v>
      </c>
      <c r="K190" s="24">
        <v>47</v>
      </c>
      <c r="L190" s="24" t="e">
        <v>#N/A</v>
      </c>
      <c r="M190" s="24">
        <v>57</v>
      </c>
      <c r="N190" s="24" t="e">
        <v>#N/A</v>
      </c>
      <c r="O190" s="24">
        <v>67</v>
      </c>
      <c r="P190" s="24" t="e">
        <v>#N/A</v>
      </c>
      <c r="Q190" s="24">
        <v>77</v>
      </c>
    </row>
    <row r="191" spans="1:17" ht="15" customHeight="1" x14ac:dyDescent="0.35">
      <c r="A191" s="27"/>
      <c r="B191" s="24" t="e">
        <v>#N/A</v>
      </c>
      <c r="C191" s="24">
        <v>7</v>
      </c>
      <c r="D191" s="24" t="e">
        <v>#N/A</v>
      </c>
      <c r="E191" s="24">
        <v>17</v>
      </c>
      <c r="F191" s="24" t="e">
        <v>#N/A</v>
      </c>
      <c r="G191" s="24">
        <v>27</v>
      </c>
      <c r="H191" s="24" t="e">
        <v>#N/A</v>
      </c>
      <c r="I191" s="24">
        <v>37</v>
      </c>
      <c r="J191" s="24" t="e">
        <v>#N/A</v>
      </c>
      <c r="K191" s="24">
        <v>47</v>
      </c>
      <c r="L191" s="24" t="e">
        <v>#N/A</v>
      </c>
      <c r="M191" s="24">
        <v>57</v>
      </c>
      <c r="N191" s="24" t="e">
        <v>#N/A</v>
      </c>
      <c r="O191" s="24">
        <v>67</v>
      </c>
      <c r="P191" s="24" t="e">
        <v>#N/A</v>
      </c>
      <c r="Q191" s="24">
        <v>77</v>
      </c>
    </row>
    <row r="192" spans="1:17" ht="15" customHeight="1" x14ac:dyDescent="0.35">
      <c r="A192" s="27"/>
      <c r="B192" s="24" t="e">
        <v>#N/A</v>
      </c>
      <c r="C192" s="24">
        <v>7</v>
      </c>
      <c r="D192" s="24" t="e">
        <v>#N/A</v>
      </c>
      <c r="E192" s="24">
        <v>17</v>
      </c>
      <c r="F192" s="24" t="e">
        <v>#N/A</v>
      </c>
      <c r="G192" s="24">
        <v>27</v>
      </c>
      <c r="H192" s="24" t="e">
        <v>#N/A</v>
      </c>
      <c r="I192" s="24">
        <v>37</v>
      </c>
      <c r="J192" s="24" t="e">
        <v>#N/A</v>
      </c>
      <c r="K192" s="24">
        <v>47</v>
      </c>
      <c r="L192" s="24" t="e">
        <v>#N/A</v>
      </c>
      <c r="M192" s="24">
        <v>57</v>
      </c>
      <c r="N192" s="24" t="e">
        <v>#N/A</v>
      </c>
      <c r="O192" s="24">
        <v>67</v>
      </c>
      <c r="P192" s="24" t="e">
        <v>#N/A</v>
      </c>
      <c r="Q192" s="24">
        <v>77</v>
      </c>
    </row>
    <row r="193" spans="1:17" ht="15" customHeight="1" x14ac:dyDescent="0.35">
      <c r="A193" s="27"/>
      <c r="B193" s="24" t="e">
        <v>#N/A</v>
      </c>
      <c r="C193" s="24">
        <v>7</v>
      </c>
      <c r="D193" s="24" t="e">
        <v>#N/A</v>
      </c>
      <c r="E193" s="24">
        <v>17</v>
      </c>
      <c r="F193" s="24" t="e">
        <v>#N/A</v>
      </c>
      <c r="G193" s="24">
        <v>27</v>
      </c>
      <c r="H193" s="24" t="e">
        <v>#N/A</v>
      </c>
      <c r="I193" s="24">
        <v>37</v>
      </c>
      <c r="J193" s="24" t="e">
        <v>#N/A</v>
      </c>
      <c r="K193" s="24">
        <v>47</v>
      </c>
      <c r="L193" s="24" t="e">
        <v>#N/A</v>
      </c>
      <c r="M193" s="24">
        <v>57</v>
      </c>
      <c r="N193" s="24" t="e">
        <v>#N/A</v>
      </c>
      <c r="O193" s="24">
        <v>67</v>
      </c>
      <c r="P193" s="24" t="e">
        <v>#N/A</v>
      </c>
      <c r="Q193" s="24">
        <v>77</v>
      </c>
    </row>
    <row r="194" spans="1:17" ht="15" customHeight="1" x14ac:dyDescent="0.35">
      <c r="A194" s="27"/>
      <c r="B194" s="24" t="e">
        <v>#N/A</v>
      </c>
      <c r="C194" s="24">
        <v>7</v>
      </c>
      <c r="D194" s="24" t="e">
        <v>#N/A</v>
      </c>
      <c r="E194" s="24">
        <v>17</v>
      </c>
      <c r="F194" s="24" t="e">
        <v>#N/A</v>
      </c>
      <c r="G194" s="24">
        <v>27</v>
      </c>
      <c r="H194" s="24" t="e">
        <v>#N/A</v>
      </c>
      <c r="I194" s="24">
        <v>37</v>
      </c>
      <c r="J194" s="24" t="e">
        <v>#N/A</v>
      </c>
      <c r="K194" s="24">
        <v>47</v>
      </c>
      <c r="L194" s="24" t="e">
        <v>#N/A</v>
      </c>
      <c r="M194" s="24">
        <v>57</v>
      </c>
      <c r="N194" s="24" t="e">
        <v>#N/A</v>
      </c>
      <c r="O194" s="24">
        <v>67</v>
      </c>
      <c r="P194" s="24" t="e">
        <v>#N/A</v>
      </c>
      <c r="Q194" s="24">
        <v>77</v>
      </c>
    </row>
    <row r="195" spans="1:17" ht="15" customHeight="1" x14ac:dyDescent="0.35">
      <c r="A195" s="27"/>
      <c r="B195" s="24" t="e">
        <v>#N/A</v>
      </c>
      <c r="C195" s="24">
        <v>7</v>
      </c>
      <c r="D195" s="24" t="e">
        <v>#N/A</v>
      </c>
      <c r="E195" s="24">
        <v>17</v>
      </c>
      <c r="F195" s="24" t="e">
        <v>#N/A</v>
      </c>
      <c r="G195" s="24">
        <v>27</v>
      </c>
      <c r="H195" s="24" t="e">
        <v>#N/A</v>
      </c>
      <c r="I195" s="24">
        <v>37</v>
      </c>
      <c r="J195" s="24" t="e">
        <v>#N/A</v>
      </c>
      <c r="K195" s="24">
        <v>47</v>
      </c>
      <c r="L195" s="24" t="e">
        <v>#N/A</v>
      </c>
      <c r="M195" s="24">
        <v>57</v>
      </c>
      <c r="N195" s="24" t="e">
        <v>#N/A</v>
      </c>
      <c r="O195" s="24">
        <v>67</v>
      </c>
      <c r="P195" s="24" t="e">
        <v>#N/A</v>
      </c>
      <c r="Q195" s="24">
        <v>77</v>
      </c>
    </row>
    <row r="196" spans="1:17" ht="15" customHeight="1" x14ac:dyDescent="0.35">
      <c r="A196" s="27"/>
      <c r="B196" s="24" t="e">
        <v>#N/A</v>
      </c>
      <c r="C196" s="24">
        <v>7</v>
      </c>
      <c r="D196" s="24" t="e">
        <v>#N/A</v>
      </c>
      <c r="E196" s="24">
        <v>17</v>
      </c>
      <c r="F196" s="24" t="e">
        <v>#N/A</v>
      </c>
      <c r="G196" s="24">
        <v>27</v>
      </c>
      <c r="H196" s="24" t="e">
        <v>#N/A</v>
      </c>
      <c r="I196" s="24">
        <v>37</v>
      </c>
      <c r="J196" s="24" t="e">
        <v>#N/A</v>
      </c>
      <c r="K196" s="24">
        <v>47</v>
      </c>
      <c r="L196" s="24" t="e">
        <v>#N/A</v>
      </c>
      <c r="M196" s="24">
        <v>57</v>
      </c>
      <c r="N196" s="24" t="e">
        <v>#N/A</v>
      </c>
      <c r="O196" s="24">
        <v>67</v>
      </c>
      <c r="P196" s="24" t="e">
        <v>#N/A</v>
      </c>
      <c r="Q196" s="24">
        <v>77</v>
      </c>
    </row>
    <row r="197" spans="1:17" ht="15" customHeight="1" x14ac:dyDescent="0.35">
      <c r="A197" s="27"/>
      <c r="B197" s="24" t="e">
        <v>#N/A</v>
      </c>
      <c r="C197" s="24">
        <v>7</v>
      </c>
      <c r="D197" s="24" t="e">
        <v>#N/A</v>
      </c>
      <c r="E197" s="24">
        <v>17</v>
      </c>
      <c r="F197" s="24" t="e">
        <v>#N/A</v>
      </c>
      <c r="G197" s="24">
        <v>27</v>
      </c>
      <c r="H197" s="24" t="e">
        <v>#N/A</v>
      </c>
      <c r="I197" s="24">
        <v>37</v>
      </c>
      <c r="J197" s="24" t="e">
        <v>#N/A</v>
      </c>
      <c r="K197" s="24">
        <v>47</v>
      </c>
      <c r="L197" s="24" t="e">
        <v>#N/A</v>
      </c>
      <c r="M197" s="24">
        <v>57</v>
      </c>
      <c r="N197" s="24" t="e">
        <v>#N/A</v>
      </c>
      <c r="O197" s="24">
        <v>67</v>
      </c>
      <c r="P197" s="24" t="e">
        <v>#N/A</v>
      </c>
      <c r="Q197" s="24">
        <v>77</v>
      </c>
    </row>
    <row r="198" spans="1:17" ht="15" customHeight="1" x14ac:dyDescent="0.35">
      <c r="A198" s="27"/>
      <c r="B198" s="24" t="e">
        <v>#N/A</v>
      </c>
      <c r="C198" s="24">
        <v>7</v>
      </c>
      <c r="D198" s="24" t="e">
        <v>#N/A</v>
      </c>
      <c r="E198" s="24">
        <v>17</v>
      </c>
      <c r="F198" s="24" t="e">
        <v>#N/A</v>
      </c>
      <c r="G198" s="24">
        <v>27</v>
      </c>
      <c r="H198" s="24" t="e">
        <v>#N/A</v>
      </c>
      <c r="I198" s="24">
        <v>37</v>
      </c>
      <c r="J198" s="24">
        <v>1</v>
      </c>
      <c r="K198" s="24">
        <v>47</v>
      </c>
      <c r="L198" s="24">
        <v>6.8</v>
      </c>
      <c r="M198" s="24">
        <v>57</v>
      </c>
      <c r="N198" s="24" t="e">
        <v>#N/A</v>
      </c>
      <c r="O198" s="24">
        <v>67</v>
      </c>
      <c r="P198" s="24">
        <v>0.34</v>
      </c>
      <c r="Q198" s="24">
        <v>77</v>
      </c>
    </row>
    <row r="199" spans="1:17" ht="15" customHeight="1" x14ac:dyDescent="0.35">
      <c r="A199" s="27"/>
      <c r="B199" s="24" t="e">
        <v>#N/A</v>
      </c>
      <c r="C199" s="24">
        <v>7</v>
      </c>
      <c r="D199" s="24" t="e">
        <v>#N/A</v>
      </c>
      <c r="E199" s="24">
        <v>17</v>
      </c>
      <c r="F199" s="24" t="e">
        <v>#N/A</v>
      </c>
      <c r="G199" s="24">
        <v>27</v>
      </c>
      <c r="H199" s="24" t="e">
        <v>#N/A</v>
      </c>
      <c r="I199" s="24">
        <v>37</v>
      </c>
      <c r="J199" s="24" t="e">
        <v>#N/A</v>
      </c>
      <c r="K199" s="24">
        <v>47</v>
      </c>
      <c r="L199" s="24" t="e">
        <v>#N/A</v>
      </c>
      <c r="M199" s="24">
        <v>57</v>
      </c>
      <c r="N199" s="24" t="e">
        <v>#N/A</v>
      </c>
      <c r="O199" s="24">
        <v>67</v>
      </c>
      <c r="P199" s="24" t="e">
        <v>#N/A</v>
      </c>
      <c r="Q199" s="24">
        <v>77</v>
      </c>
    </row>
    <row r="200" spans="1:17" ht="15" customHeight="1" x14ac:dyDescent="0.35">
      <c r="A200" s="27"/>
      <c r="B200" s="24" t="e">
        <v>#N/A</v>
      </c>
      <c r="C200" s="24">
        <v>7</v>
      </c>
      <c r="D200" s="24" t="e">
        <v>#N/A</v>
      </c>
      <c r="E200" s="24">
        <v>17</v>
      </c>
      <c r="F200" s="24" t="e">
        <v>#N/A</v>
      </c>
      <c r="G200" s="24">
        <v>27</v>
      </c>
      <c r="H200" s="24" t="e">
        <v>#N/A</v>
      </c>
      <c r="I200" s="24">
        <v>37</v>
      </c>
      <c r="J200" s="24" t="e">
        <v>#N/A</v>
      </c>
      <c r="K200" s="24">
        <v>47</v>
      </c>
      <c r="L200" s="24" t="e">
        <v>#N/A</v>
      </c>
      <c r="M200" s="24">
        <v>57</v>
      </c>
      <c r="N200" s="24" t="e">
        <v>#N/A</v>
      </c>
      <c r="O200" s="24">
        <v>67</v>
      </c>
      <c r="P200" s="24" t="e">
        <v>#N/A</v>
      </c>
      <c r="Q200" s="24">
        <v>77</v>
      </c>
    </row>
    <row r="201" spans="1:17" ht="15" customHeight="1" x14ac:dyDescent="0.35">
      <c r="A201" s="27"/>
      <c r="B201" s="24" t="e">
        <v>#N/A</v>
      </c>
      <c r="C201" s="24">
        <v>7</v>
      </c>
      <c r="D201" s="24" t="e">
        <v>#N/A</v>
      </c>
      <c r="E201" s="24">
        <v>17</v>
      </c>
      <c r="F201" s="24" t="e">
        <v>#N/A</v>
      </c>
      <c r="G201" s="24">
        <v>27</v>
      </c>
      <c r="H201" s="24" t="e">
        <v>#N/A</v>
      </c>
      <c r="I201" s="24">
        <v>37</v>
      </c>
      <c r="J201" s="24" t="e">
        <v>#N/A</v>
      </c>
      <c r="K201" s="24">
        <v>47</v>
      </c>
      <c r="L201" s="24" t="e">
        <v>#N/A</v>
      </c>
      <c r="M201" s="24">
        <v>57</v>
      </c>
      <c r="N201" s="24" t="e">
        <v>#N/A</v>
      </c>
      <c r="O201" s="24">
        <v>67</v>
      </c>
      <c r="P201" s="24" t="e">
        <v>#N/A</v>
      </c>
      <c r="Q201" s="24">
        <v>77</v>
      </c>
    </row>
    <row r="202" spans="1:17" ht="15" customHeight="1" x14ac:dyDescent="0.35">
      <c r="A202" s="27"/>
      <c r="B202" s="24" t="e">
        <v>#N/A</v>
      </c>
      <c r="C202" s="24">
        <v>7</v>
      </c>
      <c r="D202" s="24" t="e">
        <v>#N/A</v>
      </c>
      <c r="E202" s="24">
        <v>17</v>
      </c>
      <c r="F202" s="24" t="e">
        <v>#N/A</v>
      </c>
      <c r="G202" s="24">
        <v>27</v>
      </c>
      <c r="H202" s="24" t="e">
        <v>#N/A</v>
      </c>
      <c r="I202" s="24">
        <v>37</v>
      </c>
      <c r="J202" s="24" t="e">
        <v>#N/A</v>
      </c>
      <c r="K202" s="24">
        <v>47</v>
      </c>
      <c r="L202" s="24" t="e">
        <v>#N/A</v>
      </c>
      <c r="M202" s="24">
        <v>57</v>
      </c>
      <c r="N202" s="24" t="e">
        <v>#N/A</v>
      </c>
      <c r="O202" s="24">
        <v>67</v>
      </c>
      <c r="P202" s="24" t="e">
        <v>#N/A</v>
      </c>
      <c r="Q202" s="24">
        <v>77</v>
      </c>
    </row>
    <row r="203" spans="1:17" ht="15" customHeight="1" x14ac:dyDescent="0.35">
      <c r="A203" s="27"/>
      <c r="B203" s="24" t="e">
        <v>#N/A</v>
      </c>
      <c r="C203" s="24">
        <v>7</v>
      </c>
      <c r="D203" s="24" t="e">
        <v>#N/A</v>
      </c>
      <c r="E203" s="24">
        <v>17</v>
      </c>
      <c r="F203" s="24" t="e">
        <v>#N/A</v>
      </c>
      <c r="G203" s="24">
        <v>27</v>
      </c>
      <c r="H203" s="24" t="e">
        <v>#N/A</v>
      </c>
      <c r="I203" s="24">
        <v>37</v>
      </c>
      <c r="J203" s="24" t="e">
        <v>#N/A</v>
      </c>
      <c r="K203" s="24">
        <v>47</v>
      </c>
      <c r="L203" s="24" t="e">
        <v>#N/A</v>
      </c>
      <c r="M203" s="24">
        <v>57</v>
      </c>
      <c r="N203" s="24" t="e">
        <v>#N/A</v>
      </c>
      <c r="O203" s="24">
        <v>67</v>
      </c>
      <c r="P203" s="24" t="e">
        <v>#N/A</v>
      </c>
      <c r="Q203" s="24">
        <v>77</v>
      </c>
    </row>
    <row r="204" spans="1:17" ht="15" customHeight="1" x14ac:dyDescent="0.35">
      <c r="A204" s="27"/>
      <c r="B204" s="24" t="e">
        <v>#N/A</v>
      </c>
      <c r="C204" s="24">
        <v>7</v>
      </c>
      <c r="D204" s="24" t="e">
        <v>#N/A</v>
      </c>
      <c r="E204" s="24">
        <v>17</v>
      </c>
      <c r="F204" s="24" t="e">
        <v>#N/A</v>
      </c>
      <c r="G204" s="24">
        <v>27</v>
      </c>
      <c r="H204" s="24" t="e">
        <v>#N/A</v>
      </c>
      <c r="I204" s="24">
        <v>37</v>
      </c>
      <c r="J204" s="24" t="e">
        <v>#N/A</v>
      </c>
      <c r="K204" s="24">
        <v>47</v>
      </c>
      <c r="L204" s="24" t="e">
        <v>#N/A</v>
      </c>
      <c r="M204" s="24">
        <v>57</v>
      </c>
      <c r="N204" s="24" t="e">
        <v>#N/A</v>
      </c>
      <c r="O204" s="24">
        <v>67</v>
      </c>
      <c r="P204" s="24" t="e">
        <v>#N/A</v>
      </c>
      <c r="Q204" s="24">
        <v>77</v>
      </c>
    </row>
    <row r="205" spans="1:17" ht="15" customHeight="1" x14ac:dyDescent="0.35">
      <c r="A205" s="27"/>
      <c r="B205" s="24" t="e">
        <v>#N/A</v>
      </c>
      <c r="C205" s="24">
        <v>7</v>
      </c>
      <c r="D205" s="24" t="e">
        <v>#N/A</v>
      </c>
      <c r="E205" s="24">
        <v>17</v>
      </c>
      <c r="F205" s="24" t="e">
        <v>#N/A</v>
      </c>
      <c r="G205" s="24">
        <v>27</v>
      </c>
      <c r="H205" s="24" t="e">
        <v>#N/A</v>
      </c>
      <c r="I205" s="24">
        <v>37</v>
      </c>
      <c r="J205" s="24" t="e">
        <v>#N/A</v>
      </c>
      <c r="K205" s="24">
        <v>47</v>
      </c>
      <c r="L205" s="24" t="e">
        <v>#N/A</v>
      </c>
      <c r="M205" s="24">
        <v>57</v>
      </c>
      <c r="N205" s="24" t="e">
        <v>#N/A</v>
      </c>
      <c r="O205" s="24">
        <v>67</v>
      </c>
      <c r="P205" s="24" t="e">
        <v>#N/A</v>
      </c>
      <c r="Q205" s="24">
        <v>77</v>
      </c>
    </row>
    <row r="206" spans="1:17" ht="15" customHeight="1" x14ac:dyDescent="0.35">
      <c r="A206" s="27"/>
      <c r="B206" s="24" t="e">
        <v>#N/A</v>
      </c>
      <c r="C206" s="24">
        <v>7</v>
      </c>
      <c r="D206" s="24" t="e">
        <v>#N/A</v>
      </c>
      <c r="E206" s="24">
        <v>17</v>
      </c>
      <c r="F206" s="24" t="e">
        <v>#N/A</v>
      </c>
      <c r="G206" s="24">
        <v>27</v>
      </c>
      <c r="H206" s="24" t="e">
        <v>#N/A</v>
      </c>
      <c r="I206" s="24">
        <v>37</v>
      </c>
      <c r="J206" s="24" t="e">
        <v>#N/A</v>
      </c>
      <c r="K206" s="24">
        <v>47</v>
      </c>
      <c r="L206" s="24" t="e">
        <v>#N/A</v>
      </c>
      <c r="M206" s="24">
        <v>57</v>
      </c>
      <c r="N206" s="24" t="e">
        <v>#N/A</v>
      </c>
      <c r="O206" s="24">
        <v>67</v>
      </c>
      <c r="P206" s="24" t="e">
        <v>#N/A</v>
      </c>
      <c r="Q206" s="24">
        <v>77</v>
      </c>
    </row>
    <row r="207" spans="1:17" ht="15" customHeight="1" x14ac:dyDescent="0.35">
      <c r="A207" s="27"/>
      <c r="B207" s="24" t="e">
        <v>#N/A</v>
      </c>
      <c r="C207" s="24">
        <v>7</v>
      </c>
      <c r="D207" s="24" t="e">
        <v>#N/A</v>
      </c>
      <c r="E207" s="24">
        <v>17</v>
      </c>
      <c r="F207" s="24" t="e">
        <v>#N/A</v>
      </c>
      <c r="G207" s="24">
        <v>27</v>
      </c>
      <c r="H207" s="24" t="e">
        <v>#N/A</v>
      </c>
      <c r="I207" s="24">
        <v>37</v>
      </c>
      <c r="J207" s="24" t="e">
        <v>#N/A</v>
      </c>
      <c r="K207" s="24">
        <v>47</v>
      </c>
      <c r="L207" s="24" t="e">
        <v>#N/A</v>
      </c>
      <c r="M207" s="24">
        <v>57</v>
      </c>
      <c r="N207" s="24" t="e">
        <v>#N/A</v>
      </c>
      <c r="O207" s="24">
        <v>67</v>
      </c>
      <c r="P207" s="24" t="e">
        <v>#N/A</v>
      </c>
      <c r="Q207" s="24">
        <v>77</v>
      </c>
    </row>
    <row r="208" spans="1:17" ht="15" customHeight="1" x14ac:dyDescent="0.35">
      <c r="A208" s="27"/>
      <c r="B208" s="24" t="e">
        <v>#N/A</v>
      </c>
      <c r="C208" s="24">
        <v>7</v>
      </c>
      <c r="D208" s="24" t="e">
        <v>#N/A</v>
      </c>
      <c r="E208" s="24">
        <v>17</v>
      </c>
      <c r="F208" s="24" t="e">
        <v>#N/A</v>
      </c>
      <c r="G208" s="24">
        <v>27</v>
      </c>
      <c r="H208" s="24" t="e">
        <v>#N/A</v>
      </c>
      <c r="I208" s="24">
        <v>37</v>
      </c>
      <c r="J208" s="24" t="e">
        <v>#N/A</v>
      </c>
      <c r="K208" s="24">
        <v>47</v>
      </c>
      <c r="L208" s="24" t="e">
        <v>#N/A</v>
      </c>
      <c r="M208" s="24">
        <v>57</v>
      </c>
      <c r="N208" s="24" t="e">
        <v>#N/A</v>
      </c>
      <c r="O208" s="24">
        <v>67</v>
      </c>
      <c r="P208" s="24" t="e">
        <v>#N/A</v>
      </c>
      <c r="Q208" s="24">
        <v>77</v>
      </c>
    </row>
    <row r="209" spans="1:17" ht="15" customHeight="1" x14ac:dyDescent="0.35">
      <c r="A209" s="27"/>
      <c r="B209" s="24" t="e">
        <v>#N/A</v>
      </c>
      <c r="C209" s="24">
        <v>7</v>
      </c>
      <c r="D209" s="24" t="e">
        <v>#N/A</v>
      </c>
      <c r="E209" s="24">
        <v>17</v>
      </c>
      <c r="F209" s="24" t="e">
        <v>#N/A</v>
      </c>
      <c r="G209" s="24">
        <v>27</v>
      </c>
      <c r="H209" s="24" t="e">
        <v>#N/A</v>
      </c>
      <c r="I209" s="24">
        <v>37</v>
      </c>
      <c r="J209" s="24" t="e">
        <v>#N/A</v>
      </c>
      <c r="K209" s="24">
        <v>47</v>
      </c>
      <c r="L209" s="24" t="e">
        <v>#N/A</v>
      </c>
      <c r="M209" s="24">
        <v>57</v>
      </c>
      <c r="N209" s="24" t="e">
        <v>#N/A</v>
      </c>
      <c r="O209" s="24">
        <v>67</v>
      </c>
      <c r="P209" s="24" t="e">
        <v>#N/A</v>
      </c>
      <c r="Q209" s="24">
        <v>77</v>
      </c>
    </row>
    <row r="210" spans="1:17" ht="15" customHeight="1" x14ac:dyDescent="0.35">
      <c r="A210" s="27"/>
      <c r="B210" s="24" t="e">
        <v>#N/A</v>
      </c>
      <c r="C210" s="24">
        <v>7</v>
      </c>
      <c r="D210" s="24" t="e">
        <v>#N/A</v>
      </c>
      <c r="E210" s="24">
        <v>17</v>
      </c>
      <c r="F210" s="24" t="e">
        <v>#N/A</v>
      </c>
      <c r="G210" s="24">
        <v>27</v>
      </c>
      <c r="H210" s="24" t="e">
        <v>#N/A</v>
      </c>
      <c r="I210" s="24">
        <v>37</v>
      </c>
      <c r="J210" s="24" t="e">
        <v>#N/A</v>
      </c>
      <c r="K210" s="24">
        <v>47</v>
      </c>
      <c r="L210" s="24" t="e">
        <v>#N/A</v>
      </c>
      <c r="M210" s="24">
        <v>57</v>
      </c>
      <c r="N210" s="24" t="e">
        <v>#N/A</v>
      </c>
      <c r="O210" s="24">
        <v>67</v>
      </c>
      <c r="P210" s="24" t="e">
        <v>#N/A</v>
      </c>
      <c r="Q210" s="24">
        <v>77</v>
      </c>
    </row>
    <row r="211" spans="1:17" ht="15" customHeight="1" x14ac:dyDescent="0.35">
      <c r="A211" s="27"/>
      <c r="B211" s="24" t="e">
        <v>#N/A</v>
      </c>
      <c r="C211" s="24">
        <v>7</v>
      </c>
      <c r="D211" s="24" t="e">
        <v>#N/A</v>
      </c>
      <c r="E211" s="24">
        <v>17</v>
      </c>
      <c r="F211" s="24" t="e">
        <v>#N/A</v>
      </c>
      <c r="G211" s="24">
        <v>27</v>
      </c>
      <c r="H211" s="24" t="e">
        <v>#N/A</v>
      </c>
      <c r="I211" s="24">
        <v>37</v>
      </c>
      <c r="J211" s="24" t="e">
        <v>#N/A</v>
      </c>
      <c r="K211" s="24">
        <v>47</v>
      </c>
      <c r="L211" s="24" t="e">
        <v>#N/A</v>
      </c>
      <c r="M211" s="24">
        <v>57</v>
      </c>
      <c r="N211" s="24" t="e">
        <v>#N/A</v>
      </c>
      <c r="O211" s="24">
        <v>67</v>
      </c>
      <c r="P211" s="24" t="e">
        <v>#N/A</v>
      </c>
      <c r="Q211" s="24">
        <v>77</v>
      </c>
    </row>
    <row r="212" spans="1:17" ht="15" customHeight="1" x14ac:dyDescent="0.35">
      <c r="A212" s="27"/>
      <c r="B212" s="24" t="e">
        <v>#N/A</v>
      </c>
      <c r="C212" s="24">
        <v>7</v>
      </c>
      <c r="D212" s="24" t="e">
        <v>#N/A</v>
      </c>
      <c r="E212" s="24">
        <v>17</v>
      </c>
      <c r="F212" s="24" t="e">
        <v>#N/A</v>
      </c>
      <c r="G212" s="24">
        <v>27</v>
      </c>
      <c r="H212" s="24" t="e">
        <v>#N/A</v>
      </c>
      <c r="I212" s="24">
        <v>37</v>
      </c>
      <c r="J212" s="24" t="e">
        <v>#N/A</v>
      </c>
      <c r="K212" s="24">
        <v>47</v>
      </c>
      <c r="L212" s="24" t="e">
        <v>#N/A</v>
      </c>
      <c r="M212" s="24">
        <v>57</v>
      </c>
      <c r="N212" s="24" t="e">
        <v>#N/A</v>
      </c>
      <c r="O212" s="24">
        <v>67</v>
      </c>
      <c r="P212" s="24" t="e">
        <v>#N/A</v>
      </c>
      <c r="Q212" s="24">
        <v>77</v>
      </c>
    </row>
    <row r="213" spans="1:17" ht="15" customHeight="1" x14ac:dyDescent="0.35">
      <c r="A213" s="27"/>
      <c r="B213" s="24" t="e">
        <v>#N/A</v>
      </c>
      <c r="C213" s="24">
        <v>7</v>
      </c>
      <c r="D213" s="24" t="e">
        <v>#N/A</v>
      </c>
      <c r="E213" s="24">
        <v>17</v>
      </c>
      <c r="F213" s="24" t="e">
        <v>#N/A</v>
      </c>
      <c r="G213" s="24">
        <v>27</v>
      </c>
      <c r="H213" s="24" t="e">
        <v>#N/A</v>
      </c>
      <c r="I213" s="24">
        <v>37</v>
      </c>
      <c r="J213" s="24" t="e">
        <v>#N/A</v>
      </c>
      <c r="K213" s="24">
        <v>47</v>
      </c>
      <c r="L213" s="24" t="e">
        <v>#N/A</v>
      </c>
      <c r="M213" s="24">
        <v>57</v>
      </c>
      <c r="N213" s="24" t="e">
        <v>#N/A</v>
      </c>
      <c r="O213" s="24">
        <v>67</v>
      </c>
      <c r="P213" s="24" t="e">
        <v>#N/A</v>
      </c>
      <c r="Q213" s="24">
        <v>77</v>
      </c>
    </row>
    <row r="214" spans="1:17" ht="15" customHeight="1" x14ac:dyDescent="0.35">
      <c r="A214" s="27"/>
      <c r="B214" s="24" t="e">
        <v>#N/A</v>
      </c>
      <c r="C214" s="24">
        <v>7</v>
      </c>
      <c r="D214" s="24" t="e">
        <v>#N/A</v>
      </c>
      <c r="E214" s="24">
        <v>17</v>
      </c>
      <c r="F214" s="24" t="e">
        <v>#N/A</v>
      </c>
      <c r="G214" s="24">
        <v>27</v>
      </c>
      <c r="H214" s="24" t="e">
        <v>#N/A</v>
      </c>
      <c r="I214" s="24">
        <v>37</v>
      </c>
      <c r="J214" s="24" t="e">
        <v>#N/A</v>
      </c>
      <c r="K214" s="24">
        <v>47</v>
      </c>
      <c r="L214" s="24" t="e">
        <v>#N/A</v>
      </c>
      <c r="M214" s="24">
        <v>57</v>
      </c>
      <c r="N214" s="24" t="e">
        <v>#N/A</v>
      </c>
      <c r="O214" s="24">
        <v>67</v>
      </c>
      <c r="P214" s="24" t="e">
        <v>#N/A</v>
      </c>
      <c r="Q214" s="24">
        <v>77</v>
      </c>
    </row>
    <row r="215" spans="1:17" ht="15" customHeight="1" x14ac:dyDescent="0.35">
      <c r="A215" s="27"/>
      <c r="B215" s="24" t="e">
        <v>#N/A</v>
      </c>
      <c r="C215" s="24">
        <v>7</v>
      </c>
      <c r="D215" s="24" t="e">
        <v>#N/A</v>
      </c>
      <c r="E215" s="24">
        <v>17</v>
      </c>
      <c r="F215" s="24" t="e">
        <v>#N/A</v>
      </c>
      <c r="G215" s="24">
        <v>27</v>
      </c>
      <c r="H215" s="24" t="e">
        <v>#N/A</v>
      </c>
      <c r="I215" s="24">
        <v>37</v>
      </c>
      <c r="J215" s="24" t="e">
        <v>#N/A</v>
      </c>
      <c r="K215" s="24">
        <v>47</v>
      </c>
      <c r="L215" s="24" t="e">
        <v>#N/A</v>
      </c>
      <c r="M215" s="24">
        <v>57</v>
      </c>
      <c r="N215" s="24" t="e">
        <v>#N/A</v>
      </c>
      <c r="O215" s="24">
        <v>67</v>
      </c>
      <c r="P215" s="24" t="e">
        <v>#N/A</v>
      </c>
      <c r="Q215" s="24">
        <v>77</v>
      </c>
    </row>
    <row r="216" spans="1:17" ht="15" customHeight="1" x14ac:dyDescent="0.35">
      <c r="A216" s="27"/>
      <c r="B216" s="24" t="e">
        <v>#N/A</v>
      </c>
      <c r="C216" s="24">
        <v>7</v>
      </c>
      <c r="D216" s="24" t="e">
        <v>#N/A</v>
      </c>
      <c r="E216" s="24">
        <v>17</v>
      </c>
      <c r="F216" s="24" t="e">
        <v>#N/A</v>
      </c>
      <c r="G216" s="24">
        <v>27</v>
      </c>
      <c r="H216" s="24" t="e">
        <v>#N/A</v>
      </c>
      <c r="I216" s="24">
        <v>37</v>
      </c>
      <c r="J216" s="24" t="e">
        <v>#N/A</v>
      </c>
      <c r="K216" s="24">
        <v>47</v>
      </c>
      <c r="L216" s="24" t="e">
        <v>#N/A</v>
      </c>
      <c r="M216" s="24">
        <v>57</v>
      </c>
      <c r="N216" s="24" t="e">
        <v>#N/A</v>
      </c>
      <c r="O216" s="24">
        <v>67</v>
      </c>
      <c r="P216" s="24" t="e">
        <v>#N/A</v>
      </c>
      <c r="Q216" s="24">
        <v>77</v>
      </c>
    </row>
    <row r="217" spans="1:17" ht="15" customHeight="1" x14ac:dyDescent="0.35">
      <c r="A217" s="27"/>
      <c r="B217" s="24" t="e">
        <v>#N/A</v>
      </c>
      <c r="C217" s="24">
        <v>7</v>
      </c>
      <c r="D217" s="24" t="e">
        <v>#N/A</v>
      </c>
      <c r="E217" s="24">
        <v>17</v>
      </c>
      <c r="F217" s="24" t="e">
        <v>#N/A</v>
      </c>
      <c r="G217" s="24">
        <v>27</v>
      </c>
      <c r="H217" s="24" t="e">
        <v>#N/A</v>
      </c>
      <c r="I217" s="24">
        <v>37</v>
      </c>
      <c r="J217" s="24" t="e">
        <v>#N/A</v>
      </c>
      <c r="K217" s="24">
        <v>47</v>
      </c>
      <c r="L217" s="24" t="e">
        <v>#N/A</v>
      </c>
      <c r="M217" s="24">
        <v>57</v>
      </c>
      <c r="N217" s="24" t="e">
        <v>#N/A</v>
      </c>
      <c r="O217" s="24">
        <v>67</v>
      </c>
      <c r="P217" s="24" t="e">
        <v>#N/A</v>
      </c>
      <c r="Q217" s="24">
        <v>77</v>
      </c>
    </row>
    <row r="218" spans="1:17" ht="15" customHeight="1" x14ac:dyDescent="0.35">
      <c r="A218" s="27"/>
      <c r="B218" s="24" t="e">
        <v>#N/A</v>
      </c>
      <c r="C218" s="24">
        <v>7</v>
      </c>
      <c r="D218" s="24" t="e">
        <v>#N/A</v>
      </c>
      <c r="E218" s="24">
        <v>17</v>
      </c>
      <c r="F218" s="24" t="e">
        <v>#N/A</v>
      </c>
      <c r="G218" s="24">
        <v>27</v>
      </c>
      <c r="H218" s="24" t="e">
        <v>#N/A</v>
      </c>
      <c r="I218" s="24">
        <v>37</v>
      </c>
      <c r="J218" s="24" t="e">
        <v>#N/A</v>
      </c>
      <c r="K218" s="24">
        <v>47</v>
      </c>
      <c r="L218" s="24" t="e">
        <v>#N/A</v>
      </c>
      <c r="M218" s="24">
        <v>57</v>
      </c>
      <c r="N218" s="24" t="e">
        <v>#N/A</v>
      </c>
      <c r="O218" s="24">
        <v>67</v>
      </c>
      <c r="P218" s="24" t="e">
        <v>#N/A</v>
      </c>
      <c r="Q218" s="24">
        <v>77</v>
      </c>
    </row>
    <row r="219" spans="1:17" ht="15" customHeight="1" x14ac:dyDescent="0.35">
      <c r="A219" s="27"/>
      <c r="B219" s="24" t="e">
        <v>#N/A</v>
      </c>
      <c r="C219" s="24">
        <v>7</v>
      </c>
      <c r="D219" s="24" t="e">
        <v>#N/A</v>
      </c>
      <c r="E219" s="24">
        <v>17</v>
      </c>
      <c r="F219" s="24" t="e">
        <v>#N/A</v>
      </c>
      <c r="G219" s="24">
        <v>27</v>
      </c>
      <c r="H219" s="24" t="e">
        <v>#N/A</v>
      </c>
      <c r="I219" s="24">
        <v>37</v>
      </c>
      <c r="J219" s="24" t="e">
        <v>#N/A</v>
      </c>
      <c r="K219" s="24">
        <v>47</v>
      </c>
      <c r="L219" s="24" t="e">
        <v>#N/A</v>
      </c>
      <c r="M219" s="24">
        <v>57</v>
      </c>
      <c r="N219" s="24" t="e">
        <v>#N/A</v>
      </c>
      <c r="O219" s="24">
        <v>67</v>
      </c>
      <c r="P219" s="24" t="e">
        <v>#N/A</v>
      </c>
      <c r="Q219" s="24">
        <v>77</v>
      </c>
    </row>
    <row r="220" spans="1:17" ht="15" customHeight="1" x14ac:dyDescent="0.35">
      <c r="A220" s="27"/>
      <c r="B220" s="24" t="e">
        <v>#N/A</v>
      </c>
      <c r="C220" s="24">
        <v>7</v>
      </c>
      <c r="D220" s="24" t="e">
        <v>#N/A</v>
      </c>
      <c r="E220" s="24">
        <v>17</v>
      </c>
      <c r="F220" s="24" t="e">
        <v>#N/A</v>
      </c>
      <c r="G220" s="24">
        <v>27</v>
      </c>
      <c r="H220" s="24" t="e">
        <v>#N/A</v>
      </c>
      <c r="I220" s="24">
        <v>37</v>
      </c>
      <c r="J220" s="24" t="e">
        <v>#N/A</v>
      </c>
      <c r="K220" s="24">
        <v>47</v>
      </c>
      <c r="L220" s="24" t="e">
        <v>#N/A</v>
      </c>
      <c r="M220" s="24">
        <v>57</v>
      </c>
      <c r="N220" s="24" t="e">
        <v>#N/A</v>
      </c>
      <c r="O220" s="24">
        <v>67</v>
      </c>
      <c r="P220" s="24" t="e">
        <v>#N/A</v>
      </c>
      <c r="Q220" s="24">
        <v>77</v>
      </c>
    </row>
    <row r="221" spans="1:17" ht="15" customHeight="1" x14ac:dyDescent="0.35">
      <c r="A221" s="27"/>
      <c r="B221" s="24" t="e">
        <v>#N/A</v>
      </c>
      <c r="C221" s="24">
        <v>7</v>
      </c>
      <c r="D221" s="24" t="e">
        <v>#N/A</v>
      </c>
      <c r="E221" s="24">
        <v>17</v>
      </c>
      <c r="F221" s="24" t="e">
        <v>#N/A</v>
      </c>
      <c r="G221" s="24">
        <v>27</v>
      </c>
      <c r="H221" s="24" t="e">
        <v>#N/A</v>
      </c>
      <c r="I221" s="24">
        <v>37</v>
      </c>
      <c r="J221" s="24" t="e">
        <v>#N/A</v>
      </c>
      <c r="K221" s="24">
        <v>47</v>
      </c>
      <c r="L221" s="24" t="e">
        <v>#N/A</v>
      </c>
      <c r="M221" s="24">
        <v>57</v>
      </c>
      <c r="N221" s="24" t="e">
        <v>#N/A</v>
      </c>
      <c r="O221" s="24">
        <v>67</v>
      </c>
      <c r="P221" s="24" t="e">
        <v>#N/A</v>
      </c>
      <c r="Q221" s="24">
        <v>77</v>
      </c>
    </row>
    <row r="222" spans="1:17" ht="15" customHeight="1" x14ac:dyDescent="0.35">
      <c r="A222" s="27"/>
      <c r="B222" s="24" t="e">
        <v>#N/A</v>
      </c>
      <c r="C222" s="24">
        <v>7</v>
      </c>
      <c r="D222" s="24" t="e">
        <v>#N/A</v>
      </c>
      <c r="E222" s="24">
        <v>17</v>
      </c>
      <c r="F222" s="24" t="e">
        <v>#N/A</v>
      </c>
      <c r="G222" s="24">
        <v>27</v>
      </c>
      <c r="H222" s="24" t="e">
        <v>#N/A</v>
      </c>
      <c r="I222" s="24">
        <v>37</v>
      </c>
      <c r="J222" s="24" t="e">
        <v>#N/A</v>
      </c>
      <c r="K222" s="24">
        <v>47</v>
      </c>
      <c r="L222" s="24" t="e">
        <v>#N/A</v>
      </c>
      <c r="M222" s="24">
        <v>57</v>
      </c>
      <c r="N222" s="24" t="e">
        <v>#N/A</v>
      </c>
      <c r="O222" s="24">
        <v>67</v>
      </c>
      <c r="P222" s="24" t="e">
        <v>#N/A</v>
      </c>
      <c r="Q222" s="24">
        <v>77</v>
      </c>
    </row>
    <row r="223" spans="1:17" ht="15" customHeight="1" x14ac:dyDescent="0.35">
      <c r="A223" s="27"/>
      <c r="B223" s="24" t="e">
        <v>#N/A</v>
      </c>
      <c r="C223" s="24">
        <v>7</v>
      </c>
      <c r="D223" s="24" t="e">
        <v>#N/A</v>
      </c>
      <c r="E223" s="24">
        <v>17</v>
      </c>
      <c r="F223" s="24" t="e">
        <v>#N/A</v>
      </c>
      <c r="G223" s="24">
        <v>27</v>
      </c>
      <c r="H223" s="24" t="e">
        <v>#N/A</v>
      </c>
      <c r="I223" s="24">
        <v>37</v>
      </c>
      <c r="J223" s="24" t="e">
        <v>#N/A</v>
      </c>
      <c r="K223" s="24">
        <v>47</v>
      </c>
      <c r="L223" s="24" t="e">
        <v>#N/A</v>
      </c>
      <c r="M223" s="24">
        <v>57</v>
      </c>
      <c r="N223" s="24" t="e">
        <v>#N/A</v>
      </c>
      <c r="O223" s="24">
        <v>67</v>
      </c>
      <c r="P223" s="24" t="e">
        <v>#N/A</v>
      </c>
      <c r="Q223" s="24">
        <v>77</v>
      </c>
    </row>
    <row r="224" spans="1:17" ht="15" customHeight="1" x14ac:dyDescent="0.35">
      <c r="A224" s="27"/>
      <c r="B224" s="24" t="e">
        <v>#N/A</v>
      </c>
      <c r="C224" s="24">
        <v>7</v>
      </c>
      <c r="D224" s="24" t="e">
        <v>#N/A</v>
      </c>
      <c r="E224" s="24">
        <v>17</v>
      </c>
      <c r="F224" s="24" t="e">
        <v>#N/A</v>
      </c>
      <c r="G224" s="24">
        <v>27</v>
      </c>
      <c r="H224" s="24" t="e">
        <v>#N/A</v>
      </c>
      <c r="I224" s="24">
        <v>37</v>
      </c>
      <c r="J224" s="24" t="e">
        <v>#N/A</v>
      </c>
      <c r="K224" s="24">
        <v>47</v>
      </c>
      <c r="L224" s="24" t="e">
        <v>#N/A</v>
      </c>
      <c r="M224" s="24">
        <v>57</v>
      </c>
      <c r="N224" s="24" t="e">
        <v>#N/A</v>
      </c>
      <c r="O224" s="24">
        <v>67</v>
      </c>
      <c r="P224" s="24" t="e">
        <v>#N/A</v>
      </c>
      <c r="Q224" s="24">
        <v>77</v>
      </c>
    </row>
    <row r="225" spans="1:17" ht="15" customHeight="1" x14ac:dyDescent="0.35">
      <c r="A225" s="27"/>
      <c r="B225" s="24" t="e">
        <v>#N/A</v>
      </c>
      <c r="C225" s="24">
        <v>7</v>
      </c>
      <c r="D225" s="24" t="e">
        <v>#N/A</v>
      </c>
      <c r="E225" s="24">
        <v>17</v>
      </c>
      <c r="F225" s="24" t="e">
        <v>#N/A</v>
      </c>
      <c r="G225" s="24">
        <v>27</v>
      </c>
      <c r="H225" s="24" t="e">
        <v>#N/A</v>
      </c>
      <c r="I225" s="24">
        <v>37</v>
      </c>
      <c r="J225" s="24" t="e">
        <v>#N/A</v>
      </c>
      <c r="K225" s="24">
        <v>47</v>
      </c>
      <c r="L225" s="24" t="e">
        <v>#N/A</v>
      </c>
      <c r="M225" s="24">
        <v>57</v>
      </c>
      <c r="N225" s="24" t="e">
        <v>#N/A</v>
      </c>
      <c r="O225" s="24">
        <v>67</v>
      </c>
      <c r="P225" s="24" t="e">
        <v>#N/A</v>
      </c>
      <c r="Q225" s="24">
        <v>77</v>
      </c>
    </row>
    <row r="226" spans="1:17" ht="15" customHeight="1" x14ac:dyDescent="0.35">
      <c r="A226" s="27"/>
      <c r="B226" s="24" t="e">
        <v>#N/A</v>
      </c>
      <c r="C226" s="24">
        <v>7</v>
      </c>
      <c r="D226" s="24" t="e">
        <v>#N/A</v>
      </c>
      <c r="E226" s="24">
        <v>17</v>
      </c>
      <c r="F226" s="24" t="e">
        <v>#N/A</v>
      </c>
      <c r="G226" s="24">
        <v>27</v>
      </c>
      <c r="H226" s="24" t="e">
        <v>#N/A</v>
      </c>
      <c r="I226" s="24">
        <v>37</v>
      </c>
      <c r="J226" s="24" t="e">
        <v>#N/A</v>
      </c>
      <c r="K226" s="24">
        <v>47</v>
      </c>
      <c r="L226" s="24" t="e">
        <v>#N/A</v>
      </c>
      <c r="M226" s="24">
        <v>57</v>
      </c>
      <c r="N226" s="24" t="e">
        <v>#N/A</v>
      </c>
      <c r="O226" s="24">
        <v>67</v>
      </c>
      <c r="P226" s="24" t="e">
        <v>#N/A</v>
      </c>
      <c r="Q226" s="24">
        <v>77</v>
      </c>
    </row>
    <row r="227" spans="1:17" ht="15" customHeight="1" x14ac:dyDescent="0.35">
      <c r="A227" s="27"/>
      <c r="B227" s="24" t="e">
        <v>#N/A</v>
      </c>
      <c r="C227" s="24">
        <v>7</v>
      </c>
      <c r="D227" s="24" t="e">
        <v>#N/A</v>
      </c>
      <c r="E227" s="24">
        <v>17</v>
      </c>
      <c r="F227" s="24" t="e">
        <v>#N/A</v>
      </c>
      <c r="G227" s="24">
        <v>27</v>
      </c>
      <c r="H227" s="24" t="e">
        <v>#N/A</v>
      </c>
      <c r="I227" s="24">
        <v>37</v>
      </c>
      <c r="J227" s="24" t="e">
        <v>#N/A</v>
      </c>
      <c r="K227" s="24">
        <v>47</v>
      </c>
      <c r="L227" s="24" t="e">
        <v>#N/A</v>
      </c>
      <c r="M227" s="24">
        <v>57</v>
      </c>
      <c r="N227" s="24" t="e">
        <v>#N/A</v>
      </c>
      <c r="O227" s="24">
        <v>67</v>
      </c>
      <c r="P227" s="24" t="e">
        <v>#N/A</v>
      </c>
      <c r="Q227" s="24">
        <v>77</v>
      </c>
    </row>
    <row r="228" spans="1:17" ht="15" customHeight="1" x14ac:dyDescent="0.35">
      <c r="A228" s="27"/>
      <c r="B228" s="24" t="e">
        <v>#N/A</v>
      </c>
      <c r="C228" s="24">
        <v>7</v>
      </c>
      <c r="D228" s="24" t="e">
        <v>#N/A</v>
      </c>
      <c r="E228" s="24">
        <v>17</v>
      </c>
      <c r="F228" s="24" t="e">
        <v>#N/A</v>
      </c>
      <c r="G228" s="24">
        <v>27</v>
      </c>
      <c r="H228" s="24" t="e">
        <v>#N/A</v>
      </c>
      <c r="I228" s="24">
        <v>37</v>
      </c>
      <c r="J228" s="24" t="e">
        <v>#N/A</v>
      </c>
      <c r="K228" s="24">
        <v>47</v>
      </c>
      <c r="L228" s="24" t="e">
        <v>#N/A</v>
      </c>
      <c r="M228" s="24">
        <v>57</v>
      </c>
      <c r="N228" s="24" t="e">
        <v>#N/A</v>
      </c>
      <c r="O228" s="24">
        <v>67</v>
      </c>
      <c r="P228" s="24" t="e">
        <v>#N/A</v>
      </c>
      <c r="Q228" s="24">
        <v>77</v>
      </c>
    </row>
    <row r="229" spans="1:17" ht="15" customHeight="1" x14ac:dyDescent="0.35">
      <c r="A229" s="27"/>
      <c r="B229" s="24" t="e">
        <v>#N/A</v>
      </c>
      <c r="C229" s="24">
        <v>7</v>
      </c>
      <c r="D229" s="24" t="e">
        <v>#N/A</v>
      </c>
      <c r="E229" s="24">
        <v>17</v>
      </c>
      <c r="F229" s="24" t="e">
        <v>#N/A</v>
      </c>
      <c r="G229" s="24">
        <v>27</v>
      </c>
      <c r="H229" s="24" t="e">
        <v>#N/A</v>
      </c>
      <c r="I229" s="24">
        <v>37</v>
      </c>
      <c r="J229" s="24" t="e">
        <v>#N/A</v>
      </c>
      <c r="K229" s="24">
        <v>47</v>
      </c>
      <c r="L229" s="24" t="e">
        <v>#N/A</v>
      </c>
      <c r="M229" s="24">
        <v>57</v>
      </c>
      <c r="N229" s="24" t="e">
        <v>#N/A</v>
      </c>
      <c r="O229" s="24">
        <v>67</v>
      </c>
      <c r="P229" s="24" t="e">
        <v>#N/A</v>
      </c>
      <c r="Q229" s="24">
        <v>77</v>
      </c>
    </row>
    <row r="230" spans="1:17" ht="15" customHeight="1" x14ac:dyDescent="0.35">
      <c r="A230" s="27"/>
      <c r="B230" s="24" t="e">
        <v>#N/A</v>
      </c>
      <c r="C230" s="24">
        <v>7</v>
      </c>
      <c r="D230" s="24" t="e">
        <v>#N/A</v>
      </c>
      <c r="E230" s="24">
        <v>17</v>
      </c>
      <c r="F230" s="24" t="e">
        <v>#N/A</v>
      </c>
      <c r="G230" s="24">
        <v>27</v>
      </c>
      <c r="H230" s="24" t="e">
        <v>#N/A</v>
      </c>
      <c r="I230" s="24">
        <v>37</v>
      </c>
      <c r="J230" s="24" t="e">
        <v>#N/A</v>
      </c>
      <c r="K230" s="24">
        <v>47</v>
      </c>
      <c r="L230" s="24" t="e">
        <v>#N/A</v>
      </c>
      <c r="M230" s="24">
        <v>57</v>
      </c>
      <c r="N230" s="24" t="e">
        <v>#N/A</v>
      </c>
      <c r="O230" s="24">
        <v>67</v>
      </c>
      <c r="P230" s="24" t="e">
        <v>#N/A</v>
      </c>
      <c r="Q230" s="24">
        <v>77</v>
      </c>
    </row>
    <row r="231" spans="1:17" ht="15" customHeight="1" x14ac:dyDescent="0.35">
      <c r="A231" s="27"/>
      <c r="B231" s="24" t="e">
        <v>#N/A</v>
      </c>
      <c r="C231" s="24">
        <v>7</v>
      </c>
      <c r="D231" s="24" t="e">
        <v>#N/A</v>
      </c>
      <c r="E231" s="24">
        <v>17</v>
      </c>
      <c r="F231" s="24" t="e">
        <v>#N/A</v>
      </c>
      <c r="G231" s="24">
        <v>27</v>
      </c>
      <c r="H231" s="24" t="e">
        <v>#N/A</v>
      </c>
      <c r="I231" s="24">
        <v>37</v>
      </c>
      <c r="J231" s="24" t="e">
        <v>#N/A</v>
      </c>
      <c r="K231" s="24">
        <v>47</v>
      </c>
      <c r="L231" s="24" t="e">
        <v>#N/A</v>
      </c>
      <c r="M231" s="24">
        <v>57</v>
      </c>
      <c r="N231" s="24" t="e">
        <v>#N/A</v>
      </c>
      <c r="O231" s="24">
        <v>67</v>
      </c>
      <c r="P231" s="24" t="e">
        <v>#N/A</v>
      </c>
      <c r="Q231" s="24">
        <v>77</v>
      </c>
    </row>
    <row r="232" spans="1:17" ht="15" customHeight="1" x14ac:dyDescent="0.35">
      <c r="A232" s="27"/>
      <c r="B232" s="24" t="e">
        <v>#N/A</v>
      </c>
      <c r="C232" s="24">
        <v>7</v>
      </c>
      <c r="D232" s="24" t="e">
        <v>#N/A</v>
      </c>
      <c r="E232" s="24">
        <v>17</v>
      </c>
      <c r="F232" s="24" t="e">
        <v>#N/A</v>
      </c>
      <c r="G232" s="24">
        <v>27</v>
      </c>
      <c r="H232" s="24" t="e">
        <v>#N/A</v>
      </c>
      <c r="I232" s="24">
        <v>37</v>
      </c>
      <c r="J232" s="24" t="e">
        <v>#N/A</v>
      </c>
      <c r="K232" s="24">
        <v>47</v>
      </c>
      <c r="L232" s="24" t="e">
        <v>#N/A</v>
      </c>
      <c r="M232" s="24">
        <v>57</v>
      </c>
      <c r="N232" s="24" t="e">
        <v>#N/A</v>
      </c>
      <c r="O232" s="24">
        <v>67</v>
      </c>
      <c r="P232" s="24" t="e">
        <v>#N/A</v>
      </c>
      <c r="Q232" s="24">
        <v>77</v>
      </c>
    </row>
    <row r="233" spans="1:17" ht="15" customHeight="1" x14ac:dyDescent="0.35">
      <c r="A233" s="27"/>
      <c r="B233" s="24" t="e">
        <v>#N/A</v>
      </c>
      <c r="C233" s="24">
        <v>7</v>
      </c>
      <c r="D233" s="24" t="e">
        <v>#N/A</v>
      </c>
      <c r="E233" s="24">
        <v>17</v>
      </c>
      <c r="F233" s="24" t="e">
        <v>#N/A</v>
      </c>
      <c r="G233" s="24">
        <v>27</v>
      </c>
      <c r="H233" s="24" t="e">
        <v>#N/A</v>
      </c>
      <c r="I233" s="24">
        <v>37</v>
      </c>
      <c r="J233" s="24" t="e">
        <v>#N/A</v>
      </c>
      <c r="K233" s="24">
        <v>47</v>
      </c>
      <c r="L233" s="24" t="e">
        <v>#N/A</v>
      </c>
      <c r="M233" s="24">
        <v>57</v>
      </c>
      <c r="N233" s="24" t="e">
        <v>#N/A</v>
      </c>
      <c r="O233" s="24">
        <v>67</v>
      </c>
      <c r="P233" s="24" t="e">
        <v>#N/A</v>
      </c>
      <c r="Q233" s="24">
        <v>77</v>
      </c>
    </row>
    <row r="234" spans="1:17" ht="15" customHeight="1" x14ac:dyDescent="0.35">
      <c r="A234" s="27"/>
      <c r="B234" s="24" t="e">
        <v>#N/A</v>
      </c>
      <c r="C234" s="24">
        <v>7</v>
      </c>
      <c r="D234" s="24" t="e">
        <v>#N/A</v>
      </c>
      <c r="E234" s="24">
        <v>17</v>
      </c>
      <c r="F234" s="24" t="e">
        <v>#N/A</v>
      </c>
      <c r="G234" s="24">
        <v>27</v>
      </c>
      <c r="H234" s="24" t="e">
        <v>#N/A</v>
      </c>
      <c r="I234" s="24">
        <v>37</v>
      </c>
      <c r="J234" s="24" t="e">
        <v>#N/A</v>
      </c>
      <c r="K234" s="24">
        <v>47</v>
      </c>
      <c r="L234" s="24" t="e">
        <v>#N/A</v>
      </c>
      <c r="M234" s="24">
        <v>57</v>
      </c>
      <c r="N234" s="24" t="e">
        <v>#N/A</v>
      </c>
      <c r="O234" s="24">
        <v>67</v>
      </c>
      <c r="P234" s="24" t="e">
        <v>#N/A</v>
      </c>
      <c r="Q234" s="24">
        <v>77</v>
      </c>
    </row>
    <row r="235" spans="1:17" ht="15" customHeight="1" x14ac:dyDescent="0.35">
      <c r="A235" s="27"/>
      <c r="B235" s="24" t="e">
        <v>#N/A</v>
      </c>
      <c r="C235" s="24">
        <v>7</v>
      </c>
      <c r="D235" s="24" t="e">
        <v>#N/A</v>
      </c>
      <c r="E235" s="24">
        <v>17</v>
      </c>
      <c r="F235" s="24" t="e">
        <v>#N/A</v>
      </c>
      <c r="G235" s="24">
        <v>27</v>
      </c>
      <c r="H235" s="24" t="e">
        <v>#N/A</v>
      </c>
      <c r="I235" s="24">
        <v>37</v>
      </c>
      <c r="J235" s="24" t="e">
        <v>#N/A</v>
      </c>
      <c r="K235" s="24">
        <v>47</v>
      </c>
      <c r="L235" s="24" t="e">
        <v>#N/A</v>
      </c>
      <c r="M235" s="24">
        <v>57</v>
      </c>
      <c r="N235" s="24" t="e">
        <v>#N/A</v>
      </c>
      <c r="O235" s="24">
        <v>67</v>
      </c>
      <c r="P235" s="24" t="e">
        <v>#N/A</v>
      </c>
      <c r="Q235" s="24">
        <v>77</v>
      </c>
    </row>
    <row r="236" spans="1:17" ht="15" customHeight="1" x14ac:dyDescent="0.35">
      <c r="A236" s="27"/>
      <c r="B236" s="24" t="e">
        <v>#N/A</v>
      </c>
      <c r="C236" s="24">
        <v>7</v>
      </c>
      <c r="D236" s="24" t="e">
        <v>#N/A</v>
      </c>
      <c r="E236" s="24">
        <v>17</v>
      </c>
      <c r="F236" s="24" t="e">
        <v>#N/A</v>
      </c>
      <c r="G236" s="24">
        <v>27</v>
      </c>
      <c r="H236" s="24" t="e">
        <v>#N/A</v>
      </c>
      <c r="I236" s="24">
        <v>37</v>
      </c>
      <c r="J236" s="24" t="e">
        <v>#N/A</v>
      </c>
      <c r="K236" s="24">
        <v>47</v>
      </c>
      <c r="L236" s="24" t="e">
        <v>#N/A</v>
      </c>
      <c r="M236" s="24">
        <v>57</v>
      </c>
      <c r="N236" s="24" t="e">
        <v>#N/A</v>
      </c>
      <c r="O236" s="24">
        <v>67</v>
      </c>
      <c r="P236" s="24" t="e">
        <v>#N/A</v>
      </c>
      <c r="Q236" s="24">
        <v>77</v>
      </c>
    </row>
    <row r="237" spans="1:17" ht="15" customHeight="1" x14ac:dyDescent="0.35">
      <c r="A237" s="27"/>
      <c r="B237" s="24" t="e">
        <v>#N/A</v>
      </c>
      <c r="C237" s="24">
        <v>7</v>
      </c>
      <c r="D237" s="24" t="e">
        <v>#N/A</v>
      </c>
      <c r="E237" s="24">
        <v>17</v>
      </c>
      <c r="F237" s="24" t="e">
        <v>#N/A</v>
      </c>
      <c r="G237" s="24">
        <v>27</v>
      </c>
      <c r="H237" s="24" t="e">
        <v>#N/A</v>
      </c>
      <c r="I237" s="24">
        <v>37</v>
      </c>
      <c r="J237" s="24" t="e">
        <v>#N/A</v>
      </c>
      <c r="K237" s="24">
        <v>47</v>
      </c>
      <c r="L237" s="24" t="e">
        <v>#N/A</v>
      </c>
      <c r="M237" s="24">
        <v>57</v>
      </c>
      <c r="N237" s="24" t="e">
        <v>#N/A</v>
      </c>
      <c r="O237" s="24">
        <v>67</v>
      </c>
      <c r="P237" s="24" t="e">
        <v>#N/A</v>
      </c>
      <c r="Q237" s="24">
        <v>77</v>
      </c>
    </row>
    <row r="238" spans="1:17" ht="15" customHeight="1" x14ac:dyDescent="0.35">
      <c r="A238" s="27"/>
      <c r="B238" s="24" t="e">
        <v>#N/A</v>
      </c>
      <c r="C238" s="24">
        <v>7</v>
      </c>
      <c r="D238" s="24" t="e">
        <v>#N/A</v>
      </c>
      <c r="E238" s="24">
        <v>17</v>
      </c>
      <c r="F238" s="24" t="e">
        <v>#N/A</v>
      </c>
      <c r="G238" s="24">
        <v>27</v>
      </c>
      <c r="H238" s="24" t="e">
        <v>#N/A</v>
      </c>
      <c r="I238" s="24">
        <v>37</v>
      </c>
      <c r="J238" s="24" t="e">
        <v>#N/A</v>
      </c>
      <c r="K238" s="24">
        <v>47</v>
      </c>
      <c r="L238" s="24" t="e">
        <v>#N/A</v>
      </c>
      <c r="M238" s="24">
        <v>57</v>
      </c>
      <c r="N238" s="24" t="e">
        <v>#N/A</v>
      </c>
      <c r="O238" s="24">
        <v>67</v>
      </c>
      <c r="P238" s="24" t="e">
        <v>#N/A</v>
      </c>
      <c r="Q238" s="24">
        <v>77</v>
      </c>
    </row>
    <row r="239" spans="1:17" ht="15" customHeight="1" x14ac:dyDescent="0.35">
      <c r="A239" s="27"/>
      <c r="B239" s="24" t="e">
        <v>#N/A</v>
      </c>
      <c r="C239" s="24">
        <v>7</v>
      </c>
      <c r="D239" s="24" t="e">
        <v>#N/A</v>
      </c>
      <c r="E239" s="24">
        <v>17</v>
      </c>
      <c r="F239" s="24" t="e">
        <v>#N/A</v>
      </c>
      <c r="G239" s="24">
        <v>27</v>
      </c>
      <c r="H239" s="24" t="e">
        <v>#N/A</v>
      </c>
      <c r="I239" s="24">
        <v>37</v>
      </c>
      <c r="J239" s="24" t="e">
        <v>#N/A</v>
      </c>
      <c r="K239" s="24">
        <v>47</v>
      </c>
      <c r="L239" s="24" t="e">
        <v>#N/A</v>
      </c>
      <c r="M239" s="24">
        <v>57</v>
      </c>
      <c r="N239" s="24" t="e">
        <v>#N/A</v>
      </c>
      <c r="O239" s="24">
        <v>67</v>
      </c>
      <c r="P239" s="24" t="e">
        <v>#N/A</v>
      </c>
      <c r="Q239" s="24">
        <v>77</v>
      </c>
    </row>
    <row r="240" spans="1:17" ht="15" customHeight="1" x14ac:dyDescent="0.35">
      <c r="A240" s="27"/>
      <c r="B240" s="24" t="e">
        <v>#N/A</v>
      </c>
      <c r="C240" s="24">
        <v>7</v>
      </c>
      <c r="D240" s="24" t="e">
        <v>#N/A</v>
      </c>
      <c r="E240" s="24">
        <v>17</v>
      </c>
      <c r="F240" s="24" t="e">
        <v>#N/A</v>
      </c>
      <c r="G240" s="24">
        <v>27</v>
      </c>
      <c r="H240" s="24" t="e">
        <v>#N/A</v>
      </c>
      <c r="I240" s="24">
        <v>37</v>
      </c>
      <c r="J240" s="24" t="e">
        <v>#N/A</v>
      </c>
      <c r="K240" s="24">
        <v>47</v>
      </c>
      <c r="L240" s="24" t="e">
        <v>#N/A</v>
      </c>
      <c r="M240" s="24">
        <v>57</v>
      </c>
      <c r="N240" s="24" t="e">
        <v>#N/A</v>
      </c>
      <c r="O240" s="24">
        <v>67</v>
      </c>
      <c r="P240" s="24" t="e">
        <v>#N/A</v>
      </c>
      <c r="Q240" s="24">
        <v>77</v>
      </c>
    </row>
    <row r="241" spans="1:17" ht="15" customHeight="1" x14ac:dyDescent="0.35">
      <c r="A241" s="27"/>
      <c r="B241" s="24" t="e">
        <v>#N/A</v>
      </c>
      <c r="C241" s="24">
        <v>7</v>
      </c>
      <c r="D241" s="24" t="e">
        <v>#N/A</v>
      </c>
      <c r="E241" s="24">
        <v>17</v>
      </c>
      <c r="F241" s="24" t="e">
        <v>#N/A</v>
      </c>
      <c r="G241" s="24">
        <v>27</v>
      </c>
      <c r="H241" s="24" t="e">
        <v>#N/A</v>
      </c>
      <c r="I241" s="24">
        <v>37</v>
      </c>
      <c r="J241" s="24" t="e">
        <v>#N/A</v>
      </c>
      <c r="K241" s="24">
        <v>47</v>
      </c>
      <c r="L241" s="24" t="e">
        <v>#N/A</v>
      </c>
      <c r="M241" s="24">
        <v>57</v>
      </c>
      <c r="N241" s="24" t="e">
        <v>#N/A</v>
      </c>
      <c r="O241" s="24">
        <v>67</v>
      </c>
      <c r="P241" s="24" t="e">
        <v>#N/A</v>
      </c>
      <c r="Q241" s="24">
        <v>77</v>
      </c>
    </row>
    <row r="242" spans="1:17" ht="15" customHeight="1" x14ac:dyDescent="0.35">
      <c r="A242" s="27"/>
      <c r="B242" s="24" t="e">
        <v>#N/A</v>
      </c>
      <c r="C242" s="24">
        <v>7</v>
      </c>
      <c r="D242" s="24" t="e">
        <v>#N/A</v>
      </c>
      <c r="E242" s="24">
        <v>17</v>
      </c>
      <c r="F242" s="24" t="e">
        <v>#N/A</v>
      </c>
      <c r="G242" s="24">
        <v>27</v>
      </c>
      <c r="H242" s="24" t="e">
        <v>#N/A</v>
      </c>
      <c r="I242" s="24">
        <v>37</v>
      </c>
      <c r="J242" s="24" t="e">
        <v>#N/A</v>
      </c>
      <c r="K242" s="24">
        <v>47</v>
      </c>
      <c r="L242" s="24" t="e">
        <v>#N/A</v>
      </c>
      <c r="M242" s="24">
        <v>57</v>
      </c>
      <c r="N242" s="24" t="e">
        <v>#N/A</v>
      </c>
      <c r="O242" s="24">
        <v>67</v>
      </c>
      <c r="P242" s="24" t="e">
        <v>#N/A</v>
      </c>
      <c r="Q242" s="24">
        <v>77</v>
      </c>
    </row>
    <row r="243" spans="1:17" ht="15" customHeight="1" x14ac:dyDescent="0.35">
      <c r="A243" s="27"/>
      <c r="B243" s="24" t="e">
        <v>#N/A</v>
      </c>
      <c r="C243" s="24">
        <v>7</v>
      </c>
      <c r="D243" s="24" t="e">
        <v>#N/A</v>
      </c>
      <c r="E243" s="24">
        <v>17</v>
      </c>
      <c r="F243" s="24" t="e">
        <v>#N/A</v>
      </c>
      <c r="G243" s="24">
        <v>27</v>
      </c>
      <c r="H243" s="24" t="e">
        <v>#N/A</v>
      </c>
      <c r="I243" s="24">
        <v>37</v>
      </c>
      <c r="J243" s="24" t="e">
        <v>#N/A</v>
      </c>
      <c r="K243" s="24">
        <v>47</v>
      </c>
      <c r="L243" s="24" t="e">
        <v>#N/A</v>
      </c>
      <c r="M243" s="24">
        <v>57</v>
      </c>
      <c r="N243" s="24" t="e">
        <v>#N/A</v>
      </c>
      <c r="O243" s="24">
        <v>67</v>
      </c>
      <c r="P243" s="24" t="e">
        <v>#N/A</v>
      </c>
      <c r="Q243" s="24">
        <v>77</v>
      </c>
    </row>
    <row r="244" spans="1:17" ht="15" customHeight="1" x14ac:dyDescent="0.35">
      <c r="A244" s="27"/>
      <c r="B244" s="24" t="e">
        <v>#N/A</v>
      </c>
      <c r="C244" s="24">
        <v>7</v>
      </c>
      <c r="D244" s="24" t="e">
        <v>#N/A</v>
      </c>
      <c r="E244" s="24">
        <v>17</v>
      </c>
      <c r="F244" s="24" t="e">
        <v>#N/A</v>
      </c>
      <c r="G244" s="24">
        <v>27</v>
      </c>
      <c r="H244" s="24" t="e">
        <v>#N/A</v>
      </c>
      <c r="I244" s="24">
        <v>37</v>
      </c>
      <c r="J244" s="24" t="e">
        <v>#N/A</v>
      </c>
      <c r="K244" s="24">
        <v>47</v>
      </c>
      <c r="L244" s="24" t="e">
        <v>#N/A</v>
      </c>
      <c r="M244" s="24">
        <v>57</v>
      </c>
      <c r="N244" s="24" t="e">
        <v>#N/A</v>
      </c>
      <c r="O244" s="24">
        <v>67</v>
      </c>
      <c r="P244" s="24" t="e">
        <v>#N/A</v>
      </c>
      <c r="Q244" s="24">
        <v>77</v>
      </c>
    </row>
    <row r="245" spans="1:17" ht="15" customHeight="1" x14ac:dyDescent="0.35">
      <c r="A245" s="27"/>
      <c r="B245" s="24" t="e">
        <v>#N/A</v>
      </c>
      <c r="C245" s="24">
        <v>7</v>
      </c>
      <c r="D245" s="24" t="e">
        <v>#N/A</v>
      </c>
      <c r="E245" s="24">
        <v>17</v>
      </c>
      <c r="F245" s="24" t="e">
        <v>#N/A</v>
      </c>
      <c r="G245" s="24">
        <v>27</v>
      </c>
      <c r="H245" s="24" t="e">
        <v>#N/A</v>
      </c>
      <c r="I245" s="24">
        <v>37</v>
      </c>
      <c r="J245" s="24" t="e">
        <v>#N/A</v>
      </c>
      <c r="K245" s="24">
        <v>47</v>
      </c>
      <c r="L245" s="24" t="e">
        <v>#N/A</v>
      </c>
      <c r="M245" s="24">
        <v>57</v>
      </c>
      <c r="N245" s="24" t="e">
        <v>#N/A</v>
      </c>
      <c r="O245" s="24">
        <v>67</v>
      </c>
      <c r="P245" s="24" t="e">
        <v>#N/A</v>
      </c>
      <c r="Q245" s="24">
        <v>77</v>
      </c>
    </row>
    <row r="246" spans="1:17" ht="15" customHeight="1" x14ac:dyDescent="0.35">
      <c r="A246" s="27"/>
      <c r="B246" s="24" t="e">
        <v>#N/A</v>
      </c>
      <c r="C246" s="24">
        <v>7</v>
      </c>
      <c r="D246" s="24" t="e">
        <v>#N/A</v>
      </c>
      <c r="E246" s="24">
        <v>17</v>
      </c>
      <c r="F246" s="24" t="e">
        <v>#N/A</v>
      </c>
      <c r="G246" s="24">
        <v>27</v>
      </c>
      <c r="H246" s="24" t="e">
        <v>#N/A</v>
      </c>
      <c r="I246" s="24">
        <v>37</v>
      </c>
      <c r="J246" s="24" t="e">
        <v>#N/A</v>
      </c>
      <c r="K246" s="24">
        <v>47</v>
      </c>
      <c r="L246" s="24" t="e">
        <v>#N/A</v>
      </c>
      <c r="M246" s="24">
        <v>57</v>
      </c>
      <c r="N246" s="24" t="e">
        <v>#N/A</v>
      </c>
      <c r="O246" s="24">
        <v>67</v>
      </c>
      <c r="P246" s="24" t="e">
        <v>#N/A</v>
      </c>
      <c r="Q246" s="24">
        <v>77</v>
      </c>
    </row>
    <row r="247" spans="1:17" ht="15" customHeight="1" x14ac:dyDescent="0.35">
      <c r="A247" s="27"/>
      <c r="B247" s="24" t="e">
        <v>#N/A</v>
      </c>
      <c r="C247" s="24">
        <v>7</v>
      </c>
      <c r="D247" s="24" t="e">
        <v>#N/A</v>
      </c>
      <c r="E247" s="24">
        <v>17</v>
      </c>
      <c r="F247" s="24" t="e">
        <v>#N/A</v>
      </c>
      <c r="G247" s="24">
        <v>27</v>
      </c>
      <c r="H247" s="24" t="e">
        <v>#N/A</v>
      </c>
      <c r="I247" s="24">
        <v>37</v>
      </c>
      <c r="J247" s="24" t="e">
        <v>#N/A</v>
      </c>
      <c r="K247" s="24">
        <v>47</v>
      </c>
      <c r="L247" s="24" t="e">
        <v>#N/A</v>
      </c>
      <c r="M247" s="24">
        <v>57</v>
      </c>
      <c r="N247" s="24" t="e">
        <v>#N/A</v>
      </c>
      <c r="O247" s="24">
        <v>67</v>
      </c>
      <c r="P247" s="24" t="e">
        <v>#N/A</v>
      </c>
      <c r="Q247" s="24">
        <v>77</v>
      </c>
    </row>
    <row r="248" spans="1:17" ht="15" customHeight="1" x14ac:dyDescent="0.35">
      <c r="A248" s="27"/>
      <c r="B248" s="24" t="e">
        <v>#N/A</v>
      </c>
      <c r="C248" s="24">
        <v>7</v>
      </c>
      <c r="D248" s="24" t="e">
        <v>#N/A</v>
      </c>
      <c r="E248" s="24">
        <v>17</v>
      </c>
      <c r="F248" s="24" t="e">
        <v>#N/A</v>
      </c>
      <c r="G248" s="24">
        <v>27</v>
      </c>
      <c r="H248" s="24" t="e">
        <v>#N/A</v>
      </c>
      <c r="I248" s="24">
        <v>37</v>
      </c>
      <c r="J248" s="24" t="e">
        <v>#N/A</v>
      </c>
      <c r="K248" s="24">
        <v>47</v>
      </c>
      <c r="L248" s="24" t="e">
        <v>#N/A</v>
      </c>
      <c r="M248" s="24">
        <v>57</v>
      </c>
      <c r="N248" s="24" t="e">
        <v>#N/A</v>
      </c>
      <c r="O248" s="24">
        <v>67</v>
      </c>
      <c r="P248" s="24" t="e">
        <v>#N/A</v>
      </c>
      <c r="Q248" s="24">
        <v>77</v>
      </c>
    </row>
    <row r="249" spans="1:17" ht="15" customHeight="1" x14ac:dyDescent="0.35">
      <c r="A249" s="27"/>
      <c r="B249" s="24" t="e">
        <v>#N/A</v>
      </c>
      <c r="C249" s="24">
        <v>7</v>
      </c>
      <c r="D249" s="24" t="e">
        <v>#N/A</v>
      </c>
      <c r="E249" s="24">
        <v>17</v>
      </c>
      <c r="F249" s="24" t="e">
        <v>#N/A</v>
      </c>
      <c r="G249" s="24">
        <v>27</v>
      </c>
      <c r="H249" s="24" t="e">
        <v>#N/A</v>
      </c>
      <c r="I249" s="24">
        <v>37</v>
      </c>
      <c r="J249" s="24" t="e">
        <v>#N/A</v>
      </c>
      <c r="K249" s="24">
        <v>47</v>
      </c>
      <c r="L249" s="24" t="e">
        <v>#N/A</v>
      </c>
      <c r="M249" s="24">
        <v>57</v>
      </c>
      <c r="N249" s="24" t="e">
        <v>#N/A</v>
      </c>
      <c r="O249" s="24">
        <v>67</v>
      </c>
      <c r="P249" s="24" t="e">
        <v>#N/A</v>
      </c>
      <c r="Q249" s="24">
        <v>77</v>
      </c>
    </row>
    <row r="250" spans="1:17" ht="15" customHeight="1" x14ac:dyDescent="0.35">
      <c r="A250" s="27"/>
      <c r="B250" s="24" t="e">
        <v>#N/A</v>
      </c>
      <c r="C250" s="24">
        <v>7</v>
      </c>
      <c r="D250" s="24" t="e">
        <v>#N/A</v>
      </c>
      <c r="E250" s="24">
        <v>17</v>
      </c>
      <c r="F250" s="24" t="e">
        <v>#N/A</v>
      </c>
      <c r="G250" s="24">
        <v>27</v>
      </c>
      <c r="H250" s="24" t="e">
        <v>#N/A</v>
      </c>
      <c r="I250" s="24">
        <v>37</v>
      </c>
      <c r="J250" s="24" t="e">
        <v>#N/A</v>
      </c>
      <c r="K250" s="24">
        <v>47</v>
      </c>
      <c r="L250" s="24" t="e">
        <v>#N/A</v>
      </c>
      <c r="M250" s="24">
        <v>57</v>
      </c>
      <c r="N250" s="24" t="e">
        <v>#N/A</v>
      </c>
      <c r="O250" s="24">
        <v>67</v>
      </c>
      <c r="P250" s="24" t="e">
        <v>#N/A</v>
      </c>
      <c r="Q250" s="24">
        <v>77</v>
      </c>
    </row>
    <row r="251" spans="1:17" ht="15" customHeight="1" x14ac:dyDescent="0.35">
      <c r="A251" s="27"/>
      <c r="B251" s="24" t="e">
        <v>#N/A</v>
      </c>
      <c r="C251" s="24">
        <v>7</v>
      </c>
      <c r="D251" s="24" t="e">
        <v>#N/A</v>
      </c>
      <c r="E251" s="24">
        <v>17</v>
      </c>
      <c r="F251" s="24" t="e">
        <v>#N/A</v>
      </c>
      <c r="G251" s="24">
        <v>27</v>
      </c>
      <c r="H251" s="24" t="e">
        <v>#N/A</v>
      </c>
      <c r="I251" s="24">
        <v>37</v>
      </c>
      <c r="J251" s="24" t="e">
        <v>#N/A</v>
      </c>
      <c r="K251" s="24">
        <v>47</v>
      </c>
      <c r="L251" s="24" t="e">
        <v>#N/A</v>
      </c>
      <c r="M251" s="24">
        <v>57</v>
      </c>
      <c r="N251" s="24" t="e">
        <v>#N/A</v>
      </c>
      <c r="O251" s="24">
        <v>67</v>
      </c>
      <c r="P251" s="24" t="e">
        <v>#N/A</v>
      </c>
      <c r="Q251" s="24">
        <v>77</v>
      </c>
    </row>
    <row r="252" spans="1:17" ht="15" customHeight="1" x14ac:dyDescent="0.35">
      <c r="A252" s="27"/>
      <c r="B252" s="24" t="e">
        <v>#N/A</v>
      </c>
      <c r="C252" s="24">
        <v>7</v>
      </c>
      <c r="D252" s="24" t="e">
        <v>#N/A</v>
      </c>
      <c r="E252" s="24">
        <v>17</v>
      </c>
      <c r="F252" s="24" t="e">
        <v>#N/A</v>
      </c>
      <c r="G252" s="24">
        <v>27</v>
      </c>
      <c r="H252" s="24" t="e">
        <v>#N/A</v>
      </c>
      <c r="I252" s="24">
        <v>37</v>
      </c>
      <c r="J252" s="24" t="e">
        <v>#N/A</v>
      </c>
      <c r="K252" s="24">
        <v>47</v>
      </c>
      <c r="L252" s="24" t="e">
        <v>#N/A</v>
      </c>
      <c r="M252" s="24">
        <v>57</v>
      </c>
      <c r="N252" s="24" t="e">
        <v>#N/A</v>
      </c>
      <c r="O252" s="24">
        <v>67</v>
      </c>
      <c r="P252" s="24" t="e">
        <v>#N/A</v>
      </c>
      <c r="Q252" s="24">
        <v>77</v>
      </c>
    </row>
    <row r="253" spans="1:17" ht="15" customHeight="1" x14ac:dyDescent="0.35">
      <c r="A253" s="27"/>
      <c r="B253" s="24" t="e">
        <v>#N/A</v>
      </c>
      <c r="C253" s="24">
        <v>7</v>
      </c>
      <c r="D253" s="24" t="e">
        <v>#N/A</v>
      </c>
      <c r="E253" s="24">
        <v>17</v>
      </c>
      <c r="F253" s="24" t="e">
        <v>#N/A</v>
      </c>
      <c r="G253" s="24">
        <v>27</v>
      </c>
      <c r="H253" s="24" t="e">
        <v>#N/A</v>
      </c>
      <c r="I253" s="24">
        <v>37</v>
      </c>
      <c r="J253" s="24" t="e">
        <v>#N/A</v>
      </c>
      <c r="K253" s="24">
        <v>47</v>
      </c>
      <c r="L253" s="24" t="e">
        <v>#N/A</v>
      </c>
      <c r="M253" s="24">
        <v>57</v>
      </c>
      <c r="N253" s="24" t="e">
        <v>#N/A</v>
      </c>
      <c r="O253" s="24">
        <v>67</v>
      </c>
      <c r="P253" s="24" t="e">
        <v>#N/A</v>
      </c>
      <c r="Q253" s="24">
        <v>77</v>
      </c>
    </row>
    <row r="254" spans="1:17" ht="15" customHeight="1" x14ac:dyDescent="0.35">
      <c r="A254" s="27"/>
      <c r="B254" s="24" t="e">
        <v>#N/A</v>
      </c>
      <c r="C254" s="24">
        <v>7</v>
      </c>
      <c r="D254" s="24" t="e">
        <v>#N/A</v>
      </c>
      <c r="E254" s="24">
        <v>17</v>
      </c>
      <c r="F254" s="24" t="e">
        <v>#N/A</v>
      </c>
      <c r="G254" s="24">
        <v>27</v>
      </c>
      <c r="H254" s="24" t="e">
        <v>#N/A</v>
      </c>
      <c r="I254" s="24">
        <v>37</v>
      </c>
      <c r="J254" s="24" t="e">
        <v>#N/A</v>
      </c>
      <c r="K254" s="24">
        <v>47</v>
      </c>
      <c r="L254" s="24" t="e">
        <v>#N/A</v>
      </c>
      <c r="M254" s="24">
        <v>57</v>
      </c>
      <c r="N254" s="24" t="e">
        <v>#N/A</v>
      </c>
      <c r="O254" s="24">
        <v>67</v>
      </c>
      <c r="P254" s="24" t="e">
        <v>#N/A</v>
      </c>
      <c r="Q254" s="24">
        <v>77</v>
      </c>
    </row>
    <row r="255" spans="1:17" ht="15" customHeight="1" x14ac:dyDescent="0.35">
      <c r="A255" s="27"/>
      <c r="B255" s="24" t="e">
        <v>#N/A</v>
      </c>
      <c r="C255" s="24">
        <v>7</v>
      </c>
      <c r="D255" s="24" t="e">
        <v>#N/A</v>
      </c>
      <c r="E255" s="24">
        <v>17</v>
      </c>
      <c r="F255" s="24" t="e">
        <v>#N/A</v>
      </c>
      <c r="G255" s="24">
        <v>27</v>
      </c>
      <c r="H255" s="24" t="e">
        <v>#N/A</v>
      </c>
      <c r="I255" s="24">
        <v>37</v>
      </c>
      <c r="J255" s="24" t="e">
        <v>#N/A</v>
      </c>
      <c r="K255" s="24">
        <v>47</v>
      </c>
      <c r="L255" s="24" t="e">
        <v>#N/A</v>
      </c>
      <c r="M255" s="24">
        <v>57</v>
      </c>
      <c r="N255" s="24" t="e">
        <v>#N/A</v>
      </c>
      <c r="O255" s="24">
        <v>67</v>
      </c>
      <c r="P255" s="24" t="e">
        <v>#N/A</v>
      </c>
      <c r="Q255" s="24">
        <v>77</v>
      </c>
    </row>
    <row r="256" spans="1:17" ht="15" customHeight="1" x14ac:dyDescent="0.35">
      <c r="A256" s="27"/>
      <c r="B256" s="24" t="e">
        <v>#N/A</v>
      </c>
      <c r="C256" s="24">
        <v>7</v>
      </c>
      <c r="D256" s="24" t="e">
        <v>#N/A</v>
      </c>
      <c r="E256" s="24">
        <v>17</v>
      </c>
      <c r="F256" s="24" t="e">
        <v>#N/A</v>
      </c>
      <c r="G256" s="24">
        <v>27</v>
      </c>
      <c r="H256" s="24" t="e">
        <v>#N/A</v>
      </c>
      <c r="I256" s="24">
        <v>37</v>
      </c>
      <c r="J256" s="24" t="e">
        <v>#N/A</v>
      </c>
      <c r="K256" s="24">
        <v>47</v>
      </c>
      <c r="L256" s="24" t="e">
        <v>#N/A</v>
      </c>
      <c r="M256" s="24">
        <v>57</v>
      </c>
      <c r="N256" s="24" t="e">
        <v>#N/A</v>
      </c>
      <c r="O256" s="24">
        <v>67</v>
      </c>
      <c r="P256" s="24" t="e">
        <v>#N/A</v>
      </c>
      <c r="Q256" s="24">
        <v>77</v>
      </c>
    </row>
    <row r="257" spans="1:17" ht="15" customHeight="1" x14ac:dyDescent="0.35">
      <c r="A257" s="27"/>
      <c r="B257" s="24" t="e">
        <v>#N/A</v>
      </c>
      <c r="C257" s="24">
        <v>7</v>
      </c>
      <c r="D257" s="24" t="e">
        <v>#N/A</v>
      </c>
      <c r="E257" s="24">
        <v>17</v>
      </c>
      <c r="F257" s="24" t="e">
        <v>#N/A</v>
      </c>
      <c r="G257" s="24">
        <v>27</v>
      </c>
      <c r="H257" s="24" t="e">
        <v>#N/A</v>
      </c>
      <c r="I257" s="24">
        <v>37</v>
      </c>
      <c r="J257" s="24" t="e">
        <v>#N/A</v>
      </c>
      <c r="K257" s="24">
        <v>47</v>
      </c>
      <c r="L257" s="24" t="e">
        <v>#N/A</v>
      </c>
      <c r="M257" s="24">
        <v>57</v>
      </c>
      <c r="N257" s="24" t="e">
        <v>#N/A</v>
      </c>
      <c r="O257" s="24">
        <v>67</v>
      </c>
      <c r="P257" s="24" t="e">
        <v>#N/A</v>
      </c>
      <c r="Q257" s="24">
        <v>77</v>
      </c>
    </row>
    <row r="258" spans="1:17" ht="15" customHeight="1" x14ac:dyDescent="0.35">
      <c r="A258" s="27"/>
      <c r="B258" s="24" t="e">
        <v>#N/A</v>
      </c>
      <c r="C258" s="24">
        <v>7</v>
      </c>
      <c r="D258" s="24" t="e">
        <v>#N/A</v>
      </c>
      <c r="E258" s="24">
        <v>17</v>
      </c>
      <c r="F258" s="24" t="e">
        <v>#N/A</v>
      </c>
      <c r="G258" s="24">
        <v>27</v>
      </c>
      <c r="H258" s="24" t="e">
        <v>#N/A</v>
      </c>
      <c r="I258" s="24">
        <v>37</v>
      </c>
      <c r="J258" s="24" t="e">
        <v>#N/A</v>
      </c>
      <c r="K258" s="24">
        <v>47</v>
      </c>
      <c r="L258" s="24" t="e">
        <v>#N/A</v>
      </c>
      <c r="M258" s="24">
        <v>57</v>
      </c>
      <c r="N258" s="24" t="e">
        <v>#N/A</v>
      </c>
      <c r="O258" s="24">
        <v>67</v>
      </c>
      <c r="P258" s="24" t="e">
        <v>#N/A</v>
      </c>
      <c r="Q258" s="24">
        <v>77</v>
      </c>
    </row>
    <row r="259" spans="1:17" ht="15" customHeight="1" x14ac:dyDescent="0.35">
      <c r="A259" s="27"/>
      <c r="B259" s="24" t="e">
        <v>#N/A</v>
      </c>
      <c r="C259" s="24">
        <v>7</v>
      </c>
      <c r="D259" s="24" t="e">
        <v>#N/A</v>
      </c>
      <c r="E259" s="24">
        <v>17</v>
      </c>
      <c r="F259" s="24" t="e">
        <v>#N/A</v>
      </c>
      <c r="G259" s="24">
        <v>27</v>
      </c>
      <c r="H259" s="24" t="e">
        <v>#N/A</v>
      </c>
      <c r="I259" s="24">
        <v>37</v>
      </c>
      <c r="J259" s="24" t="e">
        <v>#N/A</v>
      </c>
      <c r="K259" s="24">
        <v>47</v>
      </c>
      <c r="L259" s="24" t="e">
        <v>#N/A</v>
      </c>
      <c r="M259" s="24">
        <v>57</v>
      </c>
      <c r="N259" s="24" t="e">
        <v>#N/A</v>
      </c>
      <c r="O259" s="24">
        <v>67</v>
      </c>
      <c r="P259" s="24" t="e">
        <v>#N/A</v>
      </c>
      <c r="Q259" s="24">
        <v>77</v>
      </c>
    </row>
    <row r="260" spans="1:17" ht="15" customHeight="1" x14ac:dyDescent="0.35">
      <c r="A260" s="27"/>
      <c r="B260" s="24" t="e">
        <v>#N/A</v>
      </c>
      <c r="C260" s="24">
        <v>7</v>
      </c>
      <c r="D260" s="24" t="e">
        <v>#N/A</v>
      </c>
      <c r="E260" s="24">
        <v>17</v>
      </c>
      <c r="F260" s="24" t="e">
        <v>#N/A</v>
      </c>
      <c r="G260" s="24">
        <v>27</v>
      </c>
      <c r="H260" s="24" t="e">
        <v>#N/A</v>
      </c>
      <c r="I260" s="24">
        <v>37</v>
      </c>
      <c r="J260" s="24" t="e">
        <v>#N/A</v>
      </c>
      <c r="K260" s="24">
        <v>47</v>
      </c>
      <c r="L260" s="24" t="e">
        <v>#N/A</v>
      </c>
      <c r="M260" s="24">
        <v>57</v>
      </c>
      <c r="N260" s="24" t="e">
        <v>#N/A</v>
      </c>
      <c r="O260" s="24">
        <v>67</v>
      </c>
      <c r="P260" s="24" t="e">
        <v>#N/A</v>
      </c>
      <c r="Q260" s="24">
        <v>77</v>
      </c>
    </row>
    <row r="261" spans="1:17" ht="15" customHeight="1" x14ac:dyDescent="0.35">
      <c r="A261" s="27"/>
      <c r="B261" s="24" t="e">
        <v>#N/A</v>
      </c>
      <c r="C261" s="24">
        <v>7</v>
      </c>
      <c r="D261" s="24" t="e">
        <v>#N/A</v>
      </c>
      <c r="E261" s="24">
        <v>17</v>
      </c>
      <c r="F261" s="24" t="e">
        <v>#N/A</v>
      </c>
      <c r="G261" s="24">
        <v>27</v>
      </c>
      <c r="H261" s="24" t="e">
        <v>#N/A</v>
      </c>
      <c r="I261" s="24">
        <v>37</v>
      </c>
      <c r="J261" s="24" t="e">
        <v>#N/A</v>
      </c>
      <c r="K261" s="24">
        <v>47</v>
      </c>
      <c r="L261" s="24" t="e">
        <v>#N/A</v>
      </c>
      <c r="M261" s="24">
        <v>57</v>
      </c>
      <c r="N261" s="24" t="e">
        <v>#N/A</v>
      </c>
      <c r="O261" s="24">
        <v>67</v>
      </c>
      <c r="P261" s="24" t="e">
        <v>#N/A</v>
      </c>
      <c r="Q261" s="24">
        <v>77</v>
      </c>
    </row>
    <row r="262" spans="1:17" ht="15" customHeight="1" x14ac:dyDescent="0.35">
      <c r="A262" s="27"/>
      <c r="B262" s="24" t="e">
        <v>#N/A</v>
      </c>
      <c r="C262" s="24">
        <v>7</v>
      </c>
      <c r="D262" s="24" t="e">
        <v>#N/A</v>
      </c>
      <c r="E262" s="24">
        <v>17</v>
      </c>
      <c r="F262" s="24" t="e">
        <v>#N/A</v>
      </c>
      <c r="G262" s="24">
        <v>27</v>
      </c>
      <c r="H262" s="24" t="e">
        <v>#N/A</v>
      </c>
      <c r="I262" s="24">
        <v>37</v>
      </c>
      <c r="J262" s="24" t="e">
        <v>#N/A</v>
      </c>
      <c r="K262" s="24">
        <v>47</v>
      </c>
      <c r="L262" s="24" t="e">
        <v>#N/A</v>
      </c>
      <c r="M262" s="24">
        <v>57</v>
      </c>
      <c r="N262" s="24" t="e">
        <v>#N/A</v>
      </c>
      <c r="O262" s="24">
        <v>67</v>
      </c>
      <c r="P262" s="24" t="e">
        <v>#N/A</v>
      </c>
      <c r="Q262" s="24">
        <v>77</v>
      </c>
    </row>
    <row r="263" spans="1:17" ht="15" customHeight="1" x14ac:dyDescent="0.35">
      <c r="A263" s="27"/>
      <c r="B263" s="24" t="e">
        <v>#N/A</v>
      </c>
      <c r="C263" s="24">
        <v>7</v>
      </c>
      <c r="D263" s="24" t="e">
        <v>#N/A</v>
      </c>
      <c r="E263" s="24">
        <v>17</v>
      </c>
      <c r="F263" s="24" t="e">
        <v>#N/A</v>
      </c>
      <c r="G263" s="24">
        <v>27</v>
      </c>
      <c r="H263" s="24" t="e">
        <v>#N/A</v>
      </c>
      <c r="I263" s="24">
        <v>37</v>
      </c>
      <c r="J263" s="24" t="e">
        <v>#N/A</v>
      </c>
      <c r="K263" s="24">
        <v>47</v>
      </c>
      <c r="L263" s="24" t="e">
        <v>#N/A</v>
      </c>
      <c r="M263" s="24">
        <v>57</v>
      </c>
      <c r="N263" s="24" t="e">
        <v>#N/A</v>
      </c>
      <c r="O263" s="24">
        <v>67</v>
      </c>
      <c r="P263" s="24" t="e">
        <v>#N/A</v>
      </c>
      <c r="Q263" s="24">
        <v>77</v>
      </c>
    </row>
    <row r="264" spans="1:17" ht="15" customHeight="1" x14ac:dyDescent="0.35">
      <c r="A264" s="27"/>
      <c r="B264" s="24" t="e">
        <v>#N/A</v>
      </c>
      <c r="C264" s="24">
        <v>7</v>
      </c>
      <c r="D264" s="24" t="e">
        <v>#N/A</v>
      </c>
      <c r="E264" s="24">
        <v>17</v>
      </c>
      <c r="F264" s="24" t="e">
        <v>#N/A</v>
      </c>
      <c r="G264" s="24">
        <v>27</v>
      </c>
      <c r="H264" s="24" t="e">
        <v>#N/A</v>
      </c>
      <c r="I264" s="24">
        <v>37</v>
      </c>
      <c r="J264" s="24" t="e">
        <v>#N/A</v>
      </c>
      <c r="K264" s="24">
        <v>47</v>
      </c>
      <c r="L264" s="24" t="e">
        <v>#N/A</v>
      </c>
      <c r="M264" s="24">
        <v>57</v>
      </c>
      <c r="N264" s="24" t="e">
        <v>#N/A</v>
      </c>
      <c r="O264" s="24">
        <v>67</v>
      </c>
      <c r="P264" s="24" t="e">
        <v>#N/A</v>
      </c>
      <c r="Q264" s="24">
        <v>77</v>
      </c>
    </row>
    <row r="265" spans="1:17" ht="15" customHeight="1" x14ac:dyDescent="0.35">
      <c r="A265" s="27"/>
      <c r="B265" s="24" t="e">
        <v>#N/A</v>
      </c>
      <c r="C265" s="24">
        <v>7</v>
      </c>
      <c r="D265" s="24" t="e">
        <v>#N/A</v>
      </c>
      <c r="E265" s="24">
        <v>17</v>
      </c>
      <c r="F265" s="24" t="e">
        <v>#N/A</v>
      </c>
      <c r="G265" s="24">
        <v>27</v>
      </c>
      <c r="H265" s="24" t="e">
        <v>#N/A</v>
      </c>
      <c r="I265" s="24">
        <v>37</v>
      </c>
      <c r="J265" s="24" t="e">
        <v>#N/A</v>
      </c>
      <c r="K265" s="24">
        <v>47</v>
      </c>
      <c r="L265" s="24" t="e">
        <v>#N/A</v>
      </c>
      <c r="M265" s="24">
        <v>57</v>
      </c>
      <c r="N265" s="24" t="e">
        <v>#N/A</v>
      </c>
      <c r="O265" s="24">
        <v>67</v>
      </c>
      <c r="P265" s="24" t="e">
        <v>#N/A</v>
      </c>
      <c r="Q265" s="24">
        <v>77</v>
      </c>
    </row>
    <row r="266" spans="1:17" ht="15" customHeight="1" x14ac:dyDescent="0.35">
      <c r="A266" s="27"/>
      <c r="B266" s="24" t="e">
        <v>#N/A</v>
      </c>
      <c r="C266" s="24">
        <v>7</v>
      </c>
      <c r="D266" s="24" t="e">
        <v>#N/A</v>
      </c>
      <c r="E266" s="24">
        <v>17</v>
      </c>
      <c r="F266" s="24" t="e">
        <v>#N/A</v>
      </c>
      <c r="G266" s="24">
        <v>27</v>
      </c>
      <c r="H266" s="24" t="e">
        <v>#N/A</v>
      </c>
      <c r="I266" s="24">
        <v>37</v>
      </c>
      <c r="J266" s="24" t="e">
        <v>#N/A</v>
      </c>
      <c r="K266" s="24">
        <v>47</v>
      </c>
      <c r="L266" s="24" t="e">
        <v>#N/A</v>
      </c>
      <c r="M266" s="24">
        <v>57</v>
      </c>
      <c r="N266" s="24" t="e">
        <v>#N/A</v>
      </c>
      <c r="O266" s="24">
        <v>67</v>
      </c>
      <c r="P266" s="24" t="e">
        <v>#N/A</v>
      </c>
      <c r="Q266" s="24">
        <v>77</v>
      </c>
    </row>
    <row r="267" spans="1:17" ht="15" customHeight="1" x14ac:dyDescent="0.35">
      <c r="A267" s="27"/>
      <c r="B267" s="24" t="e">
        <v>#N/A</v>
      </c>
      <c r="C267" s="24">
        <v>7</v>
      </c>
      <c r="D267" s="24" t="e">
        <v>#N/A</v>
      </c>
      <c r="E267" s="24">
        <v>17</v>
      </c>
      <c r="F267" s="24" t="e">
        <v>#N/A</v>
      </c>
      <c r="G267" s="24">
        <v>27</v>
      </c>
      <c r="H267" s="24" t="e">
        <v>#N/A</v>
      </c>
      <c r="I267" s="24">
        <v>37</v>
      </c>
      <c r="J267" s="24" t="e">
        <v>#N/A</v>
      </c>
      <c r="K267" s="24">
        <v>47</v>
      </c>
      <c r="L267" s="24" t="e">
        <v>#N/A</v>
      </c>
      <c r="M267" s="24">
        <v>57</v>
      </c>
      <c r="N267" s="24" t="e">
        <v>#N/A</v>
      </c>
      <c r="O267" s="24">
        <v>67</v>
      </c>
      <c r="P267" s="24" t="e">
        <v>#N/A</v>
      </c>
      <c r="Q267" s="24">
        <v>77</v>
      </c>
    </row>
    <row r="268" spans="1:17" ht="15" customHeight="1" x14ac:dyDescent="0.35">
      <c r="A268" s="27"/>
      <c r="B268" s="24" t="e">
        <v>#N/A</v>
      </c>
      <c r="C268" s="24">
        <v>7</v>
      </c>
      <c r="D268" s="24" t="e">
        <v>#N/A</v>
      </c>
      <c r="E268" s="24">
        <v>17</v>
      </c>
      <c r="F268" s="24" t="e">
        <v>#N/A</v>
      </c>
      <c r="G268" s="24">
        <v>27</v>
      </c>
      <c r="H268" s="24" t="e">
        <v>#N/A</v>
      </c>
      <c r="I268" s="24">
        <v>37</v>
      </c>
      <c r="J268" s="24" t="e">
        <v>#N/A</v>
      </c>
      <c r="K268" s="24">
        <v>47</v>
      </c>
      <c r="L268" s="24" t="e">
        <v>#N/A</v>
      </c>
      <c r="M268" s="24">
        <v>57</v>
      </c>
      <c r="N268" s="24" t="e">
        <v>#N/A</v>
      </c>
      <c r="O268" s="24">
        <v>67</v>
      </c>
      <c r="P268" s="24" t="e">
        <v>#N/A</v>
      </c>
      <c r="Q268" s="24">
        <v>77</v>
      </c>
    </row>
    <row r="269" spans="1:17" ht="15" customHeight="1" x14ac:dyDescent="0.35">
      <c r="A269" s="27"/>
      <c r="B269" s="24" t="e">
        <v>#N/A</v>
      </c>
      <c r="C269" s="24">
        <v>7</v>
      </c>
      <c r="D269" s="24" t="e">
        <v>#N/A</v>
      </c>
      <c r="E269" s="24">
        <v>17</v>
      </c>
      <c r="F269" s="24" t="e">
        <v>#N/A</v>
      </c>
      <c r="G269" s="24">
        <v>27</v>
      </c>
      <c r="H269" s="24" t="e">
        <v>#N/A</v>
      </c>
      <c r="I269" s="24">
        <v>37</v>
      </c>
      <c r="J269" s="24" t="e">
        <v>#N/A</v>
      </c>
      <c r="K269" s="24">
        <v>47</v>
      </c>
      <c r="L269" s="24" t="e">
        <v>#N/A</v>
      </c>
      <c r="M269" s="24">
        <v>57</v>
      </c>
      <c r="N269" s="24" t="e">
        <v>#N/A</v>
      </c>
      <c r="O269" s="24">
        <v>67</v>
      </c>
      <c r="P269" s="24" t="e">
        <v>#N/A</v>
      </c>
      <c r="Q269" s="24">
        <v>77</v>
      </c>
    </row>
    <row r="270" spans="1:17" ht="15" customHeight="1" x14ac:dyDescent="0.35">
      <c r="A270" s="27"/>
      <c r="B270" s="24" t="e">
        <v>#N/A</v>
      </c>
      <c r="C270" s="24">
        <v>7</v>
      </c>
      <c r="D270" s="24" t="e">
        <v>#N/A</v>
      </c>
      <c r="E270" s="24">
        <v>17</v>
      </c>
      <c r="F270" s="24" t="e">
        <v>#N/A</v>
      </c>
      <c r="G270" s="24">
        <v>27</v>
      </c>
      <c r="H270" s="24" t="e">
        <v>#N/A</v>
      </c>
      <c r="I270" s="24">
        <v>37</v>
      </c>
      <c r="J270" s="24" t="e">
        <v>#N/A</v>
      </c>
      <c r="K270" s="24">
        <v>47</v>
      </c>
      <c r="L270" s="24" t="e">
        <v>#N/A</v>
      </c>
      <c r="M270" s="24">
        <v>57</v>
      </c>
      <c r="N270" s="24" t="e">
        <v>#N/A</v>
      </c>
      <c r="O270" s="24">
        <v>67</v>
      </c>
      <c r="P270" s="24" t="e">
        <v>#N/A</v>
      </c>
      <c r="Q270" s="24">
        <v>77</v>
      </c>
    </row>
    <row r="271" spans="1:17" ht="15" customHeight="1" x14ac:dyDescent="0.35">
      <c r="A271" s="27"/>
      <c r="B271" s="24" t="e">
        <v>#N/A</v>
      </c>
      <c r="C271" s="24">
        <v>7</v>
      </c>
      <c r="D271" s="24" t="e">
        <v>#N/A</v>
      </c>
      <c r="E271" s="24">
        <v>17</v>
      </c>
      <c r="F271" s="24" t="e">
        <v>#N/A</v>
      </c>
      <c r="G271" s="24">
        <v>27</v>
      </c>
      <c r="H271" s="24" t="e">
        <v>#N/A</v>
      </c>
      <c r="I271" s="24">
        <v>37</v>
      </c>
      <c r="J271" s="24" t="e">
        <v>#N/A</v>
      </c>
      <c r="K271" s="24">
        <v>47</v>
      </c>
      <c r="L271" s="24" t="e">
        <v>#N/A</v>
      </c>
      <c r="M271" s="24">
        <v>57</v>
      </c>
      <c r="N271" s="24" t="e">
        <v>#N/A</v>
      </c>
      <c r="O271" s="24">
        <v>67</v>
      </c>
      <c r="P271" s="24" t="e">
        <v>#N/A</v>
      </c>
      <c r="Q271" s="24">
        <v>77</v>
      </c>
    </row>
    <row r="272" spans="1:17" ht="15" customHeight="1" x14ac:dyDescent="0.35">
      <c r="A272" s="27"/>
      <c r="B272" s="24" t="e">
        <v>#N/A</v>
      </c>
      <c r="C272" s="24">
        <v>7</v>
      </c>
      <c r="D272" s="24" t="e">
        <v>#N/A</v>
      </c>
      <c r="E272" s="24">
        <v>17</v>
      </c>
      <c r="F272" s="24" t="e">
        <v>#N/A</v>
      </c>
      <c r="G272" s="24">
        <v>27</v>
      </c>
      <c r="H272" s="24" t="e">
        <v>#N/A</v>
      </c>
      <c r="I272" s="24">
        <v>37</v>
      </c>
      <c r="J272" s="24" t="e">
        <v>#N/A</v>
      </c>
      <c r="K272" s="24">
        <v>47</v>
      </c>
      <c r="L272" s="24" t="e">
        <v>#N/A</v>
      </c>
      <c r="M272" s="24">
        <v>57</v>
      </c>
      <c r="N272" s="24" t="e">
        <v>#N/A</v>
      </c>
      <c r="O272" s="24">
        <v>67</v>
      </c>
      <c r="P272" s="24" t="e">
        <v>#N/A</v>
      </c>
      <c r="Q272" s="24">
        <v>77</v>
      </c>
    </row>
    <row r="273" spans="1:17" ht="15" customHeight="1" x14ac:dyDescent="0.35">
      <c r="A273" s="27"/>
      <c r="B273" s="24" t="e">
        <v>#N/A</v>
      </c>
      <c r="C273" s="24">
        <v>7</v>
      </c>
      <c r="D273" s="24" t="e">
        <v>#N/A</v>
      </c>
      <c r="E273" s="24">
        <v>17</v>
      </c>
      <c r="F273" s="24" t="e">
        <v>#N/A</v>
      </c>
      <c r="G273" s="24">
        <v>27</v>
      </c>
      <c r="H273" s="24" t="e">
        <v>#N/A</v>
      </c>
      <c r="I273" s="24">
        <v>37</v>
      </c>
      <c r="J273" s="24" t="e">
        <v>#N/A</v>
      </c>
      <c r="K273" s="24">
        <v>47</v>
      </c>
      <c r="L273" s="24" t="e">
        <v>#N/A</v>
      </c>
      <c r="M273" s="24">
        <v>57</v>
      </c>
      <c r="N273" s="24" t="e">
        <v>#N/A</v>
      </c>
      <c r="O273" s="24">
        <v>67</v>
      </c>
      <c r="P273" s="24" t="e">
        <v>#N/A</v>
      </c>
      <c r="Q273" s="24">
        <v>77</v>
      </c>
    </row>
    <row r="274" spans="1:17" ht="15" customHeight="1" x14ac:dyDescent="0.35">
      <c r="A274" s="27"/>
      <c r="B274" s="24" t="e">
        <v>#N/A</v>
      </c>
      <c r="C274" s="24">
        <v>7</v>
      </c>
      <c r="D274" s="24" t="e">
        <v>#N/A</v>
      </c>
      <c r="E274" s="24">
        <v>17</v>
      </c>
      <c r="F274" s="24" t="e">
        <v>#N/A</v>
      </c>
      <c r="G274" s="24">
        <v>27</v>
      </c>
      <c r="H274" s="24" t="e">
        <v>#N/A</v>
      </c>
      <c r="I274" s="24">
        <v>37</v>
      </c>
      <c r="J274" s="24" t="e">
        <v>#N/A</v>
      </c>
      <c r="K274" s="24">
        <v>47</v>
      </c>
      <c r="L274" s="24" t="e">
        <v>#N/A</v>
      </c>
      <c r="M274" s="24">
        <v>57</v>
      </c>
      <c r="N274" s="24" t="e">
        <v>#N/A</v>
      </c>
      <c r="O274" s="24">
        <v>67</v>
      </c>
      <c r="P274" s="24" t="e">
        <v>#N/A</v>
      </c>
      <c r="Q274" s="24">
        <v>77</v>
      </c>
    </row>
    <row r="275" spans="1:17" ht="15" customHeight="1" x14ac:dyDescent="0.35">
      <c r="A275" s="27"/>
      <c r="B275" s="24" t="e">
        <v>#N/A</v>
      </c>
      <c r="C275" s="24">
        <v>7</v>
      </c>
      <c r="D275" s="24" t="e">
        <v>#N/A</v>
      </c>
      <c r="E275" s="24">
        <v>17</v>
      </c>
      <c r="F275" s="24" t="e">
        <v>#N/A</v>
      </c>
      <c r="G275" s="24">
        <v>27</v>
      </c>
      <c r="H275" s="24" t="e">
        <v>#N/A</v>
      </c>
      <c r="I275" s="24">
        <v>37</v>
      </c>
      <c r="J275" s="24" t="e">
        <v>#N/A</v>
      </c>
      <c r="K275" s="24">
        <v>47</v>
      </c>
      <c r="L275" s="24" t="e">
        <v>#N/A</v>
      </c>
      <c r="M275" s="24">
        <v>57</v>
      </c>
      <c r="N275" s="24" t="e">
        <v>#N/A</v>
      </c>
      <c r="O275" s="24">
        <v>67</v>
      </c>
      <c r="P275" s="24" t="e">
        <v>#N/A</v>
      </c>
      <c r="Q275" s="24">
        <v>77</v>
      </c>
    </row>
    <row r="276" spans="1:17" ht="15" customHeight="1" x14ac:dyDescent="0.35">
      <c r="A276" s="27"/>
      <c r="B276" s="24" t="e">
        <v>#N/A</v>
      </c>
      <c r="C276" s="24">
        <v>7</v>
      </c>
      <c r="D276" s="24" t="e">
        <v>#N/A</v>
      </c>
      <c r="E276" s="24">
        <v>17</v>
      </c>
      <c r="F276" s="24" t="e">
        <v>#N/A</v>
      </c>
      <c r="G276" s="24">
        <v>27</v>
      </c>
      <c r="H276" s="24" t="e">
        <v>#N/A</v>
      </c>
      <c r="I276" s="24">
        <v>37</v>
      </c>
      <c r="J276" s="24" t="e">
        <v>#N/A</v>
      </c>
      <c r="K276" s="24">
        <v>47</v>
      </c>
      <c r="L276" s="24" t="e">
        <v>#N/A</v>
      </c>
      <c r="M276" s="24">
        <v>57</v>
      </c>
      <c r="N276" s="24" t="e">
        <v>#N/A</v>
      </c>
      <c r="O276" s="24">
        <v>67</v>
      </c>
      <c r="P276" s="24" t="e">
        <v>#N/A</v>
      </c>
      <c r="Q276" s="24">
        <v>77</v>
      </c>
    </row>
    <row r="277" spans="1:17" ht="15" customHeight="1" x14ac:dyDescent="0.35">
      <c r="A277" s="27"/>
      <c r="B277" s="24" t="e">
        <v>#N/A</v>
      </c>
      <c r="C277" s="24">
        <v>7</v>
      </c>
      <c r="D277" s="24" t="e">
        <v>#N/A</v>
      </c>
      <c r="E277" s="24">
        <v>17</v>
      </c>
      <c r="F277" s="24" t="e">
        <v>#N/A</v>
      </c>
      <c r="G277" s="24">
        <v>27</v>
      </c>
      <c r="H277" s="24" t="e">
        <v>#N/A</v>
      </c>
      <c r="I277" s="24">
        <v>37</v>
      </c>
      <c r="J277" s="24" t="e">
        <v>#N/A</v>
      </c>
      <c r="K277" s="24">
        <v>47</v>
      </c>
      <c r="L277" s="24" t="e">
        <v>#N/A</v>
      </c>
      <c r="M277" s="24">
        <v>57</v>
      </c>
      <c r="N277" s="24" t="e">
        <v>#N/A</v>
      </c>
      <c r="O277" s="24">
        <v>67</v>
      </c>
      <c r="P277" s="24" t="e">
        <v>#N/A</v>
      </c>
      <c r="Q277" s="24">
        <v>77</v>
      </c>
    </row>
    <row r="278" spans="1:17" ht="15" customHeight="1" x14ac:dyDescent="0.35">
      <c r="A278" s="27"/>
      <c r="B278" s="24" t="e">
        <v>#N/A</v>
      </c>
      <c r="C278" s="24">
        <v>7</v>
      </c>
      <c r="D278" s="24" t="e">
        <v>#N/A</v>
      </c>
      <c r="E278" s="24">
        <v>17</v>
      </c>
      <c r="F278" s="24" t="e">
        <v>#N/A</v>
      </c>
      <c r="G278" s="24">
        <v>27</v>
      </c>
      <c r="H278" s="24" t="e">
        <v>#N/A</v>
      </c>
      <c r="I278" s="24">
        <v>37</v>
      </c>
      <c r="J278" s="24" t="e">
        <v>#N/A</v>
      </c>
      <c r="K278" s="24">
        <v>47</v>
      </c>
      <c r="L278" s="24" t="e">
        <v>#N/A</v>
      </c>
      <c r="M278" s="24">
        <v>57</v>
      </c>
      <c r="N278" s="24" t="e">
        <v>#N/A</v>
      </c>
      <c r="O278" s="24">
        <v>67</v>
      </c>
      <c r="P278" s="24" t="e">
        <v>#N/A</v>
      </c>
      <c r="Q278" s="24">
        <v>77</v>
      </c>
    </row>
    <row r="279" spans="1:17" ht="15" customHeight="1" x14ac:dyDescent="0.35">
      <c r="A279" s="27"/>
      <c r="B279" s="24" t="e">
        <v>#N/A</v>
      </c>
      <c r="C279" s="24">
        <v>7</v>
      </c>
      <c r="D279" s="24" t="e">
        <v>#N/A</v>
      </c>
      <c r="E279" s="24">
        <v>17</v>
      </c>
      <c r="F279" s="24" t="e">
        <v>#N/A</v>
      </c>
      <c r="G279" s="24">
        <v>27</v>
      </c>
      <c r="H279" s="24" t="e">
        <v>#N/A</v>
      </c>
      <c r="I279" s="24">
        <v>37</v>
      </c>
      <c r="J279" s="24" t="e">
        <v>#N/A</v>
      </c>
      <c r="K279" s="24">
        <v>47</v>
      </c>
      <c r="L279" s="24" t="e">
        <v>#N/A</v>
      </c>
      <c r="M279" s="24">
        <v>57</v>
      </c>
      <c r="N279" s="24" t="e">
        <v>#N/A</v>
      </c>
      <c r="O279" s="24">
        <v>67</v>
      </c>
      <c r="P279" s="24" t="e">
        <v>#N/A</v>
      </c>
      <c r="Q279" s="24">
        <v>77</v>
      </c>
    </row>
    <row r="280" spans="1:17" ht="15" customHeight="1" x14ac:dyDescent="0.35">
      <c r="A280" s="27"/>
      <c r="B280" s="24" t="e">
        <v>#N/A</v>
      </c>
      <c r="C280" s="24">
        <v>7</v>
      </c>
      <c r="D280" s="24" t="e">
        <v>#N/A</v>
      </c>
      <c r="E280" s="24">
        <v>17</v>
      </c>
      <c r="F280" s="24" t="e">
        <v>#N/A</v>
      </c>
      <c r="G280" s="24">
        <v>27</v>
      </c>
      <c r="H280" s="24" t="e">
        <v>#N/A</v>
      </c>
      <c r="I280" s="24">
        <v>37</v>
      </c>
      <c r="J280" s="24" t="e">
        <v>#N/A</v>
      </c>
      <c r="K280" s="24">
        <v>47</v>
      </c>
      <c r="L280" s="24" t="e">
        <v>#N/A</v>
      </c>
      <c r="M280" s="24">
        <v>57</v>
      </c>
      <c r="N280" s="24" t="e">
        <v>#N/A</v>
      </c>
      <c r="O280" s="24">
        <v>67</v>
      </c>
      <c r="P280" s="24" t="e">
        <v>#N/A</v>
      </c>
      <c r="Q280" s="24">
        <v>77</v>
      </c>
    </row>
    <row r="281" spans="1:17" ht="15" customHeight="1" x14ac:dyDescent="0.35">
      <c r="A281" s="27"/>
      <c r="B281" s="24" t="e">
        <v>#N/A</v>
      </c>
      <c r="C281" s="24">
        <v>7</v>
      </c>
      <c r="D281" s="24" t="e">
        <v>#N/A</v>
      </c>
      <c r="E281" s="24">
        <v>17</v>
      </c>
      <c r="F281" s="24" t="e">
        <v>#N/A</v>
      </c>
      <c r="G281" s="24">
        <v>27</v>
      </c>
      <c r="H281" s="24" t="e">
        <v>#N/A</v>
      </c>
      <c r="I281" s="24">
        <v>37</v>
      </c>
      <c r="J281" s="24" t="e">
        <v>#N/A</v>
      </c>
      <c r="K281" s="24">
        <v>47</v>
      </c>
      <c r="L281" s="24" t="e">
        <v>#N/A</v>
      </c>
      <c r="M281" s="24">
        <v>57</v>
      </c>
      <c r="N281" s="24" t="e">
        <v>#N/A</v>
      </c>
      <c r="O281" s="24">
        <v>67</v>
      </c>
      <c r="P281" s="24" t="e">
        <v>#N/A</v>
      </c>
      <c r="Q281" s="24">
        <v>77</v>
      </c>
    </row>
    <row r="282" spans="1:17" ht="15" customHeight="1" x14ac:dyDescent="0.35">
      <c r="A282" s="27"/>
      <c r="B282" s="24" t="e">
        <v>#N/A</v>
      </c>
      <c r="C282" s="24">
        <v>7</v>
      </c>
      <c r="D282" s="24" t="e">
        <v>#N/A</v>
      </c>
      <c r="E282" s="24">
        <v>17</v>
      </c>
      <c r="F282" s="24" t="e">
        <v>#N/A</v>
      </c>
      <c r="G282" s="24">
        <v>27</v>
      </c>
      <c r="H282" s="24" t="e">
        <v>#N/A</v>
      </c>
      <c r="I282" s="24">
        <v>37</v>
      </c>
      <c r="J282" s="24" t="e">
        <v>#N/A</v>
      </c>
      <c r="K282" s="24">
        <v>47</v>
      </c>
      <c r="L282" s="24" t="e">
        <v>#N/A</v>
      </c>
      <c r="M282" s="24">
        <v>57</v>
      </c>
      <c r="N282" s="24" t="e">
        <v>#N/A</v>
      </c>
      <c r="O282" s="24">
        <v>67</v>
      </c>
      <c r="P282" s="24" t="e">
        <v>#N/A</v>
      </c>
      <c r="Q282" s="24">
        <v>77</v>
      </c>
    </row>
    <row r="283" spans="1:17" ht="15" customHeight="1" x14ac:dyDescent="0.35">
      <c r="A283" s="27"/>
      <c r="B283" s="24" t="e">
        <v>#N/A</v>
      </c>
      <c r="C283" s="24">
        <v>7</v>
      </c>
      <c r="D283" s="24" t="e">
        <v>#N/A</v>
      </c>
      <c r="E283" s="24">
        <v>17</v>
      </c>
      <c r="F283" s="24" t="e">
        <v>#N/A</v>
      </c>
      <c r="G283" s="24">
        <v>27</v>
      </c>
      <c r="H283" s="24" t="e">
        <v>#N/A</v>
      </c>
      <c r="I283" s="24">
        <v>37</v>
      </c>
      <c r="J283" s="24" t="e">
        <v>#N/A</v>
      </c>
      <c r="K283" s="24">
        <v>47</v>
      </c>
      <c r="L283" s="24" t="e">
        <v>#N/A</v>
      </c>
      <c r="M283" s="24">
        <v>57</v>
      </c>
      <c r="N283" s="24" t="e">
        <v>#N/A</v>
      </c>
      <c r="O283" s="24">
        <v>67</v>
      </c>
      <c r="P283" s="24" t="e">
        <v>#N/A</v>
      </c>
      <c r="Q283" s="24">
        <v>77</v>
      </c>
    </row>
    <row r="284" spans="1:17" ht="15" customHeight="1" x14ac:dyDescent="0.35">
      <c r="A284" s="27"/>
      <c r="B284" s="24" t="e">
        <v>#N/A</v>
      </c>
      <c r="C284" s="24">
        <v>7</v>
      </c>
      <c r="D284" s="24" t="e">
        <v>#N/A</v>
      </c>
      <c r="E284" s="24">
        <v>17</v>
      </c>
      <c r="F284" s="24" t="e">
        <v>#N/A</v>
      </c>
      <c r="G284" s="24">
        <v>27</v>
      </c>
      <c r="H284" s="24" t="e">
        <v>#N/A</v>
      </c>
      <c r="I284" s="24">
        <v>37</v>
      </c>
      <c r="J284" s="24" t="e">
        <v>#N/A</v>
      </c>
      <c r="K284" s="24">
        <v>47</v>
      </c>
      <c r="L284" s="24" t="e">
        <v>#N/A</v>
      </c>
      <c r="M284" s="24">
        <v>57</v>
      </c>
      <c r="N284" s="24" t="e">
        <v>#N/A</v>
      </c>
      <c r="O284" s="24">
        <v>67</v>
      </c>
      <c r="P284" s="24" t="e">
        <v>#N/A</v>
      </c>
      <c r="Q284" s="24">
        <v>77</v>
      </c>
    </row>
    <row r="285" spans="1:17" ht="15" customHeight="1" x14ac:dyDescent="0.35">
      <c r="A285" s="27"/>
      <c r="B285" s="24" t="e">
        <v>#N/A</v>
      </c>
      <c r="C285" s="24">
        <v>7</v>
      </c>
      <c r="D285" s="24" t="e">
        <v>#N/A</v>
      </c>
      <c r="E285" s="24">
        <v>17</v>
      </c>
      <c r="F285" s="24" t="e">
        <v>#N/A</v>
      </c>
      <c r="G285" s="24">
        <v>27</v>
      </c>
      <c r="H285" s="24" t="e">
        <v>#N/A</v>
      </c>
      <c r="I285" s="24">
        <v>37</v>
      </c>
      <c r="J285" s="24" t="e">
        <v>#N/A</v>
      </c>
      <c r="K285" s="24">
        <v>47</v>
      </c>
      <c r="L285" s="24" t="e">
        <v>#N/A</v>
      </c>
      <c r="M285" s="24">
        <v>57</v>
      </c>
      <c r="N285" s="24" t="e">
        <v>#N/A</v>
      </c>
      <c r="O285" s="24">
        <v>67</v>
      </c>
      <c r="P285" s="24" t="e">
        <v>#N/A</v>
      </c>
      <c r="Q285" s="24">
        <v>77</v>
      </c>
    </row>
    <row r="286" spans="1:17" ht="15" customHeight="1" x14ac:dyDescent="0.35">
      <c r="A286" s="27"/>
      <c r="B286" s="24" t="e">
        <v>#N/A</v>
      </c>
      <c r="C286" s="24">
        <v>7</v>
      </c>
      <c r="D286" s="24" t="e">
        <v>#N/A</v>
      </c>
      <c r="E286" s="24">
        <v>17</v>
      </c>
      <c r="F286" s="24" t="e">
        <v>#N/A</v>
      </c>
      <c r="G286" s="24">
        <v>27</v>
      </c>
      <c r="H286" s="24" t="e">
        <v>#N/A</v>
      </c>
      <c r="I286" s="24">
        <v>37</v>
      </c>
      <c r="J286" s="24" t="e">
        <v>#N/A</v>
      </c>
      <c r="K286" s="24">
        <v>47</v>
      </c>
      <c r="L286" s="24" t="e">
        <v>#N/A</v>
      </c>
      <c r="M286" s="24">
        <v>57</v>
      </c>
      <c r="N286" s="24" t="e">
        <v>#N/A</v>
      </c>
      <c r="O286" s="24">
        <v>67</v>
      </c>
      <c r="P286" s="24" t="e">
        <v>#N/A</v>
      </c>
      <c r="Q286" s="24">
        <v>77</v>
      </c>
    </row>
    <row r="287" spans="1:17" ht="15" customHeight="1" x14ac:dyDescent="0.35">
      <c r="A287" s="27"/>
      <c r="B287" s="24" t="e">
        <v>#N/A</v>
      </c>
      <c r="C287" s="24">
        <v>7</v>
      </c>
      <c r="D287" s="24" t="e">
        <v>#N/A</v>
      </c>
      <c r="E287" s="24">
        <v>17</v>
      </c>
      <c r="F287" s="24" t="e">
        <v>#N/A</v>
      </c>
      <c r="G287" s="24">
        <v>27</v>
      </c>
      <c r="H287" s="24" t="e">
        <v>#N/A</v>
      </c>
      <c r="I287" s="24">
        <v>37</v>
      </c>
      <c r="J287" s="24" t="e">
        <v>#N/A</v>
      </c>
      <c r="K287" s="24">
        <v>47</v>
      </c>
      <c r="L287" s="24" t="e">
        <v>#N/A</v>
      </c>
      <c r="M287" s="24">
        <v>57</v>
      </c>
      <c r="N287" s="24" t="e">
        <v>#N/A</v>
      </c>
      <c r="O287" s="24">
        <v>67</v>
      </c>
      <c r="P287" s="24" t="e">
        <v>#N/A</v>
      </c>
      <c r="Q287" s="24">
        <v>77</v>
      </c>
    </row>
    <row r="288" spans="1:17" ht="15" customHeight="1" x14ac:dyDescent="0.35">
      <c r="A288" s="27"/>
      <c r="B288" s="24" t="e">
        <v>#N/A</v>
      </c>
      <c r="C288" s="24">
        <v>7</v>
      </c>
      <c r="D288" s="24" t="e">
        <v>#N/A</v>
      </c>
      <c r="E288" s="24">
        <v>17</v>
      </c>
      <c r="F288" s="24" t="e">
        <v>#N/A</v>
      </c>
      <c r="G288" s="24">
        <v>27</v>
      </c>
      <c r="H288" s="24" t="e">
        <v>#N/A</v>
      </c>
      <c r="I288" s="24">
        <v>37</v>
      </c>
      <c r="J288" s="24" t="e">
        <v>#N/A</v>
      </c>
      <c r="K288" s="24">
        <v>47</v>
      </c>
      <c r="L288" s="24" t="e">
        <v>#N/A</v>
      </c>
      <c r="M288" s="24">
        <v>57</v>
      </c>
      <c r="N288" s="24" t="e">
        <v>#N/A</v>
      </c>
      <c r="O288" s="24">
        <v>67</v>
      </c>
      <c r="P288" s="24" t="e">
        <v>#N/A</v>
      </c>
      <c r="Q288" s="24">
        <v>77</v>
      </c>
    </row>
    <row r="289" spans="1:17" ht="15" customHeight="1" x14ac:dyDescent="0.35">
      <c r="A289" s="27"/>
      <c r="B289" s="24" t="e">
        <v>#N/A</v>
      </c>
      <c r="C289" s="24">
        <v>7</v>
      </c>
      <c r="D289" s="24" t="e">
        <v>#N/A</v>
      </c>
      <c r="E289" s="24">
        <v>17</v>
      </c>
      <c r="F289" s="24" t="e">
        <v>#N/A</v>
      </c>
      <c r="G289" s="24">
        <v>27</v>
      </c>
      <c r="H289" s="24" t="e">
        <v>#N/A</v>
      </c>
      <c r="I289" s="24">
        <v>37</v>
      </c>
      <c r="J289" s="24" t="e">
        <v>#N/A</v>
      </c>
      <c r="K289" s="24">
        <v>47</v>
      </c>
      <c r="L289" s="24" t="e">
        <v>#N/A</v>
      </c>
      <c r="M289" s="24">
        <v>57</v>
      </c>
      <c r="N289" s="24" t="e">
        <v>#N/A</v>
      </c>
      <c r="O289" s="24">
        <v>67</v>
      </c>
      <c r="P289" s="24" t="e">
        <v>#N/A</v>
      </c>
      <c r="Q289" s="24">
        <v>77</v>
      </c>
    </row>
    <row r="290" spans="1:17" ht="15" customHeight="1" x14ac:dyDescent="0.35">
      <c r="A290" s="27"/>
      <c r="B290" s="24" t="e">
        <v>#N/A</v>
      </c>
      <c r="C290" s="24">
        <v>7</v>
      </c>
      <c r="D290" s="24" t="e">
        <v>#N/A</v>
      </c>
      <c r="E290" s="24">
        <v>17</v>
      </c>
      <c r="F290" s="24" t="e">
        <v>#N/A</v>
      </c>
      <c r="G290" s="24">
        <v>27</v>
      </c>
      <c r="H290" s="24" t="e">
        <v>#N/A</v>
      </c>
      <c r="I290" s="24">
        <v>37</v>
      </c>
      <c r="J290" s="24" t="e">
        <v>#N/A</v>
      </c>
      <c r="K290" s="24">
        <v>47</v>
      </c>
      <c r="L290" s="24" t="e">
        <v>#N/A</v>
      </c>
      <c r="M290" s="24">
        <v>57</v>
      </c>
      <c r="N290" s="24" t="e">
        <v>#N/A</v>
      </c>
      <c r="O290" s="24">
        <v>67</v>
      </c>
      <c r="P290" s="24" t="e">
        <v>#N/A</v>
      </c>
      <c r="Q290" s="24">
        <v>77</v>
      </c>
    </row>
    <row r="291" spans="1:17" ht="15" customHeight="1" x14ac:dyDescent="0.35">
      <c r="A291" s="27"/>
      <c r="B291" s="24" t="e">
        <v>#N/A</v>
      </c>
      <c r="C291" s="24">
        <v>7</v>
      </c>
      <c r="D291" s="24" t="e">
        <v>#N/A</v>
      </c>
      <c r="E291" s="24">
        <v>17</v>
      </c>
      <c r="F291" s="24" t="e">
        <v>#N/A</v>
      </c>
      <c r="G291" s="24">
        <v>27</v>
      </c>
      <c r="H291" s="24" t="e">
        <v>#N/A</v>
      </c>
      <c r="I291" s="24">
        <v>37</v>
      </c>
      <c r="J291" s="24" t="e">
        <v>#N/A</v>
      </c>
      <c r="K291" s="24">
        <v>47</v>
      </c>
      <c r="L291" s="24" t="e">
        <v>#N/A</v>
      </c>
      <c r="M291" s="24">
        <v>57</v>
      </c>
      <c r="N291" s="24" t="e">
        <v>#N/A</v>
      </c>
      <c r="O291" s="24">
        <v>67</v>
      </c>
      <c r="P291" s="24" t="e">
        <v>#N/A</v>
      </c>
      <c r="Q291" s="24">
        <v>77</v>
      </c>
    </row>
    <row r="292" spans="1:17" ht="15" customHeight="1" x14ac:dyDescent="0.35">
      <c r="A292" s="27"/>
      <c r="B292" s="24" t="e">
        <v>#N/A</v>
      </c>
      <c r="C292" s="24">
        <v>7</v>
      </c>
      <c r="D292" s="24" t="e">
        <v>#N/A</v>
      </c>
      <c r="E292" s="24">
        <v>17</v>
      </c>
      <c r="F292" s="24" t="e">
        <v>#N/A</v>
      </c>
      <c r="G292" s="24">
        <v>27</v>
      </c>
      <c r="H292" s="24" t="e">
        <v>#N/A</v>
      </c>
      <c r="I292" s="24">
        <v>37</v>
      </c>
      <c r="J292" s="24" t="e">
        <v>#N/A</v>
      </c>
      <c r="K292" s="24">
        <v>47</v>
      </c>
      <c r="L292" s="24" t="e">
        <v>#N/A</v>
      </c>
      <c r="M292" s="24">
        <v>57</v>
      </c>
      <c r="N292" s="24" t="e">
        <v>#N/A</v>
      </c>
      <c r="O292" s="24">
        <v>67</v>
      </c>
      <c r="P292" s="24" t="e">
        <v>#N/A</v>
      </c>
      <c r="Q292" s="24">
        <v>77</v>
      </c>
    </row>
    <row r="293" spans="1:17" ht="15" customHeight="1" x14ac:dyDescent="0.35">
      <c r="A293" s="27"/>
      <c r="B293" s="24" t="e">
        <v>#N/A</v>
      </c>
      <c r="C293" s="24">
        <v>7</v>
      </c>
      <c r="D293" s="24" t="e">
        <v>#N/A</v>
      </c>
      <c r="E293" s="24">
        <v>17</v>
      </c>
      <c r="F293" s="24" t="e">
        <v>#N/A</v>
      </c>
      <c r="G293" s="24">
        <v>27</v>
      </c>
      <c r="H293" s="24" t="e">
        <v>#N/A</v>
      </c>
      <c r="I293" s="24">
        <v>37</v>
      </c>
      <c r="J293" s="24" t="e">
        <v>#N/A</v>
      </c>
      <c r="K293" s="24">
        <v>47</v>
      </c>
      <c r="L293" s="24" t="e">
        <v>#N/A</v>
      </c>
      <c r="M293" s="24">
        <v>57</v>
      </c>
      <c r="N293" s="24" t="e">
        <v>#N/A</v>
      </c>
      <c r="O293" s="24">
        <v>67</v>
      </c>
      <c r="P293" s="24" t="e">
        <v>#N/A</v>
      </c>
      <c r="Q293" s="24">
        <v>77</v>
      </c>
    </row>
    <row r="294" spans="1:17" ht="15" customHeight="1" x14ac:dyDescent="0.35">
      <c r="A294" s="27"/>
      <c r="B294" s="24" t="e">
        <v>#N/A</v>
      </c>
      <c r="C294" s="24">
        <v>7</v>
      </c>
      <c r="D294" s="24" t="e">
        <v>#N/A</v>
      </c>
      <c r="E294" s="24">
        <v>17</v>
      </c>
      <c r="F294" s="24" t="e">
        <v>#N/A</v>
      </c>
      <c r="G294" s="24">
        <v>27</v>
      </c>
      <c r="H294" s="24" t="e">
        <v>#N/A</v>
      </c>
      <c r="I294" s="24">
        <v>37</v>
      </c>
      <c r="J294" s="24" t="e">
        <v>#N/A</v>
      </c>
      <c r="K294" s="24">
        <v>47</v>
      </c>
      <c r="L294" s="24" t="e">
        <v>#N/A</v>
      </c>
      <c r="M294" s="24">
        <v>57</v>
      </c>
      <c r="N294" s="24" t="e">
        <v>#N/A</v>
      </c>
      <c r="O294" s="24">
        <v>67</v>
      </c>
      <c r="P294" s="24" t="e">
        <v>#N/A</v>
      </c>
      <c r="Q294" s="24">
        <v>77</v>
      </c>
    </row>
    <row r="295" spans="1:17" ht="15" customHeight="1" x14ac:dyDescent="0.35">
      <c r="A295" s="27"/>
      <c r="B295" s="24" t="e">
        <v>#N/A</v>
      </c>
      <c r="C295" s="24">
        <v>7</v>
      </c>
      <c r="D295" s="24" t="e">
        <v>#N/A</v>
      </c>
      <c r="E295" s="24">
        <v>17</v>
      </c>
      <c r="F295" s="24" t="e">
        <v>#N/A</v>
      </c>
      <c r="G295" s="24">
        <v>27</v>
      </c>
      <c r="H295" s="24" t="e">
        <v>#N/A</v>
      </c>
      <c r="I295" s="24">
        <v>37</v>
      </c>
      <c r="J295" s="24" t="e">
        <v>#N/A</v>
      </c>
      <c r="K295" s="24">
        <v>47</v>
      </c>
      <c r="L295" s="24" t="e">
        <v>#N/A</v>
      </c>
      <c r="M295" s="24">
        <v>57</v>
      </c>
      <c r="N295" s="24" t="e">
        <v>#N/A</v>
      </c>
      <c r="O295" s="24">
        <v>67</v>
      </c>
      <c r="P295" s="24" t="e">
        <v>#N/A</v>
      </c>
      <c r="Q295" s="24">
        <v>77</v>
      </c>
    </row>
    <row r="296" spans="1:17" ht="15" customHeight="1" x14ac:dyDescent="0.35">
      <c r="A296" s="27"/>
      <c r="B296" s="24" t="e">
        <v>#N/A</v>
      </c>
      <c r="C296" s="24">
        <v>7</v>
      </c>
      <c r="D296" s="24" t="e">
        <v>#N/A</v>
      </c>
      <c r="E296" s="24">
        <v>17</v>
      </c>
      <c r="F296" s="24" t="e">
        <v>#N/A</v>
      </c>
      <c r="G296" s="24">
        <v>27</v>
      </c>
      <c r="H296" s="24" t="e">
        <v>#N/A</v>
      </c>
      <c r="I296" s="24">
        <v>37</v>
      </c>
      <c r="J296" s="24" t="e">
        <v>#N/A</v>
      </c>
      <c r="K296" s="24">
        <v>47</v>
      </c>
      <c r="L296" s="24" t="e">
        <v>#N/A</v>
      </c>
      <c r="M296" s="24">
        <v>57</v>
      </c>
      <c r="N296" s="24" t="e">
        <v>#N/A</v>
      </c>
      <c r="O296" s="24">
        <v>67</v>
      </c>
      <c r="P296" s="24" t="e">
        <v>#N/A</v>
      </c>
      <c r="Q296" s="24">
        <v>77</v>
      </c>
    </row>
    <row r="297" spans="1:17" ht="15" customHeight="1" x14ac:dyDescent="0.35">
      <c r="A297" s="27"/>
      <c r="B297" s="24" t="e">
        <v>#N/A</v>
      </c>
      <c r="C297" s="24">
        <v>7</v>
      </c>
      <c r="D297" s="24" t="e">
        <v>#N/A</v>
      </c>
      <c r="E297" s="24">
        <v>17</v>
      </c>
      <c r="F297" s="24" t="e">
        <v>#N/A</v>
      </c>
      <c r="G297" s="24">
        <v>27</v>
      </c>
      <c r="H297" s="24" t="e">
        <v>#N/A</v>
      </c>
      <c r="I297" s="24">
        <v>37</v>
      </c>
      <c r="J297" s="24" t="e">
        <v>#N/A</v>
      </c>
      <c r="K297" s="24">
        <v>47</v>
      </c>
      <c r="L297" s="24" t="e">
        <v>#N/A</v>
      </c>
      <c r="M297" s="24">
        <v>57</v>
      </c>
      <c r="N297" s="24" t="e">
        <v>#N/A</v>
      </c>
      <c r="O297" s="24">
        <v>67</v>
      </c>
      <c r="P297" s="24" t="e">
        <v>#N/A</v>
      </c>
      <c r="Q297" s="24">
        <v>77</v>
      </c>
    </row>
    <row r="298" spans="1:17" ht="15" customHeight="1" x14ac:dyDescent="0.35">
      <c r="A298" s="27"/>
      <c r="B298" s="24" t="e">
        <v>#N/A</v>
      </c>
      <c r="C298" s="24">
        <v>7</v>
      </c>
      <c r="D298" s="24" t="e">
        <v>#N/A</v>
      </c>
      <c r="E298" s="24">
        <v>17</v>
      </c>
      <c r="F298" s="24" t="e">
        <v>#N/A</v>
      </c>
      <c r="G298" s="24">
        <v>27</v>
      </c>
      <c r="H298" s="24" t="e">
        <v>#N/A</v>
      </c>
      <c r="I298" s="24">
        <v>37</v>
      </c>
      <c r="J298" s="24" t="e">
        <v>#N/A</v>
      </c>
      <c r="K298" s="24">
        <v>47</v>
      </c>
      <c r="L298" s="24" t="e">
        <v>#N/A</v>
      </c>
      <c r="M298" s="24">
        <v>57</v>
      </c>
      <c r="N298" s="24" t="e">
        <v>#N/A</v>
      </c>
      <c r="O298" s="24">
        <v>67</v>
      </c>
      <c r="P298" s="24" t="e">
        <v>#N/A</v>
      </c>
      <c r="Q298" s="24">
        <v>77</v>
      </c>
    </row>
    <row r="299" spans="1:17" ht="15" customHeight="1" x14ac:dyDescent="0.35">
      <c r="A299" s="27"/>
      <c r="B299" s="24" t="e">
        <v>#N/A</v>
      </c>
      <c r="C299" s="24">
        <v>7</v>
      </c>
      <c r="D299" s="24" t="e">
        <v>#N/A</v>
      </c>
      <c r="E299" s="24">
        <v>17</v>
      </c>
      <c r="F299" s="24" t="e">
        <v>#N/A</v>
      </c>
      <c r="G299" s="24">
        <v>27</v>
      </c>
      <c r="H299" s="24" t="e">
        <v>#N/A</v>
      </c>
      <c r="I299" s="24">
        <v>37</v>
      </c>
      <c r="J299" s="24" t="e">
        <v>#N/A</v>
      </c>
      <c r="K299" s="24">
        <v>47</v>
      </c>
      <c r="L299" s="24" t="e">
        <v>#N/A</v>
      </c>
      <c r="M299" s="24">
        <v>57</v>
      </c>
      <c r="N299" s="24" t="e">
        <v>#N/A</v>
      </c>
      <c r="O299" s="24">
        <v>67</v>
      </c>
      <c r="P299" s="24" t="e">
        <v>#N/A</v>
      </c>
      <c r="Q299" s="24">
        <v>77</v>
      </c>
    </row>
    <row r="300" spans="1:17" ht="15" customHeight="1" x14ac:dyDescent="0.35">
      <c r="A300" s="27"/>
      <c r="B300" s="24" t="e">
        <v>#N/A</v>
      </c>
      <c r="C300" s="24">
        <v>7</v>
      </c>
      <c r="D300" s="24" t="e">
        <v>#N/A</v>
      </c>
      <c r="E300" s="24">
        <v>17</v>
      </c>
      <c r="F300" s="24" t="e">
        <v>#N/A</v>
      </c>
      <c r="G300" s="24">
        <v>27</v>
      </c>
      <c r="H300" s="24" t="e">
        <v>#N/A</v>
      </c>
      <c r="I300" s="24">
        <v>37</v>
      </c>
      <c r="J300" s="24" t="e">
        <v>#N/A</v>
      </c>
      <c r="K300" s="24">
        <v>47</v>
      </c>
      <c r="L300" s="24" t="e">
        <v>#N/A</v>
      </c>
      <c r="M300" s="24">
        <v>57</v>
      </c>
      <c r="N300" s="24" t="e">
        <v>#N/A</v>
      </c>
      <c r="O300" s="24">
        <v>67</v>
      </c>
      <c r="P300" s="24" t="e">
        <v>#N/A</v>
      </c>
      <c r="Q300" s="24">
        <v>77</v>
      </c>
    </row>
    <row r="301" spans="1:17" ht="15" customHeight="1" x14ac:dyDescent="0.35">
      <c r="A301" s="27"/>
      <c r="B301" s="24" t="e">
        <v>#N/A</v>
      </c>
      <c r="C301" s="24">
        <v>7</v>
      </c>
      <c r="D301" s="24" t="e">
        <v>#N/A</v>
      </c>
      <c r="E301" s="24">
        <v>17</v>
      </c>
      <c r="F301" s="24" t="e">
        <v>#N/A</v>
      </c>
      <c r="G301" s="24">
        <v>27</v>
      </c>
      <c r="H301" s="24" t="e">
        <v>#N/A</v>
      </c>
      <c r="I301" s="24">
        <v>37</v>
      </c>
      <c r="J301" s="24" t="e">
        <v>#N/A</v>
      </c>
      <c r="K301" s="24">
        <v>47</v>
      </c>
      <c r="L301" s="24" t="e">
        <v>#N/A</v>
      </c>
      <c r="M301" s="24">
        <v>57</v>
      </c>
      <c r="N301" s="24" t="e">
        <v>#N/A</v>
      </c>
      <c r="O301" s="24">
        <v>67</v>
      </c>
      <c r="P301" s="24" t="e">
        <v>#N/A</v>
      </c>
      <c r="Q301" s="24">
        <v>77</v>
      </c>
    </row>
    <row r="302" spans="1:17" ht="15" customHeight="1" x14ac:dyDescent="0.35">
      <c r="A302" s="27"/>
      <c r="B302" s="24" t="e">
        <v>#N/A</v>
      </c>
      <c r="C302" s="24">
        <v>7</v>
      </c>
      <c r="D302" s="24" t="e">
        <v>#N/A</v>
      </c>
      <c r="E302" s="24">
        <v>17</v>
      </c>
      <c r="F302" s="24" t="e">
        <v>#N/A</v>
      </c>
      <c r="G302" s="24">
        <v>27</v>
      </c>
      <c r="H302" s="24" t="e">
        <v>#N/A</v>
      </c>
      <c r="I302" s="24">
        <v>37</v>
      </c>
      <c r="J302" s="24" t="e">
        <v>#N/A</v>
      </c>
      <c r="K302" s="24">
        <v>47</v>
      </c>
      <c r="L302" s="24" t="e">
        <v>#N/A</v>
      </c>
      <c r="M302" s="24">
        <v>57</v>
      </c>
      <c r="N302" s="24" t="e">
        <v>#N/A</v>
      </c>
      <c r="O302" s="24">
        <v>67</v>
      </c>
      <c r="P302" s="24" t="e">
        <v>#N/A</v>
      </c>
      <c r="Q302" s="24">
        <v>77</v>
      </c>
    </row>
    <row r="303" spans="1:17" ht="15" customHeight="1" x14ac:dyDescent="0.35">
      <c r="A303" s="27"/>
      <c r="B303" s="24" t="e">
        <v>#N/A</v>
      </c>
      <c r="C303" s="24">
        <v>7</v>
      </c>
      <c r="D303" s="24" t="e">
        <v>#N/A</v>
      </c>
      <c r="E303" s="24">
        <v>17</v>
      </c>
      <c r="F303" s="24" t="e">
        <v>#N/A</v>
      </c>
      <c r="G303" s="24">
        <v>27</v>
      </c>
      <c r="H303" s="24" t="e">
        <v>#N/A</v>
      </c>
      <c r="I303" s="24">
        <v>37</v>
      </c>
      <c r="J303" s="24" t="e">
        <v>#N/A</v>
      </c>
      <c r="K303" s="24">
        <v>47</v>
      </c>
      <c r="L303" s="24" t="e">
        <v>#N/A</v>
      </c>
      <c r="M303" s="24">
        <v>57</v>
      </c>
      <c r="N303" s="24" t="e">
        <v>#N/A</v>
      </c>
      <c r="O303" s="24">
        <v>67</v>
      </c>
      <c r="P303" s="24" t="e">
        <v>#N/A</v>
      </c>
      <c r="Q303" s="24">
        <v>77</v>
      </c>
    </row>
    <row r="304" spans="1:17" ht="15" customHeight="1" x14ac:dyDescent="0.35">
      <c r="A304" s="27"/>
      <c r="B304" s="24" t="e">
        <v>#N/A</v>
      </c>
      <c r="C304" s="24">
        <v>7</v>
      </c>
      <c r="D304" s="24" t="e">
        <v>#N/A</v>
      </c>
      <c r="E304" s="24">
        <v>17</v>
      </c>
      <c r="F304" s="24" t="e">
        <v>#N/A</v>
      </c>
      <c r="G304" s="24">
        <v>27</v>
      </c>
      <c r="H304" s="24" t="e">
        <v>#N/A</v>
      </c>
      <c r="I304" s="24">
        <v>37</v>
      </c>
      <c r="J304" s="24" t="e">
        <v>#N/A</v>
      </c>
      <c r="K304" s="24">
        <v>47</v>
      </c>
      <c r="L304" s="24" t="e">
        <v>#N/A</v>
      </c>
      <c r="M304" s="24">
        <v>57</v>
      </c>
      <c r="N304" s="24" t="e">
        <v>#N/A</v>
      </c>
      <c r="O304" s="24">
        <v>67</v>
      </c>
      <c r="P304" s="24" t="e">
        <v>#N/A</v>
      </c>
      <c r="Q304" s="24">
        <v>77</v>
      </c>
    </row>
    <row r="305" spans="1:17" ht="15" customHeight="1" x14ac:dyDescent="0.35">
      <c r="A305" s="27"/>
      <c r="B305" s="24" t="e">
        <v>#N/A</v>
      </c>
      <c r="C305" s="24">
        <v>7</v>
      </c>
      <c r="D305" s="24" t="e">
        <v>#N/A</v>
      </c>
      <c r="E305" s="24">
        <v>17</v>
      </c>
      <c r="F305" s="24" t="e">
        <v>#N/A</v>
      </c>
      <c r="G305" s="24">
        <v>27</v>
      </c>
      <c r="H305" s="24" t="e">
        <v>#N/A</v>
      </c>
      <c r="I305" s="24">
        <v>37</v>
      </c>
      <c r="J305" s="24" t="e">
        <v>#N/A</v>
      </c>
      <c r="K305" s="24">
        <v>47</v>
      </c>
      <c r="L305" s="24" t="e">
        <v>#N/A</v>
      </c>
      <c r="M305" s="24">
        <v>57</v>
      </c>
      <c r="N305" s="24" t="e">
        <v>#N/A</v>
      </c>
      <c r="O305" s="24">
        <v>67</v>
      </c>
      <c r="P305" s="24" t="e">
        <v>#N/A</v>
      </c>
      <c r="Q305" s="24">
        <v>77</v>
      </c>
    </row>
    <row r="306" spans="1:17" ht="15" customHeight="1" x14ac:dyDescent="0.35">
      <c r="A306" s="27"/>
      <c r="B306" s="24" t="e">
        <v>#N/A</v>
      </c>
      <c r="C306" s="24">
        <v>7</v>
      </c>
      <c r="D306" s="24" t="e">
        <v>#N/A</v>
      </c>
      <c r="E306" s="24">
        <v>17</v>
      </c>
      <c r="F306" s="24" t="e">
        <v>#N/A</v>
      </c>
      <c r="G306" s="24">
        <v>27</v>
      </c>
      <c r="H306" s="24" t="e">
        <v>#N/A</v>
      </c>
      <c r="I306" s="24">
        <v>37</v>
      </c>
      <c r="J306" s="24" t="e">
        <v>#N/A</v>
      </c>
      <c r="K306" s="24">
        <v>47</v>
      </c>
      <c r="L306" s="24" t="e">
        <v>#N/A</v>
      </c>
      <c r="M306" s="24">
        <v>57</v>
      </c>
      <c r="N306" s="24" t="e">
        <v>#N/A</v>
      </c>
      <c r="O306" s="24">
        <v>67</v>
      </c>
      <c r="P306" s="24" t="e">
        <v>#N/A</v>
      </c>
      <c r="Q306" s="24">
        <v>77</v>
      </c>
    </row>
    <row r="307" spans="1:17" ht="15" customHeight="1" x14ac:dyDescent="0.35">
      <c r="A307" s="27"/>
      <c r="B307" s="24" t="e">
        <v>#N/A</v>
      </c>
      <c r="C307" s="24">
        <v>7</v>
      </c>
      <c r="D307" s="24" t="e">
        <v>#N/A</v>
      </c>
      <c r="E307" s="24">
        <v>17</v>
      </c>
      <c r="F307" s="24" t="e">
        <v>#N/A</v>
      </c>
      <c r="G307" s="24">
        <v>27</v>
      </c>
      <c r="H307" s="24" t="e">
        <v>#N/A</v>
      </c>
      <c r="I307" s="24">
        <v>37</v>
      </c>
      <c r="J307" s="24" t="e">
        <v>#N/A</v>
      </c>
      <c r="K307" s="24">
        <v>47</v>
      </c>
      <c r="L307" s="24" t="e">
        <v>#N/A</v>
      </c>
      <c r="M307" s="24">
        <v>57</v>
      </c>
      <c r="N307" s="24" t="e">
        <v>#N/A</v>
      </c>
      <c r="O307" s="24">
        <v>67</v>
      </c>
      <c r="P307" s="24" t="e">
        <v>#N/A</v>
      </c>
      <c r="Q307" s="24">
        <v>77</v>
      </c>
    </row>
    <row r="308" spans="1:17" ht="15" customHeight="1" x14ac:dyDescent="0.35">
      <c r="A308" s="27"/>
      <c r="B308" s="24" t="e">
        <v>#N/A</v>
      </c>
      <c r="C308" s="24">
        <v>7</v>
      </c>
      <c r="D308" s="24" t="e">
        <v>#N/A</v>
      </c>
      <c r="E308" s="24">
        <v>17</v>
      </c>
      <c r="F308" s="24" t="e">
        <v>#N/A</v>
      </c>
      <c r="G308" s="24">
        <v>27</v>
      </c>
      <c r="H308" s="24" t="e">
        <v>#N/A</v>
      </c>
      <c r="I308" s="24">
        <v>37</v>
      </c>
      <c r="J308" s="24" t="e">
        <v>#N/A</v>
      </c>
      <c r="K308" s="24">
        <v>47</v>
      </c>
      <c r="L308" s="24" t="e">
        <v>#N/A</v>
      </c>
      <c r="M308" s="24">
        <v>57</v>
      </c>
      <c r="N308" s="24" t="e">
        <v>#N/A</v>
      </c>
      <c r="O308" s="24">
        <v>67</v>
      </c>
      <c r="P308" s="24" t="e">
        <v>#N/A</v>
      </c>
      <c r="Q308" s="24">
        <v>77</v>
      </c>
    </row>
    <row r="309" spans="1:17" ht="15" customHeight="1" x14ac:dyDescent="0.35">
      <c r="A309" s="27"/>
      <c r="B309" s="24" t="e">
        <v>#N/A</v>
      </c>
      <c r="C309" s="24">
        <v>7</v>
      </c>
      <c r="D309" s="24" t="e">
        <v>#N/A</v>
      </c>
      <c r="E309" s="24">
        <v>17</v>
      </c>
      <c r="F309" s="24" t="e">
        <v>#N/A</v>
      </c>
      <c r="G309" s="24">
        <v>27</v>
      </c>
      <c r="H309" s="24" t="e">
        <v>#N/A</v>
      </c>
      <c r="I309" s="24">
        <v>37</v>
      </c>
      <c r="J309" s="24" t="e">
        <v>#N/A</v>
      </c>
      <c r="K309" s="24">
        <v>47</v>
      </c>
      <c r="L309" s="24" t="e">
        <v>#N/A</v>
      </c>
      <c r="M309" s="24">
        <v>57</v>
      </c>
      <c r="N309" s="24" t="e">
        <v>#N/A</v>
      </c>
      <c r="O309" s="24">
        <v>67</v>
      </c>
      <c r="P309" s="24" t="e">
        <v>#N/A</v>
      </c>
      <c r="Q309" s="24">
        <v>77</v>
      </c>
    </row>
    <row r="310" spans="1:17" ht="15" customHeight="1" x14ac:dyDescent="0.35">
      <c r="A310" s="27"/>
      <c r="B310" s="24" t="e">
        <v>#N/A</v>
      </c>
      <c r="C310" s="24">
        <v>7</v>
      </c>
      <c r="D310" s="24" t="e">
        <v>#N/A</v>
      </c>
      <c r="E310" s="24">
        <v>17</v>
      </c>
      <c r="F310" s="24" t="e">
        <v>#N/A</v>
      </c>
      <c r="G310" s="24">
        <v>27</v>
      </c>
      <c r="H310" s="24" t="e">
        <v>#N/A</v>
      </c>
      <c r="I310" s="24">
        <v>37</v>
      </c>
      <c r="J310" s="24" t="e">
        <v>#N/A</v>
      </c>
      <c r="K310" s="24">
        <v>47</v>
      </c>
      <c r="L310" s="24" t="e">
        <v>#N/A</v>
      </c>
      <c r="M310" s="24">
        <v>57</v>
      </c>
      <c r="N310" s="24" t="e">
        <v>#N/A</v>
      </c>
      <c r="O310" s="24">
        <v>67</v>
      </c>
      <c r="P310" s="24" t="e">
        <v>#N/A</v>
      </c>
      <c r="Q310" s="24">
        <v>77</v>
      </c>
    </row>
    <row r="311" spans="1:17" ht="15" customHeight="1" x14ac:dyDescent="0.35">
      <c r="A311" s="27"/>
      <c r="B311" s="24" t="e">
        <v>#N/A</v>
      </c>
      <c r="C311" s="24">
        <v>7</v>
      </c>
      <c r="D311" s="24" t="e">
        <v>#N/A</v>
      </c>
      <c r="E311" s="24">
        <v>17</v>
      </c>
      <c r="F311" s="24" t="e">
        <v>#N/A</v>
      </c>
      <c r="G311" s="24">
        <v>27</v>
      </c>
      <c r="H311" s="24" t="e">
        <v>#N/A</v>
      </c>
      <c r="I311" s="24">
        <v>37</v>
      </c>
      <c r="J311" s="24" t="e">
        <v>#N/A</v>
      </c>
      <c r="K311" s="24">
        <v>47</v>
      </c>
      <c r="L311" s="24" t="e">
        <v>#N/A</v>
      </c>
      <c r="M311" s="24">
        <v>57</v>
      </c>
      <c r="N311" s="24" t="e">
        <v>#N/A</v>
      </c>
      <c r="O311" s="24">
        <v>67</v>
      </c>
      <c r="P311" s="24" t="e">
        <v>#N/A</v>
      </c>
      <c r="Q311" s="24">
        <v>77</v>
      </c>
    </row>
    <row r="312" spans="1:17" ht="15" customHeight="1" x14ac:dyDescent="0.35">
      <c r="A312" s="27"/>
      <c r="B312" s="24" t="e">
        <v>#N/A</v>
      </c>
      <c r="C312" s="24">
        <v>7</v>
      </c>
      <c r="D312" s="24" t="e">
        <v>#N/A</v>
      </c>
      <c r="E312" s="24">
        <v>17</v>
      </c>
      <c r="F312" s="24" t="e">
        <v>#N/A</v>
      </c>
      <c r="G312" s="24">
        <v>27</v>
      </c>
      <c r="H312" s="24" t="e">
        <v>#N/A</v>
      </c>
      <c r="I312" s="24">
        <v>37</v>
      </c>
      <c r="J312" s="24" t="e">
        <v>#N/A</v>
      </c>
      <c r="K312" s="24">
        <v>47</v>
      </c>
      <c r="L312" s="24" t="e">
        <v>#N/A</v>
      </c>
      <c r="M312" s="24">
        <v>57</v>
      </c>
      <c r="N312" s="24" t="e">
        <v>#N/A</v>
      </c>
      <c r="O312" s="24">
        <v>67</v>
      </c>
      <c r="P312" s="24" t="e">
        <v>#N/A</v>
      </c>
      <c r="Q312" s="24">
        <v>77</v>
      </c>
    </row>
    <row r="313" spans="1:17" ht="15" customHeight="1" x14ac:dyDescent="0.35">
      <c r="A313" s="27"/>
      <c r="B313" s="24" t="e">
        <v>#N/A</v>
      </c>
      <c r="C313" s="24">
        <v>7</v>
      </c>
      <c r="D313" s="24" t="e">
        <v>#N/A</v>
      </c>
      <c r="E313" s="24">
        <v>17</v>
      </c>
      <c r="F313" s="24" t="e">
        <v>#N/A</v>
      </c>
      <c r="G313" s="24">
        <v>27</v>
      </c>
      <c r="H313" s="24" t="e">
        <v>#N/A</v>
      </c>
      <c r="I313" s="24">
        <v>37</v>
      </c>
      <c r="J313" s="24" t="e">
        <v>#N/A</v>
      </c>
      <c r="K313" s="24">
        <v>47</v>
      </c>
      <c r="L313" s="24" t="e">
        <v>#N/A</v>
      </c>
      <c r="M313" s="24">
        <v>57</v>
      </c>
      <c r="N313" s="24" t="e">
        <v>#N/A</v>
      </c>
      <c r="O313" s="24">
        <v>67</v>
      </c>
      <c r="P313" s="24" t="e">
        <v>#N/A</v>
      </c>
      <c r="Q313" s="24">
        <v>77</v>
      </c>
    </row>
    <row r="314" spans="1:17" ht="15" customHeight="1" x14ac:dyDescent="0.35">
      <c r="A314" s="27"/>
      <c r="B314" s="24" t="e">
        <v>#N/A</v>
      </c>
      <c r="C314" s="24">
        <v>7</v>
      </c>
      <c r="D314" s="24" t="e">
        <v>#N/A</v>
      </c>
      <c r="E314" s="24">
        <v>17</v>
      </c>
      <c r="F314" s="24" t="e">
        <v>#N/A</v>
      </c>
      <c r="G314" s="24">
        <v>27</v>
      </c>
      <c r="H314" s="24" t="e">
        <v>#N/A</v>
      </c>
      <c r="I314" s="24">
        <v>37</v>
      </c>
      <c r="J314" s="24" t="e">
        <v>#N/A</v>
      </c>
      <c r="K314" s="24">
        <v>47</v>
      </c>
      <c r="L314" s="24" t="e">
        <v>#N/A</v>
      </c>
      <c r="M314" s="24">
        <v>57</v>
      </c>
      <c r="N314" s="24" t="e">
        <v>#N/A</v>
      </c>
      <c r="O314" s="24">
        <v>67</v>
      </c>
      <c r="P314" s="24" t="e">
        <v>#N/A</v>
      </c>
      <c r="Q314" s="24">
        <v>77</v>
      </c>
    </row>
    <row r="315" spans="1:17" ht="15" customHeight="1" x14ac:dyDescent="0.35">
      <c r="A315" s="27"/>
      <c r="B315" s="24" t="e">
        <v>#N/A</v>
      </c>
      <c r="C315" s="24">
        <v>7</v>
      </c>
      <c r="D315" s="24" t="e">
        <v>#N/A</v>
      </c>
      <c r="E315" s="24">
        <v>17</v>
      </c>
      <c r="F315" s="24" t="e">
        <v>#N/A</v>
      </c>
      <c r="G315" s="24">
        <v>27</v>
      </c>
      <c r="H315" s="24" t="e">
        <v>#N/A</v>
      </c>
      <c r="I315" s="24">
        <v>37</v>
      </c>
      <c r="J315" s="24" t="e">
        <v>#N/A</v>
      </c>
      <c r="K315" s="24">
        <v>47</v>
      </c>
      <c r="L315" s="24" t="e">
        <v>#N/A</v>
      </c>
      <c r="M315" s="24">
        <v>57</v>
      </c>
      <c r="N315" s="24" t="e">
        <v>#N/A</v>
      </c>
      <c r="O315" s="24">
        <v>67</v>
      </c>
      <c r="P315" s="24" t="e">
        <v>#N/A</v>
      </c>
      <c r="Q315" s="24">
        <v>77</v>
      </c>
    </row>
    <row r="316" spans="1:17" ht="15" customHeight="1" x14ac:dyDescent="0.35">
      <c r="A316" s="27"/>
      <c r="B316" s="24" t="e">
        <v>#N/A</v>
      </c>
      <c r="C316" s="24">
        <v>7</v>
      </c>
      <c r="D316" s="24" t="e">
        <v>#N/A</v>
      </c>
      <c r="E316" s="24">
        <v>17</v>
      </c>
      <c r="F316" s="24" t="e">
        <v>#N/A</v>
      </c>
      <c r="G316" s="24">
        <v>27</v>
      </c>
      <c r="H316" s="24" t="e">
        <v>#N/A</v>
      </c>
      <c r="I316" s="24">
        <v>37</v>
      </c>
      <c r="J316" s="24" t="e">
        <v>#N/A</v>
      </c>
      <c r="K316" s="24">
        <v>47</v>
      </c>
      <c r="L316" s="24" t="e">
        <v>#N/A</v>
      </c>
      <c r="M316" s="24">
        <v>57</v>
      </c>
      <c r="N316" s="24" t="e">
        <v>#N/A</v>
      </c>
      <c r="O316" s="24">
        <v>67</v>
      </c>
      <c r="P316" s="24" t="e">
        <v>#N/A</v>
      </c>
      <c r="Q316" s="24">
        <v>77</v>
      </c>
    </row>
    <row r="317" spans="1:17" ht="15" customHeight="1" x14ac:dyDescent="0.35">
      <c r="A317" s="27"/>
      <c r="B317" s="24" t="e">
        <v>#N/A</v>
      </c>
      <c r="C317" s="24">
        <v>7</v>
      </c>
      <c r="D317" s="24" t="e">
        <v>#N/A</v>
      </c>
      <c r="E317" s="24">
        <v>17</v>
      </c>
      <c r="F317" s="24" t="e">
        <v>#N/A</v>
      </c>
      <c r="G317" s="24">
        <v>27</v>
      </c>
      <c r="H317" s="24" t="e">
        <v>#N/A</v>
      </c>
      <c r="I317" s="24">
        <v>37</v>
      </c>
      <c r="J317" s="24" t="e">
        <v>#N/A</v>
      </c>
      <c r="K317" s="24">
        <v>47</v>
      </c>
      <c r="L317" s="24" t="e">
        <v>#N/A</v>
      </c>
      <c r="M317" s="24">
        <v>57</v>
      </c>
      <c r="N317" s="24" t="e">
        <v>#N/A</v>
      </c>
      <c r="O317" s="24">
        <v>67</v>
      </c>
      <c r="P317" s="24" t="e">
        <v>#N/A</v>
      </c>
      <c r="Q317" s="24">
        <v>77</v>
      </c>
    </row>
    <row r="318" spans="1:17" ht="15" customHeight="1" x14ac:dyDescent="0.35">
      <c r="A318" s="27"/>
      <c r="B318" s="24" t="e">
        <v>#N/A</v>
      </c>
      <c r="C318" s="24">
        <v>7</v>
      </c>
      <c r="D318" s="24" t="e">
        <v>#N/A</v>
      </c>
      <c r="E318" s="24">
        <v>17</v>
      </c>
      <c r="F318" s="24" t="e">
        <v>#N/A</v>
      </c>
      <c r="G318" s="24">
        <v>27</v>
      </c>
      <c r="H318" s="24" t="e">
        <v>#N/A</v>
      </c>
      <c r="I318" s="24">
        <v>37</v>
      </c>
      <c r="J318" s="24" t="e">
        <v>#N/A</v>
      </c>
      <c r="K318" s="24">
        <v>47</v>
      </c>
      <c r="L318" s="24" t="e">
        <v>#N/A</v>
      </c>
      <c r="M318" s="24">
        <v>57</v>
      </c>
      <c r="N318" s="24" t="e">
        <v>#N/A</v>
      </c>
      <c r="O318" s="24">
        <v>67</v>
      </c>
      <c r="P318" s="24" t="e">
        <v>#N/A</v>
      </c>
      <c r="Q318" s="24">
        <v>77</v>
      </c>
    </row>
    <row r="319" spans="1:17" ht="15" customHeight="1" x14ac:dyDescent="0.35">
      <c r="A319" s="27"/>
      <c r="B319" s="24" t="e">
        <v>#N/A</v>
      </c>
      <c r="C319" s="24">
        <v>7</v>
      </c>
      <c r="D319" s="24" t="e">
        <v>#N/A</v>
      </c>
      <c r="E319" s="24">
        <v>17</v>
      </c>
      <c r="F319" s="24" t="e">
        <v>#N/A</v>
      </c>
      <c r="G319" s="24">
        <v>27</v>
      </c>
      <c r="H319" s="24" t="e">
        <v>#N/A</v>
      </c>
      <c r="I319" s="24">
        <v>37</v>
      </c>
      <c r="J319" s="24" t="e">
        <v>#N/A</v>
      </c>
      <c r="K319" s="24">
        <v>47</v>
      </c>
      <c r="L319" s="24" t="e">
        <v>#N/A</v>
      </c>
      <c r="M319" s="24">
        <v>57</v>
      </c>
      <c r="N319" s="24" t="e">
        <v>#N/A</v>
      </c>
      <c r="O319" s="24">
        <v>67</v>
      </c>
      <c r="P319" s="24" t="e">
        <v>#N/A</v>
      </c>
      <c r="Q319" s="24">
        <v>77</v>
      </c>
    </row>
    <row r="320" spans="1:17" ht="15" customHeight="1" x14ac:dyDescent="0.35">
      <c r="A320" s="27"/>
      <c r="B320" s="24" t="e">
        <v>#N/A</v>
      </c>
      <c r="C320" s="24">
        <v>7</v>
      </c>
      <c r="D320" s="24" t="e">
        <v>#N/A</v>
      </c>
      <c r="E320" s="24">
        <v>17</v>
      </c>
      <c r="F320" s="24" t="e">
        <v>#N/A</v>
      </c>
      <c r="G320" s="24">
        <v>27</v>
      </c>
      <c r="H320" s="24" t="e">
        <v>#N/A</v>
      </c>
      <c r="I320" s="24">
        <v>37</v>
      </c>
      <c r="J320" s="24" t="e">
        <v>#N/A</v>
      </c>
      <c r="K320" s="24">
        <v>47</v>
      </c>
      <c r="L320" s="24" t="e">
        <v>#N/A</v>
      </c>
      <c r="M320" s="24">
        <v>57</v>
      </c>
      <c r="N320" s="24" t="e">
        <v>#N/A</v>
      </c>
      <c r="O320" s="24">
        <v>67</v>
      </c>
      <c r="P320" s="24" t="e">
        <v>#N/A</v>
      </c>
      <c r="Q320" s="24">
        <v>77</v>
      </c>
    </row>
    <row r="321" spans="1:17" ht="15" customHeight="1" x14ac:dyDescent="0.35">
      <c r="A321" s="27"/>
      <c r="B321" s="24" t="e">
        <v>#N/A</v>
      </c>
      <c r="C321" s="24">
        <v>7</v>
      </c>
      <c r="D321" s="24" t="e">
        <v>#N/A</v>
      </c>
      <c r="E321" s="24">
        <v>17</v>
      </c>
      <c r="F321" s="24" t="e">
        <v>#N/A</v>
      </c>
      <c r="G321" s="24">
        <v>27</v>
      </c>
      <c r="H321" s="24" t="e">
        <v>#N/A</v>
      </c>
      <c r="I321" s="24">
        <v>37</v>
      </c>
      <c r="J321" s="24" t="e">
        <v>#N/A</v>
      </c>
      <c r="K321" s="24">
        <v>47</v>
      </c>
      <c r="L321" s="24" t="e">
        <v>#N/A</v>
      </c>
      <c r="M321" s="24">
        <v>57</v>
      </c>
      <c r="N321" s="24" t="e">
        <v>#N/A</v>
      </c>
      <c r="O321" s="24">
        <v>67</v>
      </c>
      <c r="P321" s="24" t="e">
        <v>#N/A</v>
      </c>
      <c r="Q321" s="24">
        <v>77</v>
      </c>
    </row>
    <row r="322" spans="1:17" ht="15" customHeight="1" x14ac:dyDescent="0.35">
      <c r="A322" s="27"/>
      <c r="B322" s="24" t="e">
        <v>#N/A</v>
      </c>
      <c r="C322" s="24">
        <v>7</v>
      </c>
      <c r="D322" s="24" t="e">
        <v>#N/A</v>
      </c>
      <c r="E322" s="24">
        <v>17</v>
      </c>
      <c r="F322" s="24" t="e">
        <v>#N/A</v>
      </c>
      <c r="G322" s="24">
        <v>27</v>
      </c>
      <c r="H322" s="24" t="e">
        <v>#N/A</v>
      </c>
      <c r="I322" s="24">
        <v>37</v>
      </c>
      <c r="J322" s="24" t="e">
        <v>#N/A</v>
      </c>
      <c r="K322" s="24">
        <v>47</v>
      </c>
      <c r="L322" s="24" t="e">
        <v>#N/A</v>
      </c>
      <c r="M322" s="24">
        <v>57</v>
      </c>
      <c r="N322" s="24" t="e">
        <v>#N/A</v>
      </c>
      <c r="O322" s="24">
        <v>67</v>
      </c>
      <c r="P322" s="24" t="e">
        <v>#N/A</v>
      </c>
      <c r="Q322" s="24">
        <v>77</v>
      </c>
    </row>
    <row r="323" spans="1:17" ht="15" customHeight="1" x14ac:dyDescent="0.35">
      <c r="A323" s="27"/>
      <c r="B323" s="24" t="e">
        <v>#N/A</v>
      </c>
      <c r="C323" s="24">
        <v>7</v>
      </c>
      <c r="D323" s="24" t="e">
        <v>#N/A</v>
      </c>
      <c r="E323" s="24">
        <v>17</v>
      </c>
      <c r="F323" s="24" t="e">
        <v>#N/A</v>
      </c>
      <c r="G323" s="24">
        <v>27</v>
      </c>
      <c r="H323" s="24" t="e">
        <v>#N/A</v>
      </c>
      <c r="I323" s="24">
        <v>37</v>
      </c>
      <c r="J323" s="24" t="e">
        <v>#N/A</v>
      </c>
      <c r="K323" s="24">
        <v>47</v>
      </c>
      <c r="L323" s="24" t="e">
        <v>#N/A</v>
      </c>
      <c r="M323" s="24">
        <v>57</v>
      </c>
      <c r="N323" s="24" t="e">
        <v>#N/A</v>
      </c>
      <c r="O323" s="24">
        <v>67</v>
      </c>
      <c r="P323" s="24" t="e">
        <v>#N/A</v>
      </c>
      <c r="Q323" s="24">
        <v>77</v>
      </c>
    </row>
    <row r="324" spans="1:17" ht="15" customHeight="1" x14ac:dyDescent="0.35">
      <c r="A324" s="27"/>
      <c r="B324" s="24" t="e">
        <v>#N/A</v>
      </c>
      <c r="C324" s="24">
        <v>7</v>
      </c>
      <c r="D324" s="24" t="e">
        <v>#N/A</v>
      </c>
      <c r="E324" s="24">
        <v>17</v>
      </c>
      <c r="F324" s="24" t="e">
        <v>#N/A</v>
      </c>
      <c r="G324" s="24">
        <v>27</v>
      </c>
      <c r="H324" s="24" t="e">
        <v>#N/A</v>
      </c>
      <c r="I324" s="24">
        <v>37</v>
      </c>
      <c r="J324" s="24" t="e">
        <v>#N/A</v>
      </c>
      <c r="K324" s="24">
        <v>47</v>
      </c>
      <c r="L324" s="24" t="e">
        <v>#N/A</v>
      </c>
      <c r="M324" s="24">
        <v>57</v>
      </c>
      <c r="N324" s="24" t="e">
        <v>#N/A</v>
      </c>
      <c r="O324" s="24">
        <v>67</v>
      </c>
      <c r="P324" s="24" t="e">
        <v>#N/A</v>
      </c>
      <c r="Q324" s="24">
        <v>77</v>
      </c>
    </row>
    <row r="325" spans="1:17" ht="15" customHeight="1" x14ac:dyDescent="0.35">
      <c r="A325" s="27"/>
      <c r="B325" s="24" t="e">
        <v>#N/A</v>
      </c>
      <c r="C325" s="24">
        <v>7</v>
      </c>
      <c r="D325" s="24" t="e">
        <v>#N/A</v>
      </c>
      <c r="E325" s="24">
        <v>17</v>
      </c>
      <c r="F325" s="24" t="e">
        <v>#N/A</v>
      </c>
      <c r="G325" s="24">
        <v>27</v>
      </c>
      <c r="H325" s="24" t="e">
        <v>#N/A</v>
      </c>
      <c r="I325" s="24">
        <v>37</v>
      </c>
      <c r="J325" s="24" t="e">
        <v>#N/A</v>
      </c>
      <c r="K325" s="24">
        <v>47</v>
      </c>
      <c r="L325" s="24" t="e">
        <v>#N/A</v>
      </c>
      <c r="M325" s="24">
        <v>57</v>
      </c>
      <c r="N325" s="24" t="e">
        <v>#N/A</v>
      </c>
      <c r="O325" s="24">
        <v>67</v>
      </c>
      <c r="P325" s="24" t="e">
        <v>#N/A</v>
      </c>
      <c r="Q325" s="24">
        <v>77</v>
      </c>
    </row>
    <row r="326" spans="1:17" ht="15" customHeight="1" x14ac:dyDescent="0.35"/>
    <row r="327" spans="1:17" ht="15" customHeight="1" x14ac:dyDescent="0.35"/>
    <row r="328" spans="1:17" ht="15" customHeight="1" x14ac:dyDescent="0.35"/>
    <row r="329" spans="1:17" ht="15" customHeight="1" x14ac:dyDescent="0.35"/>
    <row r="330" spans="1:17" ht="15" customHeight="1" x14ac:dyDescent="0.35"/>
    <row r="331" spans="1:17" ht="15" customHeight="1" x14ac:dyDescent="0.35"/>
    <row r="332" spans="1:17" ht="15" customHeight="1" x14ac:dyDescent="0.3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19</vt:i4>
      </vt:variant>
    </vt:vector>
  </HeadingPairs>
  <TitlesOfParts>
    <vt:vector size="24" baseType="lpstr">
      <vt:lpstr>Adm</vt:lpstr>
      <vt:lpstr>_PalUtilTempWorksheet</vt:lpstr>
      <vt:lpstr>_STDS_DG66482D8</vt:lpstr>
      <vt:lpstr>Correlation and Covariance</vt:lpstr>
      <vt:lpstr>Box-Whisker Plot</vt:lpstr>
      <vt:lpstr>ST_CGPA</vt:lpstr>
      <vt:lpstr>ST_ChanceofAdmit</vt:lpstr>
      <vt:lpstr>ST_GREScore</vt:lpstr>
      <vt:lpstr>ST_LOR</vt:lpstr>
      <vt:lpstr>ST_OutlierCGPA</vt:lpstr>
      <vt:lpstr>ST_OutlierChanceofAdmit</vt:lpstr>
      <vt:lpstr>ST_OutlierGREScore</vt:lpstr>
      <vt:lpstr>ST_OutlierLOR</vt:lpstr>
      <vt:lpstr>ST_OutlierResearch</vt:lpstr>
      <vt:lpstr>ST_OutlierSOP</vt:lpstr>
      <vt:lpstr>ST_OutlierTOEFLScore</vt:lpstr>
      <vt:lpstr>ST_OutlierUniversityRating</vt:lpstr>
      <vt:lpstr>ST_Research</vt:lpstr>
      <vt:lpstr>ST_SerialNo</vt:lpstr>
      <vt:lpstr>ST_SOP</vt:lpstr>
      <vt:lpstr>ST_TOEFLScore</vt:lpstr>
      <vt:lpstr>ST_UniversityRating</vt:lpstr>
      <vt:lpstr>'Box-Whisker Plot'!StatToolsHeader</vt:lpstr>
      <vt:lpstr>'Correlation and Covariance'!StatToolsHeader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nishtha chaudhary</dc:creator>
  <cp:lastModifiedBy>Indira Vadlapatla</cp:lastModifiedBy>
  <dcterms:created xsi:type="dcterms:W3CDTF">2019-04-21T18:50:14Z</dcterms:created>
  <dcterms:modified xsi:type="dcterms:W3CDTF">2019-04-26T18:39:09Z</dcterms:modified>
</cp:coreProperties>
</file>