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nishu\OneDrive\Desktop\DATA\DA PROJECTS\EXCEL\Project Management\"/>
    </mc:Choice>
  </mc:AlternateContent>
  <xr:revisionPtr revIDLastSave="0" documentId="13_ncr:1_{A3FAD5C6-BD64-409D-9BE5-63162A1D94C4}" xr6:coauthVersionLast="47" xr6:coauthVersionMax="47" xr10:uidLastSave="{00000000-0000-0000-0000-000000000000}"/>
  <bookViews>
    <workbookView xWindow="4080" yWindow="288" windowWidth="13164" windowHeight="12672" activeTab="2" xr2:uid="{70E9D0EC-5E6F-4253-A349-CB2B2CF4830E}"/>
  </bookViews>
  <sheets>
    <sheet name="Dashboard" sheetId="2" r:id="rId1"/>
    <sheet name="Pivots" sheetId="5" r:id="rId2"/>
    <sheet name="Data" sheetId="1" r:id="rId3"/>
  </sheets>
  <definedNames>
    <definedName name="Slicer_Manager">#N/A</definedName>
    <definedName name="Slicer_Proje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0" i="5" l="1"/>
  <c r="M21" i="5" s="1"/>
  <c r="F7" i="5"/>
  <c r="F5" i="5"/>
  <c r="F4" i="5"/>
  <c r="F3" i="5"/>
  <c r="K14" i="5"/>
  <c r="L14" i="5"/>
  <c r="H39" i="1"/>
  <c r="F39" i="1"/>
  <c r="H38" i="1"/>
  <c r="F38" i="1"/>
  <c r="H37" i="1"/>
  <c r="F37" i="1"/>
  <c r="H36" i="1"/>
  <c r="F36" i="1"/>
  <c r="H35" i="1"/>
  <c r="F35" i="1"/>
  <c r="H34" i="1"/>
  <c r="F34" i="1"/>
  <c r="H33" i="1"/>
  <c r="F33" i="1"/>
  <c r="H32" i="1"/>
  <c r="F32" i="1"/>
  <c r="H31" i="1"/>
  <c r="F31" i="1"/>
  <c r="H30" i="1"/>
  <c r="F30" i="1"/>
  <c r="H29" i="1"/>
  <c r="F29" i="1"/>
  <c r="H28" i="1"/>
  <c r="F28" i="1"/>
  <c r="H27" i="1"/>
  <c r="F27" i="1"/>
  <c r="H26" i="1"/>
  <c r="F26" i="1"/>
  <c r="H25" i="1"/>
  <c r="F25" i="1"/>
  <c r="H24" i="1"/>
  <c r="F24" i="1"/>
  <c r="H23" i="1"/>
  <c r="F23" i="1"/>
  <c r="H22" i="1"/>
  <c r="F22" i="1"/>
  <c r="H21" i="1"/>
  <c r="F21" i="1"/>
  <c r="H20" i="1"/>
  <c r="F20" i="1"/>
  <c r="H19" i="1"/>
  <c r="F19" i="1"/>
  <c r="H18" i="1"/>
  <c r="F18" i="1"/>
  <c r="H17" i="1"/>
  <c r="F17" i="1"/>
  <c r="H16" i="1"/>
  <c r="F16" i="1"/>
  <c r="H15" i="1"/>
  <c r="F15" i="1"/>
  <c r="H14" i="1"/>
  <c r="F14" i="1"/>
  <c r="H13" i="1"/>
  <c r="F13" i="1"/>
  <c r="H12" i="1"/>
  <c r="F12" i="1"/>
  <c r="H11" i="1"/>
  <c r="F11" i="1"/>
  <c r="H10" i="1"/>
  <c r="F10" i="1"/>
  <c r="H9" i="1"/>
  <c r="F9" i="1"/>
  <c r="H8" i="1"/>
  <c r="F8" i="1"/>
  <c r="H7" i="1"/>
  <c r="F7" i="1"/>
  <c r="H6" i="1"/>
  <c r="F6" i="1"/>
  <c r="H5" i="1"/>
  <c r="F5" i="1"/>
  <c r="H4" i="1"/>
  <c r="F4" i="1"/>
  <c r="H3" i="1"/>
  <c r="F3" i="1"/>
  <c r="H2" i="1"/>
  <c r="F2" i="1"/>
  <c r="F6" i="5" l="1"/>
</calcChain>
</file>

<file path=xl/sharedStrings.xml><?xml version="1.0" encoding="utf-8"?>
<sst xmlns="http://schemas.openxmlformats.org/spreadsheetml/2006/main" count="235" uniqueCount="48">
  <si>
    <t>Ladd</t>
  </si>
  <si>
    <t>Task 8</t>
  </si>
  <si>
    <t>Alpha</t>
  </si>
  <si>
    <t>Wood</t>
  </si>
  <si>
    <t>Task 7</t>
  </si>
  <si>
    <t>McFay</t>
  </si>
  <si>
    <t>Task 6</t>
  </si>
  <si>
    <t>Samora</t>
  </si>
  <si>
    <t>Task 5</t>
  </si>
  <si>
    <t>Hirsch</t>
  </si>
  <si>
    <t>Task 4</t>
  </si>
  <si>
    <t>Task 3</t>
  </si>
  <si>
    <t>Task 2</t>
  </si>
  <si>
    <t>Task 1</t>
  </si>
  <si>
    <t>Delta</t>
  </si>
  <si>
    <t>Vega</t>
  </si>
  <si>
    <t>Orion</t>
  </si>
  <si>
    <t>Task 9</t>
  </si>
  <si>
    <t>Gemini</t>
  </si>
  <si>
    <t>Actual</t>
  </si>
  <si>
    <t>Budget</t>
  </si>
  <si>
    <t>Progress</t>
  </si>
  <si>
    <t>Days completed</t>
  </si>
  <si>
    <t>End Date</t>
  </si>
  <si>
    <t>Duration</t>
  </si>
  <si>
    <t>Start Date</t>
  </si>
  <si>
    <t>Manager</t>
  </si>
  <si>
    <t>Task</t>
  </si>
  <si>
    <t>Project</t>
  </si>
  <si>
    <t>PROJECT MANAGEMENT DASHBOARD</t>
  </si>
  <si>
    <t>Grand Total</t>
  </si>
  <si>
    <t>Sum of Progress</t>
  </si>
  <si>
    <t>Budget (Total)</t>
  </si>
  <si>
    <t>Actual (Total)</t>
  </si>
  <si>
    <t>Not Started</t>
  </si>
  <si>
    <t>In Progress</t>
  </si>
  <si>
    <t>Completed</t>
  </si>
  <si>
    <t>Remaining</t>
  </si>
  <si>
    <t>Total Tasks</t>
  </si>
  <si>
    <t>Sum of Budget</t>
  </si>
  <si>
    <t>Sum of Actual</t>
  </si>
  <si>
    <t>Values</t>
  </si>
  <si>
    <t>Days Completed</t>
  </si>
  <si>
    <t>Days Remaining</t>
  </si>
  <si>
    <t>Sum of Days completed</t>
  </si>
  <si>
    <t>Sum of Duration</t>
  </si>
  <si>
    <t>Bar Chart</t>
  </si>
  <si>
    <t>Doughnut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</si>
</sst>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L"/>
  </numFmts>
  <fonts count="4" x14ac:knownFonts="1">
    <font>
      <sz val="11"/>
      <color theme="1"/>
      <name val="Calibri"/>
      <family val="2"/>
      <scheme val="minor"/>
    </font>
    <font>
      <sz val="11"/>
      <color theme="1"/>
      <name val="Calibri"/>
      <family val="2"/>
      <scheme val="minor"/>
    </font>
    <font>
      <sz val="20"/>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499984740745262"/>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3" fontId="0" fillId="0" borderId="0" xfId="0" applyNumberFormat="1"/>
    <xf numFmtId="14" fontId="0" fillId="0" borderId="0" xfId="0" applyNumberFormat="1"/>
    <xf numFmtId="164" fontId="0" fillId="0" borderId="0" xfId="0" applyNumberFormat="1"/>
    <xf numFmtId="9" fontId="0" fillId="0" borderId="0" xfId="1" applyFont="1"/>
    <xf numFmtId="0" fontId="2" fillId="2" borderId="0" xfId="0" applyFont="1" applyFill="1" applyAlignment="1">
      <alignment horizontal="left" vertical="center" indent="1"/>
    </xf>
    <xf numFmtId="0" fontId="0" fillId="0" borderId="0" xfId="0" pivotButton="1"/>
    <xf numFmtId="0" fontId="0" fillId="0" borderId="0" xfId="0" applyAlignment="1">
      <alignment horizontal="left"/>
    </xf>
    <xf numFmtId="9" fontId="0" fillId="0" borderId="0" xfId="0" applyNumberFormat="1"/>
    <xf numFmtId="0" fontId="0" fillId="0" borderId="1" xfId="0" applyBorder="1"/>
    <xf numFmtId="0" fontId="0" fillId="0" borderId="2" xfId="0" applyBorder="1"/>
    <xf numFmtId="0" fontId="3" fillId="0" borderId="0" xfId="0" applyFont="1"/>
    <xf numFmtId="0" fontId="3" fillId="0" borderId="2" xfId="0" applyFont="1" applyBorder="1" applyAlignment="1">
      <alignment vertical="center"/>
    </xf>
    <xf numFmtId="0" fontId="0" fillId="0" borderId="2" xfId="0" applyBorder="1" applyAlignment="1">
      <alignment vertical="center"/>
    </xf>
    <xf numFmtId="0" fontId="3" fillId="0" borderId="0" xfId="0" applyFont="1" applyAlignment="1">
      <alignment horizontal="center"/>
    </xf>
    <xf numFmtId="0" fontId="3" fillId="0" borderId="0" xfId="0" applyFont="1" applyAlignment="1">
      <alignment horizontal="left"/>
    </xf>
    <xf numFmtId="9" fontId="0" fillId="0" borderId="0" xfId="1" applyFont="1" applyAlignment="1">
      <alignment horizontal="center"/>
    </xf>
    <xf numFmtId="0" fontId="0" fillId="0" borderId="0" xfId="0" applyAlignment="1">
      <alignment vertical="center"/>
    </xf>
    <xf numFmtId="0" fontId="2" fillId="0" borderId="0" xfId="0" applyFont="1" applyAlignment="1">
      <alignment horizontal="left" vertical="center" indent="1"/>
    </xf>
    <xf numFmtId="165" fontId="0" fillId="0" borderId="0" xfId="0" applyNumberFormat="1"/>
  </cellXfs>
  <cellStyles count="2">
    <cellStyle name="Normal" xfId="0" builtinId="0"/>
    <cellStyle name="Per cent" xfId="1" builtinId="5"/>
  </cellStyles>
  <dxfs count="6">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6" formatCode="d/mm/yyyy"/>
    </dxf>
    <dxf>
      <numFmt numFmtId="166"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GB">
                <a:solidFill>
                  <a:sysClr val="windowText" lastClr="000000"/>
                </a:solidFill>
              </a:rPr>
              <a:t>Overall</a:t>
            </a:r>
            <a:r>
              <a:rPr lang="en-GB" baseline="0">
                <a:solidFill>
                  <a:sysClr val="windowText" lastClr="000000"/>
                </a:solidFill>
              </a:rPr>
              <a:t> Task Progress</a:t>
            </a:r>
          </a:p>
        </c:rich>
      </c:tx>
      <c:layout>
        <c:manualLayout>
          <c:xMode val="edge"/>
          <c:yMode val="edge"/>
          <c:x val="3.9105555555555546E-2"/>
          <c:y val="6.62049448912719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3.9996998921646425E-2"/>
          <c:y val="0.40655678301406356"/>
          <c:w val="0.80636863547508997"/>
          <c:h val="0.43252940604646639"/>
        </c:manualLayout>
      </c:layout>
      <c:barChart>
        <c:barDir val="bar"/>
        <c:grouping val="stacked"/>
        <c:varyColors val="0"/>
        <c:ser>
          <c:idx val="0"/>
          <c:order val="0"/>
          <c:tx>
            <c:strRef>
              <c:f>Pivots!$E$3</c:f>
              <c:strCache>
                <c:ptCount val="1"/>
                <c:pt idx="0">
                  <c:v>Not Started</c:v>
                </c:pt>
              </c:strCache>
            </c:strRef>
          </c:tx>
          <c:spPr>
            <a:solidFill>
              <a:schemeClr val="accent6">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Pivots!$F$3</c:f>
              <c:numCache>
                <c:formatCode>General</c:formatCode>
                <c:ptCount val="1"/>
                <c:pt idx="0">
                  <c:v>4</c:v>
                </c:pt>
              </c:numCache>
            </c:numRef>
          </c:val>
          <c:extLst>
            <c:ext xmlns:c16="http://schemas.microsoft.com/office/drawing/2014/chart" uri="{C3380CC4-5D6E-409C-BE32-E72D297353CC}">
              <c16:uniqueId val="{00000000-8582-407F-AD36-B90C214C13B0}"/>
            </c:ext>
          </c:extLst>
        </c:ser>
        <c:ser>
          <c:idx val="1"/>
          <c:order val="1"/>
          <c:tx>
            <c:strRef>
              <c:f>Pivots!$E$4</c:f>
              <c:strCache>
                <c:ptCount val="1"/>
                <c:pt idx="0">
                  <c:v>In Progress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Pivots!$F$4</c:f>
              <c:numCache>
                <c:formatCode>General</c:formatCode>
                <c:ptCount val="1"/>
                <c:pt idx="0">
                  <c:v>32</c:v>
                </c:pt>
              </c:numCache>
            </c:numRef>
          </c:val>
          <c:extLst>
            <c:ext xmlns:c16="http://schemas.microsoft.com/office/drawing/2014/chart" uri="{C3380CC4-5D6E-409C-BE32-E72D297353CC}">
              <c16:uniqueId val="{00000001-8582-407F-AD36-B90C214C13B0}"/>
            </c:ext>
          </c:extLst>
        </c:ser>
        <c:ser>
          <c:idx val="2"/>
          <c:order val="2"/>
          <c:tx>
            <c:strRef>
              <c:f>Pivots!$E$5</c:f>
              <c:strCache>
                <c:ptCount val="1"/>
                <c:pt idx="0">
                  <c:v>Completed</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Pivots!$F$5</c:f>
              <c:numCache>
                <c:formatCode>General</c:formatCode>
                <c:ptCount val="1"/>
                <c:pt idx="0">
                  <c:v>2</c:v>
                </c:pt>
              </c:numCache>
            </c:numRef>
          </c:val>
          <c:extLst>
            <c:ext xmlns:c16="http://schemas.microsoft.com/office/drawing/2014/chart" uri="{C3380CC4-5D6E-409C-BE32-E72D297353CC}">
              <c16:uniqueId val="{00000002-8582-407F-AD36-B90C214C13B0}"/>
            </c:ext>
          </c:extLst>
        </c:ser>
        <c:dLbls>
          <c:dLblPos val="ctr"/>
          <c:showLegendKey val="0"/>
          <c:showVal val="1"/>
          <c:showCatName val="0"/>
          <c:showSerName val="0"/>
          <c:showPercent val="0"/>
          <c:showBubbleSize val="0"/>
        </c:dLbls>
        <c:gapWidth val="0"/>
        <c:overlap val="100"/>
        <c:axId val="1105944992"/>
        <c:axId val="1105972832"/>
      </c:barChart>
      <c:catAx>
        <c:axId val="1105944992"/>
        <c:scaling>
          <c:orientation val="minMax"/>
        </c:scaling>
        <c:delete val="1"/>
        <c:axPos val="l"/>
        <c:numFmt formatCode="General" sourceLinked="1"/>
        <c:majorTickMark val="out"/>
        <c:minorTickMark val="none"/>
        <c:tickLblPos val="nextTo"/>
        <c:crossAx val="1105972832"/>
        <c:crosses val="autoZero"/>
        <c:auto val="1"/>
        <c:lblAlgn val="ctr"/>
        <c:lblOffset val="100"/>
        <c:noMultiLvlLbl val="0"/>
      </c:catAx>
      <c:valAx>
        <c:axId val="1105972832"/>
        <c:scaling>
          <c:orientation val="minMax"/>
        </c:scaling>
        <c:delete val="1"/>
        <c:axPos val="b"/>
        <c:numFmt formatCode="General" sourceLinked="1"/>
        <c:majorTickMark val="out"/>
        <c:minorTickMark val="none"/>
        <c:tickLblPos val="nextTo"/>
        <c:crossAx val="1105944992"/>
        <c:crosses val="autoZero"/>
        <c:crossBetween val="between"/>
      </c:valAx>
      <c:spPr>
        <a:noFill/>
        <a:ln>
          <a:noFill/>
        </a:ln>
        <a:effectLst/>
      </c:spPr>
    </c:plotArea>
    <c:legend>
      <c:legendPos val="r"/>
      <c:layout>
        <c:manualLayout>
          <c:xMode val="edge"/>
          <c:yMode val="edge"/>
          <c:x val="0.76761953668834881"/>
          <c:y val="0.3463493199713672"/>
          <c:w val="0.22675186004641978"/>
          <c:h val="0.541916484836985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ysClr val="window" lastClr="FFFFFF"/>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[Project-Management.xlsx]Pivots!ProgressPivot</c:name>
    <c:fmtId val="6"/>
  </c:pivotSource>
  <c:chart>
    <c:title>
      <c:tx>
        <c:rich>
          <a:bodyPr rot="0" spcFirstLastPara="1" vertOverflow="ellipsis" vert="horz" wrap="square" anchor="ctr" anchorCtr="1"/>
          <a:lstStyle/>
          <a:p>
            <a:pPr>
              <a:defRPr sz="1600" b="1" i="0" u="none" strike="noStrike" kern="1200" cap="none" spc="0" normalizeH="0" baseline="0">
                <a:solidFill>
                  <a:sysClr val="windowText" lastClr="000000"/>
                </a:solidFill>
                <a:latin typeface="+mj-lt"/>
                <a:ea typeface="+mj-ea"/>
                <a:cs typeface="+mj-cs"/>
              </a:defRPr>
            </a:pPr>
            <a:r>
              <a:rPr lang="en-US" sz="1400" b="0">
                <a:solidFill>
                  <a:sysClr val="windowText" lastClr="000000"/>
                </a:solidFill>
                <a:latin typeface="+mn-lt"/>
              </a:rPr>
              <a:t>Project Progress</a:t>
            </a:r>
          </a:p>
        </c:rich>
      </c:tx>
      <c:layout>
        <c:manualLayout>
          <c:xMode val="edge"/>
          <c:yMode val="edge"/>
          <c:x val="0.38888895024166859"/>
          <c:y val="3.0693677102516881E-3"/>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ysClr val="windowText" lastClr="000000"/>
              </a:solidFill>
              <a:latin typeface="+mj-lt"/>
              <a:ea typeface="+mj-ea"/>
              <a:cs typeface="+mj-cs"/>
            </a:defRPr>
          </a:pPr>
          <a:endParaRPr lang="en-US"/>
        </a:p>
      </c:txPr>
    </c:title>
    <c:autoTitleDeleted val="0"/>
    <c:pivotFmts>
      <c:pivotFmt>
        <c:idx val="0"/>
      </c:pivotFmt>
      <c:pivotFmt>
        <c:idx val="1"/>
      </c:pivotFmt>
      <c:pivotFmt>
        <c:idx val="2"/>
        <c:spPr>
          <a:ln w="22225" cap="rnd">
            <a:solidFill>
              <a:schemeClr val="accent6"/>
            </a:solidFill>
            <a:round/>
          </a:ln>
          <a:effectLst/>
        </c:spPr>
        <c:marker>
          <c:symbol val="circle"/>
          <c:size val="6"/>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28783068783067"/>
          <c:y val="0.11602822580645161"/>
          <c:w val="0.86659510582010579"/>
          <c:h val="0.64538579776975391"/>
        </c:manualLayout>
      </c:layout>
      <c:lineChart>
        <c:grouping val="standard"/>
        <c:varyColors val="0"/>
        <c:ser>
          <c:idx val="0"/>
          <c:order val="0"/>
          <c:tx>
            <c:strRef>
              <c:f>Pivots!$C$3</c:f>
              <c:strCache>
                <c:ptCount val="1"/>
                <c:pt idx="0">
                  <c:v>Total</c:v>
                </c:pt>
              </c:strCache>
            </c:strRef>
          </c:tx>
          <c:spPr>
            <a:ln w="22225" cap="rnd">
              <a:solidFill>
                <a:schemeClr val="accent6"/>
              </a:solidFill>
              <a:round/>
            </a:ln>
            <a:effectLst/>
          </c:spPr>
          <c:marker>
            <c:symbol val="circle"/>
            <c:size val="6"/>
            <c:spPr>
              <a:solidFill>
                <a:schemeClr val="lt1"/>
              </a:solidFill>
              <a:ln w="15875">
                <a:solidFill>
                  <a:schemeClr val="accent6"/>
                </a:solidFill>
                <a:round/>
              </a:ln>
              <a:effectLst/>
            </c:spPr>
          </c:marker>
          <c:cat>
            <c:multiLvlStrRef>
              <c:f>Pivots!$A$4:$B$42</c:f>
              <c:multiLvlStrCache>
                <c:ptCount val="38"/>
                <c:lvl>
                  <c:pt idx="0">
                    <c:v>Task 1</c:v>
                  </c:pt>
                  <c:pt idx="1">
                    <c:v>Task 2</c:v>
                  </c:pt>
                  <c:pt idx="2">
                    <c:v>Task 3</c:v>
                  </c:pt>
                  <c:pt idx="3">
                    <c:v>Task 4</c:v>
                  </c:pt>
                  <c:pt idx="4">
                    <c:v>Task 5</c:v>
                  </c:pt>
                  <c:pt idx="5">
                    <c:v>Task 6</c:v>
                  </c:pt>
                  <c:pt idx="6">
                    <c:v>Task 7</c:v>
                  </c:pt>
                  <c:pt idx="7">
                    <c:v>Task 8</c:v>
                  </c:pt>
                  <c:pt idx="8">
                    <c:v>Task 1</c:v>
                  </c:pt>
                  <c:pt idx="9">
                    <c:v>Task 2</c:v>
                  </c:pt>
                  <c:pt idx="10">
                    <c:v>Task 3</c:v>
                  </c:pt>
                  <c:pt idx="11">
                    <c:v>Task 4</c:v>
                  </c:pt>
                  <c:pt idx="12">
                    <c:v>Task 5</c:v>
                  </c:pt>
                  <c:pt idx="13">
                    <c:v>Task 6</c:v>
                  </c:pt>
                  <c:pt idx="14">
                    <c:v>Task 7</c:v>
                  </c:pt>
                  <c:pt idx="15">
                    <c:v>Task 1</c:v>
                  </c:pt>
                  <c:pt idx="16">
                    <c:v>Task 2</c:v>
                  </c:pt>
                  <c:pt idx="17">
                    <c:v>Task 3</c:v>
                  </c:pt>
                  <c:pt idx="18">
                    <c:v>Task 4</c:v>
                  </c:pt>
                  <c:pt idx="19">
                    <c:v>Task 5</c:v>
                  </c:pt>
                  <c:pt idx="20">
                    <c:v>Task 6</c:v>
                  </c:pt>
                  <c:pt idx="21">
                    <c:v>Task 7</c:v>
                  </c:pt>
                  <c:pt idx="22">
                    <c:v>Task 8</c:v>
                  </c:pt>
                  <c:pt idx="23">
                    <c:v>Task 9</c:v>
                  </c:pt>
                  <c:pt idx="24">
                    <c:v>Task 1</c:v>
                  </c:pt>
                  <c:pt idx="25">
                    <c:v>Task 2</c:v>
                  </c:pt>
                  <c:pt idx="26">
                    <c:v>Task 3</c:v>
                  </c:pt>
                  <c:pt idx="27">
                    <c:v>Task 4</c:v>
                  </c:pt>
                  <c:pt idx="28">
                    <c:v>Task 5</c:v>
                  </c:pt>
                  <c:pt idx="29">
                    <c:v>Task 6</c:v>
                  </c:pt>
                  <c:pt idx="30">
                    <c:v>Task 7</c:v>
                  </c:pt>
                  <c:pt idx="31">
                    <c:v>Task 8</c:v>
                  </c:pt>
                  <c:pt idx="32">
                    <c:v>Task 9</c:v>
                  </c:pt>
                  <c:pt idx="33">
                    <c:v>Task 1</c:v>
                  </c:pt>
                  <c:pt idx="34">
                    <c:v>Task 2</c:v>
                  </c:pt>
                  <c:pt idx="35">
                    <c:v>Task 3</c:v>
                  </c:pt>
                  <c:pt idx="36">
                    <c:v>Task 4</c:v>
                  </c:pt>
                  <c:pt idx="37">
                    <c:v>Task 5</c:v>
                  </c:pt>
                </c:lvl>
                <c:lvl>
                  <c:pt idx="0">
                    <c:v>Alpha</c:v>
                  </c:pt>
                  <c:pt idx="8">
                    <c:v>Delta</c:v>
                  </c:pt>
                  <c:pt idx="15">
                    <c:v>Gemini</c:v>
                  </c:pt>
                  <c:pt idx="24">
                    <c:v>Orion</c:v>
                  </c:pt>
                  <c:pt idx="33">
                    <c:v>Vega</c:v>
                  </c:pt>
                </c:lvl>
              </c:multiLvlStrCache>
            </c:multiLvlStrRef>
          </c:cat>
          <c:val>
            <c:numRef>
              <c:f>Pivots!$C$4:$C$42</c:f>
              <c:numCache>
                <c:formatCode>0%</c:formatCode>
                <c:ptCount val="38"/>
                <c:pt idx="0">
                  <c:v>0.375</c:v>
                </c:pt>
                <c:pt idx="1">
                  <c:v>0.44444444444444442</c:v>
                </c:pt>
                <c:pt idx="2">
                  <c:v>0.6</c:v>
                </c:pt>
                <c:pt idx="3">
                  <c:v>1</c:v>
                </c:pt>
                <c:pt idx="4">
                  <c:v>0.42857142857142855</c:v>
                </c:pt>
                <c:pt idx="5">
                  <c:v>0.2</c:v>
                </c:pt>
                <c:pt idx="6">
                  <c:v>0.3</c:v>
                </c:pt>
                <c:pt idx="7">
                  <c:v>0</c:v>
                </c:pt>
                <c:pt idx="8">
                  <c:v>0.88888888888888884</c:v>
                </c:pt>
                <c:pt idx="9">
                  <c:v>0.2</c:v>
                </c:pt>
                <c:pt idx="10">
                  <c:v>0</c:v>
                </c:pt>
                <c:pt idx="11">
                  <c:v>0.625</c:v>
                </c:pt>
                <c:pt idx="12">
                  <c:v>0.3</c:v>
                </c:pt>
                <c:pt idx="13">
                  <c:v>0.5</c:v>
                </c:pt>
                <c:pt idx="14">
                  <c:v>0.5</c:v>
                </c:pt>
                <c:pt idx="15">
                  <c:v>0.4</c:v>
                </c:pt>
                <c:pt idx="16">
                  <c:v>0.5</c:v>
                </c:pt>
                <c:pt idx="17">
                  <c:v>0.4</c:v>
                </c:pt>
                <c:pt idx="18">
                  <c:v>0.33333333333333331</c:v>
                </c:pt>
                <c:pt idx="19">
                  <c:v>0.25</c:v>
                </c:pt>
                <c:pt idx="20">
                  <c:v>0</c:v>
                </c:pt>
                <c:pt idx="21">
                  <c:v>0.42857142857142855</c:v>
                </c:pt>
                <c:pt idx="22">
                  <c:v>0.4</c:v>
                </c:pt>
                <c:pt idx="23">
                  <c:v>0.1111111111111111</c:v>
                </c:pt>
                <c:pt idx="24">
                  <c:v>1</c:v>
                </c:pt>
                <c:pt idx="25">
                  <c:v>0.44444444444444442</c:v>
                </c:pt>
                <c:pt idx="26">
                  <c:v>0</c:v>
                </c:pt>
                <c:pt idx="27">
                  <c:v>0.42857142857142855</c:v>
                </c:pt>
                <c:pt idx="28">
                  <c:v>0.25</c:v>
                </c:pt>
                <c:pt idx="29">
                  <c:v>0.5</c:v>
                </c:pt>
                <c:pt idx="30">
                  <c:v>0.83333333333333337</c:v>
                </c:pt>
                <c:pt idx="31">
                  <c:v>0.25</c:v>
                </c:pt>
                <c:pt idx="32">
                  <c:v>0.42857142857142855</c:v>
                </c:pt>
                <c:pt idx="33">
                  <c:v>0.5</c:v>
                </c:pt>
                <c:pt idx="34">
                  <c:v>0.8</c:v>
                </c:pt>
                <c:pt idx="35">
                  <c:v>0.42857142857142855</c:v>
                </c:pt>
                <c:pt idx="36">
                  <c:v>0.2857142857142857</c:v>
                </c:pt>
                <c:pt idx="37">
                  <c:v>0.66666666666666663</c:v>
                </c:pt>
              </c:numCache>
            </c:numRef>
          </c:val>
          <c:smooth val="0"/>
          <c:extLst>
            <c:ext xmlns:c16="http://schemas.microsoft.com/office/drawing/2014/chart" uri="{C3380CC4-5D6E-409C-BE32-E72D297353CC}">
              <c16:uniqueId val="{00000000-F493-4C96-A808-8C8808580FCF}"/>
            </c:ext>
          </c:extLst>
        </c:ser>
        <c:dLbls>
          <c:showLegendKey val="0"/>
          <c:showVal val="0"/>
          <c:showCatName val="0"/>
          <c:showSerName val="0"/>
          <c:showPercent val="0"/>
          <c:showBubbleSize val="0"/>
        </c:dLbls>
        <c:marker val="1"/>
        <c:smooth val="0"/>
        <c:axId val="1472572336"/>
        <c:axId val="1472566096"/>
      </c:lineChart>
      <c:catAx>
        <c:axId val="147257233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GB" sz="1000" b="0"/>
                  <a:t>Project</a:t>
                </a:r>
              </a:p>
            </c:rich>
          </c:tx>
          <c:layout>
            <c:manualLayout>
              <c:xMode val="edge"/>
              <c:yMode val="edge"/>
              <c:x val="0.49906660104986872"/>
              <c:y val="0.9180157383641961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50000"/>
                <a:lumOff val="50000"/>
              </a:schemeClr>
            </a:solidFill>
            <a:round/>
          </a:ln>
          <a:effectLst/>
        </c:spPr>
        <c:txPr>
          <a:bodyPr rot="-5400000" spcFirstLastPara="1" vertOverflow="ellipsis"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472566096"/>
        <c:crosses val="autoZero"/>
        <c:auto val="1"/>
        <c:lblAlgn val="ctr"/>
        <c:lblOffset val="100"/>
        <c:noMultiLvlLbl val="0"/>
      </c:catAx>
      <c:valAx>
        <c:axId val="1472566096"/>
        <c:scaling>
          <c:orientation val="minMax"/>
          <c:max val="1"/>
        </c:scaling>
        <c:delete val="0"/>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GB" sz="1000" b="0"/>
                  <a:t>Progress</a:t>
                </a:r>
                <a:endParaRPr lang="en-GB" b="0"/>
              </a:p>
            </c:rich>
          </c:tx>
          <c:layout>
            <c:manualLayout>
              <c:xMode val="edge"/>
              <c:yMode val="edge"/>
              <c:x val="3.7305673329295383E-3"/>
              <c:y val="0.37407616865571364"/>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472572336"/>
        <c:crosses val="autoZero"/>
        <c:crossBetween val="midCat"/>
        <c:majorUnit val="0.2"/>
      </c:valAx>
      <c:spPr>
        <a:solidFill>
          <a:sysClr val="window" lastClr="FFFFFF"/>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[Project-Management.xlsx]Pivots!BudgetTable</c:name>
    <c:fmtId val="3"/>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GB">
                <a:solidFill>
                  <a:sysClr val="windowText" lastClr="000000"/>
                </a:solidFill>
              </a:rPr>
              <a:t>Project Budget </a:t>
            </a:r>
          </a:p>
        </c:rich>
      </c:tx>
      <c:layout>
        <c:manualLayout>
          <c:xMode val="edge"/>
          <c:yMode val="edge"/>
          <c:x val="0.41457738095238095"/>
          <c:y val="9.442870632672332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bg1"/>
            </a:solidFill>
            <a:ln w="9525">
              <a:solidFill>
                <a:schemeClr val="accent6">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bg1"/>
            </a:solidFill>
            <a:ln w="9525">
              <a:solidFill>
                <a:schemeClr val="accent6">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hade val="76000"/>
              </a:schemeClr>
            </a:solidFill>
            <a:round/>
          </a:ln>
          <a:effectLst/>
        </c:spPr>
        <c:marker>
          <c:symbol val="circle"/>
          <c:size val="5"/>
          <c:spPr>
            <a:solidFill>
              <a:schemeClr val="bg1"/>
            </a:solidFill>
            <a:ln w="9525">
              <a:solidFill>
                <a:schemeClr val="accent6">
                  <a:shade val="76000"/>
                </a:schemeClr>
              </a:solidFill>
            </a:ln>
            <a:effectLst/>
          </c:spPr>
        </c:marker>
      </c:pivotFmt>
    </c:pivotFmts>
    <c:plotArea>
      <c:layout>
        <c:manualLayout>
          <c:layoutTarget val="inner"/>
          <c:xMode val="edge"/>
          <c:yMode val="edge"/>
          <c:x val="0.10295360750600237"/>
          <c:y val="0.10983275663206461"/>
          <c:w val="0.87295467705233032"/>
          <c:h val="0.64753705242745341"/>
        </c:manualLayout>
      </c:layout>
      <c:lineChart>
        <c:grouping val="standard"/>
        <c:varyColors val="0"/>
        <c:ser>
          <c:idx val="0"/>
          <c:order val="0"/>
          <c:tx>
            <c:strRef>
              <c:f>Pivots!$G$12</c:f>
              <c:strCache>
                <c:ptCount val="1"/>
                <c:pt idx="0">
                  <c:v>Sum of Budget</c:v>
                </c:pt>
              </c:strCache>
            </c:strRef>
          </c:tx>
          <c:spPr>
            <a:ln w="28575" cap="rnd">
              <a:solidFill>
                <a:schemeClr val="accent6">
                  <a:shade val="76000"/>
                </a:schemeClr>
              </a:solidFill>
              <a:round/>
            </a:ln>
            <a:effectLst/>
          </c:spPr>
          <c:marker>
            <c:symbol val="circle"/>
            <c:size val="5"/>
            <c:spPr>
              <a:solidFill>
                <a:schemeClr val="bg1"/>
              </a:solidFill>
              <a:ln w="9525">
                <a:solidFill>
                  <a:schemeClr val="accent6">
                    <a:shade val="76000"/>
                  </a:schemeClr>
                </a:solidFill>
              </a:ln>
              <a:effectLst/>
            </c:spPr>
          </c:marker>
          <c:cat>
            <c:multiLvlStrRef>
              <c:f>Pivots!$E$13:$F$51</c:f>
              <c:multiLvlStrCache>
                <c:ptCount val="38"/>
                <c:lvl>
                  <c:pt idx="0">
                    <c:v>Task 1</c:v>
                  </c:pt>
                  <c:pt idx="1">
                    <c:v>Task 2</c:v>
                  </c:pt>
                  <c:pt idx="2">
                    <c:v>Task 3</c:v>
                  </c:pt>
                  <c:pt idx="3">
                    <c:v>Task 4</c:v>
                  </c:pt>
                  <c:pt idx="4">
                    <c:v>Task 5</c:v>
                  </c:pt>
                  <c:pt idx="5">
                    <c:v>Task 6</c:v>
                  </c:pt>
                  <c:pt idx="6">
                    <c:v>Task 7</c:v>
                  </c:pt>
                  <c:pt idx="7">
                    <c:v>Task 8</c:v>
                  </c:pt>
                  <c:pt idx="8">
                    <c:v>Task 1</c:v>
                  </c:pt>
                  <c:pt idx="9">
                    <c:v>Task 2</c:v>
                  </c:pt>
                  <c:pt idx="10">
                    <c:v>Task 3</c:v>
                  </c:pt>
                  <c:pt idx="11">
                    <c:v>Task 4</c:v>
                  </c:pt>
                  <c:pt idx="12">
                    <c:v>Task 5</c:v>
                  </c:pt>
                  <c:pt idx="13">
                    <c:v>Task 6</c:v>
                  </c:pt>
                  <c:pt idx="14">
                    <c:v>Task 7</c:v>
                  </c:pt>
                  <c:pt idx="15">
                    <c:v>Task 1</c:v>
                  </c:pt>
                  <c:pt idx="16">
                    <c:v>Task 2</c:v>
                  </c:pt>
                  <c:pt idx="17">
                    <c:v>Task 3</c:v>
                  </c:pt>
                  <c:pt idx="18">
                    <c:v>Task 4</c:v>
                  </c:pt>
                  <c:pt idx="19">
                    <c:v>Task 5</c:v>
                  </c:pt>
                  <c:pt idx="20">
                    <c:v>Task 6</c:v>
                  </c:pt>
                  <c:pt idx="21">
                    <c:v>Task 7</c:v>
                  </c:pt>
                  <c:pt idx="22">
                    <c:v>Task 8</c:v>
                  </c:pt>
                  <c:pt idx="23">
                    <c:v>Task 9</c:v>
                  </c:pt>
                  <c:pt idx="24">
                    <c:v>Task 1</c:v>
                  </c:pt>
                  <c:pt idx="25">
                    <c:v>Task 2</c:v>
                  </c:pt>
                  <c:pt idx="26">
                    <c:v>Task 3</c:v>
                  </c:pt>
                  <c:pt idx="27">
                    <c:v>Task 4</c:v>
                  </c:pt>
                  <c:pt idx="28">
                    <c:v>Task 5</c:v>
                  </c:pt>
                  <c:pt idx="29">
                    <c:v>Task 6</c:v>
                  </c:pt>
                  <c:pt idx="30">
                    <c:v>Task 7</c:v>
                  </c:pt>
                  <c:pt idx="31">
                    <c:v>Task 8</c:v>
                  </c:pt>
                  <c:pt idx="32">
                    <c:v>Task 9</c:v>
                  </c:pt>
                  <c:pt idx="33">
                    <c:v>Task 1</c:v>
                  </c:pt>
                  <c:pt idx="34">
                    <c:v>Task 2</c:v>
                  </c:pt>
                  <c:pt idx="35">
                    <c:v>Task 3</c:v>
                  </c:pt>
                  <c:pt idx="36">
                    <c:v>Task 4</c:v>
                  </c:pt>
                  <c:pt idx="37">
                    <c:v>Task 5</c:v>
                  </c:pt>
                </c:lvl>
                <c:lvl>
                  <c:pt idx="0">
                    <c:v>Alpha</c:v>
                  </c:pt>
                  <c:pt idx="8">
                    <c:v>Delta</c:v>
                  </c:pt>
                  <c:pt idx="15">
                    <c:v>Gemini</c:v>
                  </c:pt>
                  <c:pt idx="24">
                    <c:v>Orion</c:v>
                  </c:pt>
                  <c:pt idx="33">
                    <c:v>Vega</c:v>
                  </c:pt>
                </c:lvl>
              </c:multiLvlStrCache>
            </c:multiLvlStrRef>
          </c:cat>
          <c:val>
            <c:numRef>
              <c:f>Pivots!$G$13:$G$51</c:f>
              <c:numCache>
                <c:formatCode>#,##0</c:formatCode>
                <c:ptCount val="38"/>
                <c:pt idx="0">
                  <c:v>96000</c:v>
                </c:pt>
                <c:pt idx="1">
                  <c:v>513000</c:v>
                </c:pt>
                <c:pt idx="2">
                  <c:v>616000</c:v>
                </c:pt>
                <c:pt idx="3">
                  <c:v>817000</c:v>
                </c:pt>
                <c:pt idx="4">
                  <c:v>372000</c:v>
                </c:pt>
                <c:pt idx="5">
                  <c:v>50000</c:v>
                </c:pt>
                <c:pt idx="6">
                  <c:v>807000</c:v>
                </c:pt>
                <c:pt idx="7">
                  <c:v>691000</c:v>
                </c:pt>
                <c:pt idx="8">
                  <c:v>787000</c:v>
                </c:pt>
                <c:pt idx="9">
                  <c:v>228000</c:v>
                </c:pt>
                <c:pt idx="10">
                  <c:v>147000</c:v>
                </c:pt>
                <c:pt idx="11">
                  <c:v>338000</c:v>
                </c:pt>
                <c:pt idx="12">
                  <c:v>857000</c:v>
                </c:pt>
                <c:pt idx="13">
                  <c:v>602000</c:v>
                </c:pt>
                <c:pt idx="14">
                  <c:v>990000</c:v>
                </c:pt>
                <c:pt idx="15">
                  <c:v>218000</c:v>
                </c:pt>
                <c:pt idx="16">
                  <c:v>393000</c:v>
                </c:pt>
                <c:pt idx="17">
                  <c:v>86000</c:v>
                </c:pt>
                <c:pt idx="18">
                  <c:v>732000</c:v>
                </c:pt>
                <c:pt idx="19">
                  <c:v>492000</c:v>
                </c:pt>
                <c:pt idx="20">
                  <c:v>188000</c:v>
                </c:pt>
                <c:pt idx="21">
                  <c:v>180000</c:v>
                </c:pt>
                <c:pt idx="22">
                  <c:v>582000</c:v>
                </c:pt>
                <c:pt idx="23">
                  <c:v>562000</c:v>
                </c:pt>
                <c:pt idx="24">
                  <c:v>293000</c:v>
                </c:pt>
                <c:pt idx="25">
                  <c:v>224000</c:v>
                </c:pt>
                <c:pt idx="26">
                  <c:v>978000</c:v>
                </c:pt>
                <c:pt idx="27">
                  <c:v>932000</c:v>
                </c:pt>
                <c:pt idx="28">
                  <c:v>854000</c:v>
                </c:pt>
                <c:pt idx="29">
                  <c:v>81000</c:v>
                </c:pt>
                <c:pt idx="30">
                  <c:v>169000</c:v>
                </c:pt>
                <c:pt idx="31">
                  <c:v>61000</c:v>
                </c:pt>
                <c:pt idx="32">
                  <c:v>645000</c:v>
                </c:pt>
                <c:pt idx="33">
                  <c:v>839000</c:v>
                </c:pt>
                <c:pt idx="34">
                  <c:v>729000</c:v>
                </c:pt>
                <c:pt idx="35">
                  <c:v>826000</c:v>
                </c:pt>
                <c:pt idx="36">
                  <c:v>895000</c:v>
                </c:pt>
                <c:pt idx="37">
                  <c:v>341000</c:v>
                </c:pt>
              </c:numCache>
            </c:numRef>
          </c:val>
          <c:smooth val="0"/>
          <c:extLst>
            <c:ext xmlns:c16="http://schemas.microsoft.com/office/drawing/2014/chart" uri="{C3380CC4-5D6E-409C-BE32-E72D297353CC}">
              <c16:uniqueId val="{00000000-7217-4B81-AE9E-1155C06E827D}"/>
            </c:ext>
          </c:extLst>
        </c:ser>
        <c:ser>
          <c:idx val="1"/>
          <c:order val="1"/>
          <c:tx>
            <c:strRef>
              <c:f>Pivots!$H$12</c:f>
              <c:strCache>
                <c:ptCount val="1"/>
                <c:pt idx="0">
                  <c:v>Sum of Actual</c:v>
                </c:pt>
              </c:strCache>
            </c:strRef>
          </c:tx>
          <c:spPr>
            <a:ln w="28575" cap="rnd">
              <a:solidFill>
                <a:schemeClr val="accent6">
                  <a:tint val="77000"/>
                </a:schemeClr>
              </a:solidFill>
              <a:round/>
            </a:ln>
            <a:effectLst/>
          </c:spPr>
          <c:marker>
            <c:symbol val="circle"/>
            <c:size val="5"/>
            <c:spPr>
              <a:solidFill>
                <a:schemeClr val="bg1"/>
              </a:solidFill>
              <a:ln w="9525">
                <a:solidFill>
                  <a:schemeClr val="accent6">
                    <a:tint val="77000"/>
                  </a:schemeClr>
                </a:solidFill>
              </a:ln>
              <a:effectLst/>
            </c:spPr>
          </c:marker>
          <c:cat>
            <c:multiLvlStrRef>
              <c:f>Pivots!$E$13:$F$51</c:f>
              <c:multiLvlStrCache>
                <c:ptCount val="38"/>
                <c:lvl>
                  <c:pt idx="0">
                    <c:v>Task 1</c:v>
                  </c:pt>
                  <c:pt idx="1">
                    <c:v>Task 2</c:v>
                  </c:pt>
                  <c:pt idx="2">
                    <c:v>Task 3</c:v>
                  </c:pt>
                  <c:pt idx="3">
                    <c:v>Task 4</c:v>
                  </c:pt>
                  <c:pt idx="4">
                    <c:v>Task 5</c:v>
                  </c:pt>
                  <c:pt idx="5">
                    <c:v>Task 6</c:v>
                  </c:pt>
                  <c:pt idx="6">
                    <c:v>Task 7</c:v>
                  </c:pt>
                  <c:pt idx="7">
                    <c:v>Task 8</c:v>
                  </c:pt>
                  <c:pt idx="8">
                    <c:v>Task 1</c:v>
                  </c:pt>
                  <c:pt idx="9">
                    <c:v>Task 2</c:v>
                  </c:pt>
                  <c:pt idx="10">
                    <c:v>Task 3</c:v>
                  </c:pt>
                  <c:pt idx="11">
                    <c:v>Task 4</c:v>
                  </c:pt>
                  <c:pt idx="12">
                    <c:v>Task 5</c:v>
                  </c:pt>
                  <c:pt idx="13">
                    <c:v>Task 6</c:v>
                  </c:pt>
                  <c:pt idx="14">
                    <c:v>Task 7</c:v>
                  </c:pt>
                  <c:pt idx="15">
                    <c:v>Task 1</c:v>
                  </c:pt>
                  <c:pt idx="16">
                    <c:v>Task 2</c:v>
                  </c:pt>
                  <c:pt idx="17">
                    <c:v>Task 3</c:v>
                  </c:pt>
                  <c:pt idx="18">
                    <c:v>Task 4</c:v>
                  </c:pt>
                  <c:pt idx="19">
                    <c:v>Task 5</c:v>
                  </c:pt>
                  <c:pt idx="20">
                    <c:v>Task 6</c:v>
                  </c:pt>
                  <c:pt idx="21">
                    <c:v>Task 7</c:v>
                  </c:pt>
                  <c:pt idx="22">
                    <c:v>Task 8</c:v>
                  </c:pt>
                  <c:pt idx="23">
                    <c:v>Task 9</c:v>
                  </c:pt>
                  <c:pt idx="24">
                    <c:v>Task 1</c:v>
                  </c:pt>
                  <c:pt idx="25">
                    <c:v>Task 2</c:v>
                  </c:pt>
                  <c:pt idx="26">
                    <c:v>Task 3</c:v>
                  </c:pt>
                  <c:pt idx="27">
                    <c:v>Task 4</c:v>
                  </c:pt>
                  <c:pt idx="28">
                    <c:v>Task 5</c:v>
                  </c:pt>
                  <c:pt idx="29">
                    <c:v>Task 6</c:v>
                  </c:pt>
                  <c:pt idx="30">
                    <c:v>Task 7</c:v>
                  </c:pt>
                  <c:pt idx="31">
                    <c:v>Task 8</c:v>
                  </c:pt>
                  <c:pt idx="32">
                    <c:v>Task 9</c:v>
                  </c:pt>
                  <c:pt idx="33">
                    <c:v>Task 1</c:v>
                  </c:pt>
                  <c:pt idx="34">
                    <c:v>Task 2</c:v>
                  </c:pt>
                  <c:pt idx="35">
                    <c:v>Task 3</c:v>
                  </c:pt>
                  <c:pt idx="36">
                    <c:v>Task 4</c:v>
                  </c:pt>
                  <c:pt idx="37">
                    <c:v>Task 5</c:v>
                  </c:pt>
                </c:lvl>
                <c:lvl>
                  <c:pt idx="0">
                    <c:v>Alpha</c:v>
                  </c:pt>
                  <c:pt idx="8">
                    <c:v>Delta</c:v>
                  </c:pt>
                  <c:pt idx="15">
                    <c:v>Gemini</c:v>
                  </c:pt>
                  <c:pt idx="24">
                    <c:v>Orion</c:v>
                  </c:pt>
                  <c:pt idx="33">
                    <c:v>Vega</c:v>
                  </c:pt>
                </c:lvl>
              </c:multiLvlStrCache>
            </c:multiLvlStrRef>
          </c:cat>
          <c:val>
            <c:numRef>
              <c:f>Pivots!$H$13:$H$51</c:f>
              <c:numCache>
                <c:formatCode>#,##0</c:formatCode>
                <c:ptCount val="38"/>
                <c:pt idx="0">
                  <c:v>32256</c:v>
                </c:pt>
                <c:pt idx="1">
                  <c:v>226233</c:v>
                </c:pt>
                <c:pt idx="2">
                  <c:v>401579</c:v>
                </c:pt>
                <c:pt idx="3">
                  <c:v>807069</c:v>
                </c:pt>
                <c:pt idx="4">
                  <c:v>173166</c:v>
                </c:pt>
                <c:pt idx="5">
                  <c:v>8400</c:v>
                </c:pt>
                <c:pt idx="6">
                  <c:v>262679</c:v>
                </c:pt>
                <c:pt idx="7">
                  <c:v>0</c:v>
                </c:pt>
                <c:pt idx="8">
                  <c:v>727188</c:v>
                </c:pt>
                <c:pt idx="9">
                  <c:v>47880</c:v>
                </c:pt>
                <c:pt idx="10">
                  <c:v>0</c:v>
                </c:pt>
                <c:pt idx="11">
                  <c:v>205123</c:v>
                </c:pt>
                <c:pt idx="12">
                  <c:v>305949</c:v>
                </c:pt>
                <c:pt idx="13">
                  <c:v>322371</c:v>
                </c:pt>
                <c:pt idx="14">
                  <c:v>451440</c:v>
                </c:pt>
                <c:pt idx="15">
                  <c:v>97337</c:v>
                </c:pt>
                <c:pt idx="16">
                  <c:v>177440</c:v>
                </c:pt>
                <c:pt idx="17">
                  <c:v>31046</c:v>
                </c:pt>
                <c:pt idx="18">
                  <c:v>261324</c:v>
                </c:pt>
                <c:pt idx="19">
                  <c:v>116850</c:v>
                </c:pt>
                <c:pt idx="20">
                  <c:v>0</c:v>
                </c:pt>
                <c:pt idx="21">
                  <c:v>79380</c:v>
                </c:pt>
                <c:pt idx="22">
                  <c:v>195231</c:v>
                </c:pt>
                <c:pt idx="23">
                  <c:v>74746</c:v>
                </c:pt>
                <c:pt idx="24">
                  <c:v>273001</c:v>
                </c:pt>
                <c:pt idx="25">
                  <c:v>57910</c:v>
                </c:pt>
                <c:pt idx="26">
                  <c:v>0</c:v>
                </c:pt>
                <c:pt idx="27">
                  <c:v>379157</c:v>
                </c:pt>
                <c:pt idx="28">
                  <c:v>322812</c:v>
                </c:pt>
                <c:pt idx="29">
                  <c:v>38461</c:v>
                </c:pt>
                <c:pt idx="30">
                  <c:v>136468</c:v>
                </c:pt>
                <c:pt idx="31">
                  <c:v>12078</c:v>
                </c:pt>
                <c:pt idx="32">
                  <c:v>273048</c:v>
                </c:pt>
                <c:pt idx="33">
                  <c:v>406974</c:v>
                </c:pt>
                <c:pt idx="34">
                  <c:v>487139</c:v>
                </c:pt>
                <c:pt idx="35">
                  <c:v>298186</c:v>
                </c:pt>
                <c:pt idx="36">
                  <c:v>280583</c:v>
                </c:pt>
                <c:pt idx="37">
                  <c:v>129785</c:v>
                </c:pt>
              </c:numCache>
            </c:numRef>
          </c:val>
          <c:smooth val="0"/>
          <c:extLst>
            <c:ext xmlns:c16="http://schemas.microsoft.com/office/drawing/2014/chart" uri="{C3380CC4-5D6E-409C-BE32-E72D297353CC}">
              <c16:uniqueId val="{00000001-7217-4B81-AE9E-1155C06E827D}"/>
            </c:ext>
          </c:extLst>
        </c:ser>
        <c:dLbls>
          <c:showLegendKey val="0"/>
          <c:showVal val="0"/>
          <c:showCatName val="0"/>
          <c:showSerName val="0"/>
          <c:showPercent val="0"/>
          <c:showBubbleSize val="0"/>
        </c:dLbls>
        <c:marker val="1"/>
        <c:smooth val="0"/>
        <c:axId val="1198346431"/>
        <c:axId val="1198346911"/>
      </c:lineChart>
      <c:catAx>
        <c:axId val="1198346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Project</a:t>
                </a:r>
              </a:p>
            </c:rich>
          </c:tx>
          <c:layout>
            <c:manualLayout>
              <c:xMode val="edge"/>
              <c:yMode val="edge"/>
              <c:x val="0.51413246482066133"/>
              <c:y val="0.9244376027391040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346911"/>
        <c:crosses val="autoZero"/>
        <c:auto val="1"/>
        <c:lblAlgn val="ctr"/>
        <c:lblOffset val="100"/>
        <c:noMultiLvlLbl val="0"/>
      </c:catAx>
      <c:valAx>
        <c:axId val="1198346911"/>
        <c:scaling>
          <c:orientation val="minMax"/>
          <c:max val="1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Budget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346431"/>
        <c:crosses val="autoZero"/>
        <c:crossBetween val="between"/>
        <c:majorUnit val="200000"/>
      </c:valAx>
      <c:spPr>
        <a:noFill/>
        <a:ln>
          <a:noFill/>
        </a:ln>
        <a:effectLst/>
      </c:spPr>
    </c:plotArea>
    <c:legend>
      <c:legendPos val="tr"/>
      <c:layout>
        <c:manualLayout>
          <c:xMode val="edge"/>
          <c:yMode val="edge"/>
          <c:x val="0.85451601158550849"/>
          <c:y val="8.1032839645044357E-3"/>
          <c:w val="0.14548485493367383"/>
          <c:h val="0.12368931366438121"/>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ysClr val="windowText" lastClr="000000"/>
                </a:solidFill>
              </a:rPr>
              <a:t>Budget</a:t>
            </a:r>
            <a:r>
              <a:rPr lang="en-GB" baseline="0">
                <a:solidFill>
                  <a:sysClr val="windowText" lastClr="000000"/>
                </a:solidFill>
              </a:rPr>
              <a:t> Spent</a:t>
            </a:r>
          </a:p>
        </c:rich>
      </c:tx>
      <c:layout>
        <c:manualLayout>
          <c:xMode val="edge"/>
          <c:yMode val="edge"/>
          <c:x val="4.190942850409953E-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5702122286260607"/>
          <c:y val="5.4466698117253506E-2"/>
          <c:w val="0.58318992342452036"/>
          <c:h val="0.92434489857185742"/>
        </c:manualLayout>
      </c:layout>
      <c:doughnutChart>
        <c:varyColors val="1"/>
        <c:ser>
          <c:idx val="0"/>
          <c:order val="0"/>
          <c:dPt>
            <c:idx val="0"/>
            <c:bubble3D val="0"/>
            <c:spPr>
              <a:solidFill>
                <a:schemeClr val="accent6">
                  <a:shade val="76000"/>
                </a:schemeClr>
              </a:solidFill>
              <a:ln w="19050">
                <a:solidFill>
                  <a:schemeClr val="lt1"/>
                </a:solidFill>
              </a:ln>
              <a:effectLst/>
            </c:spPr>
            <c:extLst>
              <c:ext xmlns:c16="http://schemas.microsoft.com/office/drawing/2014/chart" uri="{C3380CC4-5D6E-409C-BE32-E72D297353CC}">
                <c16:uniqueId val="{00000001-5C6E-458D-95F2-0C3EA6EE6D40}"/>
              </c:ext>
            </c:extLst>
          </c:dPt>
          <c:dPt>
            <c:idx val="1"/>
            <c:bubble3D val="0"/>
            <c:spPr>
              <a:solidFill>
                <a:schemeClr val="accent6">
                  <a:tint val="77000"/>
                </a:schemeClr>
              </a:solidFill>
              <a:ln w="19050">
                <a:solidFill>
                  <a:schemeClr val="lt1"/>
                </a:solidFill>
              </a:ln>
              <a:effectLst/>
            </c:spPr>
            <c:extLst>
              <c:ext xmlns:c16="http://schemas.microsoft.com/office/drawing/2014/chart" uri="{C3380CC4-5D6E-409C-BE32-E72D297353CC}">
                <c16:uniqueId val="{00000003-5C6E-458D-95F2-0C3EA6EE6D40}"/>
              </c:ext>
            </c:extLst>
          </c:dPt>
          <c:val>
            <c:numRef>
              <c:f>Pivots!$K$14:$L$14</c:f>
              <c:numCache>
                <c:formatCode>0%</c:formatCode>
                <c:ptCount val="2"/>
                <c:pt idx="0">
                  <c:v>0.42164848264015409</c:v>
                </c:pt>
                <c:pt idx="1">
                  <c:v>0.57835151735984591</c:v>
                </c:pt>
              </c:numCache>
            </c:numRef>
          </c:val>
          <c:extLst>
            <c:ext xmlns:c16="http://schemas.microsoft.com/office/drawing/2014/chart" uri="{C3380CC4-5D6E-409C-BE32-E72D297353CC}">
              <c16:uniqueId val="{00000004-5C6E-458D-95F2-0C3EA6EE6D40}"/>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[Project-Management.xlsx]Pivots!PivotTable6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Budget vs Actual</a:t>
            </a:r>
          </a:p>
        </c:rich>
      </c:tx>
      <c:layout>
        <c:manualLayout>
          <c:xMode val="edge"/>
          <c:yMode val="edge"/>
          <c:x val="4.7849509142848853E-3"/>
          <c:y val="1.41027630166918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1"/>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1"/>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1"/>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1"/>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extLst>
        </c:dLbl>
      </c:pivotFmt>
      <c:pivotFmt>
        <c:idx val="6"/>
        <c:spPr>
          <a:solidFill>
            <a:schemeClr val="accent6"/>
          </a:solidFill>
          <a:ln>
            <a:noFill/>
          </a:ln>
          <a:effectLst/>
        </c:spPr>
        <c:dLbl>
          <c:idx val="0"/>
          <c:layout>
            <c:manualLayout>
              <c:x val="-0.63000155885210485"/>
              <c:y val="3.411103784440738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sz="1100" baseline="0">
                    <a:solidFill>
                      <a:sysClr val="windowText" lastClr="000000"/>
                    </a:solidFill>
                  </a:rPr>
                  <a:t>Budget</a:t>
                </a:r>
                <a:endParaRPr lang="en-US" baseline="0">
                  <a:solidFill>
                    <a:sysClr val="windowText" lastClr="000000"/>
                  </a:solidFill>
                </a:endParaRPr>
              </a:p>
              <a:p>
                <a:pPr>
                  <a:defRPr/>
                </a:pPr>
                <a:fld id="{263CA23A-0204-4B95-AC6E-AB5F9FA88954}" type="VALUE">
                  <a:rPr lang="en-US" sz="1100" baseline="0">
                    <a:solidFill>
                      <a:sysClr val="windowText" lastClr="000000"/>
                    </a:solidFill>
                  </a:rPr>
                  <a:pPr>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15:layout>
                <c:manualLayout>
                  <c:w val="0.21331694726004549"/>
                  <c:h val="0.28751729309698354"/>
                </c:manualLayout>
              </c15:layout>
              <c15:dlblFieldTable/>
              <c15:showDataLabelsRange val="0"/>
            </c:ext>
          </c:extLst>
        </c:dLbl>
      </c:pivotFmt>
      <c:pivotFmt>
        <c:idx val="7"/>
        <c:spPr>
          <a:solidFill>
            <a:schemeClr val="accent6"/>
          </a:solidFill>
          <a:ln>
            <a:noFill/>
          </a:ln>
          <a:effectLst/>
        </c:spPr>
        <c:dLbl>
          <c:idx val="0"/>
          <c:layout>
            <c:manualLayout>
              <c:x val="-0.28357640550456054"/>
              <c:y val="5.354395355752945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sz="1100" baseline="0">
                    <a:solidFill>
                      <a:sysClr val="windowText" lastClr="000000"/>
                    </a:solidFill>
                  </a:rPr>
                  <a:t>Actual</a:t>
                </a:r>
              </a:p>
              <a:p>
                <a:pPr>
                  <a:defRPr/>
                </a:pPr>
                <a:r>
                  <a:rPr lang="en-US" sz="1100" baseline="0">
                    <a:solidFill>
                      <a:sysClr val="windowText" lastClr="000000"/>
                    </a:solidFill>
                  </a:rPr>
                  <a:t> </a:t>
                </a:r>
                <a:fld id="{6EE2BA11-E248-4C18-8524-BB77B1304D12}" type="VALUE">
                  <a:rPr lang="en-US" sz="1100" baseline="0">
                    <a:solidFill>
                      <a:sysClr val="windowText" lastClr="000000"/>
                    </a:solidFill>
                  </a:rPr>
                  <a:pPr>
                    <a:defRPr/>
                  </a:pPr>
                  <a:t>[VALUE]</a:t>
                </a:fld>
                <a:endParaRPr lang="en-US" sz="1100" baseline="0">
                  <a:solidFill>
                    <a:sysClr val="windowText" lastClr="000000"/>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15:layout>
                <c:manualLayout>
                  <c:w val="0.21998158379373844"/>
                  <c:h val="0.26449387792043233"/>
                </c:manualLayout>
              </c15:layout>
              <c15:dlblFieldTable/>
              <c15:showDataLabelsRange val="0"/>
            </c:ext>
          </c:extLst>
        </c:dLbl>
      </c:pivotFmt>
    </c:pivotFmts>
    <c:plotArea>
      <c:layout>
        <c:manualLayout>
          <c:layoutTarget val="inner"/>
          <c:xMode val="edge"/>
          <c:yMode val="edge"/>
          <c:x val="3.4007866363643321E-2"/>
          <c:y val="0.14312219593240499"/>
          <c:w val="0.96393930743551315"/>
          <c:h val="0.84837671153174821"/>
        </c:manualLayout>
      </c:layout>
      <c:barChart>
        <c:barDir val="bar"/>
        <c:grouping val="clustered"/>
        <c:varyColors val="0"/>
        <c:ser>
          <c:idx val="0"/>
          <c:order val="0"/>
          <c:tx>
            <c:strRef>
              <c:f>Pivots!$K$12</c:f>
              <c:strCache>
                <c:ptCount val="1"/>
                <c:pt idx="0">
                  <c:v>Actual (Total)</c:v>
                </c:pt>
              </c:strCache>
            </c:strRef>
          </c:tx>
          <c:spPr>
            <a:solidFill>
              <a:schemeClr val="accent6">
                <a:shade val="76000"/>
              </a:schemeClr>
            </a:solidFill>
            <a:ln>
              <a:noFill/>
            </a:ln>
            <a:effectLst/>
          </c:spPr>
          <c:invertIfNegative val="0"/>
          <c:dPt>
            <c:idx val="0"/>
            <c:invertIfNegative val="0"/>
            <c:bubble3D val="0"/>
            <c:extLst>
              <c:ext xmlns:c16="http://schemas.microsoft.com/office/drawing/2014/chart" uri="{C3380CC4-5D6E-409C-BE32-E72D297353CC}">
                <c16:uniqueId val="{00000003-F240-4A12-87DD-568AF0845060}"/>
              </c:ext>
            </c:extLst>
          </c:dPt>
          <c:dLbls>
            <c:dLbl>
              <c:idx val="0"/>
              <c:layout>
                <c:manualLayout>
                  <c:x val="-0.28357640550456054"/>
                  <c:y val="5.354395355752945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sz="1100" baseline="0">
                        <a:solidFill>
                          <a:sysClr val="windowText" lastClr="000000"/>
                        </a:solidFill>
                      </a:rPr>
                      <a:t>Actual</a:t>
                    </a:r>
                  </a:p>
                  <a:p>
                    <a:pPr>
                      <a:defRPr/>
                    </a:pPr>
                    <a:r>
                      <a:rPr lang="en-US" sz="1100" baseline="0">
                        <a:solidFill>
                          <a:sysClr val="windowText" lastClr="000000"/>
                        </a:solidFill>
                      </a:rPr>
                      <a:t> </a:t>
                    </a:r>
                    <a:fld id="{6EE2BA11-E248-4C18-8524-BB77B1304D12}" type="VALUE">
                      <a:rPr lang="en-US" sz="1100" baseline="0">
                        <a:solidFill>
                          <a:sysClr val="windowText" lastClr="000000"/>
                        </a:solidFill>
                      </a:rPr>
                      <a:pPr>
                        <a:defRPr/>
                      </a:pPr>
                      <a:t>[VALUE]</a:t>
                    </a:fld>
                    <a:endParaRPr lang="en-US" sz="1100" baseline="0">
                      <a:solidFill>
                        <a:sysClr val="windowText" lastClr="000000"/>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15:layout>
                    <c:manualLayout>
                      <c:w val="0.21998158379373844"/>
                      <c:h val="0.26449387792043233"/>
                    </c:manualLayout>
                  </c15:layout>
                  <c15:dlblFieldTable/>
                  <c15:showDataLabelsRange val="0"/>
                </c:ext>
                <c:ext xmlns:c16="http://schemas.microsoft.com/office/drawing/2014/chart" uri="{C3380CC4-5D6E-409C-BE32-E72D297353CC}">
                  <c16:uniqueId val="{00000003-F240-4A12-87DD-568AF084506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Pivots!$K$13</c:f>
              <c:strCache>
                <c:ptCount val="1"/>
                <c:pt idx="0">
                  <c:v>Total</c:v>
                </c:pt>
              </c:strCache>
            </c:strRef>
          </c:cat>
          <c:val>
            <c:numRef>
              <c:f>Pivots!$K$13</c:f>
              <c:numCache>
                <c:formatCode>#.##,,\L</c:formatCode>
                <c:ptCount val="1"/>
                <c:pt idx="0">
                  <c:v>8100289</c:v>
                </c:pt>
              </c:numCache>
            </c:numRef>
          </c:val>
          <c:extLst>
            <c:ext xmlns:c16="http://schemas.microsoft.com/office/drawing/2014/chart" uri="{C3380CC4-5D6E-409C-BE32-E72D297353CC}">
              <c16:uniqueId val="{00000000-F240-4A12-87DD-568AF0845060}"/>
            </c:ext>
          </c:extLst>
        </c:ser>
        <c:ser>
          <c:idx val="1"/>
          <c:order val="1"/>
          <c:tx>
            <c:strRef>
              <c:f>Pivots!$L$12</c:f>
              <c:strCache>
                <c:ptCount val="1"/>
                <c:pt idx="0">
                  <c:v>Budget (Total)</c:v>
                </c:pt>
              </c:strCache>
            </c:strRef>
          </c:tx>
          <c:spPr>
            <a:solidFill>
              <a:schemeClr val="accent6">
                <a:tint val="77000"/>
              </a:schemeClr>
            </a:solidFill>
            <a:ln>
              <a:noFill/>
            </a:ln>
            <a:effectLst/>
          </c:spPr>
          <c:invertIfNegative val="0"/>
          <c:dPt>
            <c:idx val="0"/>
            <c:invertIfNegative val="0"/>
            <c:bubble3D val="0"/>
            <c:extLst>
              <c:ext xmlns:c16="http://schemas.microsoft.com/office/drawing/2014/chart" uri="{C3380CC4-5D6E-409C-BE32-E72D297353CC}">
                <c16:uniqueId val="{00000002-F240-4A12-87DD-568AF0845060}"/>
              </c:ext>
            </c:extLst>
          </c:dPt>
          <c:dLbls>
            <c:dLbl>
              <c:idx val="0"/>
              <c:layout>
                <c:manualLayout>
                  <c:x val="-0.63000155885210485"/>
                  <c:y val="3.411103784440738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sz="1100" baseline="0">
                        <a:solidFill>
                          <a:sysClr val="windowText" lastClr="000000"/>
                        </a:solidFill>
                      </a:rPr>
                      <a:t>Budget</a:t>
                    </a:r>
                    <a:endParaRPr lang="en-US" baseline="0">
                      <a:solidFill>
                        <a:sysClr val="windowText" lastClr="000000"/>
                      </a:solidFill>
                    </a:endParaRPr>
                  </a:p>
                  <a:p>
                    <a:pPr>
                      <a:defRPr/>
                    </a:pPr>
                    <a:fld id="{263CA23A-0204-4B95-AC6E-AB5F9FA88954}" type="VALUE">
                      <a:rPr lang="en-US" sz="1100" baseline="0">
                        <a:solidFill>
                          <a:sysClr val="windowText" lastClr="000000"/>
                        </a:solidFill>
                      </a:rPr>
                      <a:pPr>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15:layout>
                    <c:manualLayout>
                      <c:w val="0.21331694726004549"/>
                      <c:h val="0.28751729309698354"/>
                    </c:manualLayout>
                  </c15:layout>
                  <c15:dlblFieldTable/>
                  <c15:showDataLabelsRange val="0"/>
                </c:ext>
                <c:ext xmlns:c16="http://schemas.microsoft.com/office/drawing/2014/chart" uri="{C3380CC4-5D6E-409C-BE32-E72D297353CC}">
                  <c16:uniqueId val="{00000002-F240-4A12-87DD-568AF084506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Pivots!$K$13</c:f>
              <c:strCache>
                <c:ptCount val="1"/>
                <c:pt idx="0">
                  <c:v>Total</c:v>
                </c:pt>
              </c:strCache>
            </c:strRef>
          </c:cat>
          <c:val>
            <c:numRef>
              <c:f>Pivots!$L$13</c:f>
              <c:numCache>
                <c:formatCode>#.##,,\L</c:formatCode>
                <c:ptCount val="1"/>
                <c:pt idx="0">
                  <c:v>19211000</c:v>
                </c:pt>
              </c:numCache>
            </c:numRef>
          </c:val>
          <c:extLst>
            <c:ext xmlns:c16="http://schemas.microsoft.com/office/drawing/2014/chart" uri="{C3380CC4-5D6E-409C-BE32-E72D297353CC}">
              <c16:uniqueId val="{00000001-F240-4A12-87DD-568AF0845060}"/>
            </c:ext>
          </c:extLst>
        </c:ser>
        <c:dLbls>
          <c:showLegendKey val="0"/>
          <c:showVal val="0"/>
          <c:showCatName val="0"/>
          <c:showSerName val="0"/>
          <c:showPercent val="0"/>
          <c:showBubbleSize val="0"/>
        </c:dLbls>
        <c:gapWidth val="38"/>
        <c:axId val="697962607"/>
        <c:axId val="697967407"/>
      </c:barChart>
      <c:catAx>
        <c:axId val="697962607"/>
        <c:scaling>
          <c:orientation val="minMax"/>
        </c:scaling>
        <c:delete val="1"/>
        <c:axPos val="l"/>
        <c:numFmt formatCode="General" sourceLinked="1"/>
        <c:majorTickMark val="none"/>
        <c:minorTickMark val="none"/>
        <c:tickLblPos val="nextTo"/>
        <c:crossAx val="697967407"/>
        <c:crosses val="autoZero"/>
        <c:auto val="1"/>
        <c:lblAlgn val="ctr"/>
        <c:lblOffset val="100"/>
        <c:noMultiLvlLbl val="0"/>
      </c:catAx>
      <c:valAx>
        <c:axId val="697967407"/>
        <c:scaling>
          <c:orientation val="minMax"/>
        </c:scaling>
        <c:delete val="1"/>
        <c:axPos val="b"/>
        <c:numFmt formatCode="#.##,,\L" sourceLinked="1"/>
        <c:majorTickMark val="none"/>
        <c:minorTickMark val="none"/>
        <c:tickLblPos val="nextTo"/>
        <c:crossAx val="697962607"/>
        <c:crosses val="autoZero"/>
        <c:crossBetween val="between"/>
      </c:valAx>
      <c:spPr>
        <a:noFill/>
        <a:ln w="0">
          <a:noFill/>
        </a:ln>
        <a:effectLst>
          <a:softEdge rad="127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manualLayout>
          <c:layoutTarget val="inner"/>
          <c:xMode val="edge"/>
          <c:yMode val="edge"/>
          <c:x val="0.23215789886729274"/>
          <c:y val="0.2634674940898345"/>
          <c:w val="0.53953575570495549"/>
          <c:h val="0.73137706855791962"/>
        </c:manualLayout>
      </c:layout>
      <c:doughnutChart>
        <c:varyColors val="1"/>
        <c:ser>
          <c:idx val="0"/>
          <c:order val="0"/>
          <c:dPt>
            <c:idx val="0"/>
            <c:bubble3D val="0"/>
            <c:spPr>
              <a:solidFill>
                <a:schemeClr val="accent6">
                  <a:shade val="76000"/>
                </a:schemeClr>
              </a:solidFill>
              <a:ln w="19050">
                <a:solidFill>
                  <a:schemeClr val="lt1"/>
                </a:solidFill>
              </a:ln>
              <a:effectLst/>
            </c:spPr>
            <c:extLst>
              <c:ext xmlns:c16="http://schemas.microsoft.com/office/drawing/2014/chart" uri="{C3380CC4-5D6E-409C-BE32-E72D297353CC}">
                <c16:uniqueId val="{00000001-5180-4A4F-AFBC-1D2CE10DF6C6}"/>
              </c:ext>
            </c:extLst>
          </c:dPt>
          <c:dPt>
            <c:idx val="1"/>
            <c:bubble3D val="0"/>
            <c:spPr>
              <a:solidFill>
                <a:schemeClr val="accent6">
                  <a:tint val="77000"/>
                </a:schemeClr>
              </a:solidFill>
              <a:ln w="19050">
                <a:solidFill>
                  <a:schemeClr val="lt1"/>
                </a:solidFill>
              </a:ln>
              <a:effectLst/>
            </c:spPr>
            <c:extLst>
              <c:ext xmlns:c16="http://schemas.microsoft.com/office/drawing/2014/chart" uri="{C3380CC4-5D6E-409C-BE32-E72D297353CC}">
                <c16:uniqueId val="{00000003-5180-4A4F-AFBC-1D2CE10DF6C6}"/>
              </c:ext>
            </c:extLst>
          </c:dPt>
          <c:cat>
            <c:strRef>
              <c:f>Pivots!$L$20:$L$21</c:f>
              <c:strCache>
                <c:ptCount val="2"/>
                <c:pt idx="0">
                  <c:v>Days Completed</c:v>
                </c:pt>
                <c:pt idx="1">
                  <c:v>Days Remaining</c:v>
                </c:pt>
              </c:strCache>
            </c:strRef>
          </c:cat>
          <c:val>
            <c:numRef>
              <c:f>Pivots!$M$20:$M$21</c:f>
              <c:numCache>
                <c:formatCode>0%</c:formatCode>
                <c:ptCount val="2"/>
                <c:pt idx="0">
                  <c:v>0.41245136186770426</c:v>
                </c:pt>
                <c:pt idx="1">
                  <c:v>0.58754863813229574</c:v>
                </c:pt>
              </c:numCache>
            </c:numRef>
          </c:val>
          <c:extLst>
            <c:ext xmlns:c16="http://schemas.microsoft.com/office/drawing/2014/chart" uri="{C3380CC4-5D6E-409C-BE32-E72D297353CC}">
              <c16:uniqueId val="{00000004-5180-4A4F-AFBC-1D2CE10DF6C6}"/>
            </c:ext>
          </c:extLst>
        </c:ser>
        <c:dLbls>
          <c:showLegendKey val="0"/>
          <c:showVal val="0"/>
          <c:showCatName val="0"/>
          <c:showSerName val="0"/>
          <c:showPercent val="0"/>
          <c:showBubbleSize val="0"/>
          <c:showLeaderLines val="1"/>
        </c:dLbls>
        <c:firstSliceAng val="0"/>
        <c:holeSize val="6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68580</xdr:colOff>
      <xdr:row>1</xdr:row>
      <xdr:rowOff>53340</xdr:rowOff>
    </xdr:from>
    <xdr:to>
      <xdr:col>19</xdr:col>
      <xdr:colOff>0</xdr:colOff>
      <xdr:row>6</xdr:row>
      <xdr:rowOff>60960</xdr:rowOff>
    </xdr:to>
    <xdr:graphicFrame macro="">
      <xdr:nvGraphicFramePr>
        <xdr:cNvPr id="2" name="Chart 1">
          <a:extLst>
            <a:ext uri="{FF2B5EF4-FFF2-40B4-BE49-F238E27FC236}">
              <a16:creationId xmlns:a16="http://schemas.microsoft.com/office/drawing/2014/main" id="{AEEBDFFF-0676-461D-A1CE-77ADA3CD3D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60960</xdr:colOff>
      <xdr:row>11</xdr:row>
      <xdr:rowOff>59220</xdr:rowOff>
    </xdr:from>
    <xdr:to>
      <xdr:col>10</xdr:col>
      <xdr:colOff>0</xdr:colOff>
      <xdr:row>33</xdr:row>
      <xdr:rowOff>173520</xdr:rowOff>
    </xdr:to>
    <xdr:graphicFrame macro="">
      <xdr:nvGraphicFramePr>
        <xdr:cNvPr id="3" name="Chart 2">
          <a:extLst>
            <a:ext uri="{FF2B5EF4-FFF2-40B4-BE49-F238E27FC236}">
              <a16:creationId xmlns:a16="http://schemas.microsoft.com/office/drawing/2014/main" id="{9645D0F7-9795-4504-BFE5-A01A9D6C55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350520</xdr:colOff>
      <xdr:row>1</xdr:row>
      <xdr:rowOff>60960</xdr:rowOff>
    </xdr:from>
    <xdr:to>
      <xdr:col>4</xdr:col>
      <xdr:colOff>550560</xdr:colOff>
      <xdr:row>10</xdr:row>
      <xdr:rowOff>107040</xdr:rowOff>
    </xdr:to>
    <mc:AlternateContent xmlns:mc="http://schemas.openxmlformats.org/markup-compatibility/2006" xmlns:a14="http://schemas.microsoft.com/office/drawing/2010/main">
      <mc:Choice Requires="a14">
        <xdr:graphicFrame macro="">
          <xdr:nvGraphicFramePr>
            <xdr:cNvPr id="4" name="Project">
              <a:extLst>
                <a:ext uri="{FF2B5EF4-FFF2-40B4-BE49-F238E27FC236}">
                  <a16:creationId xmlns:a16="http://schemas.microsoft.com/office/drawing/2014/main" id="{9743695E-659F-4569-93C6-259B5FE35388}"/>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554480" y="533400"/>
              <a:ext cx="1404000" cy="169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91440</xdr:colOff>
      <xdr:row>1</xdr:row>
      <xdr:rowOff>64860</xdr:rowOff>
    </xdr:from>
    <xdr:to>
      <xdr:col>2</xdr:col>
      <xdr:colOff>291480</xdr:colOff>
      <xdr:row>10</xdr:row>
      <xdr:rowOff>110940</xdr:rowOff>
    </xdr:to>
    <mc:AlternateContent xmlns:mc="http://schemas.openxmlformats.org/markup-compatibility/2006" xmlns:a14="http://schemas.microsoft.com/office/drawing/2010/main">
      <mc:Choice Requires="a14">
        <xdr:graphicFrame macro="">
          <xdr:nvGraphicFramePr>
            <xdr:cNvPr id="5" name="Manager">
              <a:extLst>
                <a:ext uri="{FF2B5EF4-FFF2-40B4-BE49-F238E27FC236}">
                  <a16:creationId xmlns:a16="http://schemas.microsoft.com/office/drawing/2014/main" id="{16A8D43B-04FC-4EBA-89E3-578A4D6206B2}"/>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91440" y="537300"/>
              <a:ext cx="1404000" cy="169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76200</xdr:colOff>
      <xdr:row>15</xdr:row>
      <xdr:rowOff>0</xdr:rowOff>
    </xdr:from>
    <xdr:to>
      <xdr:col>19</xdr:col>
      <xdr:colOff>0</xdr:colOff>
      <xdr:row>33</xdr:row>
      <xdr:rowOff>173520</xdr:rowOff>
    </xdr:to>
    <xdr:graphicFrame macro="">
      <xdr:nvGraphicFramePr>
        <xdr:cNvPr id="7" name="Chart 6">
          <a:extLst>
            <a:ext uri="{FF2B5EF4-FFF2-40B4-BE49-F238E27FC236}">
              <a16:creationId xmlns:a16="http://schemas.microsoft.com/office/drawing/2014/main" id="{EC0C3E7C-5039-46C2-82A8-024B2EF4D5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99060</xdr:colOff>
      <xdr:row>6</xdr:row>
      <xdr:rowOff>152400</xdr:rowOff>
    </xdr:from>
    <xdr:to>
      <xdr:col>14</xdr:col>
      <xdr:colOff>137160</xdr:colOff>
      <xdr:row>14</xdr:row>
      <xdr:rowOff>96000</xdr:rowOff>
    </xdr:to>
    <xdr:graphicFrame macro="">
      <xdr:nvGraphicFramePr>
        <xdr:cNvPr id="9" name="Chart 8">
          <a:extLst>
            <a:ext uri="{FF2B5EF4-FFF2-40B4-BE49-F238E27FC236}">
              <a16:creationId xmlns:a16="http://schemas.microsoft.com/office/drawing/2014/main" id="{144520FC-6141-4A9B-AD2A-A0E19E7AAC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251460</xdr:colOff>
      <xdr:row>6</xdr:row>
      <xdr:rowOff>137160</xdr:rowOff>
    </xdr:from>
    <xdr:to>
      <xdr:col>19</xdr:col>
      <xdr:colOff>0</xdr:colOff>
      <xdr:row>14</xdr:row>
      <xdr:rowOff>80760</xdr:rowOff>
    </xdr:to>
    <xdr:graphicFrame macro="">
      <xdr:nvGraphicFramePr>
        <xdr:cNvPr id="10" name="Chart 9">
          <a:extLst>
            <a:ext uri="{FF2B5EF4-FFF2-40B4-BE49-F238E27FC236}">
              <a16:creationId xmlns:a16="http://schemas.microsoft.com/office/drawing/2014/main" id="{E224A34F-01D2-467E-B081-AADC4C79A2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0</xdr:colOff>
      <xdr:row>1</xdr:row>
      <xdr:rowOff>68580</xdr:rowOff>
    </xdr:from>
    <xdr:to>
      <xdr:col>9</xdr:col>
      <xdr:colOff>68580</xdr:colOff>
      <xdr:row>10</xdr:row>
      <xdr:rowOff>114660</xdr:rowOff>
    </xdr:to>
    <xdr:graphicFrame macro="">
      <xdr:nvGraphicFramePr>
        <xdr:cNvPr id="12" name="Chart 11">
          <a:extLst>
            <a:ext uri="{FF2B5EF4-FFF2-40B4-BE49-F238E27FC236}">
              <a16:creationId xmlns:a16="http://schemas.microsoft.com/office/drawing/2014/main" id="{70750359-FC4E-494D-A429-04135F3D43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0.51389</cdr:x>
      <cdr:y>0.3651</cdr:y>
    </cdr:from>
    <cdr:to>
      <cdr:x>0.81174</cdr:x>
      <cdr:y>0.66859</cdr:y>
    </cdr:to>
    <cdr:sp macro="" textlink="Pivots!$K$14">
      <cdr:nvSpPr>
        <cdr:cNvPr id="2" name="TextBox 1">
          <a:extLst xmlns:a="http://schemas.openxmlformats.org/drawingml/2006/main">
            <a:ext uri="{FF2B5EF4-FFF2-40B4-BE49-F238E27FC236}">
              <a16:creationId xmlns:a16="http://schemas.microsoft.com/office/drawing/2014/main" id="{BDDA6D33-9655-837C-AAAF-56B64AAE3156}"/>
            </a:ext>
          </a:extLst>
        </cdr:cNvPr>
        <cdr:cNvSpPr txBox="1"/>
      </cdr:nvSpPr>
      <cdr:spPr>
        <a:xfrm xmlns:a="http://schemas.openxmlformats.org/drawingml/2006/main">
          <a:off x="1139513" y="510788"/>
          <a:ext cx="660454" cy="424578"/>
        </a:xfrm>
        <a:prstGeom xmlns:a="http://schemas.openxmlformats.org/drawingml/2006/main" prst="rect">
          <a:avLst/>
        </a:prstGeom>
      </cdr:spPr>
      <cdr:txBody>
        <a:bodyPr xmlns:a="http://schemas.openxmlformats.org/drawingml/2006/main" vertOverflow="clip" wrap="none" rtlCol="0" anchor="ctr"/>
        <a:lstStyle xmlns:a="http://schemas.openxmlformats.org/drawingml/2006/main"/>
        <a:p xmlns:a="http://schemas.openxmlformats.org/drawingml/2006/main">
          <a:pPr algn="ctr"/>
          <a:fld id="{3D89E02F-E232-4F11-BDCA-4CBD60713CB9}" type="TxLink">
            <a:rPr lang="en-US" sz="2000" b="0" i="0" u="none" strike="noStrike" kern="1200">
              <a:solidFill>
                <a:srgbClr val="000000"/>
              </a:solidFill>
              <a:latin typeface="Calibri"/>
              <a:ea typeface="Calibri"/>
              <a:cs typeface="Calibri"/>
            </a:rPr>
            <a:pPr algn="ctr"/>
            <a:t>42%</a:t>
          </a:fld>
          <a:endParaRPr lang="en-GB" sz="2000" kern="1200"/>
        </a:p>
      </cdr:txBody>
    </cdr:sp>
  </cdr:relSizeAnchor>
</c:userShapes>
</file>

<file path=xl/drawings/drawing3.xml><?xml version="1.0" encoding="utf-8"?>
<c:userShapes xmlns:c="http://schemas.openxmlformats.org/drawingml/2006/chart">
  <cdr:relSizeAnchor xmlns:cdr="http://schemas.openxmlformats.org/drawingml/2006/chartDrawing">
    <cdr:from>
      <cdr:x>0.38408</cdr:x>
      <cdr:y>0.50576</cdr:y>
    </cdr:from>
    <cdr:to>
      <cdr:x>0.64281</cdr:x>
      <cdr:y>0.72957</cdr:y>
    </cdr:to>
    <cdr:sp macro="" textlink="Pivots!$M$20">
      <cdr:nvSpPr>
        <cdr:cNvPr id="2" name="TextBox 1">
          <a:extLst xmlns:a="http://schemas.openxmlformats.org/drawingml/2006/main">
            <a:ext uri="{FF2B5EF4-FFF2-40B4-BE49-F238E27FC236}">
              <a16:creationId xmlns:a16="http://schemas.microsoft.com/office/drawing/2014/main" id="{58B68113-4409-2368-0031-BD1B4AB481E0}"/>
            </a:ext>
          </a:extLst>
        </cdr:cNvPr>
        <cdr:cNvSpPr txBox="1"/>
      </cdr:nvSpPr>
      <cdr:spPr>
        <a:xfrm xmlns:a="http://schemas.openxmlformats.org/drawingml/2006/main">
          <a:off x="880933" y="855739"/>
          <a:ext cx="593423" cy="378701"/>
        </a:xfrm>
        <a:prstGeom xmlns:a="http://schemas.openxmlformats.org/drawingml/2006/main" prst="rect">
          <a:avLst/>
        </a:prstGeom>
      </cdr:spPr>
      <cdr:txBody>
        <a:bodyPr xmlns:a="http://schemas.openxmlformats.org/drawingml/2006/main" wrap="non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9E1D3388-0EBA-407A-8489-E53C42CE3B48}" type="TxLink">
            <a:rPr lang="en-US" sz="2000" b="0" i="0" u="none" strike="noStrike" kern="1200">
              <a:solidFill>
                <a:srgbClr val="000000"/>
              </a:solidFill>
              <a:latin typeface="Calibri"/>
              <a:ea typeface="Calibri"/>
              <a:cs typeface="Calibri"/>
            </a:rPr>
            <a:pPr algn="ctr"/>
            <a:t>41%</a:t>
          </a:fld>
          <a:endParaRPr lang="en-GB" sz="4400"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shu" refreshedDate="45668.012614236111" createdVersion="8" refreshedVersion="8" minRefreshableVersion="3" recordCount="38" xr:uid="{EFA493FB-9368-4E9E-94F0-B10271C8EF91}">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u="1"/>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3-03T00:00:00"/>
        <d v="2020-03-12T00:00:00"/>
        <d v="2020-03-13T00:00:00"/>
        <d v="2020-03-10T00:00:00"/>
        <d v="2020-02-19T00:00:00" u="1"/>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983751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2"/>
    <x v="0"/>
    <x v="0"/>
    <x v="0"/>
    <x v="2"/>
    <x v="6"/>
    <x v="6"/>
    <x v="1"/>
    <n v="839000"/>
    <n v="406974"/>
  </r>
  <r>
    <x v="2"/>
    <x v="1"/>
    <x v="1"/>
    <x v="2"/>
    <x v="0"/>
    <x v="5"/>
    <x v="2"/>
    <x v="10"/>
    <n v="729000"/>
    <n v="487139"/>
  </r>
  <r>
    <x v="2"/>
    <x v="2"/>
    <x v="2"/>
    <x v="4"/>
    <x v="5"/>
    <x v="10"/>
    <x v="1"/>
    <x v="5"/>
    <n v="826000"/>
    <n v="298186"/>
  </r>
  <r>
    <x v="2"/>
    <x v="3"/>
    <x v="3"/>
    <x v="7"/>
    <x v="5"/>
    <x v="7"/>
    <x v="0"/>
    <x v="11"/>
    <n v="895000"/>
    <n v="280583"/>
  </r>
  <r>
    <x v="2"/>
    <x v="4"/>
    <x v="4"/>
    <x v="8"/>
    <x v="7"/>
    <x v="10"/>
    <x v="0"/>
    <x v="12"/>
    <n v="341000"/>
    <n v="129785"/>
  </r>
  <r>
    <x v="3"/>
    <x v="0"/>
    <x v="0"/>
    <x v="9"/>
    <x v="3"/>
    <x v="11"/>
    <x v="7"/>
    <x v="13"/>
    <n v="787000"/>
    <n v="727188"/>
  </r>
  <r>
    <x v="3"/>
    <x v="1"/>
    <x v="1"/>
    <x v="9"/>
    <x v="2"/>
    <x v="12"/>
    <x v="0"/>
    <x v="14"/>
    <n v="228000"/>
    <n v="47880"/>
  </r>
  <r>
    <x v="3"/>
    <x v="2"/>
    <x v="2"/>
    <x v="0"/>
    <x v="4"/>
    <x v="4"/>
    <x v="4"/>
    <x v="4"/>
    <n v="147000"/>
    <n v="0"/>
  </r>
  <r>
    <x v="3"/>
    <x v="3"/>
    <x v="3"/>
    <x v="10"/>
    <x v="6"/>
    <x v="6"/>
    <x v="6"/>
    <x v="15"/>
    <n v="338000"/>
    <n v="205123"/>
  </r>
  <r>
    <x v="3"/>
    <x v="4"/>
    <x v="4"/>
    <x v="4"/>
    <x v="2"/>
    <x v="9"/>
    <x v="1"/>
    <x v="16"/>
    <n v="857000"/>
    <n v="305949"/>
  </r>
  <r>
    <x v="3"/>
    <x v="5"/>
    <x v="0"/>
    <x v="5"/>
    <x v="1"/>
    <x v="10"/>
    <x v="1"/>
    <x v="1"/>
    <n v="602000"/>
    <n v="322371"/>
  </r>
  <r>
    <x v="3"/>
    <x v="6"/>
    <x v="1"/>
    <x v="5"/>
    <x v="4"/>
    <x v="6"/>
    <x v="0"/>
    <x v="1"/>
    <n v="990000"/>
    <n v="451440"/>
  </r>
  <r>
    <x v="4"/>
    <x v="0"/>
    <x v="2"/>
    <x v="8"/>
    <x v="6"/>
    <x v="13"/>
    <x v="1"/>
    <x v="17"/>
    <n v="96000"/>
    <n v="32256"/>
  </r>
  <r>
    <x v="4"/>
    <x v="1"/>
    <x v="3"/>
    <x v="9"/>
    <x v="3"/>
    <x v="11"/>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FA2BAA-2A80-44DB-BD69-17B370AA67A0}" name="PivotTable15"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9:K21"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numFmtId="3"/>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1056FC-3959-468D-911F-4365B0DD4F1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K12:L1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Total)" fld="9" baseField="0" baseItem="1" numFmtId="165"/>
    <dataField name="Budget (Total)" fld="8" baseField="0" baseItem="1" numFmtId="165"/>
  </dataFields>
  <chartFormats count="4">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1">
          <reference field="4294967294" count="1" selected="0">
            <x v="1"/>
          </reference>
        </references>
      </pivotArea>
    </chartFormat>
    <chartFormat chart="3" format="7">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D016E7-DC89-4582-AB64-9368818A8E4E}" name="BudgetTable"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8">
  <location ref="E12:H51" firstHeaderRow="0" firstDataRow="1" firstDataCol="2"/>
  <pivotFields count="10">
    <pivotField axis="axisRow" compact="0" outline="0" showAll="0" defaultSubtotal="0">
      <items count="5">
        <item x="4"/>
        <item x="3"/>
        <item x="0"/>
        <item x="1"/>
        <item x="2"/>
      </items>
    </pivotField>
    <pivotField axis="axisRow" compact="0" outline="0" showAll="0" defaultSubtotal="0">
      <items count="10">
        <item x="0"/>
        <item m="1" x="9"/>
        <item x="1"/>
        <item x="2"/>
        <item x="3"/>
        <item x="4"/>
        <item x="5"/>
        <item x="6"/>
        <item x="7"/>
        <item x="8"/>
      </items>
    </pivotField>
    <pivotField compact="0" outline="0" showAll="0" defaultSubtotal="0">
      <items count="5">
        <item x="0"/>
        <item x="4"/>
        <item x="2"/>
        <item x="1"/>
        <item x="3"/>
      </items>
    </pivotField>
    <pivotField compact="0" numFmtId="14" outline="0" showAll="0" defaultSubtotal="0"/>
    <pivotField compact="0" outline="0" showAll="0" defaultSubtotal="0"/>
    <pivotField compact="0" numFmtId="14" outline="0" showAll="0" defaultSubtotal="0"/>
    <pivotField compact="0" numFmtId="3" outline="0" showAll="0" defaultSubtotal="0"/>
    <pivotField compact="0" numFmtId="9" outline="0" showAll="0" defaultSubtotal="0"/>
    <pivotField dataField="1" compact="0" numFmtId="3" outline="0" showAll="0" defaultSubtotal="0"/>
    <pivotField dataField="1" compact="0" numFmtId="3" outline="0" showAll="0" defaultSubtotal="0"/>
  </pivotFields>
  <rowFields count="2">
    <field x="0"/>
    <field x="1"/>
  </rowFields>
  <rowItems count="39">
    <i>
      <x/>
      <x/>
    </i>
    <i r="1">
      <x v="2"/>
    </i>
    <i r="1">
      <x v="3"/>
    </i>
    <i r="1">
      <x v="4"/>
    </i>
    <i r="1">
      <x v="5"/>
    </i>
    <i r="1">
      <x v="6"/>
    </i>
    <i r="1">
      <x v="7"/>
    </i>
    <i r="1">
      <x v="8"/>
    </i>
    <i>
      <x v="1"/>
      <x/>
    </i>
    <i r="1">
      <x v="2"/>
    </i>
    <i r="1">
      <x v="3"/>
    </i>
    <i r="1">
      <x v="4"/>
    </i>
    <i r="1">
      <x v="5"/>
    </i>
    <i r="1">
      <x v="6"/>
    </i>
    <i r="1">
      <x v="7"/>
    </i>
    <i>
      <x v="2"/>
      <x/>
    </i>
    <i r="1">
      <x v="2"/>
    </i>
    <i r="1">
      <x v="3"/>
    </i>
    <i r="1">
      <x v="4"/>
    </i>
    <i r="1">
      <x v="5"/>
    </i>
    <i r="1">
      <x v="6"/>
    </i>
    <i r="1">
      <x v="7"/>
    </i>
    <i r="1">
      <x v="8"/>
    </i>
    <i r="1">
      <x v="9"/>
    </i>
    <i>
      <x v="3"/>
      <x/>
    </i>
    <i r="1">
      <x v="2"/>
    </i>
    <i r="1">
      <x v="3"/>
    </i>
    <i r="1">
      <x v="4"/>
    </i>
    <i r="1">
      <x v="5"/>
    </i>
    <i r="1">
      <x v="6"/>
    </i>
    <i r="1">
      <x v="7"/>
    </i>
    <i r="1">
      <x v="8"/>
    </i>
    <i r="1">
      <x v="9"/>
    </i>
    <i>
      <x v="4"/>
      <x/>
    </i>
    <i r="1">
      <x v="2"/>
    </i>
    <i r="1">
      <x v="3"/>
    </i>
    <i r="1">
      <x v="4"/>
    </i>
    <i r="1">
      <x v="5"/>
    </i>
    <i t="grand">
      <x/>
    </i>
  </rowItems>
  <colFields count="1">
    <field x="-2"/>
  </colFields>
  <colItems count="2">
    <i>
      <x/>
    </i>
    <i i="1">
      <x v="1"/>
    </i>
  </colItems>
  <dataFields count="2">
    <dataField name="Sum of Budget" fld="8" baseField="0" baseItem="0" numFmtId="3"/>
    <dataField name="Sum of Actual" fld="9" baseField="0" baseItem="0" numFmtId="3"/>
  </dataFields>
  <chartFormats count="3">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3">
          <reference field="4294967294" count="1" selected="0">
            <x v="0"/>
          </reference>
          <reference field="0" count="1" selected="0">
            <x v="2"/>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B6ABD5-F5BE-460A-B2A3-EB6CB7438605}" name="ProgressPivot"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6">
  <location ref="A3:C42" firstHeaderRow="1" firstDataRow="1" firstDataCol="2"/>
  <pivotFields count="10">
    <pivotField axis="axisRow" compact="0" outline="0" subtotalTop="0" showAll="0" defaultSubtotal="0">
      <items count="5">
        <item x="4"/>
        <item x="3"/>
        <item x="0"/>
        <item x="1"/>
        <item x="2"/>
      </items>
    </pivotField>
    <pivotField axis="axisRow" compact="0" outline="0" subtotalTop="0" showAll="0" defaultSubtotal="0">
      <items count="10">
        <item x="0"/>
        <item m="1" x="9"/>
        <item x="1"/>
        <item x="2"/>
        <item x="3"/>
        <item x="4"/>
        <item x="5"/>
        <item x="6"/>
        <item x="7"/>
        <item x="8"/>
      </items>
    </pivotField>
    <pivotField compact="0" outline="0" subtotalTop="0" showAll="0" defaultSubtotal="0">
      <items count="5">
        <item x="0"/>
        <item x="4"/>
        <item x="2"/>
        <item x="1"/>
        <item x="3"/>
      </items>
    </pivotField>
    <pivotField compact="0" numFmtId="14" outline="0" subtotalTop="0" showAll="0" defaultSubtotal="0"/>
    <pivotField compact="0" outline="0" subtotalTop="0" showAll="0" defaultSubtotal="0"/>
    <pivotField compact="0" numFmtId="14" outline="0" subtotalTop="0" showAll="0" defaultSubtotal="0"/>
    <pivotField compact="0" numFmtId="3" outline="0" subtotalTop="0" showAll="0" defaultSubtotal="0"/>
    <pivotField dataField="1" compact="0" numFmtId="9" outline="0" subtotalTop="0" showAll="0" defaultSubtotal="0"/>
    <pivotField compact="0" numFmtId="3" outline="0" subtotalTop="0" showAll="0" defaultSubtotal="0"/>
    <pivotField compact="0" numFmtId="3" outline="0" subtotalTop="0" showAll="0" defaultSubtotal="0"/>
  </pivotFields>
  <rowFields count="2">
    <field x="0"/>
    <field x="1"/>
  </rowFields>
  <rowItems count="39">
    <i>
      <x/>
      <x/>
    </i>
    <i r="1">
      <x v="2"/>
    </i>
    <i r="1">
      <x v="3"/>
    </i>
    <i r="1">
      <x v="4"/>
    </i>
    <i r="1">
      <x v="5"/>
    </i>
    <i r="1">
      <x v="6"/>
    </i>
    <i r="1">
      <x v="7"/>
    </i>
    <i r="1">
      <x v="8"/>
    </i>
    <i>
      <x v="1"/>
      <x/>
    </i>
    <i r="1">
      <x v="2"/>
    </i>
    <i r="1">
      <x v="3"/>
    </i>
    <i r="1">
      <x v="4"/>
    </i>
    <i r="1">
      <x v="5"/>
    </i>
    <i r="1">
      <x v="6"/>
    </i>
    <i r="1">
      <x v="7"/>
    </i>
    <i>
      <x v="2"/>
      <x/>
    </i>
    <i r="1">
      <x v="2"/>
    </i>
    <i r="1">
      <x v="3"/>
    </i>
    <i r="1">
      <x v="4"/>
    </i>
    <i r="1">
      <x v="5"/>
    </i>
    <i r="1">
      <x v="6"/>
    </i>
    <i r="1">
      <x v="7"/>
    </i>
    <i r="1">
      <x v="8"/>
    </i>
    <i r="1">
      <x v="9"/>
    </i>
    <i>
      <x v="3"/>
      <x/>
    </i>
    <i r="1">
      <x v="2"/>
    </i>
    <i r="1">
      <x v="3"/>
    </i>
    <i r="1">
      <x v="4"/>
    </i>
    <i r="1">
      <x v="5"/>
    </i>
    <i r="1">
      <x v="6"/>
    </i>
    <i r="1">
      <x v="7"/>
    </i>
    <i r="1">
      <x v="8"/>
    </i>
    <i r="1">
      <x v="9"/>
    </i>
    <i>
      <x v="4"/>
      <x/>
    </i>
    <i r="1">
      <x v="2"/>
    </i>
    <i r="1">
      <x v="3"/>
    </i>
    <i r="1">
      <x v="4"/>
    </i>
    <i r="1">
      <x v="5"/>
    </i>
    <i t="grand">
      <x/>
    </i>
  </rowItems>
  <colItems count="1">
    <i/>
  </colItems>
  <dataFields count="1">
    <dataField name="Sum of Progress" fld="7" baseField="0" baseItem="0" numFmtId="9"/>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FACF5EF9-7B47-49D0-82EA-0D9AD0B50BB2}" sourceName="Project">
  <pivotTables>
    <pivotTable tabId="5" name="ProgressPivot"/>
    <pivotTable tabId="5" name="BudgetTable"/>
    <pivotTable tabId="5" name="PivotTable6"/>
    <pivotTable tabId="5" name="PivotTable15"/>
  </pivotTables>
  <data>
    <tabular pivotCacheId="98375172">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1E50C4E3-BBF2-451E-BBED-0DBF6283C373}" sourceName="Manager">
  <pivotTables>
    <pivotTable tabId="5" name="ProgressPivot"/>
    <pivotTable tabId="5" name="BudgetTable"/>
    <pivotTable tabId="5" name="PivotTable6"/>
    <pivotTable tabId="5" name="PivotTable15"/>
  </pivotTables>
  <data>
    <tabular pivotCacheId="98375172">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3ADD1732-8A79-4DBB-BAA3-C6CCBDB86987}" cache="Slicer_Project" caption="Project" style="SlicerStyleDark6" rowHeight="234950"/>
  <slicer name="Manager" xr10:uid="{F2B6FA0B-2E3B-49AE-8EB6-3B23397B52BF}" cache="Slicer_Manager" caption="Manager"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754000-F71D-4693-B653-2D13275AFB22}" name="Table1" displayName="Table1" ref="A1:J39" totalsRowShown="0">
  <autoFilter ref="A1:J39"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5"/>
    <tableColumn id="5" xr3:uid="{A5BEB9B6-A13C-4735-8C93-943512962E1A}" name="Duration"/>
    <tableColumn id="9" xr3:uid="{9A8390CA-408A-41FE-A909-4D1F9E77E3F2}" name="End Date" dataDxfId="4">
      <calculatedColumnFormula>WORKDAY.INTL(Table1[[#This Row],[Start Date]]-1,Table1[[#This Row],[Duration]],1)</calculatedColumnFormula>
    </tableColumn>
    <tableColumn id="10" xr3:uid="{06B5F73C-C916-4EC2-88F2-098623EC6F35}" name="Days completed" dataDxfId="3"/>
    <tableColumn id="6" xr3:uid="{704AC253-E86F-4A7F-BD63-4569C494A728}" name="Progress" dataDxfId="2">
      <calculatedColumnFormula>Table1[[#This Row],[Days completed]]/Table1[[#This Row],[Duration]]</calculatedColumnFormula>
    </tableColumn>
    <tableColumn id="7" xr3:uid="{459C1C51-A35C-450A-B0F0-EA7E00C33AA1}" name="Budget" dataDxfId="1"/>
    <tableColumn id="8" xr3:uid="{CC94112E-5637-4797-9BDD-BFCC8197D1AB}" name="Actual"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B885-ACC6-4601-BD99-16ABD4002AF7}">
  <sheetPr>
    <pageSetUpPr fitToPage="1"/>
  </sheetPr>
  <dimension ref="A1:V1"/>
  <sheetViews>
    <sheetView showGridLines="0" workbookViewId="0">
      <selection activeCell="V27" sqref="V27"/>
    </sheetView>
  </sheetViews>
  <sheetFormatPr defaultRowHeight="14.4" x14ac:dyDescent="0.3"/>
  <cols>
    <col min="1" max="9" width="8.77734375" customWidth="1"/>
    <col min="10" max="10" width="1.109375" customWidth="1"/>
    <col min="11" max="12" width="8.77734375" customWidth="1"/>
    <col min="13" max="13" width="9" customWidth="1"/>
    <col min="14" max="23" width="8.77734375" customWidth="1"/>
  </cols>
  <sheetData>
    <row r="1" spans="1:22" ht="37.200000000000003" customHeight="1" x14ac:dyDescent="0.3">
      <c r="A1" s="5" t="s">
        <v>29</v>
      </c>
      <c r="B1" s="5"/>
      <c r="C1" s="5"/>
      <c r="D1" s="5"/>
      <c r="E1" s="5"/>
      <c r="F1" s="5"/>
      <c r="G1" s="5"/>
      <c r="H1" s="5"/>
      <c r="I1" s="5"/>
      <c r="J1" s="5"/>
      <c r="K1" s="5"/>
      <c r="L1" s="5"/>
      <c r="M1" s="5"/>
      <c r="N1" s="5"/>
      <c r="O1" s="5"/>
      <c r="P1" s="5"/>
      <c r="Q1" s="5"/>
      <c r="R1" s="5"/>
      <c r="S1" s="5"/>
      <c r="T1" s="18"/>
      <c r="U1" s="18"/>
      <c r="V1" s="18"/>
    </row>
  </sheetData>
  <printOptions horizontalCentered="1" verticalCentered="1"/>
  <pageMargins left="0.25" right="0.25" top="0.75" bottom="0.75" header="0.3" footer="0.3"/>
  <pageSetup paperSize="9" scale="84" fitToHeight="0"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F5BB-B12A-4054-9945-9CBC4BCA5A39}">
  <dimension ref="A3:M51"/>
  <sheetViews>
    <sheetView workbookViewId="0">
      <selection activeCell="J34" sqref="J34"/>
    </sheetView>
  </sheetViews>
  <sheetFormatPr defaultRowHeight="14.4" x14ac:dyDescent="0.3"/>
  <cols>
    <col min="1" max="1" width="12.5546875" bestFit="1" customWidth="1"/>
    <col min="2" max="2" width="7" bestFit="1" customWidth="1"/>
    <col min="3" max="3" width="14.6640625" bestFit="1" customWidth="1"/>
    <col min="4" max="4" width="14.6640625" customWidth="1"/>
    <col min="5" max="5" width="12.5546875" bestFit="1" customWidth="1"/>
    <col min="6" max="6" width="7" bestFit="1" customWidth="1"/>
    <col min="7" max="7" width="13.5546875" bestFit="1" customWidth="1"/>
    <col min="8" max="8" width="12.77734375" bestFit="1" customWidth="1"/>
    <col min="10" max="10" width="20.33203125" bestFit="1" customWidth="1"/>
    <col min="11" max="11" width="4" bestFit="1" customWidth="1"/>
    <col min="12" max="12" width="13.109375" bestFit="1" customWidth="1"/>
    <col min="19" max="19" width="3.77734375" customWidth="1"/>
    <col min="22" max="22" width="3.77734375" customWidth="1"/>
  </cols>
  <sheetData>
    <row r="3" spans="1:13" x14ac:dyDescent="0.3">
      <c r="A3" s="6" t="s">
        <v>28</v>
      </c>
      <c r="B3" s="6" t="s">
        <v>27</v>
      </c>
      <c r="C3" t="s">
        <v>31</v>
      </c>
      <c r="E3" t="s">
        <v>34</v>
      </c>
      <c r="F3">
        <f>COUNTIF(C4:C49,"="&amp;0)</f>
        <v>4</v>
      </c>
      <c r="H3" s="12"/>
      <c r="I3" s="13"/>
      <c r="J3" s="13"/>
      <c r="K3" s="13"/>
      <c r="L3" s="13"/>
      <c r="M3" s="17"/>
    </row>
    <row r="4" spans="1:13" x14ac:dyDescent="0.3">
      <c r="A4" t="s">
        <v>2</v>
      </c>
      <c r="B4" t="s">
        <v>13</v>
      </c>
      <c r="C4" s="8">
        <v>0.375</v>
      </c>
      <c r="D4" s="8"/>
      <c r="E4" t="s">
        <v>35</v>
      </c>
      <c r="F4">
        <f>COUNTIFS(C4:C49,"&lt;&gt;"&amp;0,C4:C49,"&lt;"&amp;1)</f>
        <v>32</v>
      </c>
      <c r="K4" s="11"/>
      <c r="L4" s="14"/>
      <c r="M4" s="15"/>
    </row>
    <row r="5" spans="1:13" x14ac:dyDescent="0.3">
      <c r="B5" t="s">
        <v>12</v>
      </c>
      <c r="C5" s="8">
        <v>0.44444444444444442</v>
      </c>
      <c r="D5" s="8"/>
      <c r="E5" t="s">
        <v>36</v>
      </c>
      <c r="F5">
        <f>COUNTIF(C4:C49,"="&amp;1)</f>
        <v>2</v>
      </c>
      <c r="L5" s="16"/>
      <c r="M5" s="4"/>
    </row>
    <row r="6" spans="1:13" x14ac:dyDescent="0.3">
      <c r="B6" t="s">
        <v>11</v>
      </c>
      <c r="C6" s="8">
        <v>0.6</v>
      </c>
      <c r="D6" s="8"/>
      <c r="E6" t="s">
        <v>37</v>
      </c>
      <c r="F6" s="10">
        <f>F3+F4</f>
        <v>36</v>
      </c>
      <c r="L6" s="16"/>
      <c r="M6" s="4"/>
    </row>
    <row r="7" spans="1:13" x14ac:dyDescent="0.3">
      <c r="B7" t="s">
        <v>10</v>
      </c>
      <c r="C7" s="8">
        <v>1</v>
      </c>
      <c r="D7" s="8"/>
      <c r="E7" t="s">
        <v>38</v>
      </c>
      <c r="F7" s="9">
        <f>COUNTA(C4:C48)</f>
        <v>39</v>
      </c>
    </row>
    <row r="8" spans="1:13" x14ac:dyDescent="0.3">
      <c r="B8" t="s">
        <v>8</v>
      </c>
      <c r="C8" s="8">
        <v>0.42857142857142855</v>
      </c>
      <c r="D8" s="8"/>
    </row>
    <row r="9" spans="1:13" x14ac:dyDescent="0.3">
      <c r="B9" t="s">
        <v>6</v>
      </c>
      <c r="C9" s="8">
        <v>0.2</v>
      </c>
      <c r="D9" s="8"/>
    </row>
    <row r="10" spans="1:13" x14ac:dyDescent="0.3">
      <c r="B10" t="s">
        <v>4</v>
      </c>
      <c r="C10" s="8">
        <v>0.3</v>
      </c>
      <c r="D10" s="8"/>
    </row>
    <row r="11" spans="1:13" x14ac:dyDescent="0.3">
      <c r="B11" t="s">
        <v>1</v>
      </c>
      <c r="C11" s="8">
        <v>0</v>
      </c>
      <c r="D11" s="8"/>
    </row>
    <row r="12" spans="1:13" x14ac:dyDescent="0.3">
      <c r="A12" t="s">
        <v>14</v>
      </c>
      <c r="B12" t="s">
        <v>13</v>
      </c>
      <c r="C12" s="8">
        <v>0.88888888888888884</v>
      </c>
      <c r="D12" s="8"/>
      <c r="E12" s="6" t="s">
        <v>28</v>
      </c>
      <c r="F12" s="6" t="s">
        <v>27</v>
      </c>
      <c r="G12" t="s">
        <v>39</v>
      </c>
      <c r="H12" t="s">
        <v>40</v>
      </c>
      <c r="K12" t="s">
        <v>33</v>
      </c>
      <c r="L12" t="s">
        <v>32</v>
      </c>
    </row>
    <row r="13" spans="1:13" x14ac:dyDescent="0.3">
      <c r="B13" t="s">
        <v>12</v>
      </c>
      <c r="C13" s="8">
        <v>0.2</v>
      </c>
      <c r="D13" s="8"/>
      <c r="E13" t="s">
        <v>2</v>
      </c>
      <c r="F13" t="s">
        <v>13</v>
      </c>
      <c r="G13" s="1">
        <v>96000</v>
      </c>
      <c r="H13" s="1">
        <v>32256</v>
      </c>
      <c r="J13" t="s">
        <v>46</v>
      </c>
      <c r="K13" s="19">
        <v>8100289</v>
      </c>
      <c r="L13" s="19">
        <v>19211000</v>
      </c>
    </row>
    <row r="14" spans="1:13" x14ac:dyDescent="0.3">
      <c r="B14" t="s">
        <v>11</v>
      </c>
      <c r="C14" s="8">
        <v>0</v>
      </c>
      <c r="D14" s="8"/>
      <c r="F14" t="s">
        <v>12</v>
      </c>
      <c r="G14" s="1">
        <v>513000</v>
      </c>
      <c r="H14" s="1">
        <v>226233</v>
      </c>
      <c r="J14" t="s">
        <v>47</v>
      </c>
      <c r="K14" s="8">
        <f>GETPIVOTDATA("Actual",$K$12)/GETPIVOTDATA("Budget",$L$12)</f>
        <v>0.42164848264015409</v>
      </c>
      <c r="L14" s="8">
        <f>1-K14</f>
        <v>0.57835151735984591</v>
      </c>
    </row>
    <row r="15" spans="1:13" x14ac:dyDescent="0.3">
      <c r="B15" t="s">
        <v>10</v>
      </c>
      <c r="C15" s="8">
        <v>0.625</v>
      </c>
      <c r="D15" s="8"/>
      <c r="F15" t="s">
        <v>11</v>
      </c>
      <c r="G15" s="1">
        <v>616000</v>
      </c>
      <c r="H15" s="1">
        <v>401579</v>
      </c>
    </row>
    <row r="16" spans="1:13" x14ac:dyDescent="0.3">
      <c r="B16" t="s">
        <v>8</v>
      </c>
      <c r="C16" s="8">
        <v>0.3</v>
      </c>
      <c r="D16" s="8"/>
      <c r="F16" t="s">
        <v>10</v>
      </c>
      <c r="G16" s="1">
        <v>817000</v>
      </c>
      <c r="H16" s="1">
        <v>807069</v>
      </c>
    </row>
    <row r="17" spans="1:13" x14ac:dyDescent="0.3">
      <c r="B17" t="s">
        <v>6</v>
      </c>
      <c r="C17" s="8">
        <v>0.5</v>
      </c>
      <c r="D17" s="8"/>
      <c r="F17" t="s">
        <v>8</v>
      </c>
      <c r="G17" s="1">
        <v>372000</v>
      </c>
      <c r="H17" s="1">
        <v>173166</v>
      </c>
    </row>
    <row r="18" spans="1:13" x14ac:dyDescent="0.3">
      <c r="B18" t="s">
        <v>4</v>
      </c>
      <c r="C18" s="8">
        <v>0.5</v>
      </c>
      <c r="D18" s="8"/>
      <c r="F18" t="s">
        <v>6</v>
      </c>
      <c r="G18" s="1">
        <v>50000</v>
      </c>
      <c r="H18" s="1">
        <v>8400</v>
      </c>
    </row>
    <row r="19" spans="1:13" x14ac:dyDescent="0.3">
      <c r="A19" t="s">
        <v>18</v>
      </c>
      <c r="B19" t="s">
        <v>13</v>
      </c>
      <c r="C19" s="8">
        <v>0.4</v>
      </c>
      <c r="D19" s="8"/>
      <c r="F19" t="s">
        <v>4</v>
      </c>
      <c r="G19" s="1">
        <v>807000</v>
      </c>
      <c r="H19" s="1">
        <v>262679</v>
      </c>
      <c r="J19" s="6" t="s">
        <v>41</v>
      </c>
      <c r="L19" t="s">
        <v>47</v>
      </c>
    </row>
    <row r="20" spans="1:13" x14ac:dyDescent="0.3">
      <c r="B20" t="s">
        <v>12</v>
      </c>
      <c r="C20" s="8">
        <v>0.5</v>
      </c>
      <c r="D20" s="8"/>
      <c r="F20" t="s">
        <v>1</v>
      </c>
      <c r="G20" s="1">
        <v>691000</v>
      </c>
      <c r="H20" s="1">
        <v>0</v>
      </c>
      <c r="J20" s="7" t="s">
        <v>44</v>
      </c>
      <c r="K20" s="1">
        <v>106</v>
      </c>
      <c r="L20" t="s">
        <v>42</v>
      </c>
      <c r="M20" s="8">
        <f>K20/K21</f>
        <v>0.41245136186770426</v>
      </c>
    </row>
    <row r="21" spans="1:13" x14ac:dyDescent="0.3">
      <c r="B21" t="s">
        <v>11</v>
      </c>
      <c r="C21" s="8">
        <v>0.4</v>
      </c>
      <c r="D21" s="8"/>
      <c r="E21" t="s">
        <v>14</v>
      </c>
      <c r="F21" t="s">
        <v>13</v>
      </c>
      <c r="G21" s="1">
        <v>787000</v>
      </c>
      <c r="H21" s="1">
        <v>727188</v>
      </c>
      <c r="J21" s="7" t="s">
        <v>45</v>
      </c>
      <c r="K21">
        <v>257</v>
      </c>
      <c r="L21" t="s">
        <v>43</v>
      </c>
      <c r="M21" s="8">
        <f>1-M20</f>
        <v>0.58754863813229574</v>
      </c>
    </row>
    <row r="22" spans="1:13" x14ac:dyDescent="0.3">
      <c r="B22" t="s">
        <v>10</v>
      </c>
      <c r="C22" s="8">
        <v>0.33333333333333331</v>
      </c>
      <c r="D22" s="8"/>
      <c r="F22" t="s">
        <v>12</v>
      </c>
      <c r="G22" s="1">
        <v>228000</v>
      </c>
      <c r="H22" s="1">
        <v>47880</v>
      </c>
    </row>
    <row r="23" spans="1:13" x14ac:dyDescent="0.3">
      <c r="B23" t="s">
        <v>8</v>
      </c>
      <c r="C23" s="8">
        <v>0.25</v>
      </c>
      <c r="D23" s="8"/>
      <c r="F23" t="s">
        <v>11</v>
      </c>
      <c r="G23" s="1">
        <v>147000</v>
      </c>
      <c r="H23" s="1">
        <v>0</v>
      </c>
    </row>
    <row r="24" spans="1:13" x14ac:dyDescent="0.3">
      <c r="B24" t="s">
        <v>6</v>
      </c>
      <c r="C24" s="8">
        <v>0</v>
      </c>
      <c r="D24" s="8"/>
      <c r="F24" t="s">
        <v>10</v>
      </c>
      <c r="G24" s="1">
        <v>338000</v>
      </c>
      <c r="H24" s="1">
        <v>205123</v>
      </c>
    </row>
    <row r="25" spans="1:13" x14ac:dyDescent="0.3">
      <c r="B25" t="s">
        <v>4</v>
      </c>
      <c r="C25" s="8">
        <v>0.42857142857142855</v>
      </c>
      <c r="D25" s="8"/>
      <c r="F25" t="s">
        <v>8</v>
      </c>
      <c r="G25" s="1">
        <v>857000</v>
      </c>
      <c r="H25" s="1">
        <v>305949</v>
      </c>
    </row>
    <row r="26" spans="1:13" x14ac:dyDescent="0.3">
      <c r="B26" t="s">
        <v>1</v>
      </c>
      <c r="C26" s="8">
        <v>0.4</v>
      </c>
      <c r="D26" s="8"/>
      <c r="F26" t="s">
        <v>6</v>
      </c>
      <c r="G26" s="1">
        <v>602000</v>
      </c>
      <c r="H26" s="1">
        <v>322371</v>
      </c>
    </row>
    <row r="27" spans="1:13" x14ac:dyDescent="0.3">
      <c r="B27" t="s">
        <v>17</v>
      </c>
      <c r="C27" s="8">
        <v>0.1111111111111111</v>
      </c>
      <c r="D27" s="8"/>
      <c r="F27" t="s">
        <v>4</v>
      </c>
      <c r="G27" s="1">
        <v>990000</v>
      </c>
      <c r="H27" s="1">
        <v>451440</v>
      </c>
    </row>
    <row r="28" spans="1:13" x14ac:dyDescent="0.3">
      <c r="A28" t="s">
        <v>16</v>
      </c>
      <c r="B28" t="s">
        <v>13</v>
      </c>
      <c r="C28" s="8">
        <v>1</v>
      </c>
      <c r="D28" s="8"/>
      <c r="E28" t="s">
        <v>18</v>
      </c>
      <c r="F28" t="s">
        <v>13</v>
      </c>
      <c r="G28" s="1">
        <v>218000</v>
      </c>
      <c r="H28" s="1">
        <v>97337</v>
      </c>
    </row>
    <row r="29" spans="1:13" x14ac:dyDescent="0.3">
      <c r="B29" t="s">
        <v>12</v>
      </c>
      <c r="C29" s="8">
        <v>0.44444444444444442</v>
      </c>
      <c r="D29" s="8"/>
      <c r="F29" t="s">
        <v>12</v>
      </c>
      <c r="G29" s="1">
        <v>393000</v>
      </c>
      <c r="H29" s="1">
        <v>177440</v>
      </c>
    </row>
    <row r="30" spans="1:13" x14ac:dyDescent="0.3">
      <c r="B30" t="s">
        <v>11</v>
      </c>
      <c r="C30" s="8">
        <v>0</v>
      </c>
      <c r="D30" s="8"/>
      <c r="F30" t="s">
        <v>11</v>
      </c>
      <c r="G30" s="1">
        <v>86000</v>
      </c>
      <c r="H30" s="1">
        <v>31046</v>
      </c>
    </row>
    <row r="31" spans="1:13" x14ac:dyDescent="0.3">
      <c r="B31" t="s">
        <v>10</v>
      </c>
      <c r="C31" s="8">
        <v>0.42857142857142855</v>
      </c>
      <c r="D31" s="8"/>
      <c r="F31" t="s">
        <v>10</v>
      </c>
      <c r="G31" s="1">
        <v>732000</v>
      </c>
      <c r="H31" s="1">
        <v>261324</v>
      </c>
    </row>
    <row r="32" spans="1:13" x14ac:dyDescent="0.3">
      <c r="B32" t="s">
        <v>8</v>
      </c>
      <c r="C32" s="8">
        <v>0.25</v>
      </c>
      <c r="D32" s="8"/>
      <c r="F32" t="s">
        <v>8</v>
      </c>
      <c r="G32" s="1">
        <v>492000</v>
      </c>
      <c r="H32" s="1">
        <v>116850</v>
      </c>
    </row>
    <row r="33" spans="1:8" x14ac:dyDescent="0.3">
      <c r="B33" t="s">
        <v>6</v>
      </c>
      <c r="C33" s="8">
        <v>0.5</v>
      </c>
      <c r="D33" s="8"/>
      <c r="F33" t="s">
        <v>6</v>
      </c>
      <c r="G33" s="1">
        <v>188000</v>
      </c>
      <c r="H33" s="1">
        <v>0</v>
      </c>
    </row>
    <row r="34" spans="1:8" x14ac:dyDescent="0.3">
      <c r="B34" t="s">
        <v>4</v>
      </c>
      <c r="C34" s="8">
        <v>0.83333333333333337</v>
      </c>
      <c r="D34" s="8"/>
      <c r="F34" t="s">
        <v>4</v>
      </c>
      <c r="G34" s="1">
        <v>180000</v>
      </c>
      <c r="H34" s="1">
        <v>79380</v>
      </c>
    </row>
    <row r="35" spans="1:8" x14ac:dyDescent="0.3">
      <c r="B35" t="s">
        <v>1</v>
      </c>
      <c r="C35" s="8">
        <v>0.25</v>
      </c>
      <c r="D35" s="8"/>
      <c r="F35" t="s">
        <v>1</v>
      </c>
      <c r="G35" s="1">
        <v>582000</v>
      </c>
      <c r="H35" s="1">
        <v>195231</v>
      </c>
    </row>
    <row r="36" spans="1:8" x14ac:dyDescent="0.3">
      <c r="B36" t="s">
        <v>17</v>
      </c>
      <c r="C36" s="8">
        <v>0.42857142857142855</v>
      </c>
      <c r="D36" s="8"/>
      <c r="F36" t="s">
        <v>17</v>
      </c>
      <c r="G36" s="1">
        <v>562000</v>
      </c>
      <c r="H36" s="1">
        <v>74746</v>
      </c>
    </row>
    <row r="37" spans="1:8" x14ac:dyDescent="0.3">
      <c r="A37" t="s">
        <v>15</v>
      </c>
      <c r="B37" t="s">
        <v>13</v>
      </c>
      <c r="C37" s="8">
        <v>0.5</v>
      </c>
      <c r="D37" s="8"/>
      <c r="E37" t="s">
        <v>16</v>
      </c>
      <c r="F37" t="s">
        <v>13</v>
      </c>
      <c r="G37" s="1">
        <v>293000</v>
      </c>
      <c r="H37" s="1">
        <v>273001</v>
      </c>
    </row>
    <row r="38" spans="1:8" x14ac:dyDescent="0.3">
      <c r="B38" t="s">
        <v>12</v>
      </c>
      <c r="C38" s="8">
        <v>0.8</v>
      </c>
      <c r="D38" s="8"/>
      <c r="F38" t="s">
        <v>12</v>
      </c>
      <c r="G38" s="1">
        <v>224000</v>
      </c>
      <c r="H38" s="1">
        <v>57910</v>
      </c>
    </row>
    <row r="39" spans="1:8" x14ac:dyDescent="0.3">
      <c r="B39" t="s">
        <v>11</v>
      </c>
      <c r="C39" s="8">
        <v>0.42857142857142855</v>
      </c>
      <c r="D39" s="8"/>
      <c r="F39" t="s">
        <v>11</v>
      </c>
      <c r="G39" s="1">
        <v>978000</v>
      </c>
      <c r="H39" s="1">
        <v>0</v>
      </c>
    </row>
    <row r="40" spans="1:8" x14ac:dyDescent="0.3">
      <c r="B40" t="s">
        <v>10</v>
      </c>
      <c r="C40" s="8">
        <v>0.2857142857142857</v>
      </c>
      <c r="D40" s="8"/>
      <c r="F40" t="s">
        <v>10</v>
      </c>
      <c r="G40" s="1">
        <v>932000</v>
      </c>
      <c r="H40" s="1">
        <v>379157</v>
      </c>
    </row>
    <row r="41" spans="1:8" x14ac:dyDescent="0.3">
      <c r="B41" t="s">
        <v>8</v>
      </c>
      <c r="C41" s="8">
        <v>0.66666666666666663</v>
      </c>
      <c r="D41" s="8"/>
      <c r="F41" t="s">
        <v>8</v>
      </c>
      <c r="G41" s="1">
        <v>854000</v>
      </c>
      <c r="H41" s="1">
        <v>322812</v>
      </c>
    </row>
    <row r="42" spans="1:8" x14ac:dyDescent="0.3">
      <c r="A42" t="s">
        <v>30</v>
      </c>
      <c r="C42" s="8">
        <v>16.000793650793653</v>
      </c>
      <c r="D42" s="8"/>
      <c r="F42" t="s">
        <v>6</v>
      </c>
      <c r="G42" s="1">
        <v>81000</v>
      </c>
      <c r="H42" s="1">
        <v>38461</v>
      </c>
    </row>
    <row r="43" spans="1:8" x14ac:dyDescent="0.3">
      <c r="D43" s="8"/>
      <c r="F43" t="s">
        <v>4</v>
      </c>
      <c r="G43" s="1">
        <v>169000</v>
      </c>
      <c r="H43" s="1">
        <v>136468</v>
      </c>
    </row>
    <row r="44" spans="1:8" x14ac:dyDescent="0.3">
      <c r="D44" s="8"/>
      <c r="F44" t="s">
        <v>1</v>
      </c>
      <c r="G44" s="1">
        <v>61000</v>
      </c>
      <c r="H44" s="1">
        <v>12078</v>
      </c>
    </row>
    <row r="45" spans="1:8" x14ac:dyDescent="0.3">
      <c r="F45" t="s">
        <v>17</v>
      </c>
      <c r="G45" s="1">
        <v>645000</v>
      </c>
      <c r="H45" s="1">
        <v>273048</v>
      </c>
    </row>
    <row r="46" spans="1:8" x14ac:dyDescent="0.3">
      <c r="E46" t="s">
        <v>15</v>
      </c>
      <c r="F46" t="s">
        <v>13</v>
      </c>
      <c r="G46" s="1">
        <v>839000</v>
      </c>
      <c r="H46" s="1">
        <v>406974</v>
      </c>
    </row>
    <row r="47" spans="1:8" x14ac:dyDescent="0.3">
      <c r="F47" t="s">
        <v>12</v>
      </c>
      <c r="G47" s="1">
        <v>729000</v>
      </c>
      <c r="H47" s="1">
        <v>487139</v>
      </c>
    </row>
    <row r="48" spans="1:8" x14ac:dyDescent="0.3">
      <c r="F48" t="s">
        <v>11</v>
      </c>
      <c r="G48" s="1">
        <v>826000</v>
      </c>
      <c r="H48" s="1">
        <v>298186</v>
      </c>
    </row>
    <row r="49" spans="5:8" x14ac:dyDescent="0.3">
      <c r="F49" t="s">
        <v>10</v>
      </c>
      <c r="G49" s="1">
        <v>895000</v>
      </c>
      <c r="H49" s="1">
        <v>280583</v>
      </c>
    </row>
    <row r="50" spans="5:8" x14ac:dyDescent="0.3">
      <c r="F50" t="s">
        <v>8</v>
      </c>
      <c r="G50" s="1">
        <v>341000</v>
      </c>
      <c r="H50" s="1">
        <v>129785</v>
      </c>
    </row>
    <row r="51" spans="5:8" x14ac:dyDescent="0.3">
      <c r="E51" t="s">
        <v>30</v>
      </c>
      <c r="G51" s="1">
        <v>19211000</v>
      </c>
      <c r="H51" s="1">
        <v>8100289</v>
      </c>
    </row>
  </sheetData>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C2D41-B867-4C8E-87F8-2064B9991D4B}">
  <dimension ref="A1:L39"/>
  <sheetViews>
    <sheetView tabSelected="1" zoomScale="86" workbookViewId="0">
      <selection activeCell="B9" sqref="B9"/>
    </sheetView>
  </sheetViews>
  <sheetFormatPr defaultRowHeight="14.4" x14ac:dyDescent="0.3"/>
  <cols>
    <col min="1" max="1" width="10" customWidth="1"/>
    <col min="2" max="2" width="11.5546875" customWidth="1"/>
    <col min="3" max="3" width="13.109375" customWidth="1"/>
    <col min="4" max="4" width="12" style="3" bestFit="1" customWidth="1"/>
    <col min="5" max="5" width="11.6640625" customWidth="1"/>
    <col min="6" max="6" width="11.109375" style="2" bestFit="1" customWidth="1"/>
    <col min="7" max="7" width="17.5546875" style="1" bestFit="1" customWidth="1"/>
    <col min="8" max="8" width="11.109375" customWidth="1"/>
    <col min="9" max="10" width="10.33203125" customWidth="1"/>
    <col min="12" max="12" width="23.5546875" bestFit="1" customWidth="1"/>
  </cols>
  <sheetData>
    <row r="1" spans="1:12" x14ac:dyDescent="0.3">
      <c r="A1" t="s">
        <v>28</v>
      </c>
      <c r="B1" t="s">
        <v>27</v>
      </c>
      <c r="C1" t="s">
        <v>26</v>
      </c>
      <c r="D1" s="3" t="s">
        <v>25</v>
      </c>
      <c r="E1" t="s">
        <v>24</v>
      </c>
      <c r="F1" s="2" t="s">
        <v>23</v>
      </c>
      <c r="G1" s="1" t="s">
        <v>22</v>
      </c>
      <c r="H1" t="s">
        <v>21</v>
      </c>
      <c r="I1" t="s">
        <v>20</v>
      </c>
      <c r="J1" t="s">
        <v>19</v>
      </c>
    </row>
    <row r="2" spans="1:12" x14ac:dyDescent="0.3">
      <c r="A2" t="s">
        <v>18</v>
      </c>
      <c r="B2" t="s">
        <v>13</v>
      </c>
      <c r="C2" t="s">
        <v>9</v>
      </c>
      <c r="D2" s="2">
        <v>43878</v>
      </c>
      <c r="E2">
        <v>5</v>
      </c>
      <c r="F2" s="2">
        <f>WORKDAY.INTL(Table1[[#This Row],[Start Date]]-1,Table1[[#This Row],[Duration]],1)</f>
        <v>43882</v>
      </c>
      <c r="G2" s="1">
        <v>2</v>
      </c>
      <c r="H2" s="4">
        <f>Table1[[#This Row],[Days completed]]/Table1[[#This Row],[Duration]]</f>
        <v>0.4</v>
      </c>
      <c r="I2" s="1">
        <v>218000</v>
      </c>
      <c r="J2" s="1">
        <v>97337</v>
      </c>
      <c r="L2" s="4"/>
    </row>
    <row r="3" spans="1:12" x14ac:dyDescent="0.3">
      <c r="A3" t="s">
        <v>18</v>
      </c>
      <c r="B3" t="s">
        <v>12</v>
      </c>
      <c r="C3" t="s">
        <v>7</v>
      </c>
      <c r="D3" s="2">
        <v>43878</v>
      </c>
      <c r="E3">
        <v>6</v>
      </c>
      <c r="F3" s="2">
        <f>WORKDAY.INTL(Table1[[#This Row],[Start Date]]-1,Table1[[#This Row],[Duration]],1)</f>
        <v>43885</v>
      </c>
      <c r="G3" s="1">
        <v>3</v>
      </c>
      <c r="H3" s="4">
        <f>Table1[[#This Row],[Days completed]]/Table1[[#This Row],[Duration]]</f>
        <v>0.5</v>
      </c>
      <c r="I3" s="1">
        <v>393000</v>
      </c>
      <c r="J3" s="1">
        <v>177440</v>
      </c>
      <c r="L3" s="4"/>
    </row>
    <row r="4" spans="1:12" x14ac:dyDescent="0.3">
      <c r="A4" t="s">
        <v>18</v>
      </c>
      <c r="B4" t="s">
        <v>11</v>
      </c>
      <c r="C4" t="s">
        <v>5</v>
      </c>
      <c r="D4" s="2">
        <v>43879</v>
      </c>
      <c r="E4">
        <v>10</v>
      </c>
      <c r="F4" s="2">
        <f>WORKDAY.INTL(Table1[[#This Row],[Start Date]]-1,Table1[[#This Row],[Duration]],1)</f>
        <v>43892</v>
      </c>
      <c r="G4" s="1">
        <v>4</v>
      </c>
      <c r="H4" s="4">
        <f>Table1[[#This Row],[Days completed]]/Table1[[#This Row],[Duration]]</f>
        <v>0.4</v>
      </c>
      <c r="I4" s="1">
        <v>86000</v>
      </c>
      <c r="J4" s="1">
        <v>31046</v>
      </c>
      <c r="L4" s="4"/>
    </row>
    <row r="5" spans="1:12" x14ac:dyDescent="0.3">
      <c r="A5" t="s">
        <v>18</v>
      </c>
      <c r="B5" t="s">
        <v>10</v>
      </c>
      <c r="C5" t="s">
        <v>3</v>
      </c>
      <c r="D5" s="2">
        <v>43882</v>
      </c>
      <c r="E5">
        <v>9</v>
      </c>
      <c r="F5" s="2">
        <f>WORKDAY.INTL(Table1[[#This Row],[Start Date]]-1,Table1[[#This Row],[Duration]],1)</f>
        <v>43894</v>
      </c>
      <c r="G5" s="1">
        <v>3</v>
      </c>
      <c r="H5" s="4">
        <f>Table1[[#This Row],[Days completed]]/Table1[[#This Row],[Duration]]</f>
        <v>0.33333333333333331</v>
      </c>
      <c r="I5" s="1">
        <v>732000</v>
      </c>
      <c r="J5" s="1">
        <v>261324</v>
      </c>
      <c r="L5" s="4"/>
    </row>
    <row r="6" spans="1:12" x14ac:dyDescent="0.3">
      <c r="A6" t="s">
        <v>18</v>
      </c>
      <c r="B6" t="s">
        <v>8</v>
      </c>
      <c r="C6" t="s">
        <v>0</v>
      </c>
      <c r="D6" s="2">
        <v>43878</v>
      </c>
      <c r="E6">
        <v>4</v>
      </c>
      <c r="F6" s="2">
        <f>WORKDAY.INTL(Table1[[#This Row],[Start Date]]-1,Table1[[#This Row],[Duration]],1)</f>
        <v>43881</v>
      </c>
      <c r="G6" s="1">
        <v>1</v>
      </c>
      <c r="H6" s="4">
        <f>Table1[[#This Row],[Days completed]]/Table1[[#This Row],[Duration]]</f>
        <v>0.25</v>
      </c>
      <c r="I6" s="1">
        <v>492000</v>
      </c>
      <c r="J6" s="1">
        <v>116850</v>
      </c>
      <c r="L6" s="4"/>
    </row>
    <row r="7" spans="1:12" x14ac:dyDescent="0.3">
      <c r="A7" t="s">
        <v>18</v>
      </c>
      <c r="B7" t="s">
        <v>6</v>
      </c>
      <c r="C7" t="s">
        <v>9</v>
      </c>
      <c r="D7" s="2">
        <v>43881</v>
      </c>
      <c r="E7">
        <v>6</v>
      </c>
      <c r="F7" s="2">
        <f>WORKDAY.INTL(Table1[[#This Row],[Start Date]]-1,Table1[[#This Row],[Duration]],1)</f>
        <v>43888</v>
      </c>
      <c r="G7" s="1">
        <v>0</v>
      </c>
      <c r="H7" s="4">
        <f>Table1[[#This Row],[Days completed]]/Table1[[#This Row],[Duration]]</f>
        <v>0</v>
      </c>
      <c r="I7" s="1">
        <v>188000</v>
      </c>
      <c r="J7" s="1">
        <v>0</v>
      </c>
      <c r="L7" s="4"/>
    </row>
    <row r="8" spans="1:12" x14ac:dyDescent="0.3">
      <c r="A8" t="s">
        <v>18</v>
      </c>
      <c r="B8" t="s">
        <v>4</v>
      </c>
      <c r="C8" t="s">
        <v>7</v>
      </c>
      <c r="D8" s="2">
        <v>43881</v>
      </c>
      <c r="E8">
        <v>7</v>
      </c>
      <c r="F8" s="2">
        <f>WORKDAY.INTL(Table1[[#This Row],[Start Date]]-1,Table1[[#This Row],[Duration]],1)</f>
        <v>43889</v>
      </c>
      <c r="G8" s="1">
        <v>3</v>
      </c>
      <c r="H8" s="4">
        <f>Table1[[#This Row],[Days completed]]/Table1[[#This Row],[Duration]]</f>
        <v>0.42857142857142855</v>
      </c>
      <c r="I8" s="1">
        <v>180000</v>
      </c>
      <c r="J8" s="1">
        <v>79380</v>
      </c>
      <c r="L8" s="4"/>
    </row>
    <row r="9" spans="1:12" x14ac:dyDescent="0.3">
      <c r="A9" t="s">
        <v>18</v>
      </c>
      <c r="B9" t="s">
        <v>1</v>
      </c>
      <c r="C9" t="s">
        <v>5</v>
      </c>
      <c r="D9" s="2">
        <v>43885</v>
      </c>
      <c r="E9">
        <v>5</v>
      </c>
      <c r="F9" s="2">
        <f>WORKDAY.INTL(Table1[[#This Row],[Start Date]]-1,Table1[[#This Row],[Duration]],1)</f>
        <v>43889</v>
      </c>
      <c r="G9" s="1">
        <v>2</v>
      </c>
      <c r="H9" s="4">
        <f>Table1[[#This Row],[Days completed]]/Table1[[#This Row],[Duration]]</f>
        <v>0.4</v>
      </c>
      <c r="I9" s="1">
        <v>582000</v>
      </c>
      <c r="J9" s="1">
        <v>195231</v>
      </c>
      <c r="L9" s="4"/>
    </row>
    <row r="10" spans="1:12" x14ac:dyDescent="0.3">
      <c r="A10" t="s">
        <v>18</v>
      </c>
      <c r="B10" t="s">
        <v>17</v>
      </c>
      <c r="C10" t="s">
        <v>3</v>
      </c>
      <c r="D10" s="2">
        <v>43885</v>
      </c>
      <c r="E10">
        <v>9</v>
      </c>
      <c r="F10" s="2">
        <f>WORKDAY.INTL(Table1[[#This Row],[Start Date]]-1,Table1[[#This Row],[Duration]],1)</f>
        <v>43895</v>
      </c>
      <c r="G10" s="1">
        <v>1</v>
      </c>
      <c r="H10" s="4">
        <f>Table1[[#This Row],[Days completed]]/Table1[[#This Row],[Duration]]</f>
        <v>0.1111111111111111</v>
      </c>
      <c r="I10" s="1">
        <v>562000</v>
      </c>
      <c r="J10" s="1">
        <v>74746</v>
      </c>
      <c r="L10" s="4"/>
    </row>
    <row r="11" spans="1:12" x14ac:dyDescent="0.3">
      <c r="A11" t="s">
        <v>16</v>
      </c>
      <c r="B11" t="s">
        <v>13</v>
      </c>
      <c r="C11" t="s">
        <v>9</v>
      </c>
      <c r="D11" s="2">
        <v>43879</v>
      </c>
      <c r="E11">
        <v>7</v>
      </c>
      <c r="F11" s="2">
        <f>WORKDAY.INTL(Table1[[#This Row],[Start Date]]-1,Table1[[#This Row],[Duration]],1)</f>
        <v>43887</v>
      </c>
      <c r="G11" s="1">
        <v>7</v>
      </c>
      <c r="H11" s="4">
        <f>Table1[[#This Row],[Days completed]]/Table1[[#This Row],[Duration]]</f>
        <v>1</v>
      </c>
      <c r="I11" s="1">
        <v>293000</v>
      </c>
      <c r="J11" s="1">
        <v>273001</v>
      </c>
      <c r="L11" s="4"/>
    </row>
    <row r="12" spans="1:12" x14ac:dyDescent="0.3">
      <c r="A12" t="s">
        <v>16</v>
      </c>
      <c r="B12" t="s">
        <v>12</v>
      </c>
      <c r="C12" t="s">
        <v>7</v>
      </c>
      <c r="D12" s="2">
        <v>43878</v>
      </c>
      <c r="E12">
        <v>9</v>
      </c>
      <c r="F12" s="2">
        <f>WORKDAY.INTL(Table1[[#This Row],[Start Date]]-1,Table1[[#This Row],[Duration]],1)</f>
        <v>43888</v>
      </c>
      <c r="G12" s="1">
        <v>4</v>
      </c>
      <c r="H12" s="4">
        <f>Table1[[#This Row],[Days completed]]/Table1[[#This Row],[Duration]]</f>
        <v>0.44444444444444442</v>
      </c>
      <c r="I12" s="1">
        <v>224000</v>
      </c>
      <c r="J12" s="1">
        <v>57910</v>
      </c>
      <c r="L12" s="4"/>
    </row>
    <row r="13" spans="1:12" x14ac:dyDescent="0.3">
      <c r="A13" t="s">
        <v>16</v>
      </c>
      <c r="B13" t="s">
        <v>11</v>
      </c>
      <c r="C13" t="s">
        <v>5</v>
      </c>
      <c r="D13" s="2">
        <v>43879</v>
      </c>
      <c r="E13">
        <v>8</v>
      </c>
      <c r="F13" s="2">
        <f>WORKDAY.INTL(Table1[[#This Row],[Start Date]]-1,Table1[[#This Row],[Duration]],1)</f>
        <v>43888</v>
      </c>
      <c r="G13" s="1">
        <v>0</v>
      </c>
      <c r="H13" s="4">
        <f>Table1[[#This Row],[Days completed]]/Table1[[#This Row],[Duration]]</f>
        <v>0</v>
      </c>
      <c r="I13" s="1">
        <v>978000</v>
      </c>
      <c r="J13" s="1">
        <v>0</v>
      </c>
      <c r="L13" s="4"/>
    </row>
    <row r="14" spans="1:12" x14ac:dyDescent="0.3">
      <c r="A14" t="s">
        <v>16</v>
      </c>
      <c r="B14" t="s">
        <v>10</v>
      </c>
      <c r="C14" t="s">
        <v>3</v>
      </c>
      <c r="D14" s="2">
        <v>43881</v>
      </c>
      <c r="E14">
        <v>7</v>
      </c>
      <c r="F14" s="2">
        <f>WORKDAY.INTL(Table1[[#This Row],[Start Date]]-1,Table1[[#This Row],[Duration]],1)</f>
        <v>43889</v>
      </c>
      <c r="G14" s="1">
        <v>3</v>
      </c>
      <c r="H14" s="4">
        <f>Table1[[#This Row],[Days completed]]/Table1[[#This Row],[Duration]]</f>
        <v>0.42857142857142855</v>
      </c>
      <c r="I14" s="1">
        <v>932000</v>
      </c>
      <c r="J14" s="1">
        <v>379157</v>
      </c>
      <c r="L14" s="4"/>
    </row>
    <row r="15" spans="1:12" x14ac:dyDescent="0.3">
      <c r="A15" t="s">
        <v>16</v>
      </c>
      <c r="B15" t="s">
        <v>8</v>
      </c>
      <c r="C15" t="s">
        <v>0</v>
      </c>
      <c r="D15" s="2">
        <v>43882</v>
      </c>
      <c r="E15">
        <v>4</v>
      </c>
      <c r="F15" s="2">
        <f>WORKDAY.INTL(Table1[[#This Row],[Start Date]]-1,Table1[[#This Row],[Duration]],1)</f>
        <v>43887</v>
      </c>
      <c r="G15" s="1">
        <v>1</v>
      </c>
      <c r="H15" s="4">
        <f>Table1[[#This Row],[Days completed]]/Table1[[#This Row],[Duration]]</f>
        <v>0.25</v>
      </c>
      <c r="I15" s="1">
        <v>854000</v>
      </c>
      <c r="J15" s="1">
        <v>322812</v>
      </c>
      <c r="L15" s="4"/>
    </row>
    <row r="16" spans="1:12" x14ac:dyDescent="0.3">
      <c r="A16" t="s">
        <v>16</v>
      </c>
      <c r="B16" t="s">
        <v>6</v>
      </c>
      <c r="C16" t="s">
        <v>9</v>
      </c>
      <c r="D16" s="2">
        <v>43882</v>
      </c>
      <c r="E16">
        <v>6</v>
      </c>
      <c r="F16" s="2">
        <f>WORKDAY.INTL(Table1[[#This Row],[Start Date]]-1,Table1[[#This Row],[Duration]],1)</f>
        <v>43889</v>
      </c>
      <c r="G16" s="1">
        <v>3</v>
      </c>
      <c r="H16" s="4">
        <f>Table1[[#This Row],[Days completed]]/Table1[[#This Row],[Duration]]</f>
        <v>0.5</v>
      </c>
      <c r="I16" s="1">
        <v>81000</v>
      </c>
      <c r="J16" s="1">
        <v>38461</v>
      </c>
      <c r="L16" s="4"/>
    </row>
    <row r="17" spans="1:12" x14ac:dyDescent="0.3">
      <c r="A17" t="s">
        <v>16</v>
      </c>
      <c r="B17" t="s">
        <v>4</v>
      </c>
      <c r="C17" t="s">
        <v>7</v>
      </c>
      <c r="D17" s="2">
        <v>43885</v>
      </c>
      <c r="E17">
        <v>6</v>
      </c>
      <c r="F17" s="2">
        <f>WORKDAY.INTL(Table1[[#This Row],[Start Date]]-1,Table1[[#This Row],[Duration]],1)</f>
        <v>43892</v>
      </c>
      <c r="G17" s="1">
        <v>5</v>
      </c>
      <c r="H17" s="4">
        <f>Table1[[#This Row],[Days completed]]/Table1[[#This Row],[Duration]]</f>
        <v>0.83333333333333337</v>
      </c>
      <c r="I17" s="1">
        <v>169000</v>
      </c>
      <c r="J17" s="1">
        <v>136468</v>
      </c>
      <c r="L17" s="4"/>
    </row>
    <row r="18" spans="1:12" x14ac:dyDescent="0.3">
      <c r="A18" t="s">
        <v>16</v>
      </c>
      <c r="B18" t="s">
        <v>1</v>
      </c>
      <c r="C18" t="s">
        <v>5</v>
      </c>
      <c r="D18" s="2">
        <v>43886</v>
      </c>
      <c r="E18">
        <v>4</v>
      </c>
      <c r="F18" s="2">
        <f>WORKDAY.INTL(Table1[[#This Row],[Start Date]]-1,Table1[[#This Row],[Duration]],1)</f>
        <v>43889</v>
      </c>
      <c r="G18" s="1">
        <v>1</v>
      </c>
      <c r="H18" s="4">
        <f>Table1[[#This Row],[Days completed]]/Table1[[#This Row],[Duration]]</f>
        <v>0.25</v>
      </c>
      <c r="I18" s="1">
        <v>61000</v>
      </c>
      <c r="J18" s="1">
        <v>12078</v>
      </c>
      <c r="L18" s="4"/>
    </row>
    <row r="19" spans="1:12" x14ac:dyDescent="0.3">
      <c r="A19" t="s">
        <v>16</v>
      </c>
      <c r="B19" t="s">
        <v>17</v>
      </c>
      <c r="C19" t="s">
        <v>3</v>
      </c>
      <c r="D19" s="2">
        <v>43888</v>
      </c>
      <c r="E19">
        <v>7</v>
      </c>
      <c r="F19" s="2">
        <f>WORKDAY.INTL(Table1[[#This Row],[Start Date]]-1,Table1[[#This Row],[Duration]],1)</f>
        <v>43896</v>
      </c>
      <c r="G19" s="1">
        <v>3</v>
      </c>
      <c r="H19" s="4">
        <f>Table1[[#This Row],[Days completed]]/Table1[[#This Row],[Duration]]</f>
        <v>0.42857142857142855</v>
      </c>
      <c r="I19" s="1">
        <v>645000</v>
      </c>
      <c r="J19" s="1">
        <v>273048</v>
      </c>
      <c r="L19" s="4"/>
    </row>
    <row r="20" spans="1:12" x14ac:dyDescent="0.3">
      <c r="A20" t="s">
        <v>15</v>
      </c>
      <c r="B20" t="s">
        <v>13</v>
      </c>
      <c r="C20" t="s">
        <v>9</v>
      </c>
      <c r="D20" s="2">
        <v>43878</v>
      </c>
      <c r="E20">
        <v>10</v>
      </c>
      <c r="F20" s="2">
        <f>WORKDAY.INTL(Table1[[#This Row],[Start Date]]-1,Table1[[#This Row],[Duration]],1)</f>
        <v>43889</v>
      </c>
      <c r="G20" s="1">
        <v>5</v>
      </c>
      <c r="H20" s="4">
        <f>Table1[[#This Row],[Days completed]]/Table1[[#This Row],[Duration]]</f>
        <v>0.5</v>
      </c>
      <c r="I20" s="1">
        <v>839000</v>
      </c>
      <c r="J20" s="1">
        <v>406974</v>
      </c>
      <c r="L20" s="4"/>
    </row>
    <row r="21" spans="1:12" x14ac:dyDescent="0.3">
      <c r="A21" t="s">
        <v>15</v>
      </c>
      <c r="B21" t="s">
        <v>12</v>
      </c>
      <c r="C21" t="s">
        <v>7</v>
      </c>
      <c r="D21" s="2">
        <v>43882</v>
      </c>
      <c r="E21">
        <v>5</v>
      </c>
      <c r="F21" s="2">
        <f>WORKDAY.INTL(Table1[[#This Row],[Start Date]]-1,Table1[[#This Row],[Duration]],1)</f>
        <v>43888</v>
      </c>
      <c r="G21" s="1">
        <v>4</v>
      </c>
      <c r="H21" s="4">
        <f>Table1[[#This Row],[Days completed]]/Table1[[#This Row],[Duration]]</f>
        <v>0.8</v>
      </c>
      <c r="I21" s="1">
        <v>729000</v>
      </c>
      <c r="J21" s="1">
        <v>487139</v>
      </c>
      <c r="L21" s="4"/>
    </row>
    <row r="22" spans="1:12" x14ac:dyDescent="0.3">
      <c r="A22" t="s">
        <v>15</v>
      </c>
      <c r="B22" t="s">
        <v>11</v>
      </c>
      <c r="C22" t="s">
        <v>5</v>
      </c>
      <c r="D22" s="2">
        <v>43885</v>
      </c>
      <c r="E22">
        <v>7</v>
      </c>
      <c r="F22" s="2">
        <f>WORKDAY.INTL(Table1[[#This Row],[Start Date]]-1,Table1[[#This Row],[Duration]],1)</f>
        <v>43893</v>
      </c>
      <c r="G22" s="1">
        <v>3</v>
      </c>
      <c r="H22" s="4">
        <f>Table1[[#This Row],[Days completed]]/Table1[[#This Row],[Duration]]</f>
        <v>0.42857142857142855</v>
      </c>
      <c r="I22" s="1">
        <v>826000</v>
      </c>
      <c r="J22" s="1">
        <v>298186</v>
      </c>
      <c r="L22" s="4"/>
    </row>
    <row r="23" spans="1:12" x14ac:dyDescent="0.3">
      <c r="A23" t="s">
        <v>15</v>
      </c>
      <c r="B23" t="s">
        <v>10</v>
      </c>
      <c r="C23" t="s">
        <v>3</v>
      </c>
      <c r="D23" s="2">
        <v>43887</v>
      </c>
      <c r="E23">
        <v>7</v>
      </c>
      <c r="F23" s="2">
        <f>WORKDAY.INTL(Table1[[#This Row],[Start Date]]-1,Table1[[#This Row],[Duration]],1)</f>
        <v>43895</v>
      </c>
      <c r="G23" s="1">
        <v>2</v>
      </c>
      <c r="H23" s="4">
        <f>Table1[[#This Row],[Days completed]]/Table1[[#This Row],[Duration]]</f>
        <v>0.2857142857142857</v>
      </c>
      <c r="I23" s="1">
        <v>895000</v>
      </c>
      <c r="J23" s="1">
        <v>280583</v>
      </c>
      <c r="L23" s="4"/>
    </row>
    <row r="24" spans="1:12" x14ac:dyDescent="0.3">
      <c r="A24" t="s">
        <v>15</v>
      </c>
      <c r="B24" t="s">
        <v>8</v>
      </c>
      <c r="C24" t="s">
        <v>0</v>
      </c>
      <c r="D24" s="2">
        <v>43889</v>
      </c>
      <c r="E24">
        <v>3</v>
      </c>
      <c r="F24" s="2">
        <f>WORKDAY.INTL(Table1[[#This Row],[Start Date]]-1,Table1[[#This Row],[Duration]],1)</f>
        <v>43893</v>
      </c>
      <c r="G24" s="1">
        <v>2</v>
      </c>
      <c r="H24" s="4">
        <f>Table1[[#This Row],[Days completed]]/Table1[[#This Row],[Duration]]</f>
        <v>0.66666666666666663</v>
      </c>
      <c r="I24" s="1">
        <v>341000</v>
      </c>
      <c r="J24" s="1">
        <v>129785</v>
      </c>
      <c r="L24" s="4"/>
    </row>
    <row r="25" spans="1:12" x14ac:dyDescent="0.3">
      <c r="A25" t="s">
        <v>14</v>
      </c>
      <c r="B25" t="s">
        <v>13</v>
      </c>
      <c r="C25" t="s">
        <v>9</v>
      </c>
      <c r="D25" s="2">
        <v>43892</v>
      </c>
      <c r="E25">
        <v>9</v>
      </c>
      <c r="F25" s="2">
        <f>WORKDAY.INTL(Table1[[#This Row],[Start Date]]-1,Table1[[#This Row],[Duration]],1)</f>
        <v>43902</v>
      </c>
      <c r="G25" s="1">
        <v>8</v>
      </c>
      <c r="H25" s="4">
        <f>Table1[[#This Row],[Days completed]]/Table1[[#This Row],[Duration]]</f>
        <v>0.88888888888888884</v>
      </c>
      <c r="I25" s="1">
        <v>787000</v>
      </c>
      <c r="J25" s="1">
        <v>727188</v>
      </c>
      <c r="L25" s="4"/>
    </row>
    <row r="26" spans="1:12" x14ac:dyDescent="0.3">
      <c r="A26" t="s">
        <v>14</v>
      </c>
      <c r="B26" t="s">
        <v>12</v>
      </c>
      <c r="C26" t="s">
        <v>7</v>
      </c>
      <c r="D26" s="2">
        <v>43892</v>
      </c>
      <c r="E26">
        <v>10</v>
      </c>
      <c r="F26" s="2">
        <f>WORKDAY.INTL(Table1[[#This Row],[Start Date]]-1,Table1[[#This Row],[Duration]],1)</f>
        <v>43903</v>
      </c>
      <c r="G26" s="1">
        <v>2</v>
      </c>
      <c r="H26" s="4">
        <f>Table1[[#This Row],[Days completed]]/Table1[[#This Row],[Duration]]</f>
        <v>0.2</v>
      </c>
      <c r="I26" s="1">
        <v>228000</v>
      </c>
      <c r="J26" s="1">
        <v>47880</v>
      </c>
      <c r="L26" s="4"/>
    </row>
    <row r="27" spans="1:12" x14ac:dyDescent="0.3">
      <c r="A27" t="s">
        <v>14</v>
      </c>
      <c r="B27" t="s">
        <v>11</v>
      </c>
      <c r="C27" t="s">
        <v>5</v>
      </c>
      <c r="D27" s="2">
        <v>43878</v>
      </c>
      <c r="E27">
        <v>4</v>
      </c>
      <c r="F27" s="2">
        <f>WORKDAY.INTL(Table1[[#This Row],[Start Date]]-1,Table1[[#This Row],[Duration]],1)</f>
        <v>43881</v>
      </c>
      <c r="G27" s="1">
        <v>0</v>
      </c>
      <c r="H27" s="4">
        <f>Table1[[#This Row],[Days completed]]/Table1[[#This Row],[Duration]]</f>
        <v>0</v>
      </c>
      <c r="I27" s="1">
        <v>147000</v>
      </c>
      <c r="J27" s="1">
        <v>0</v>
      </c>
      <c r="L27" s="4"/>
    </row>
    <row r="28" spans="1:12" x14ac:dyDescent="0.3">
      <c r="A28" t="s">
        <v>14</v>
      </c>
      <c r="B28" t="s">
        <v>10</v>
      </c>
      <c r="C28" t="s">
        <v>3</v>
      </c>
      <c r="D28" s="2">
        <v>43880</v>
      </c>
      <c r="E28">
        <v>8</v>
      </c>
      <c r="F28" s="2">
        <f>WORKDAY.INTL(Table1[[#This Row],[Start Date]]-1,Table1[[#This Row],[Duration]],1)</f>
        <v>43889</v>
      </c>
      <c r="G28" s="1">
        <v>5</v>
      </c>
      <c r="H28" s="4">
        <f>Table1[[#This Row],[Days completed]]/Table1[[#This Row],[Duration]]</f>
        <v>0.625</v>
      </c>
      <c r="I28" s="1">
        <v>338000</v>
      </c>
      <c r="J28" s="1">
        <v>205123</v>
      </c>
      <c r="L28" s="4"/>
    </row>
    <row r="29" spans="1:12" x14ac:dyDescent="0.3">
      <c r="A29" t="s">
        <v>14</v>
      </c>
      <c r="B29" t="s">
        <v>8</v>
      </c>
      <c r="C29" t="s">
        <v>0</v>
      </c>
      <c r="D29" s="2">
        <v>43885</v>
      </c>
      <c r="E29">
        <v>10</v>
      </c>
      <c r="F29" s="2">
        <f>WORKDAY.INTL(Table1[[#This Row],[Start Date]]-1,Table1[[#This Row],[Duration]],1)</f>
        <v>43896</v>
      </c>
      <c r="G29" s="1">
        <v>3</v>
      </c>
      <c r="H29" s="4">
        <f>Table1[[#This Row],[Days completed]]/Table1[[#This Row],[Duration]]</f>
        <v>0.3</v>
      </c>
      <c r="I29" s="1">
        <v>857000</v>
      </c>
      <c r="J29" s="1">
        <v>305949</v>
      </c>
      <c r="L29" s="4"/>
    </row>
    <row r="30" spans="1:12" x14ac:dyDescent="0.3">
      <c r="A30" t="s">
        <v>14</v>
      </c>
      <c r="B30" t="s">
        <v>6</v>
      </c>
      <c r="C30" t="s">
        <v>9</v>
      </c>
      <c r="D30" s="2">
        <v>43886</v>
      </c>
      <c r="E30">
        <v>6</v>
      </c>
      <c r="F30" s="2">
        <f>WORKDAY.INTL(Table1[[#This Row],[Start Date]]-1,Table1[[#This Row],[Duration]],1)</f>
        <v>43893</v>
      </c>
      <c r="G30" s="1">
        <v>3</v>
      </c>
      <c r="H30" s="4">
        <f>Table1[[#This Row],[Days completed]]/Table1[[#This Row],[Duration]]</f>
        <v>0.5</v>
      </c>
      <c r="I30" s="1">
        <v>602000</v>
      </c>
      <c r="J30" s="1">
        <v>322371</v>
      </c>
      <c r="L30" s="4"/>
    </row>
    <row r="31" spans="1:12" x14ac:dyDescent="0.3">
      <c r="A31" t="s">
        <v>14</v>
      </c>
      <c r="B31" t="s">
        <v>4</v>
      </c>
      <c r="C31" t="s">
        <v>7</v>
      </c>
      <c r="D31" s="2">
        <v>43886</v>
      </c>
      <c r="E31">
        <v>4</v>
      </c>
      <c r="F31" s="2">
        <f>WORKDAY.INTL(Table1[[#This Row],[Start Date]]-1,Table1[[#This Row],[Duration]],1)</f>
        <v>43889</v>
      </c>
      <c r="G31" s="1">
        <v>2</v>
      </c>
      <c r="H31" s="4">
        <f>Table1[[#This Row],[Days completed]]/Table1[[#This Row],[Duration]]</f>
        <v>0.5</v>
      </c>
      <c r="I31" s="1">
        <v>990000</v>
      </c>
      <c r="J31" s="1">
        <v>451440</v>
      </c>
      <c r="L31" s="4"/>
    </row>
    <row r="32" spans="1:12" x14ac:dyDescent="0.3">
      <c r="A32" t="s">
        <v>2</v>
      </c>
      <c r="B32" t="s">
        <v>13</v>
      </c>
      <c r="C32" t="s">
        <v>5</v>
      </c>
      <c r="D32" s="2">
        <v>43889</v>
      </c>
      <c r="E32">
        <v>8</v>
      </c>
      <c r="F32" s="2">
        <f>WORKDAY.INTL(Table1[[#This Row],[Start Date]]-1,Table1[[#This Row],[Duration]],1)</f>
        <v>43900</v>
      </c>
      <c r="G32" s="1">
        <v>3</v>
      </c>
      <c r="H32" s="4">
        <f>Table1[[#This Row],[Days completed]]/Table1[[#This Row],[Duration]]</f>
        <v>0.375</v>
      </c>
      <c r="I32" s="1">
        <v>96000</v>
      </c>
      <c r="J32" s="1">
        <v>32256</v>
      </c>
      <c r="L32" s="4"/>
    </row>
    <row r="33" spans="1:12" x14ac:dyDescent="0.3">
      <c r="A33" t="s">
        <v>2</v>
      </c>
      <c r="B33" t="s">
        <v>12</v>
      </c>
      <c r="C33" t="s">
        <v>3</v>
      </c>
      <c r="D33" s="2">
        <v>43892</v>
      </c>
      <c r="E33">
        <v>9</v>
      </c>
      <c r="F33" s="2">
        <f>WORKDAY.INTL(Table1[[#This Row],[Start Date]]-1,Table1[[#This Row],[Duration]],1)</f>
        <v>43902</v>
      </c>
      <c r="G33" s="1">
        <v>4</v>
      </c>
      <c r="H33" s="4">
        <f>Table1[[#This Row],[Days completed]]/Table1[[#This Row],[Duration]]</f>
        <v>0.44444444444444442</v>
      </c>
      <c r="I33" s="1">
        <v>513000</v>
      </c>
      <c r="J33" s="1">
        <v>226233</v>
      </c>
      <c r="L33" s="4"/>
    </row>
    <row r="34" spans="1:12" x14ac:dyDescent="0.3">
      <c r="A34" t="s">
        <v>2</v>
      </c>
      <c r="B34" t="s">
        <v>11</v>
      </c>
      <c r="C34" t="s">
        <v>0</v>
      </c>
      <c r="D34" s="2">
        <v>43881</v>
      </c>
      <c r="E34">
        <v>5</v>
      </c>
      <c r="F34" s="2">
        <f>WORKDAY.INTL(Table1[[#This Row],[Start Date]]-1,Table1[[#This Row],[Duration]],1)</f>
        <v>43887</v>
      </c>
      <c r="G34" s="1">
        <v>3</v>
      </c>
      <c r="H34" s="4">
        <f>Table1[[#This Row],[Days completed]]/Table1[[#This Row],[Duration]]</f>
        <v>0.6</v>
      </c>
      <c r="I34" s="1">
        <v>616000</v>
      </c>
      <c r="J34" s="1">
        <v>401579</v>
      </c>
      <c r="L34" s="4"/>
    </row>
    <row r="35" spans="1:12" x14ac:dyDescent="0.3">
      <c r="A35" t="s">
        <v>2</v>
      </c>
      <c r="B35" t="s">
        <v>10</v>
      </c>
      <c r="C35" t="s">
        <v>9</v>
      </c>
      <c r="D35" s="2">
        <v>43880</v>
      </c>
      <c r="E35">
        <v>3</v>
      </c>
      <c r="F35" s="2">
        <f>WORKDAY.INTL(Table1[[#This Row],[Start Date]]-1,Table1[[#This Row],[Duration]],1)</f>
        <v>43882</v>
      </c>
      <c r="G35" s="1">
        <v>3</v>
      </c>
      <c r="H35" s="4">
        <f>Table1[[#This Row],[Days completed]]/Table1[[#This Row],[Duration]]</f>
        <v>1</v>
      </c>
      <c r="I35" s="1">
        <v>817000</v>
      </c>
      <c r="J35" s="1">
        <v>807069</v>
      </c>
      <c r="L35" s="4"/>
    </row>
    <row r="36" spans="1:12" x14ac:dyDescent="0.3">
      <c r="A36" t="s">
        <v>2</v>
      </c>
      <c r="B36" t="s">
        <v>8</v>
      </c>
      <c r="C36" t="s">
        <v>7</v>
      </c>
      <c r="D36" s="2">
        <v>43882</v>
      </c>
      <c r="E36">
        <v>7</v>
      </c>
      <c r="F36" s="2">
        <f>WORKDAY.INTL(Table1[[#This Row],[Start Date]]-1,Table1[[#This Row],[Duration]],1)</f>
        <v>43892</v>
      </c>
      <c r="G36" s="1">
        <v>3</v>
      </c>
      <c r="H36" s="4">
        <f>Table1[[#This Row],[Days completed]]/Table1[[#This Row],[Duration]]</f>
        <v>0.42857142857142855</v>
      </c>
      <c r="I36" s="1">
        <v>372000</v>
      </c>
      <c r="J36" s="1">
        <v>173166</v>
      </c>
      <c r="L36" s="4"/>
    </row>
    <row r="37" spans="1:12" x14ac:dyDescent="0.3">
      <c r="A37" t="s">
        <v>2</v>
      </c>
      <c r="B37" t="s">
        <v>6</v>
      </c>
      <c r="C37" t="s">
        <v>5</v>
      </c>
      <c r="D37" s="2">
        <v>43885</v>
      </c>
      <c r="E37">
        <v>10</v>
      </c>
      <c r="F37" s="2">
        <f>WORKDAY.INTL(Table1[[#This Row],[Start Date]]-1,Table1[[#This Row],[Duration]],1)</f>
        <v>43896</v>
      </c>
      <c r="G37" s="1">
        <v>2</v>
      </c>
      <c r="H37" s="4">
        <f>Table1[[#This Row],[Days completed]]/Table1[[#This Row],[Duration]]</f>
        <v>0.2</v>
      </c>
      <c r="I37" s="1">
        <v>50000</v>
      </c>
      <c r="J37" s="1">
        <v>8400</v>
      </c>
      <c r="L37" s="4"/>
    </row>
    <row r="38" spans="1:12" x14ac:dyDescent="0.3">
      <c r="A38" t="s">
        <v>2</v>
      </c>
      <c r="B38" t="s">
        <v>4</v>
      </c>
      <c r="C38" t="s">
        <v>3</v>
      </c>
      <c r="D38" s="2">
        <v>43885</v>
      </c>
      <c r="E38">
        <v>10</v>
      </c>
      <c r="F38" s="2">
        <f>WORKDAY.INTL(Table1[[#This Row],[Start Date]]-1,Table1[[#This Row],[Duration]],1)</f>
        <v>43896</v>
      </c>
      <c r="G38" s="1">
        <v>3</v>
      </c>
      <c r="H38" s="4">
        <f>Table1[[#This Row],[Days completed]]/Table1[[#This Row],[Duration]]</f>
        <v>0.3</v>
      </c>
      <c r="I38" s="1">
        <v>807000</v>
      </c>
      <c r="J38" s="1">
        <v>262679</v>
      </c>
      <c r="L38" s="4"/>
    </row>
    <row r="39" spans="1:12" x14ac:dyDescent="0.3">
      <c r="A39" t="s">
        <v>2</v>
      </c>
      <c r="B39" t="s">
        <v>1</v>
      </c>
      <c r="C39" t="s">
        <v>0</v>
      </c>
      <c r="D39" s="2">
        <v>43885</v>
      </c>
      <c r="E39">
        <v>3</v>
      </c>
      <c r="F39" s="2">
        <f>WORKDAY.INTL(Table1[[#This Row],[Start Date]]-1,Table1[[#This Row],[Duration]],1)</f>
        <v>43887</v>
      </c>
      <c r="G39" s="1">
        <v>0</v>
      </c>
      <c r="H39" s="4">
        <f>Table1[[#This Row],[Days completed]]/Table1[[#This Row],[Duration]]</f>
        <v>0</v>
      </c>
      <c r="I39" s="1">
        <v>691000</v>
      </c>
      <c r="J39" s="1">
        <v>0</v>
      </c>
      <c r="L39" s="4"/>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nishu mehta</dc:creator>
  <cp:lastModifiedBy>nishu mehta</cp:lastModifiedBy>
  <cp:lastPrinted>2025-01-10T19:09:41Z</cp:lastPrinted>
  <dcterms:created xsi:type="dcterms:W3CDTF">2025-01-10T10:12:27Z</dcterms:created>
  <dcterms:modified xsi:type="dcterms:W3CDTF">2025-01-10T19:12:37Z</dcterms:modified>
</cp:coreProperties>
</file>