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tables/table5.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tables/table6.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Data Analytics Course\Data Analysis with Excel - Chandoo\"/>
    </mc:Choice>
  </mc:AlternateContent>
  <xr:revisionPtr revIDLastSave="0" documentId="13_ncr:1_{8535D14F-4F27-4BC8-9DB4-5CB54FB72330}" xr6:coauthVersionLast="46" xr6:coauthVersionMax="47" xr10:uidLastSave="{00000000-0000-0000-0000-000000000000}"/>
  <bookViews>
    <workbookView xWindow="-120" yWindow="-120" windowWidth="20730" windowHeight="11160" xr2:uid="{00000000-000D-0000-FFFF-FFFF00000000}"/>
  </bookViews>
  <sheets>
    <sheet name="Data" sheetId="1" r:id="rId1"/>
    <sheet name="Statistical Analysis" sheetId="3" r:id="rId2"/>
    <sheet name="EDA" sheetId="4" r:id="rId3"/>
    <sheet name="Sales By Country - Formulas" sheetId="5" r:id="rId4"/>
    <sheet name="Sales By Country - Pivot" sheetId="6" r:id="rId5"/>
    <sheet name="Top 5 Products by $ per unit" sheetId="7" r:id="rId6"/>
    <sheet name="Anamoly Detection" sheetId="8" r:id="rId7"/>
    <sheet name="Best Sales person by country" sheetId="9" r:id="rId8"/>
    <sheet name="Profits by product" sheetId="10" r:id="rId9"/>
    <sheet name="Dynamic country level sales rep" sheetId="11" r:id="rId10"/>
    <sheet name="Products to discontinue" sheetId="13" r:id="rId11"/>
  </sheets>
  <definedNames>
    <definedName name="_xlnm._FilterDatabase" localSheetId="0" hidden="1">Data!$C$10:$G$10</definedName>
    <definedName name="_xlnm._FilterDatabase" localSheetId="3" hidden="1">'Sales By Country - Formulas'!$D$3:$F$9</definedName>
    <definedName name="_xlchart.v1.0" hidden="1">'Anamoly Detection'!$R$5:$R$304</definedName>
    <definedName name="_xlchart.v1.1" hidden="1">'Anamoly Detection'!$T$4</definedName>
    <definedName name="_xlchart.v1.2" hidden="1">'Anamoly Detection'!$T$5:$T$304</definedName>
    <definedName name="_xlchart.v1.3" hidden="1">'Anamoly Detection'!$T$4</definedName>
    <definedName name="_xlchart.v1.4" hidden="1">'Anamoly Detection'!$T$5:$T$304</definedName>
    <definedName name="_xlcn.WorksheetConnection_beginnerDAcourseblank.xlsxData" hidden="1">Data[]</definedName>
    <definedName name="Slicer_Geography">#N/A</definedName>
    <definedName name="Slicer_Geography1">#N/A</definedName>
    <definedName name="Slicer_Sales_Person">#N/A</definedName>
  </definedNames>
  <calcPr calcId="191029"/>
  <pivotCaches>
    <pivotCache cacheId="0" r:id="rId12"/>
    <pivotCache cacheId="1" r:id="rId13"/>
    <pivotCache cacheId="2" r:id="rId14"/>
    <pivotCache cacheId="3" r:id="rId15"/>
  </pivotCaches>
  <extLst>
    <ext xmlns:x14="http://schemas.microsoft.com/office/spreadsheetml/2009/9/main" uri="{876F7934-8845-4945-9796-88D515C7AA90}">
      <x14:pivotCaches>
        <pivotCache cacheId="4"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Lst>
</workbook>
</file>

<file path=xl/calcChain.xml><?xml version="1.0" encoding="utf-8"?>
<calcChain xmlns="http://schemas.openxmlformats.org/spreadsheetml/2006/main">
  <c r="J11" i="11" l="1"/>
  <c r="L11" i="11" s="1"/>
  <c r="J12" i="11"/>
  <c r="L12" i="11" s="1"/>
  <c r="J13" i="11"/>
  <c r="L13" i="11" s="1"/>
  <c r="J14" i="11"/>
  <c r="L14" i="11" s="1"/>
  <c r="J15" i="11"/>
  <c r="L15" i="11" s="1"/>
  <c r="J16" i="11"/>
  <c r="L16" i="11" s="1"/>
  <c r="J17" i="11"/>
  <c r="L17" i="11" s="1"/>
  <c r="J18" i="11"/>
  <c r="L18" i="11" s="1"/>
  <c r="J19" i="11"/>
  <c r="L19" i="11" s="1"/>
  <c r="K19" i="11"/>
  <c r="K18" i="11"/>
  <c r="K17" i="11"/>
  <c r="K16" i="11"/>
  <c r="K15" i="11"/>
  <c r="K14" i="11"/>
  <c r="K13" i="11"/>
  <c r="K12" i="11"/>
  <c r="K11" i="11"/>
  <c r="K10" i="11"/>
  <c r="J10" i="11"/>
  <c r="L10" i="11" s="1"/>
  <c r="F15" i="11"/>
  <c r="E15" i="11"/>
  <c r="F12" i="11"/>
  <c r="E12" i="11"/>
  <c r="F9" i="11"/>
  <c r="G5" i="5"/>
  <c r="G6" i="5"/>
  <c r="G7" i="5"/>
  <c r="G8" i="5"/>
  <c r="G9" i="5"/>
  <c r="E5" i="5"/>
  <c r="F5" i="5" s="1"/>
  <c r="E6" i="5"/>
  <c r="F6" i="5" s="1"/>
  <c r="E7" i="5"/>
  <c r="F7" i="5" s="1"/>
  <c r="E8" i="5"/>
  <c r="F8" i="5" s="1"/>
  <c r="E9" i="5"/>
  <c r="F9" i="5" s="1"/>
  <c r="E4" i="5"/>
  <c r="F4" i="5" s="1"/>
  <c r="G4" i="5"/>
  <c r="H8" i="3"/>
  <c r="G8" i="3"/>
  <c r="G7" i="3"/>
  <c r="H7" i="3"/>
  <c r="H6" i="3"/>
  <c r="G6" i="3"/>
  <c r="H5" i="3"/>
  <c r="G5" i="3"/>
  <c r="H24" i="1"/>
  <c r="H40" i="1"/>
  <c r="H56" i="1"/>
  <c r="H72" i="1"/>
  <c r="H88" i="1"/>
  <c r="H104" i="1"/>
  <c r="H120" i="1"/>
  <c r="H136" i="1"/>
  <c r="H152" i="1"/>
  <c r="H168" i="1"/>
  <c r="H184" i="1"/>
  <c r="H200" i="1"/>
  <c r="H216" i="1"/>
  <c r="H232" i="1"/>
  <c r="H248" i="1"/>
  <c r="H264" i="1"/>
  <c r="H280" i="1"/>
  <c r="H296" i="1"/>
  <c r="H13" i="1"/>
  <c r="H29" i="1"/>
  <c r="H45" i="1"/>
  <c r="H61" i="1"/>
  <c r="H77" i="1"/>
  <c r="H93" i="1"/>
  <c r="H109" i="1"/>
  <c r="H125" i="1"/>
  <c r="H141" i="1"/>
  <c r="H157" i="1"/>
  <c r="H173" i="1"/>
  <c r="H189" i="1"/>
  <c r="H205" i="1"/>
  <c r="H221" i="1"/>
  <c r="H237" i="1"/>
  <c r="H253" i="1"/>
  <c r="H269" i="1"/>
  <c r="H285" i="1"/>
  <c r="H301" i="1"/>
  <c r="H18" i="1"/>
  <c r="H34" i="1"/>
  <c r="H50" i="1"/>
  <c r="H66" i="1"/>
  <c r="H82" i="1"/>
  <c r="H98" i="1"/>
  <c r="H114" i="1"/>
  <c r="H130" i="1"/>
  <c r="H146" i="1"/>
  <c r="H162" i="1"/>
  <c r="H178" i="1"/>
  <c r="H194" i="1"/>
  <c r="H210" i="1"/>
  <c r="H226" i="1"/>
  <c r="H242" i="1"/>
  <c r="H258" i="1"/>
  <c r="H274" i="1"/>
  <c r="H290" i="1"/>
  <c r="H306" i="1"/>
  <c r="H47" i="1"/>
  <c r="H111" i="1"/>
  <c r="H175" i="1"/>
  <c r="H239" i="1"/>
  <c r="H303" i="1"/>
  <c r="H139" i="1"/>
  <c r="H19" i="1"/>
  <c r="H83" i="1"/>
  <c r="H147" i="1"/>
  <c r="H211" i="1"/>
  <c r="H275" i="1"/>
  <c r="H27" i="1"/>
  <c r="H251" i="1"/>
  <c r="H55" i="1"/>
  <c r="H119" i="1"/>
  <c r="H183" i="1"/>
  <c r="H279" i="1"/>
  <c r="H123" i="1"/>
  <c r="H11" i="1"/>
  <c r="H65" i="1"/>
  <c r="H113" i="1"/>
  <c r="H145" i="1"/>
  <c r="H177" i="1"/>
  <c r="H209" i="1"/>
  <c r="H241" i="1"/>
  <c r="H273" i="1"/>
  <c r="H305" i="1"/>
  <c r="H38" i="1"/>
  <c r="H70" i="1"/>
  <c r="H102" i="1"/>
  <c r="H134" i="1"/>
  <c r="H166" i="1"/>
  <c r="H198" i="1"/>
  <c r="H230" i="1"/>
  <c r="H262" i="1"/>
  <c r="H294" i="1"/>
  <c r="H63" i="1"/>
  <c r="H127" i="1"/>
  <c r="H255" i="1"/>
  <c r="H171" i="1"/>
  <c r="H99" i="1"/>
  <c r="H227" i="1"/>
  <c r="H299" i="1"/>
  <c r="H135" i="1"/>
  <c r="H295" i="1"/>
  <c r="H16" i="1"/>
  <c r="H48" i="1"/>
  <c r="H80" i="1"/>
  <c r="H20" i="1"/>
  <c r="H36" i="1"/>
  <c r="H52" i="1"/>
  <c r="H68" i="1"/>
  <c r="H84" i="1"/>
  <c r="H100" i="1"/>
  <c r="H116" i="1"/>
  <c r="H132" i="1"/>
  <c r="H148" i="1"/>
  <c r="H164" i="1"/>
  <c r="H180" i="1"/>
  <c r="H196" i="1"/>
  <c r="H212" i="1"/>
  <c r="H228" i="1"/>
  <c r="H244" i="1"/>
  <c r="H260" i="1"/>
  <c r="H276" i="1"/>
  <c r="H292" i="1"/>
  <c r="H308" i="1"/>
  <c r="H25" i="1"/>
  <c r="H41" i="1"/>
  <c r="H57" i="1"/>
  <c r="H73" i="1"/>
  <c r="H89" i="1"/>
  <c r="H105" i="1"/>
  <c r="H121" i="1"/>
  <c r="H137" i="1"/>
  <c r="H153" i="1"/>
  <c r="H169" i="1"/>
  <c r="H185" i="1"/>
  <c r="H201" i="1"/>
  <c r="H217" i="1"/>
  <c r="H233" i="1"/>
  <c r="H249" i="1"/>
  <c r="H265" i="1"/>
  <c r="H281" i="1"/>
  <c r="H297" i="1"/>
  <c r="H14" i="1"/>
  <c r="H30" i="1"/>
  <c r="H46" i="1"/>
  <c r="H62" i="1"/>
  <c r="H78" i="1"/>
  <c r="H94" i="1"/>
  <c r="H110" i="1"/>
  <c r="H126" i="1"/>
  <c r="H142" i="1"/>
  <c r="H158" i="1"/>
  <c r="H174" i="1"/>
  <c r="H190" i="1"/>
  <c r="H206" i="1"/>
  <c r="H222" i="1"/>
  <c r="H238" i="1"/>
  <c r="H254" i="1"/>
  <c r="H270" i="1"/>
  <c r="H286" i="1"/>
  <c r="H302" i="1"/>
  <c r="H31" i="1"/>
  <c r="H95" i="1"/>
  <c r="H159" i="1"/>
  <c r="H223" i="1"/>
  <c r="H287" i="1"/>
  <c r="H91" i="1"/>
  <c r="H283" i="1"/>
  <c r="H67" i="1"/>
  <c r="H131" i="1"/>
  <c r="H195" i="1"/>
  <c r="H259" i="1"/>
  <c r="H247" i="1"/>
  <c r="H203" i="1"/>
  <c r="H39" i="1"/>
  <c r="H103" i="1"/>
  <c r="H167" i="1"/>
  <c r="H231" i="1"/>
  <c r="H75" i="1"/>
  <c r="H267" i="1"/>
  <c r="H12" i="1"/>
  <c r="H28" i="1"/>
  <c r="H44" i="1"/>
  <c r="H60" i="1"/>
  <c r="H76" i="1"/>
  <c r="H92" i="1"/>
  <c r="H108" i="1"/>
  <c r="H124" i="1"/>
  <c r="H140" i="1"/>
  <c r="H156" i="1"/>
  <c r="H172" i="1"/>
  <c r="H188" i="1"/>
  <c r="H204" i="1"/>
  <c r="H220" i="1"/>
  <c r="H236" i="1"/>
  <c r="H252" i="1"/>
  <c r="H268" i="1"/>
  <c r="H284" i="1"/>
  <c r="H300" i="1"/>
  <c r="H17" i="1"/>
  <c r="H33" i="1"/>
  <c r="H49" i="1"/>
  <c r="H81" i="1"/>
  <c r="H97" i="1"/>
  <c r="H129" i="1"/>
  <c r="H161" i="1"/>
  <c r="H193" i="1"/>
  <c r="H225" i="1"/>
  <c r="H257" i="1"/>
  <c r="H289" i="1"/>
  <c r="H22" i="1"/>
  <c r="H54" i="1"/>
  <c r="H86" i="1"/>
  <c r="H118" i="1"/>
  <c r="H150" i="1"/>
  <c r="H182" i="1"/>
  <c r="H214" i="1"/>
  <c r="H246" i="1"/>
  <c r="H278" i="1"/>
  <c r="H310" i="1"/>
  <c r="H191" i="1"/>
  <c r="H263" i="1"/>
  <c r="H35" i="1"/>
  <c r="H163" i="1"/>
  <c r="H291" i="1"/>
  <c r="H107" i="1"/>
  <c r="H71" i="1"/>
  <c r="H199" i="1"/>
  <c r="H187" i="1"/>
  <c r="H32" i="1"/>
  <c r="H64" i="1"/>
  <c r="H144" i="1"/>
  <c r="H208" i="1"/>
  <c r="H272" i="1"/>
  <c r="H37" i="1"/>
  <c r="H101" i="1"/>
  <c r="H165" i="1"/>
  <c r="H229" i="1"/>
  <c r="H293" i="1"/>
  <c r="H58" i="1"/>
  <c r="H122" i="1"/>
  <c r="H186" i="1"/>
  <c r="H250" i="1"/>
  <c r="H96" i="1"/>
  <c r="H160" i="1"/>
  <c r="H224" i="1"/>
  <c r="H288" i="1"/>
  <c r="H53" i="1"/>
  <c r="H117" i="1"/>
  <c r="H181" i="1"/>
  <c r="H245" i="1"/>
  <c r="H309" i="1"/>
  <c r="H74" i="1"/>
  <c r="H138" i="1"/>
  <c r="H202" i="1"/>
  <c r="H266" i="1"/>
  <c r="H79" i="1"/>
  <c r="H59" i="1"/>
  <c r="H179" i="1"/>
  <c r="H23" i="1"/>
  <c r="H43" i="1"/>
  <c r="H128" i="1"/>
  <c r="H21" i="1"/>
  <c r="H85" i="1"/>
  <c r="H213" i="1"/>
  <c r="H42" i="1"/>
  <c r="H170" i="1"/>
  <c r="H298" i="1"/>
  <c r="H51" i="1"/>
  <c r="H151" i="1"/>
  <c r="H271" i="1"/>
  <c r="H155" i="1"/>
  <c r="H112" i="1"/>
  <c r="H176" i="1"/>
  <c r="H240" i="1"/>
  <c r="H304" i="1"/>
  <c r="H69" i="1"/>
  <c r="H133" i="1"/>
  <c r="H197" i="1"/>
  <c r="H261" i="1"/>
  <c r="H26" i="1"/>
  <c r="H90" i="1"/>
  <c r="H154" i="1"/>
  <c r="H218" i="1"/>
  <c r="H282" i="1"/>
  <c r="H143" i="1"/>
  <c r="H219" i="1"/>
  <c r="H243" i="1"/>
  <c r="H87" i="1"/>
  <c r="H235" i="1"/>
  <c r="H192" i="1"/>
  <c r="H256" i="1"/>
  <c r="H149" i="1"/>
  <c r="H277" i="1"/>
  <c r="H106" i="1"/>
  <c r="H234" i="1"/>
  <c r="H207" i="1"/>
  <c r="H307" i="1"/>
  <c r="H15" i="1"/>
  <c r="H115" i="1"/>
  <c r="H215" i="1"/>
  <c r="I11" i="1" l="1"/>
  <c r="I267" i="1"/>
  <c r="I235" i="1"/>
  <c r="I187" i="1"/>
  <c r="I123" i="1"/>
  <c r="I75" i="1"/>
  <c r="I43" i="1"/>
  <c r="I295" i="1"/>
  <c r="I279" i="1"/>
  <c r="I231" i="1"/>
  <c r="I215" i="1"/>
  <c r="I199" i="1"/>
  <c r="I183" i="1"/>
  <c r="I167" i="1"/>
  <c r="I151" i="1"/>
  <c r="I135" i="1"/>
  <c r="I119" i="1"/>
  <c r="I103" i="1"/>
  <c r="I87" i="1"/>
  <c r="I71" i="1"/>
  <c r="I55" i="1"/>
  <c r="I39" i="1"/>
  <c r="I23" i="1"/>
  <c r="I299" i="1"/>
  <c r="I251" i="1"/>
  <c r="I203" i="1"/>
  <c r="I155" i="1"/>
  <c r="I107" i="1"/>
  <c r="I27" i="1"/>
  <c r="I247" i="1"/>
  <c r="I307" i="1"/>
  <c r="I291" i="1"/>
  <c r="I275" i="1"/>
  <c r="I259" i="1"/>
  <c r="I243" i="1"/>
  <c r="I227" i="1"/>
  <c r="I211" i="1"/>
  <c r="I195" i="1"/>
  <c r="I179" i="1"/>
  <c r="I163" i="1"/>
  <c r="I147" i="1"/>
  <c r="I131" i="1"/>
  <c r="I115" i="1"/>
  <c r="I99" i="1"/>
  <c r="I83" i="1"/>
  <c r="I67" i="1"/>
  <c r="I51" i="1"/>
  <c r="I35" i="1"/>
  <c r="I19" i="1"/>
  <c r="I283" i="1"/>
  <c r="I219" i="1"/>
  <c r="I171" i="1"/>
  <c r="I139" i="1"/>
  <c r="I91" i="1"/>
  <c r="I59" i="1"/>
  <c r="I263" i="1"/>
  <c r="I303" i="1"/>
  <c r="I287" i="1"/>
  <c r="I271" i="1"/>
  <c r="I255" i="1"/>
  <c r="I239" i="1"/>
  <c r="I223" i="1"/>
  <c r="I207" i="1"/>
  <c r="I191" i="1"/>
  <c r="I175" i="1"/>
  <c r="I159" i="1"/>
  <c r="I143" i="1"/>
  <c r="I127" i="1"/>
  <c r="I111" i="1"/>
  <c r="I95" i="1"/>
  <c r="I79" i="1"/>
  <c r="I63" i="1"/>
  <c r="I47" i="1"/>
  <c r="I31" i="1"/>
  <c r="I15" i="1"/>
  <c r="I310" i="1"/>
  <c r="I306" i="1"/>
  <c r="I302" i="1"/>
  <c r="I298" i="1"/>
  <c r="I294" i="1"/>
  <c r="I290" i="1"/>
  <c r="I286" i="1"/>
  <c r="I282" i="1"/>
  <c r="I278" i="1"/>
  <c r="I274" i="1"/>
  <c r="I270" i="1"/>
  <c r="I266" i="1"/>
  <c r="I262" i="1"/>
  <c r="I258" i="1"/>
  <c r="I254" i="1"/>
  <c r="I250" i="1"/>
  <c r="I246" i="1"/>
  <c r="I242" i="1"/>
  <c r="I238" i="1"/>
  <c r="I234" i="1"/>
  <c r="I230" i="1"/>
  <c r="I226" i="1"/>
  <c r="I222" i="1"/>
  <c r="I218" i="1"/>
  <c r="I214" i="1"/>
  <c r="I210" i="1"/>
  <c r="I206" i="1"/>
  <c r="I202" i="1"/>
  <c r="I198" i="1"/>
  <c r="I194" i="1"/>
  <c r="I190" i="1"/>
  <c r="I186" i="1"/>
  <c r="I182" i="1"/>
  <c r="I178" i="1"/>
  <c r="I174" i="1"/>
  <c r="I170" i="1"/>
  <c r="I166" i="1"/>
  <c r="I162" i="1"/>
  <c r="I158" i="1"/>
  <c r="I154" i="1"/>
  <c r="I150" i="1"/>
  <c r="I146" i="1"/>
  <c r="I142" i="1"/>
  <c r="I138" i="1"/>
  <c r="I134" i="1"/>
  <c r="I130" i="1"/>
  <c r="I126" i="1"/>
  <c r="I122" i="1"/>
  <c r="I118" i="1"/>
  <c r="I114" i="1"/>
  <c r="I110" i="1"/>
  <c r="I106" i="1"/>
  <c r="I102" i="1"/>
  <c r="I98" i="1"/>
  <c r="I94" i="1"/>
  <c r="I90" i="1"/>
  <c r="I86" i="1"/>
  <c r="I82" i="1"/>
  <c r="I78" i="1"/>
  <c r="I74" i="1"/>
  <c r="I70" i="1"/>
  <c r="I66" i="1"/>
  <c r="I62" i="1"/>
  <c r="I58" i="1"/>
  <c r="I54" i="1"/>
  <c r="I50" i="1"/>
  <c r="I46" i="1"/>
  <c r="I42" i="1"/>
  <c r="I38" i="1"/>
  <c r="I34" i="1"/>
  <c r="I30" i="1"/>
  <c r="I26" i="1"/>
  <c r="I22" i="1"/>
  <c r="I18" i="1"/>
  <c r="I14" i="1"/>
  <c r="I309" i="1"/>
  <c r="I305" i="1"/>
  <c r="I301" i="1"/>
  <c r="I297" i="1"/>
  <c r="I293" i="1"/>
  <c r="I289" i="1"/>
  <c r="I285" i="1"/>
  <c r="I281" i="1"/>
  <c r="I277" i="1"/>
  <c r="I273" i="1"/>
  <c r="I269" i="1"/>
  <c r="I265" i="1"/>
  <c r="I261" i="1"/>
  <c r="I257" i="1"/>
  <c r="I253" i="1"/>
  <c r="I249" i="1"/>
  <c r="I245" i="1"/>
  <c r="I241" i="1"/>
  <c r="I237" i="1"/>
  <c r="I233" i="1"/>
  <c r="I229" i="1"/>
  <c r="I225" i="1"/>
  <c r="I221" i="1"/>
  <c r="I217" i="1"/>
  <c r="I213" i="1"/>
  <c r="I209" i="1"/>
  <c r="I205" i="1"/>
  <c r="I201" i="1"/>
  <c r="I197" i="1"/>
  <c r="I193" i="1"/>
  <c r="I189" i="1"/>
  <c r="I185" i="1"/>
  <c r="I181" i="1"/>
  <c r="I177" i="1"/>
  <c r="I173" i="1"/>
  <c r="I169" i="1"/>
  <c r="I165" i="1"/>
  <c r="I161" i="1"/>
  <c r="I157" i="1"/>
  <c r="I153" i="1"/>
  <c r="I149" i="1"/>
  <c r="I145" i="1"/>
  <c r="I141" i="1"/>
  <c r="I137" i="1"/>
  <c r="I133" i="1"/>
  <c r="I129" i="1"/>
  <c r="I125" i="1"/>
  <c r="I121" i="1"/>
  <c r="I117" i="1"/>
  <c r="I113" i="1"/>
  <c r="I109" i="1"/>
  <c r="I105" i="1"/>
  <c r="I101" i="1"/>
  <c r="I97" i="1"/>
  <c r="I93" i="1"/>
  <c r="I89" i="1"/>
  <c r="I85" i="1"/>
  <c r="I81" i="1"/>
  <c r="I77" i="1"/>
  <c r="I73" i="1"/>
  <c r="I69" i="1"/>
  <c r="I65" i="1"/>
  <c r="I61" i="1"/>
  <c r="I57" i="1"/>
  <c r="I53" i="1"/>
  <c r="I49" i="1"/>
  <c r="I45" i="1"/>
  <c r="I41" i="1"/>
  <c r="I37" i="1"/>
  <c r="I33" i="1"/>
  <c r="I29" i="1"/>
  <c r="I25" i="1"/>
  <c r="I21" i="1"/>
  <c r="I17" i="1"/>
  <c r="I13" i="1"/>
  <c r="I308" i="1"/>
  <c r="I304" i="1"/>
  <c r="I300" i="1"/>
  <c r="I296" i="1"/>
  <c r="I292" i="1"/>
  <c r="I288" i="1"/>
  <c r="I284" i="1"/>
  <c r="I280" i="1"/>
  <c r="I276" i="1"/>
  <c r="I272" i="1"/>
  <c r="I268" i="1"/>
  <c r="I264" i="1"/>
  <c r="I260" i="1"/>
  <c r="I256" i="1"/>
  <c r="I252" i="1"/>
  <c r="I248" i="1"/>
  <c r="I244" i="1"/>
  <c r="I240" i="1"/>
  <c r="I236" i="1"/>
  <c r="I232" i="1"/>
  <c r="I228" i="1"/>
  <c r="I224" i="1"/>
  <c r="I220" i="1"/>
  <c r="I216" i="1"/>
  <c r="I212" i="1"/>
  <c r="I208" i="1"/>
  <c r="I204" i="1"/>
  <c r="I200" i="1"/>
  <c r="I196" i="1"/>
  <c r="I192" i="1"/>
  <c r="I188" i="1"/>
  <c r="I184" i="1"/>
  <c r="I180" i="1"/>
  <c r="I176" i="1"/>
  <c r="I172" i="1"/>
  <c r="I168" i="1"/>
  <c r="I164" i="1"/>
  <c r="I160" i="1"/>
  <c r="I156" i="1"/>
  <c r="I152" i="1"/>
  <c r="I148" i="1"/>
  <c r="I144" i="1"/>
  <c r="I140" i="1"/>
  <c r="I136" i="1"/>
  <c r="I132" i="1"/>
  <c r="I128" i="1"/>
  <c r="I124" i="1"/>
  <c r="I120" i="1"/>
  <c r="I116" i="1"/>
  <c r="I112" i="1"/>
  <c r="I108" i="1"/>
  <c r="I104" i="1"/>
  <c r="I100" i="1"/>
  <c r="I96" i="1"/>
  <c r="I92" i="1"/>
  <c r="I88" i="1"/>
  <c r="I84" i="1"/>
  <c r="I80" i="1"/>
  <c r="I76" i="1"/>
  <c r="I72" i="1"/>
  <c r="I68" i="1"/>
  <c r="I64" i="1"/>
  <c r="I60" i="1"/>
  <c r="I56" i="1"/>
  <c r="I52" i="1"/>
  <c r="I48" i="1"/>
  <c r="I44" i="1"/>
  <c r="I40" i="1"/>
  <c r="I36" i="1"/>
  <c r="I32" i="1"/>
  <c r="I28" i="1"/>
  <c r="I24" i="1"/>
  <c r="I20" i="1"/>
  <c r="I16" i="1"/>
  <c r="I12" i="1"/>
  <c r="E13" i="11" l="1"/>
  <c r="E14" i="11" s="1"/>
  <c r="F13" i="11"/>
  <c r="F14" i="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66E835-D2B2-4311-ADBA-80D59AD9B62C}"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A54C671-17C8-4F8D-A586-9CFD0E6CB95E}" name="WorksheetConnection_beginner-DA-course-blank.xlsx!Data" type="102" refreshedVersion="6" minRefreshableVersion="5">
    <extLst>
      <ext xmlns:x15="http://schemas.microsoft.com/office/spreadsheetml/2010/11/main" uri="{DE250136-89BD-433C-8126-D09CA5730AF9}">
        <x15:connection id="Data" autoDelete="1">
          <x15:rangePr sourceName="_xlcn.WorksheetConnection_beginnerDAcourseblank.xlsxData"/>
        </x15:connection>
      </ext>
    </extLst>
  </connection>
</connections>
</file>

<file path=xl/sharedStrings.xml><?xml version="1.0" encoding="utf-8"?>
<sst xmlns="http://schemas.openxmlformats.org/spreadsheetml/2006/main" count="2904" uniqueCount="99">
  <si>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</si>
  <si>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</si>
  <si>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</si>
  <si>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</si>
  <si>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</si>
  <si>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</si>
  <si>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</si>
  <si>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</si>
  <si>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</si>
  <si>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</si>
  <si>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</si>
  <si>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</si>
  <si>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</si>
  <si>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</si>
  <si>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</si>
  <si>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</si>
  <si>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</si>
  <si>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</si>
  <si>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</si>
  <si>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</si>
  <si>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</si>
  <si>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</si>
  <si>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</si>
  <si>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</si>
  <si>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</si>
  <si>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</si>
  <si>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</si>
  <si>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</si>
  <si>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</si>
  <si>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</si>
  <si>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</si>
  <si>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</si>
  <si>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</si>
  <si>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</si>
  <si>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</si>
  <si>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</si>
  <si>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</si>
  <si>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</si>
  <si>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</si>
  <si>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</si>
  <si>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</si>
  <si>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</si>
  <si>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</si>
  <si>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</si>
  <si>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</si>
  <si>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</si>
  <si>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</si>
  <si>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</si>
  <si>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</si>
  <si>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</si>
  <si>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</si>
  <si>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</si>
  <si>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</si>
  <si>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</si>
  <si>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</si>
  <si>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Unit</t>
  </si>
  <si>
    <t>Average</t>
  </si>
  <si>
    <t>Median</t>
  </si>
  <si>
    <t>Max</t>
  </si>
  <si>
    <t>Min</t>
  </si>
  <si>
    <t>Countries</t>
  </si>
  <si>
    <t>STATISTICAL ANALYSIS</t>
  </si>
  <si>
    <t>EDA</t>
  </si>
  <si>
    <t>Analysis Report with formulas (Sales By Country)</t>
  </si>
  <si>
    <t xml:space="preserve">Sales By Country - Using Pivot </t>
  </si>
  <si>
    <t>Row Labels</t>
  </si>
  <si>
    <t>Sum of Amount</t>
  </si>
  <si>
    <t>Values</t>
  </si>
  <si>
    <t>Sum of Units</t>
  </si>
  <si>
    <t xml:space="preserve">                        </t>
  </si>
  <si>
    <t>Top 5 Products by $ per unit</t>
  </si>
  <si>
    <t>Grand Total</t>
  </si>
  <si>
    <t>Sales per unit</t>
  </si>
  <si>
    <t>Are there any anamolies in data?</t>
  </si>
  <si>
    <t>Profits by product</t>
  </si>
  <si>
    <t>Column1</t>
  </si>
  <si>
    <t>Cost Per Unit</t>
  </si>
  <si>
    <t>Costs</t>
  </si>
  <si>
    <t>Total Profit</t>
  </si>
  <si>
    <t>Dynamic country level sales report</t>
  </si>
  <si>
    <t>Pick a country</t>
  </si>
  <si>
    <t>Quick Summary</t>
  </si>
  <si>
    <t>Number of transactions</t>
  </si>
  <si>
    <t>Sales</t>
  </si>
  <si>
    <t>Total</t>
  </si>
  <si>
    <t>Cost</t>
  </si>
  <si>
    <t>Profit</t>
  </si>
  <si>
    <t>Quantity</t>
  </si>
  <si>
    <t>By Sales Person</t>
  </si>
  <si>
    <t>Sales Target = $12000</t>
  </si>
  <si>
    <t>Sales Target - Yes/No</t>
  </si>
  <si>
    <t xml:space="preserve">      </t>
  </si>
  <si>
    <t xml:space="preserve">   </t>
  </si>
  <si>
    <t>Parameters which can be considered are :</t>
  </si>
  <si>
    <t>1. Product Sales</t>
  </si>
  <si>
    <t>2. Product Cost</t>
  </si>
  <si>
    <t>3. Units sold</t>
  </si>
  <si>
    <t>4. Profit</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</si>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</sst>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164" formatCode="&quot;$&quot;#,##0"/>
    <numFmt numFmtId="165" formatCode="\$#,##0.00;\(\$#,##0.00\);\$#,##0.00"/>
    <numFmt numFmtId="166" formatCode="\$#,##0;\(\$#,##0\);\$#,##0"/>
    <numFmt numFmtId="167" formatCode="0.0%;\-0.0%;0.0%"/>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11"/>
      <color theme="2" tint="-0.499984740745262"/>
      <name val="Calibri"/>
      <family val="2"/>
      <scheme val="minor"/>
    </font>
    <font>
      <b/>
      <sz val="28"/>
      <color theme="1"/>
      <name val="Calibri"/>
      <family val="2"/>
      <scheme val="minor"/>
    </font>
    <font>
      <b/>
      <sz val="14"/>
      <color theme="1"/>
      <name val="Calibri"/>
      <family val="2"/>
      <scheme val="minor"/>
    </font>
    <font>
      <b/>
      <sz val="22"/>
      <color theme="1"/>
      <name val="Calibri"/>
      <family val="2"/>
      <scheme val="minor"/>
    </font>
    <font>
      <b/>
      <sz val="24"/>
      <color theme="1"/>
      <name val="Calibri"/>
      <family val="2"/>
      <scheme val="minor"/>
    </font>
    <font>
      <sz val="11"/>
      <color rgb="FF030303"/>
      <name val="Arial"/>
      <family val="2"/>
    </font>
  </fonts>
  <fills count="5">
    <fill>
      <patternFill patternType="none"/>
    </fill>
    <fill>
      <patternFill patternType="gray125"/>
    </fill>
    <fill>
      <patternFill patternType="solid">
        <fgColor theme="2"/>
        <bgColor indexed="64"/>
      </patternFill>
    </fill>
    <fill>
      <patternFill patternType="solid">
        <fgColor theme="5"/>
        <bgColor indexed="64"/>
      </patternFill>
    </fill>
    <fill>
      <patternFill patternType="solid">
        <fgColor rgb="FFFFFF00"/>
        <bgColor indexed="64"/>
      </patternFill>
    </fill>
  </fills>
  <borders count="6">
    <border>
      <left/>
      <right/>
      <top/>
      <bottom/>
      <diagonal/>
    </border>
    <border>
      <left/>
      <right/>
      <top style="dotted">
        <color theme="0" tint="-0.24994659260841701"/>
      </top>
      <bottom style="dotted">
        <color theme="0" tint="-0.24994659260841701"/>
      </bottom>
      <diagonal/>
    </border>
    <border>
      <left/>
      <right/>
      <top/>
      <bottom style="thin">
        <color theme="3" tint="-0.499984740745262"/>
      </bottom>
      <diagonal/>
    </border>
    <border>
      <left/>
      <right/>
      <top style="thin">
        <color theme="3" tint="-0.499984740745262"/>
      </top>
      <bottom style="thin">
        <color theme="3" tint="-0.499984740745262"/>
      </bottom>
      <diagonal/>
    </border>
    <border>
      <left/>
      <right/>
      <top style="thin">
        <color theme="3" tint="-0.499984740745262"/>
      </top>
      <bottom/>
      <diagonal/>
    </border>
    <border>
      <left style="thin">
        <color auto="1"/>
      </left>
      <right style="thin">
        <color auto="1"/>
      </right>
      <top style="thin">
        <color auto="1"/>
      </top>
      <bottom style="thin">
        <color auto="1"/>
      </bottom>
      <diagonal/>
    </border>
  </borders>
  <cellStyleXfs count="2">
    <xf numFmtId="0" fontId="0" fillId="0" borderId="0"/>
    <xf numFmtId="44" fontId="2" fillId="0" borderId="0" applyFont="0" applyFill="0" applyBorder="0" applyAlignment="0" applyProtection="0"/>
  </cellStyleXfs>
  <cellXfs count="36">
    <xf numFmtId="0" fontId="0" fillId="0" borderId="0" xfId="0"/>
    <xf numFmtId="0" fontId="0" fillId="2" borderId="0" xfId="0" applyFill="1"/>
    <xf numFmtId="6" fontId="0" fillId="0" borderId="0" xfId="0" applyNumberFormat="1"/>
    <xf numFmtId="3" fontId="0" fillId="0" borderId="0" xfId="0" applyNumberFormat="1"/>
    <xf numFmtId="0" fontId="1" fillId="0" borderId="0" xfId="0" applyFont="1"/>
    <xf numFmtId="0" fontId="1" fillId="0" borderId="1" xfId="0" applyFont="1" applyBorder="1"/>
    <xf numFmtId="0" fontId="0" fillId="0" borderId="1" xfId="0" applyBorder="1"/>
    <xf numFmtId="0" fontId="1" fillId="2" borderId="0" xfId="0" applyFont="1" applyFill="1"/>
    <xf numFmtId="0" fontId="1" fillId="0" borderId="0" xfId="0" applyFont="1" applyAlignment="1">
      <alignment horizontal="right"/>
    </xf>
    <xf numFmtId="8" fontId="0" fillId="0" borderId="0" xfId="0" applyNumberFormat="1"/>
    <xf numFmtId="0" fontId="1" fillId="3" borderId="2" xfId="0" applyFont="1" applyFill="1" applyBorder="1"/>
    <xf numFmtId="0" fontId="1" fillId="3" borderId="2" xfId="0" applyFont="1" applyFill="1" applyBorder="1" applyAlignment="1">
      <alignment horizontal="right"/>
    </xf>
    <xf numFmtId="0" fontId="0" fillId="0" borderId="3" xfId="0" applyBorder="1"/>
    <xf numFmtId="44" fontId="0" fillId="0" borderId="3" xfId="1" applyFont="1" applyBorder="1"/>
    <xf numFmtId="0" fontId="0" fillId="0" borderId="4" xfId="0" applyBorder="1"/>
    <xf numFmtId="44" fontId="0" fillId="0" borderId="4" xfId="1" applyFont="1" applyBorder="1"/>
    <xf numFmtId="44" fontId="0" fillId="0" borderId="0" xfId="0" applyNumberFormat="1"/>
    <xf numFmtId="0" fontId="0" fillId="3" borderId="0" xfId="0" applyFill="1"/>
    <xf numFmtId="2" fontId="3" fillId="0" borderId="3" xfId="0" applyNumberFormat="1" applyFont="1" applyBorder="1"/>
    <xf numFmtId="2" fontId="3" fillId="0" borderId="4" xfId="0" applyNumberFormat="1" applyFont="1" applyBorder="1"/>
    <xf numFmtId="0" fontId="4" fillId="0" borderId="0" xfId="0" applyFont="1"/>
    <xf numFmtId="0" fontId="5" fillId="0" borderId="0" xfId="0" applyFont="1"/>
    <xf numFmtId="0" fontId="6" fillId="0" borderId="0" xfId="0"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0" fontId="7" fillId="0" borderId="0" xfId="0" applyFont="1"/>
    <xf numFmtId="0" fontId="0" fillId="0" borderId="0" xfId="0" applyAlignment="1">
      <alignment horizontal="left" indent="1"/>
    </xf>
    <xf numFmtId="0" fontId="8" fillId="0" borderId="0" xfId="0" applyFont="1"/>
    <xf numFmtId="2" fontId="0" fillId="0" borderId="0" xfId="0" applyNumberFormat="1"/>
    <xf numFmtId="166" fontId="0" fillId="0" borderId="0" xfId="0" applyNumberFormat="1"/>
    <xf numFmtId="0" fontId="0" fillId="0" borderId="0" xfId="0" applyAlignment="1">
      <alignment horizontal="right"/>
    </xf>
    <xf numFmtId="0" fontId="0" fillId="4" borderId="5" xfId="0" applyFill="1" applyBorder="1"/>
    <xf numFmtId="167" fontId="0" fillId="0" borderId="0" xfId="0" applyNumberFormat="1"/>
  </cellXfs>
  <cellStyles count="2">
    <cellStyle name="Currency" xfId="1" builtinId="4"/>
    <cellStyle name="Normal" xfId="0" builtinId="0"/>
  </cellStyles>
  <dxfs count="15">
    <dxf>
      <font>
        <b/>
        <i val="0"/>
        <color theme="9" tint="-0.499984740745262"/>
      </font>
      <fill>
        <patternFill>
          <bgColor rgb="FFC6EFCE"/>
        </patternFill>
      </fill>
    </dxf>
    <dxf>
      <font>
        <color rgb="FF9C0006"/>
      </font>
      <fill>
        <patternFill>
          <bgColor rgb="FFFFC7CE"/>
        </patternFill>
      </fill>
    </dxf>
    <dxf>
      <alignment horizontal="right" vertical="bottom" textRotation="0" wrapText="0" indent="0" justifyLastLine="0" shrinkToFit="0" readingOrder="0"/>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0" formatCode="General"/>
    </dxf>
    <dxf>
      <numFmt numFmtId="3" formatCode="#,##0"/>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'Anamoly Detection'!$T$5:$T$304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'Anamoly Detection'!$U$5:$U$304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FC79-40A0-956A-D44514B74FC2}"/>
            </c:ext>
          </c:extLst>
        </c:ser>
        <c:dLbls>
          <c:showLegendKey val="0"/>
          <c:showVal val="0"/>
          <c:showCatName val="0"/>
          <c:showSerName val="0"/>
          <c:showPercent val="0"/>
          <c:showBubbleSize val="0"/>
        </c:dLbls>
        <c:axId val="2031133152"/>
        <c:axId val="1870848336"/>
      </c:scatterChart>
      <c:valAx>
        <c:axId val="20311331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848336"/>
        <c:crosses val="autoZero"/>
        <c:crossBetween val="midCat"/>
      </c:valAx>
      <c:valAx>
        <c:axId val="1870848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133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Amount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Amount</a:t>
          </a:r>
        </a:p>
      </cx:txPr>
    </cx:title>
    <cx:plotArea>
      <cx:plotAreaRegion>
        <cx:series layoutId="boxWhisker" uniqueId="{D395FF24-4255-4825-AFC2-61E85A5AB1E1}">
          <cx:tx>
            <cx:txData>
              <cx:f>_xlchart.v1.3</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Amount By Region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Amount By Region</a:t>
          </a:r>
        </a:p>
      </cx:txPr>
    </cx:title>
    <cx:plotArea>
      <cx:plotAreaRegion>
        <cx:series layoutId="boxWhisker" uniqueId="{84D53884-846A-4866-A255-6B21D215778D}">
          <cx:tx>
            <cx:txData>
              <cx:f>_xlchart.v1.1</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0</xdr:row>
      <xdr:rowOff>94655</xdr:rowOff>
    </xdr:from>
    <xdr:to>
      <xdr:col>2</xdr:col>
      <xdr:colOff>1143000</xdr:colOff>
      <xdr:row>7</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9524</xdr:colOff>
      <xdr:row>3</xdr:row>
      <xdr:rowOff>9526</xdr:rowOff>
    </xdr:from>
    <xdr:to>
      <xdr:col>8</xdr:col>
      <xdr:colOff>590550</xdr:colOff>
      <xdr:row>12</xdr:row>
      <xdr:rowOff>38100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0DDE5F28-7D8C-4279-B7E6-8D100408BA68}"/>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895849" y="752476"/>
              <a:ext cx="2295526" cy="174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2</xdr:col>
      <xdr:colOff>142873</xdr:colOff>
      <xdr:row>3</xdr:row>
      <xdr:rowOff>152400</xdr:rowOff>
    </xdr:from>
    <xdr:ext cx="2171701" cy="647700"/>
    <xdr:sp macro="" textlink="">
      <xdr:nvSpPr>
        <xdr:cNvPr id="2" name="TextBox 1">
          <a:extLst>
            <a:ext uri="{FF2B5EF4-FFF2-40B4-BE49-F238E27FC236}">
              <a16:creationId xmlns:a16="http://schemas.microsoft.com/office/drawing/2014/main" id="{C1D91043-709D-47AE-96D1-529CA6B7B744}"/>
            </a:ext>
          </a:extLst>
        </xdr:cNvPr>
        <xdr:cNvSpPr txBox="1"/>
      </xdr:nvSpPr>
      <xdr:spPr>
        <a:xfrm>
          <a:off x="1362073" y="895350"/>
          <a:ext cx="2171701" cy="64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In</a:t>
          </a:r>
          <a:r>
            <a:rPr lang="en-US" sz="1100" baseline="0"/>
            <a:t> this we added our own custom column to the pivot table.</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95250</xdr:colOff>
      <xdr:row>2</xdr:row>
      <xdr:rowOff>185737</xdr:rowOff>
    </xdr:from>
    <xdr:to>
      <xdr:col>7</xdr:col>
      <xdr:colOff>19050</xdr:colOff>
      <xdr:row>17</xdr:row>
      <xdr:rowOff>71437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88EECFC-351A-4403-A1C0-E5B5D88878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4850" y="776287"/>
              <a:ext cx="35814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314325</xdr:colOff>
      <xdr:row>3</xdr:row>
      <xdr:rowOff>9525</xdr:rowOff>
    </xdr:from>
    <xdr:to>
      <xdr:col>15</xdr:col>
      <xdr:colOff>9525</xdr:colOff>
      <xdr:row>17</xdr:row>
      <xdr:rowOff>85725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B9DC468-7EB0-4CC1-B644-B9B98FCE16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581525" y="7905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266700</xdr:colOff>
      <xdr:row>19</xdr:row>
      <xdr:rowOff>14287</xdr:rowOff>
    </xdr:from>
    <xdr:to>
      <xdr:col>11</xdr:col>
      <xdr:colOff>571500</xdr:colOff>
      <xdr:row>33</xdr:row>
      <xdr:rowOff>90487</xdr:rowOff>
    </xdr:to>
    <xdr:graphicFrame macro="">
      <xdr:nvGraphicFramePr>
        <xdr:cNvPr id="6" name="Chart 5">
          <a:extLst>
            <a:ext uri="{FF2B5EF4-FFF2-40B4-BE49-F238E27FC236}">
              <a16:creationId xmlns:a16="http://schemas.microsoft.com/office/drawing/2014/main" id="{BF9277C2-BDCE-4BFC-AEF3-E632A00BA3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695325</xdr:colOff>
      <xdr:row>2</xdr:row>
      <xdr:rowOff>171450</xdr:rowOff>
    </xdr:from>
    <xdr:to>
      <xdr:col>11</xdr:col>
      <xdr:colOff>466725</xdr:colOff>
      <xdr:row>16</xdr:row>
      <xdr:rowOff>28575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2A046411-FA2E-4BB2-B8CC-65D91828B57B}"/>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6534150" y="723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9525</xdr:colOff>
      <xdr:row>11</xdr:row>
      <xdr:rowOff>9526</xdr:rowOff>
    </xdr:from>
    <xdr:to>
      <xdr:col>11</xdr:col>
      <xdr:colOff>9525</xdr:colOff>
      <xdr:row>21</xdr:row>
      <xdr:rowOff>142875</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677774D3-B88F-4D62-88AB-816CB5F5BA81}"/>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362700" y="2276476"/>
              <a:ext cx="1828800" cy="2038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440.776683449076" createdVersion="3" refreshedVersion="3" minRefreshableVersion="3" recordCount="300" xr:uid="{00000000-000A-0000-FFFF-FFFF0400000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ount="268">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714"/>
        <n v="3850"/>
      </sharedItems>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211694772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441.037045138888" backgroundQuery="1" createdVersion="6" refreshedVersion="6" minRefreshableVersion="3" recordCount="0" supportSubquery="1" supportAdvancedDrill="1" xr:uid="{17FA60C6-A0C4-4843-ACEC-AA7EFA7C44F5}">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s]" caption="Costs" attribute="1" defaultMemberUniqueName="[Data].[Costs].[All]" allUniqueName="[Data].[Costs].[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s]" caption="Sum of Costs"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441.039905671299" backgroundQuery="1" createdVersion="6" refreshedVersion="6" minRefreshableVersion="3" recordCount="0" supportSubquery="1" supportAdvancedDrill="1" xr:uid="{8B22EDCC-A534-4A7B-90A9-7302875BCC60}">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s]" caption="Costs" attribute="1" defaultMemberUniqueName="[Data].[Costs].[All]" allUniqueName="[Data].[Costs].[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s]" caption="Sum of Costs"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442.052249768516" backgroundQuery="1" createdVersion="7" refreshedVersion="7" minRefreshableVersion="3" recordCount="0" supportSubquery="1" supportAdvancedDrill="1" xr:uid="{59F7F930-2BDD-491A-BCFC-48B97BB4B8BB}">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s]" caption="Costs" attribute="1" defaultMemberUniqueName="[Data].[Costs].[All]" allUniqueName="[Data].[Costs].[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s]" caption="Sum of Costs"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441.03946388889" backgroundQuery="1" createdVersion="3" refreshedVersion="6" minRefreshableVersion="3" recordCount="0" supportSubquery="1" supportAdvancedDrill="1" xr:uid="{14B47E06-CEA0-41B1-B41C-504DA17BE7CD}">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s]" caption="Costs" attribute="1" defaultMemberUniqueName="[Data].[Costs].[All]" allUniqueName="[Data].[Costs].[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s]" caption="Sum of Costs"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3067171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x v="0"/>
    <n v="114"/>
  </r>
  <r>
    <x v="1"/>
    <x v="1"/>
    <s v="Choco Coated Almonds"/>
    <x v="1"/>
    <n v="459"/>
  </r>
  <r>
    <x v="2"/>
    <x v="1"/>
    <s v="Almond Choco"/>
    <x v="2"/>
    <n v="147"/>
  </r>
  <r>
    <x v="3"/>
    <x v="2"/>
    <s v="Drinking Coco"/>
    <x v="3"/>
    <n v="288"/>
  </r>
  <r>
    <x v="4"/>
    <x v="3"/>
    <s v="White Choc"/>
    <x v="4"/>
    <n v="414"/>
  </r>
  <r>
    <x v="0"/>
    <x v="1"/>
    <s v="Peanut Butter Cubes"/>
    <x v="5"/>
    <n v="432"/>
  </r>
  <r>
    <x v="4"/>
    <x v="4"/>
    <s v="Smooth Sliky Salty"/>
    <x v="6"/>
    <n v="54"/>
  </r>
  <r>
    <x v="1"/>
    <x v="1"/>
    <s v="After Nines"/>
    <x v="7"/>
    <n v="210"/>
  </r>
  <r>
    <x v="5"/>
    <x v="4"/>
    <s v="50% Dark Bites"/>
    <x v="8"/>
    <n v="75"/>
  </r>
  <r>
    <x v="6"/>
    <x v="0"/>
    <s v="50% Dark Bites"/>
    <x v="9"/>
    <n v="12"/>
  </r>
  <r>
    <x v="7"/>
    <x v="3"/>
    <s v="White Choc"/>
    <x v="10"/>
    <n v="462"/>
  </r>
  <r>
    <x v="8"/>
    <x v="0"/>
    <s v="Eclairs"/>
    <x v="11"/>
    <n v="144"/>
  </r>
  <r>
    <x v="2"/>
    <x v="4"/>
    <s v="Mint Chip Choco"/>
    <x v="12"/>
    <n v="120"/>
  </r>
  <r>
    <x v="7"/>
    <x v="5"/>
    <s v="Milk Bars"/>
    <x v="13"/>
    <n v="54"/>
  </r>
  <r>
    <x v="8"/>
    <x v="1"/>
    <s v="White Choc"/>
    <x v="14"/>
    <n v="234"/>
  </r>
  <r>
    <x v="8"/>
    <x v="1"/>
    <s v="Manuka Honey Choco"/>
    <x v="15"/>
    <n v="66"/>
  </r>
  <r>
    <x v="4"/>
    <x v="0"/>
    <s v="Smooth Sliky Salty"/>
    <x v="16"/>
    <n v="87"/>
  </r>
  <r>
    <x v="6"/>
    <x v="5"/>
    <s v="Orange Choco"/>
    <x v="17"/>
    <n v="339"/>
  </r>
  <r>
    <x v="3"/>
    <x v="5"/>
    <s v="After Nines"/>
    <x v="18"/>
    <n v="144"/>
  </r>
  <r>
    <x v="7"/>
    <x v="3"/>
    <s v="Orange Choco"/>
    <x v="19"/>
    <n v="162"/>
  </r>
  <r>
    <x v="2"/>
    <x v="5"/>
    <s v="Fruit &amp; Nut Bars"/>
    <x v="20"/>
    <n v="90"/>
  </r>
  <r>
    <x v="1"/>
    <x v="4"/>
    <s v="Fruit &amp; Nut Bars"/>
    <x v="21"/>
    <n v="234"/>
  </r>
  <r>
    <x v="9"/>
    <x v="4"/>
    <s v="After Nines"/>
    <x v="22"/>
    <n v="141"/>
  </r>
  <r>
    <x v="1"/>
    <x v="0"/>
    <s v="99% Dark &amp; Pure"/>
    <x v="23"/>
    <n v="204"/>
  </r>
  <r>
    <x v="3"/>
    <x v="1"/>
    <s v="Raspberry Choco"/>
    <x v="15"/>
    <n v="186"/>
  </r>
  <r>
    <x v="3"/>
    <x v="2"/>
    <s v="Milk Bars"/>
    <x v="24"/>
    <n v="231"/>
  </r>
  <r>
    <x v="8"/>
    <x v="3"/>
    <s v="Mint Chip Choco"/>
    <x v="25"/>
    <n v="168"/>
  </r>
  <r>
    <x v="9"/>
    <x v="1"/>
    <s v="Orange Choco"/>
    <x v="26"/>
    <n v="195"/>
  </r>
  <r>
    <x v="6"/>
    <x v="2"/>
    <s v="Fruit &amp; Nut Bars"/>
    <x v="27"/>
    <n v="15"/>
  </r>
  <r>
    <x v="9"/>
    <x v="0"/>
    <s v="Fruit &amp; Nut Bars"/>
    <x v="28"/>
    <n v="30"/>
  </r>
  <r>
    <x v="3"/>
    <x v="0"/>
    <s v="85% Dark Bars"/>
    <x v="29"/>
    <n v="102"/>
  </r>
  <r>
    <x v="7"/>
    <x v="1"/>
    <s v="99% Dark &amp; Pure"/>
    <x v="30"/>
    <n v="15"/>
  </r>
  <r>
    <x v="1"/>
    <x v="3"/>
    <s v="70% Dark Bites"/>
    <x v="31"/>
    <n v="183"/>
  </r>
  <r>
    <x v="0"/>
    <x v="3"/>
    <s v="After Nines"/>
    <x v="32"/>
    <n v="12"/>
  </r>
  <r>
    <x v="3"/>
    <x v="3"/>
    <s v="50% Dark Bites"/>
    <x v="33"/>
    <n v="72"/>
  </r>
  <r>
    <x v="4"/>
    <x v="4"/>
    <s v="Organic Choco Syrup"/>
    <x v="34"/>
    <n v="282"/>
  </r>
  <r>
    <x v="7"/>
    <x v="3"/>
    <s v="Caramel Stuffed Bars"/>
    <x v="35"/>
    <n v="144"/>
  </r>
  <r>
    <x v="4"/>
    <x v="0"/>
    <s v="Mint Chip Choco"/>
    <x v="36"/>
    <n v="405"/>
  </r>
  <r>
    <x v="5"/>
    <x v="5"/>
    <s v="Choco Coated Almonds"/>
    <x v="37"/>
    <n v="75"/>
  </r>
  <r>
    <x v="0"/>
    <x v="5"/>
    <s v="Organic Choco Syrup"/>
    <x v="38"/>
    <n v="135"/>
  </r>
  <r>
    <x v="6"/>
    <x v="5"/>
    <s v="Organic Choco Syrup"/>
    <x v="39"/>
    <n v="21"/>
  </r>
  <r>
    <x v="7"/>
    <x v="4"/>
    <s v="Fruit &amp; Nut Bars"/>
    <x v="40"/>
    <n v="153"/>
  </r>
  <r>
    <x v="4"/>
    <x v="5"/>
    <s v="Raspberry Choco"/>
    <x v="41"/>
    <n v="15"/>
  </r>
  <r>
    <x v="8"/>
    <x v="1"/>
    <s v="50% Dark Bites"/>
    <x v="42"/>
    <n v="255"/>
  </r>
  <r>
    <x v="7"/>
    <x v="0"/>
    <s v="99% Dark &amp; Pure"/>
    <x v="43"/>
    <n v="18"/>
  </r>
  <r>
    <x v="4"/>
    <x v="0"/>
    <s v="Fruit &amp; Nut Bars"/>
    <x v="44"/>
    <n v="189"/>
  </r>
  <r>
    <x v="6"/>
    <x v="4"/>
    <s v="Choco Coated Almonds"/>
    <x v="45"/>
    <n v="21"/>
  </r>
  <r>
    <x v="8"/>
    <x v="2"/>
    <s v="Mint Chip Choco"/>
    <x v="46"/>
    <n v="36"/>
  </r>
  <r>
    <x v="4"/>
    <x v="5"/>
    <s v="Manuka Honey Choco"/>
    <x v="47"/>
    <n v="75"/>
  </r>
  <r>
    <x v="0"/>
    <x v="5"/>
    <s v="Eclairs"/>
    <x v="48"/>
    <n v="156"/>
  </r>
  <r>
    <x v="6"/>
    <x v="2"/>
    <s v="Mint Chip Choco"/>
    <x v="49"/>
    <n v="39"/>
  </r>
  <r>
    <x v="4"/>
    <x v="2"/>
    <s v="Spicy Special Slims"/>
    <x v="50"/>
    <n v="63"/>
  </r>
  <r>
    <x v="7"/>
    <x v="2"/>
    <s v="Manuka Honey Choco"/>
    <x v="51"/>
    <n v="75"/>
  </r>
  <r>
    <x v="7"/>
    <x v="4"/>
    <s v="Caramel Stuffed Bars"/>
    <x v="52"/>
    <n v="183"/>
  </r>
  <r>
    <x v="3"/>
    <x v="1"/>
    <s v="Milk Bars"/>
    <x v="53"/>
    <n v="69"/>
  </r>
  <r>
    <x v="0"/>
    <x v="2"/>
    <s v="White Choc"/>
    <x v="54"/>
    <n v="30"/>
  </r>
  <r>
    <x v="3"/>
    <x v="5"/>
    <s v="Eclairs"/>
    <x v="55"/>
    <n v="39"/>
  </r>
  <r>
    <x v="8"/>
    <x v="5"/>
    <s v="Choco Coated Almonds"/>
    <x v="56"/>
    <n v="504"/>
  </r>
  <r>
    <x v="2"/>
    <x v="0"/>
    <s v="Manuka Honey Choco"/>
    <x v="57"/>
    <n v="273"/>
  </r>
  <r>
    <x v="6"/>
    <x v="0"/>
    <s v="Smooth Sliky Salty"/>
    <x v="58"/>
    <n v="48"/>
  </r>
  <r>
    <x v="4"/>
    <x v="5"/>
    <s v="Organic Choco Syrup"/>
    <x v="59"/>
    <n v="207"/>
  </r>
  <r>
    <x v="4"/>
    <x v="2"/>
    <s v="Choco Coated Almonds"/>
    <x v="60"/>
    <n v="9"/>
  </r>
  <r>
    <x v="9"/>
    <x v="2"/>
    <s v="Fruit &amp; Nut Bars"/>
    <x v="61"/>
    <n v="261"/>
  </r>
  <r>
    <x v="4"/>
    <x v="4"/>
    <s v="Mint Chip Choco"/>
    <x v="62"/>
    <n v="6"/>
  </r>
  <r>
    <x v="1"/>
    <x v="0"/>
    <s v="Raspberry Choco"/>
    <x v="63"/>
    <n v="30"/>
  </r>
  <r>
    <x v="5"/>
    <x v="5"/>
    <s v="Orange Choco"/>
    <x v="22"/>
    <n v="138"/>
  </r>
  <r>
    <x v="5"/>
    <x v="0"/>
    <s v="Eclairs"/>
    <x v="64"/>
    <n v="111"/>
  </r>
  <r>
    <x v="6"/>
    <x v="1"/>
    <s v="Drinking Coco"/>
    <x v="42"/>
    <n v="15"/>
  </r>
  <r>
    <x v="0"/>
    <x v="5"/>
    <s v="99% Dark &amp; Pure"/>
    <x v="65"/>
    <n v="162"/>
  </r>
  <r>
    <x v="6"/>
    <x v="5"/>
    <s v="99% Dark &amp; Pure"/>
    <x v="66"/>
    <n v="195"/>
  </r>
  <r>
    <x v="9"/>
    <x v="4"/>
    <s v="50% Dark Bites"/>
    <x v="67"/>
    <n v="525"/>
  </r>
  <r>
    <x v="5"/>
    <x v="5"/>
    <s v="Peanut Butter Cubes"/>
    <x v="68"/>
    <n v="48"/>
  </r>
  <r>
    <x v="2"/>
    <x v="5"/>
    <s v="Caramel Stuffed Bars"/>
    <x v="69"/>
    <n v="150"/>
  </r>
  <r>
    <x v="2"/>
    <x v="5"/>
    <s v="Orange Choco"/>
    <x v="70"/>
    <n v="492"/>
  </r>
  <r>
    <x v="6"/>
    <x v="5"/>
    <s v="Manuka Honey Choco"/>
    <x v="71"/>
    <n v="102"/>
  </r>
  <r>
    <x v="8"/>
    <x v="2"/>
    <s v="Fruit &amp; Nut Bars"/>
    <x v="72"/>
    <n v="165"/>
  </r>
  <r>
    <x v="3"/>
    <x v="2"/>
    <s v="Caramel Stuffed Bars"/>
    <x v="73"/>
    <n v="309"/>
  </r>
  <r>
    <x v="4"/>
    <x v="2"/>
    <s v="Eclairs"/>
    <x v="74"/>
    <n v="156"/>
  </r>
  <r>
    <x v="2"/>
    <x v="1"/>
    <s v="Baker's Choco Chips"/>
    <x v="75"/>
    <n v="159"/>
  </r>
  <r>
    <x v="6"/>
    <x v="1"/>
    <s v="Raspberry Choco"/>
    <x v="76"/>
    <n v="201"/>
  </r>
  <r>
    <x v="1"/>
    <x v="3"/>
    <s v="Smooth Sliky Salty"/>
    <x v="77"/>
    <n v="210"/>
  </r>
  <r>
    <x v="7"/>
    <x v="4"/>
    <s v="Milk Bars"/>
    <x v="78"/>
    <n v="51"/>
  </r>
  <r>
    <x v="8"/>
    <x v="2"/>
    <s v="White Choc"/>
    <x v="47"/>
    <n v="39"/>
  </r>
  <r>
    <x v="9"/>
    <x v="1"/>
    <s v="Drinking Coco"/>
    <x v="79"/>
    <n v="279"/>
  </r>
  <r>
    <x v="9"/>
    <x v="4"/>
    <s v="Milk Bars"/>
    <x v="80"/>
    <n v="123"/>
  </r>
  <r>
    <x v="7"/>
    <x v="3"/>
    <s v="Organic Choco Syrup"/>
    <x v="81"/>
    <n v="81"/>
  </r>
  <r>
    <x v="0"/>
    <x v="0"/>
    <s v="99% Dark &amp; Pure"/>
    <x v="16"/>
    <n v="21"/>
  </r>
  <r>
    <x v="8"/>
    <x v="2"/>
    <s v="Caramel Stuffed Bars"/>
    <x v="82"/>
    <n v="162"/>
  </r>
  <r>
    <x v="9"/>
    <x v="1"/>
    <s v="Spicy Special Slims"/>
    <x v="83"/>
    <n v="228"/>
  </r>
  <r>
    <x v="9"/>
    <x v="2"/>
    <s v="Manuka Honey Choco"/>
    <x v="84"/>
    <n v="342"/>
  </r>
  <r>
    <x v="6"/>
    <x v="4"/>
    <s v="Milk Bars"/>
    <x v="85"/>
    <n v="54"/>
  </r>
  <r>
    <x v="3"/>
    <x v="1"/>
    <s v="Caramel Stuffed Bars"/>
    <x v="86"/>
    <n v="216"/>
  </r>
  <r>
    <x v="8"/>
    <x v="5"/>
    <s v="Baker's Choco Chips"/>
    <x v="87"/>
    <n v="54"/>
  </r>
  <r>
    <x v="4"/>
    <x v="4"/>
    <s v="White Choc"/>
    <x v="88"/>
    <n v="75"/>
  </r>
  <r>
    <x v="2"/>
    <x v="0"/>
    <s v="Fruit &amp; Nut Bars"/>
    <x v="89"/>
    <n v="93"/>
  </r>
  <r>
    <x v="2"/>
    <x v="0"/>
    <s v="White Choc"/>
    <x v="90"/>
    <n v="156"/>
  </r>
  <r>
    <x v="2"/>
    <x v="4"/>
    <s v="Eclairs"/>
    <x v="91"/>
    <n v="9"/>
  </r>
  <r>
    <x v="8"/>
    <x v="2"/>
    <s v="99% Dark &amp; Pure"/>
    <x v="8"/>
    <n v="18"/>
  </r>
  <r>
    <x v="0"/>
    <x v="1"/>
    <s v="Choco Coated Almonds"/>
    <x v="92"/>
    <n v="234"/>
  </r>
  <r>
    <x v="8"/>
    <x v="5"/>
    <s v="Caramel Stuffed Bars"/>
    <x v="93"/>
    <n v="312"/>
  </r>
  <r>
    <x v="5"/>
    <x v="2"/>
    <s v="99% Dark &amp; Pure"/>
    <x v="94"/>
    <n v="300"/>
  </r>
  <r>
    <x v="7"/>
    <x v="2"/>
    <s v="Organic Choco Syrup"/>
    <x v="95"/>
    <n v="519"/>
  </r>
  <r>
    <x v="3"/>
    <x v="0"/>
    <s v="Spicy Special Slims"/>
    <x v="96"/>
    <n v="9"/>
  </r>
  <r>
    <x v="6"/>
    <x v="1"/>
    <s v="Almond Choco"/>
    <x v="97"/>
    <n v="9"/>
  </r>
  <r>
    <x v="0"/>
    <x v="2"/>
    <s v="Peanut Butter Cubes"/>
    <x v="98"/>
    <n v="90"/>
  </r>
  <r>
    <x v="5"/>
    <x v="5"/>
    <s v="White Choc"/>
    <x v="99"/>
    <n v="96"/>
  </r>
  <r>
    <x v="7"/>
    <x v="2"/>
    <s v="Mint Chip Choco"/>
    <x v="100"/>
    <n v="21"/>
  </r>
  <r>
    <x v="0"/>
    <x v="5"/>
    <s v="Baker's Choco Chips"/>
    <x v="101"/>
    <n v="48"/>
  </r>
  <r>
    <x v="9"/>
    <x v="2"/>
    <s v="Organic Choco Syrup"/>
    <x v="102"/>
    <n v="72"/>
  </r>
  <r>
    <x v="1"/>
    <x v="1"/>
    <s v="Manuka Honey Choco"/>
    <x v="103"/>
    <n v="168"/>
  </r>
  <r>
    <x v="6"/>
    <x v="3"/>
    <s v="Baker's Choco Chips"/>
    <x v="104"/>
    <n v="51"/>
  </r>
  <r>
    <x v="3"/>
    <x v="2"/>
    <s v="99% Dark &amp; Pure"/>
    <x v="105"/>
    <n v="192"/>
  </r>
  <r>
    <x v="5"/>
    <x v="0"/>
    <s v="50% Dark Bites"/>
    <x v="106"/>
    <n v="225"/>
  </r>
  <r>
    <x v="4"/>
    <x v="5"/>
    <s v="Baker's Choco Chips"/>
    <x v="107"/>
    <n v="456"/>
  </r>
  <r>
    <x v="9"/>
    <x v="5"/>
    <s v="White Choc"/>
    <x v="108"/>
    <n v="93"/>
  </r>
  <r>
    <x v="4"/>
    <x v="5"/>
    <s v="Almond Choco"/>
    <x v="109"/>
    <n v="48"/>
  </r>
  <r>
    <x v="4"/>
    <x v="0"/>
    <s v="Drinking Coco"/>
    <x v="110"/>
    <n v="102"/>
  </r>
  <r>
    <x v="5"/>
    <x v="1"/>
    <s v="70% Dark Bites"/>
    <x v="111"/>
    <n v="252"/>
  </r>
  <r>
    <x v="7"/>
    <x v="0"/>
    <s v="Drinking Coco"/>
    <x v="112"/>
    <n v="138"/>
  </r>
  <r>
    <x v="0"/>
    <x v="4"/>
    <s v="White Choc"/>
    <x v="113"/>
    <n v="90"/>
  </r>
  <r>
    <x v="3"/>
    <x v="0"/>
    <s v="70% Dark Bites"/>
    <x v="114"/>
    <n v="240"/>
  </r>
  <r>
    <x v="0"/>
    <x v="4"/>
    <s v="Almond Choco"/>
    <x v="115"/>
    <n v="102"/>
  </r>
  <r>
    <x v="3"/>
    <x v="1"/>
    <s v="Organic Choco Syrup"/>
    <x v="116"/>
    <n v="129"/>
  </r>
  <r>
    <x v="1"/>
    <x v="1"/>
    <s v="Organic Choco Syrup"/>
    <x v="117"/>
    <n v="300"/>
  </r>
  <r>
    <x v="4"/>
    <x v="4"/>
    <s v="Peanut Butter Cubes"/>
    <x v="2"/>
    <n v="135"/>
  </r>
  <r>
    <x v="5"/>
    <x v="1"/>
    <s v="85% Dark Bars"/>
    <x v="118"/>
    <n v="114"/>
  </r>
  <r>
    <x v="5"/>
    <x v="1"/>
    <s v="50% Dark Bites"/>
    <x v="119"/>
    <n v="63"/>
  </r>
  <r>
    <x v="5"/>
    <x v="2"/>
    <s v="Manuka Honey Choco"/>
    <x v="120"/>
    <n v="252"/>
  </r>
  <r>
    <x v="9"/>
    <x v="2"/>
    <s v="Choco Coated Almonds"/>
    <x v="121"/>
    <n v="303"/>
  </r>
  <r>
    <x v="5"/>
    <x v="3"/>
    <s v="Eclairs"/>
    <x v="122"/>
    <n v="246"/>
  </r>
  <r>
    <x v="1"/>
    <x v="4"/>
    <s v="After Nines"/>
    <x v="123"/>
    <n v="84"/>
  </r>
  <r>
    <x v="5"/>
    <x v="5"/>
    <s v="Eclairs"/>
    <x v="56"/>
    <n v="39"/>
  </r>
  <r>
    <x v="6"/>
    <x v="2"/>
    <s v="Eclairs"/>
    <x v="47"/>
    <n v="348"/>
  </r>
  <r>
    <x v="5"/>
    <x v="0"/>
    <s v="Peanut Butter Cubes"/>
    <x v="124"/>
    <n v="48"/>
  </r>
  <r>
    <x v="6"/>
    <x v="0"/>
    <s v="After Nines"/>
    <x v="125"/>
    <n v="75"/>
  </r>
  <r>
    <x v="5"/>
    <x v="4"/>
    <s v="Caramel Stuffed Bars"/>
    <x v="126"/>
    <n v="258"/>
  </r>
  <r>
    <x v="4"/>
    <x v="3"/>
    <s v="Eclairs"/>
    <x v="127"/>
    <n v="27"/>
  </r>
  <r>
    <x v="1"/>
    <x v="4"/>
    <s v="Choco Coated Almonds"/>
    <x v="128"/>
    <n v="213"/>
  </r>
  <r>
    <x v="6"/>
    <x v="1"/>
    <s v="Manuka Honey Choco"/>
    <x v="129"/>
    <n v="357"/>
  </r>
  <r>
    <x v="2"/>
    <x v="0"/>
    <s v="Almond Choco"/>
    <x v="130"/>
    <n v="207"/>
  </r>
  <r>
    <x v="1"/>
    <x v="0"/>
    <s v="70% Dark Bites"/>
    <x v="131"/>
    <n v="150"/>
  </r>
  <r>
    <x v="3"/>
    <x v="2"/>
    <s v="Baker's Choco Chips"/>
    <x v="75"/>
    <n v="204"/>
  </r>
  <r>
    <x v="5"/>
    <x v="1"/>
    <s v="Organic Choco Syrup"/>
    <x v="132"/>
    <n v="21"/>
  </r>
  <r>
    <x v="3"/>
    <x v="5"/>
    <s v="Peanut Butter Cubes"/>
    <x v="133"/>
    <n v="174"/>
  </r>
  <r>
    <x v="7"/>
    <x v="0"/>
    <s v="Eclairs"/>
    <x v="134"/>
    <n v="201"/>
  </r>
  <r>
    <x v="1"/>
    <x v="4"/>
    <s v="Milk Bars"/>
    <x v="135"/>
    <n v="510"/>
  </r>
  <r>
    <x v="4"/>
    <x v="3"/>
    <s v="Manuka Honey Choco"/>
    <x v="136"/>
    <n v="378"/>
  </r>
  <r>
    <x v="2"/>
    <x v="5"/>
    <s v="Spicy Special Slims"/>
    <x v="137"/>
    <n v="27"/>
  </r>
  <r>
    <x v="7"/>
    <x v="3"/>
    <s v="Mint Chip Choco"/>
    <x v="138"/>
    <n v="117"/>
  </r>
  <r>
    <x v="4"/>
    <x v="4"/>
    <s v="Spicy Special Slims"/>
    <x v="139"/>
    <n v="36"/>
  </r>
  <r>
    <x v="1"/>
    <x v="1"/>
    <s v="Peanut Butter Cubes"/>
    <x v="140"/>
    <n v="126"/>
  </r>
  <r>
    <x v="2"/>
    <x v="3"/>
    <s v="White Choc"/>
    <x v="141"/>
    <n v="72"/>
  </r>
  <r>
    <x v="5"/>
    <x v="2"/>
    <s v="After Nines"/>
    <x v="142"/>
    <n v="42"/>
  </r>
  <r>
    <x v="0"/>
    <x v="3"/>
    <s v="Manuka Honey Choco"/>
    <x v="143"/>
    <n v="135"/>
  </r>
  <r>
    <x v="5"/>
    <x v="5"/>
    <s v="85% Dark Bars"/>
    <x v="144"/>
    <n v="189"/>
  </r>
  <r>
    <x v="4"/>
    <x v="0"/>
    <s v="Caramel Stuffed Bars"/>
    <x v="145"/>
    <n v="459"/>
  </r>
  <r>
    <x v="6"/>
    <x v="5"/>
    <s v="Raspberry Choco"/>
    <x v="146"/>
    <n v="201"/>
  </r>
  <r>
    <x v="4"/>
    <x v="5"/>
    <s v="70% Dark Bites"/>
    <x v="147"/>
    <n v="366"/>
  </r>
  <r>
    <x v="8"/>
    <x v="0"/>
    <s v="Manuka Honey Choco"/>
    <x v="148"/>
    <n v="324"/>
  </r>
  <r>
    <x v="2"/>
    <x v="1"/>
    <s v="Raspberry Choco"/>
    <x v="149"/>
    <n v="243"/>
  </r>
  <r>
    <x v="7"/>
    <x v="3"/>
    <s v="Spicy Special Slims"/>
    <x v="150"/>
    <n v="213"/>
  </r>
  <r>
    <x v="0"/>
    <x v="1"/>
    <s v="70% Dark Bites"/>
    <x v="151"/>
    <n v="447"/>
  </r>
  <r>
    <x v="0"/>
    <x v="4"/>
    <s v="Milk Bars"/>
    <x v="152"/>
    <n v="297"/>
  </r>
  <r>
    <x v="5"/>
    <x v="1"/>
    <s v="Mint Chip Choco"/>
    <x v="153"/>
    <n v="27"/>
  </r>
  <r>
    <x v="0"/>
    <x v="5"/>
    <s v="Fruit &amp; Nut Bars"/>
    <x v="154"/>
    <n v="75"/>
  </r>
  <r>
    <x v="9"/>
    <x v="3"/>
    <s v="Peanut Butter Cubes"/>
    <x v="155"/>
    <n v="30"/>
  </r>
  <r>
    <x v="5"/>
    <x v="2"/>
    <s v="Drinking Coco"/>
    <x v="12"/>
    <n v="177"/>
  </r>
  <r>
    <x v="0"/>
    <x v="5"/>
    <s v="Peanut Butter Cubes"/>
    <x v="156"/>
    <n v="159"/>
  </r>
  <r>
    <x v="8"/>
    <x v="1"/>
    <s v="Peanut Butter Cubes"/>
    <x v="135"/>
    <n v="306"/>
  </r>
  <r>
    <x v="8"/>
    <x v="5"/>
    <s v="Orange Choco"/>
    <x v="157"/>
    <n v="18"/>
  </r>
  <r>
    <x v="5"/>
    <x v="1"/>
    <s v="99% Dark &amp; Pure"/>
    <x v="158"/>
    <n v="240"/>
  </r>
  <r>
    <x v="6"/>
    <x v="5"/>
    <s v="Peanut Butter Cubes"/>
    <x v="159"/>
    <n v="93"/>
  </r>
  <r>
    <x v="9"/>
    <x v="5"/>
    <s v="Baker's Choco Chips"/>
    <x v="9"/>
    <n v="9"/>
  </r>
  <r>
    <x v="1"/>
    <x v="5"/>
    <s v="Mint Chip Choco"/>
    <x v="160"/>
    <n v="219"/>
  </r>
  <r>
    <x v="7"/>
    <x v="3"/>
    <s v="After Nines"/>
    <x v="99"/>
    <n v="141"/>
  </r>
  <r>
    <x v="3"/>
    <x v="0"/>
    <s v="Orange Choco"/>
    <x v="161"/>
    <n v="123"/>
  </r>
  <r>
    <x v="0"/>
    <x v="4"/>
    <s v="85% Dark Bars"/>
    <x v="162"/>
    <n v="51"/>
  </r>
  <r>
    <x v="4"/>
    <x v="2"/>
    <s v="Almond Choco"/>
    <x v="163"/>
    <n v="120"/>
  </r>
  <r>
    <x v="1"/>
    <x v="3"/>
    <s v="Baker's Choco Chips"/>
    <x v="164"/>
    <n v="27"/>
  </r>
  <r>
    <x v="2"/>
    <x v="2"/>
    <s v="Organic Choco Syrup"/>
    <x v="165"/>
    <n v="204"/>
  </r>
  <r>
    <x v="4"/>
    <x v="4"/>
    <s v="Milk Bars"/>
    <x v="61"/>
    <n v="123"/>
  </r>
  <r>
    <x v="9"/>
    <x v="0"/>
    <s v="Caramel Stuffed Bars"/>
    <x v="166"/>
    <n v="27"/>
  </r>
  <r>
    <x v="3"/>
    <x v="0"/>
    <s v="Baker's Choco Chips"/>
    <x v="167"/>
    <n v="177"/>
  </r>
  <r>
    <x v="8"/>
    <x v="3"/>
    <s v="Baker's Choco Chips"/>
    <x v="168"/>
    <n v="171"/>
  </r>
  <r>
    <x v="9"/>
    <x v="5"/>
    <s v="99% Dark &amp; Pure"/>
    <x v="169"/>
    <n v="204"/>
  </r>
  <r>
    <x v="8"/>
    <x v="5"/>
    <s v="50% Dark Bites"/>
    <x v="170"/>
    <n v="276"/>
  </r>
  <r>
    <x v="1"/>
    <x v="0"/>
    <s v="Baker's Choco Chips"/>
    <x v="171"/>
    <n v="45"/>
  </r>
  <r>
    <x v="0"/>
    <x v="4"/>
    <s v="Manuka Honey Choco"/>
    <x v="113"/>
    <n v="45"/>
  </r>
  <r>
    <x v="4"/>
    <x v="1"/>
    <s v="Organic Choco Syrup"/>
    <x v="172"/>
    <n v="177"/>
  </r>
  <r>
    <x v="6"/>
    <x v="2"/>
    <s v="Milk Bars"/>
    <x v="173"/>
    <n v="63"/>
  </r>
  <r>
    <x v="2"/>
    <x v="3"/>
    <s v="Drinking Coco"/>
    <x v="174"/>
    <n v="204"/>
  </r>
  <r>
    <x v="1"/>
    <x v="0"/>
    <s v="After Nines"/>
    <x v="175"/>
    <n v="195"/>
  </r>
  <r>
    <x v="5"/>
    <x v="5"/>
    <s v="50% Dark Bites"/>
    <x v="176"/>
    <n v="369"/>
  </r>
  <r>
    <x v="8"/>
    <x v="5"/>
    <s v="White Choc"/>
    <x v="177"/>
    <n v="42"/>
  </r>
  <r>
    <x v="4"/>
    <x v="0"/>
    <s v="70% Dark Bites"/>
    <x v="178"/>
    <n v="81"/>
  </r>
  <r>
    <x v="2"/>
    <x v="0"/>
    <s v="Baker's Choco Chips"/>
    <x v="179"/>
    <n v="246"/>
  </r>
  <r>
    <x v="2"/>
    <x v="5"/>
    <s v="Eclairs"/>
    <x v="180"/>
    <n v="174"/>
  </r>
  <r>
    <x v="1"/>
    <x v="1"/>
    <s v="70% Dark Bites"/>
    <x v="181"/>
    <n v="81"/>
  </r>
  <r>
    <x v="0"/>
    <x v="1"/>
    <s v="After Nines"/>
    <x v="182"/>
    <n v="372"/>
  </r>
  <r>
    <x v="0"/>
    <x v="1"/>
    <s v="Mint Chip Choco"/>
    <x v="183"/>
    <n v="174"/>
  </r>
  <r>
    <x v="3"/>
    <x v="2"/>
    <s v="Choco Coated Almonds"/>
    <x v="184"/>
    <n v="84"/>
  </r>
  <r>
    <x v="3"/>
    <x v="5"/>
    <s v="Mint Chip Choco"/>
    <x v="185"/>
    <n v="225"/>
  </r>
  <r>
    <x v="6"/>
    <x v="2"/>
    <s v="70% Dark Bites"/>
    <x v="114"/>
    <n v="105"/>
  </r>
  <r>
    <x v="0"/>
    <x v="3"/>
    <s v="Caramel Stuffed Bars"/>
    <x v="186"/>
    <n v="225"/>
  </r>
  <r>
    <x v="7"/>
    <x v="0"/>
    <s v="50% Dark Bites"/>
    <x v="187"/>
    <n v="54"/>
  </r>
  <r>
    <x v="5"/>
    <x v="0"/>
    <s v="Baker's Choco Chips"/>
    <x v="188"/>
    <n v="0"/>
  </r>
  <r>
    <x v="6"/>
    <x v="3"/>
    <s v="85% Dark Bars"/>
    <x v="65"/>
    <n v="171"/>
  </r>
  <r>
    <x v="2"/>
    <x v="5"/>
    <s v="Mint Chip Choco"/>
    <x v="62"/>
    <n v="189"/>
  </r>
  <r>
    <x v="5"/>
    <x v="4"/>
    <s v="Drinking Coco"/>
    <x v="189"/>
    <n v="270"/>
  </r>
  <r>
    <x v="4"/>
    <x v="3"/>
    <s v="70% Dark Bites"/>
    <x v="190"/>
    <n v="63"/>
  </r>
  <r>
    <x v="3"/>
    <x v="4"/>
    <s v="White Choc"/>
    <x v="191"/>
    <n v="21"/>
  </r>
  <r>
    <x v="5"/>
    <x v="0"/>
    <s v="After Nines"/>
    <x v="192"/>
    <n v="207"/>
  </r>
  <r>
    <x v="2"/>
    <x v="0"/>
    <s v="Orange Choco"/>
    <x v="193"/>
    <n v="96"/>
  </r>
  <r>
    <x v="6"/>
    <x v="3"/>
    <s v="After Nines"/>
    <x v="194"/>
    <n v="81"/>
  </r>
  <r>
    <x v="2"/>
    <x v="3"/>
    <s v="85% Dark Bars"/>
    <x v="195"/>
    <n v="306"/>
  </r>
  <r>
    <x v="9"/>
    <x v="3"/>
    <s v="Spicy Special Slims"/>
    <x v="196"/>
    <n v="279"/>
  </r>
  <r>
    <x v="7"/>
    <x v="4"/>
    <s v="Almond Choco"/>
    <x v="197"/>
    <n v="3"/>
  </r>
  <r>
    <x v="5"/>
    <x v="3"/>
    <s v="Organic Choco Syrup"/>
    <x v="198"/>
    <n v="198"/>
  </r>
  <r>
    <x v="6"/>
    <x v="3"/>
    <s v="Drinking Coco"/>
    <x v="199"/>
    <n v="249"/>
  </r>
  <r>
    <x v="4"/>
    <x v="5"/>
    <s v="Mint Chip Choco"/>
    <x v="200"/>
    <n v="75"/>
  </r>
  <r>
    <x v="2"/>
    <x v="2"/>
    <s v="Choco Coated Almonds"/>
    <x v="201"/>
    <n v="189"/>
  </r>
  <r>
    <x v="5"/>
    <x v="2"/>
    <s v="Choco Coated Almonds"/>
    <x v="202"/>
    <n v="87"/>
  </r>
  <r>
    <x v="3"/>
    <x v="2"/>
    <s v="70% Dark Bites"/>
    <x v="60"/>
    <n v="174"/>
  </r>
  <r>
    <x v="7"/>
    <x v="3"/>
    <s v="Raspberry Choco"/>
    <x v="203"/>
    <n v="36"/>
  </r>
  <r>
    <x v="2"/>
    <x v="4"/>
    <s v="85% Dark Bars"/>
    <x v="204"/>
    <n v="60"/>
  </r>
  <r>
    <x v="8"/>
    <x v="1"/>
    <s v="Fruit &amp; Nut Bars"/>
    <x v="103"/>
    <n v="78"/>
  </r>
  <r>
    <x v="2"/>
    <x v="2"/>
    <s v="70% Dark Bites"/>
    <x v="205"/>
    <n v="57"/>
  </r>
  <r>
    <x v="2"/>
    <x v="0"/>
    <s v="Caramel Stuffed Bars"/>
    <x v="206"/>
    <n v="45"/>
  </r>
  <r>
    <x v="3"/>
    <x v="4"/>
    <s v="After Nines"/>
    <x v="207"/>
    <n v="3"/>
  </r>
  <r>
    <x v="9"/>
    <x v="1"/>
    <s v="Raspberry Choco"/>
    <x v="208"/>
    <n v="6"/>
  </r>
  <r>
    <x v="6"/>
    <x v="0"/>
    <s v="White Choc"/>
    <x v="209"/>
    <n v="21"/>
  </r>
  <r>
    <x v="6"/>
    <x v="2"/>
    <s v="Drinking Coco"/>
    <x v="210"/>
    <n v="3"/>
  </r>
  <r>
    <x v="1"/>
    <x v="5"/>
    <s v="Smooth Sliky Salty"/>
    <x v="211"/>
    <n v="288"/>
  </r>
  <r>
    <x v="4"/>
    <x v="2"/>
    <s v="Milk Bars"/>
    <x v="212"/>
    <n v="30"/>
  </r>
  <r>
    <x v="0"/>
    <x v="4"/>
    <s v="Baker's Choco Chips"/>
    <x v="213"/>
    <n v="87"/>
  </r>
  <r>
    <x v="0"/>
    <x v="3"/>
    <s v="Organic Choco Syrup"/>
    <x v="214"/>
    <n v="30"/>
  </r>
  <r>
    <x v="6"/>
    <x v="4"/>
    <s v="99% Dark &amp; Pure"/>
    <x v="215"/>
    <n v="168"/>
  </r>
  <r>
    <x v="0"/>
    <x v="2"/>
    <s v="Organic Choco Syrup"/>
    <x v="216"/>
    <n v="306"/>
  </r>
  <r>
    <x v="4"/>
    <x v="1"/>
    <s v="Almond Choco"/>
    <x v="217"/>
    <n v="402"/>
  </r>
  <r>
    <x v="8"/>
    <x v="0"/>
    <s v="Caramel Stuffed Bars"/>
    <x v="218"/>
    <n v="327"/>
  </r>
  <r>
    <x v="0"/>
    <x v="0"/>
    <s v="Organic Choco Syrup"/>
    <x v="219"/>
    <n v="93"/>
  </r>
  <r>
    <x v="9"/>
    <x v="1"/>
    <s v="50% Dark Bites"/>
    <x v="220"/>
    <n v="96"/>
  </r>
  <r>
    <x v="1"/>
    <x v="3"/>
    <s v="Drinking Coco"/>
    <x v="221"/>
    <n v="27"/>
  </r>
  <r>
    <x v="2"/>
    <x v="4"/>
    <s v="Baker's Choco Chips"/>
    <x v="222"/>
    <n v="99"/>
  </r>
  <r>
    <x v="2"/>
    <x v="4"/>
    <s v="Peanut Butter Cubes"/>
    <x v="223"/>
    <n v="87"/>
  </r>
  <r>
    <x v="9"/>
    <x v="0"/>
    <s v="Spicy Special Slims"/>
    <x v="224"/>
    <n v="288"/>
  </r>
  <r>
    <x v="1"/>
    <x v="1"/>
    <s v="Orange Choco"/>
    <x v="225"/>
    <n v="363"/>
  </r>
  <r>
    <x v="9"/>
    <x v="5"/>
    <s v="Eclairs"/>
    <x v="226"/>
    <n v="87"/>
  </r>
  <r>
    <x v="4"/>
    <x v="5"/>
    <s v="Eclairs"/>
    <x v="227"/>
    <n v="150"/>
  </r>
  <r>
    <x v="7"/>
    <x v="1"/>
    <s v="Eclairs"/>
    <x v="228"/>
    <n v="303"/>
  </r>
  <r>
    <x v="5"/>
    <x v="1"/>
    <s v="Caramel Stuffed Bars"/>
    <x v="229"/>
    <n v="288"/>
  </r>
  <r>
    <x v="9"/>
    <x v="2"/>
    <s v="Milk Bars"/>
    <x v="230"/>
    <n v="75"/>
  </r>
  <r>
    <x v="0"/>
    <x v="4"/>
    <s v="Smooth Sliky Salty"/>
    <x v="231"/>
    <n v="39"/>
  </r>
  <r>
    <x v="4"/>
    <x v="5"/>
    <s v="Choco Coated Almonds"/>
    <x v="232"/>
    <n v="123"/>
  </r>
  <r>
    <x v="0"/>
    <x v="2"/>
    <s v="Almond Choco"/>
    <x v="233"/>
    <n v="36"/>
  </r>
  <r>
    <x v="6"/>
    <x v="5"/>
    <s v="After Nines"/>
    <x v="171"/>
    <n v="237"/>
  </r>
  <r>
    <x v="0"/>
    <x v="2"/>
    <s v="Milk Bars"/>
    <x v="234"/>
    <n v="201"/>
  </r>
  <r>
    <x v="7"/>
    <x v="2"/>
    <s v="Eclairs"/>
    <x v="235"/>
    <n v="48"/>
  </r>
  <r>
    <x v="6"/>
    <x v="1"/>
    <s v="After Nines"/>
    <x v="236"/>
    <n v="84"/>
  </r>
  <r>
    <x v="1"/>
    <x v="0"/>
    <s v="Spicy Special Slims"/>
    <x v="237"/>
    <n v="87"/>
  </r>
  <r>
    <x v="5"/>
    <x v="4"/>
    <s v="70% Dark Bites"/>
    <x v="238"/>
    <n v="312"/>
  </r>
  <r>
    <x v="8"/>
    <x v="3"/>
    <s v="Caramel Stuffed Bars"/>
    <x v="159"/>
    <n v="102"/>
  </r>
  <r>
    <x v="1"/>
    <x v="4"/>
    <s v="Spicy Special Slims"/>
    <x v="239"/>
    <n v="78"/>
  </r>
  <r>
    <x v="8"/>
    <x v="5"/>
    <s v="Fruit &amp; Nut Bars"/>
    <x v="240"/>
    <n v="117"/>
  </r>
  <r>
    <x v="3"/>
    <x v="1"/>
    <s v="99% Dark &amp; Pure"/>
    <x v="213"/>
    <n v="99"/>
  </r>
  <r>
    <x v="0"/>
    <x v="1"/>
    <s v="85% Dark Bars"/>
    <x v="190"/>
    <n v="48"/>
  </r>
  <r>
    <x v="5"/>
    <x v="5"/>
    <s v="Raspberry Choco"/>
    <x v="241"/>
    <n v="24"/>
  </r>
  <r>
    <x v="0"/>
    <x v="3"/>
    <s v="Raspberry Choco"/>
    <x v="242"/>
    <n v="42"/>
  </r>
  <r>
    <x v="4"/>
    <x v="1"/>
    <s v="Orange Choco"/>
    <x v="243"/>
    <n v="270"/>
  </r>
  <r>
    <x v="1"/>
    <x v="2"/>
    <s v="Fruit &amp; Nut Bars"/>
    <x v="48"/>
    <n v="150"/>
  </r>
  <r>
    <x v="7"/>
    <x v="0"/>
    <s v="Raspberry Choco"/>
    <x v="244"/>
    <n v="42"/>
  </r>
  <r>
    <x v="0"/>
    <x v="1"/>
    <s v="Manuka Honey Choco"/>
    <x v="245"/>
    <n v="126"/>
  </r>
  <r>
    <x v="4"/>
    <x v="0"/>
    <s v="Baker's Choco Chips"/>
    <x v="246"/>
    <n v="6"/>
  </r>
  <r>
    <x v="8"/>
    <x v="1"/>
    <s v="Raspberry Choco"/>
    <x v="121"/>
    <n v="276"/>
  </r>
  <r>
    <x v="8"/>
    <x v="5"/>
    <s v="Eclairs"/>
    <x v="206"/>
    <n v="93"/>
  </r>
  <r>
    <x v="7"/>
    <x v="2"/>
    <s v="Smooth Sliky Salty"/>
    <x v="247"/>
    <n v="246"/>
  </r>
  <r>
    <x v="4"/>
    <x v="3"/>
    <s v="85% Dark Bars"/>
    <x v="248"/>
    <n v="3"/>
  </r>
  <r>
    <x v="1"/>
    <x v="4"/>
    <s v="Organic Choco Syrup"/>
    <x v="249"/>
    <n v="63"/>
  </r>
  <r>
    <x v="6"/>
    <x v="1"/>
    <s v="Smooth Sliky Salty"/>
    <x v="117"/>
    <n v="246"/>
  </r>
  <r>
    <x v="7"/>
    <x v="5"/>
    <s v="99% Dark &amp; Pure"/>
    <x v="250"/>
    <n v="120"/>
  </r>
  <r>
    <x v="7"/>
    <x v="4"/>
    <s v="Smooth Sliky Salty"/>
    <x v="251"/>
    <n v="348"/>
  </r>
  <r>
    <x v="3"/>
    <x v="5"/>
    <s v="Fruit &amp; Nut Bars"/>
    <x v="252"/>
    <n v="126"/>
  </r>
  <r>
    <x v="4"/>
    <x v="1"/>
    <s v="70% Dark Bites"/>
    <x v="253"/>
    <n v="123"/>
  </r>
  <r>
    <x v="6"/>
    <x v="4"/>
    <s v="White Choc"/>
    <x v="254"/>
    <n v="45"/>
  </r>
  <r>
    <x v="9"/>
    <x v="4"/>
    <s v="Almond Choco"/>
    <x v="255"/>
    <n v="126"/>
  </r>
  <r>
    <x v="0"/>
    <x v="0"/>
    <s v="Manuka Honey Choco"/>
    <x v="256"/>
    <n v="72"/>
  </r>
  <r>
    <x v="4"/>
    <x v="2"/>
    <s v="Manuka Honey Choco"/>
    <x v="257"/>
    <n v="135"/>
  </r>
  <r>
    <x v="9"/>
    <x v="5"/>
    <s v="After Nines"/>
    <x v="258"/>
    <n v="24"/>
  </r>
  <r>
    <x v="5"/>
    <x v="2"/>
    <s v="Smooth Sliky Salty"/>
    <x v="259"/>
    <n v="117"/>
  </r>
  <r>
    <x v="8"/>
    <x v="3"/>
    <s v="Manuka Honey Choco"/>
    <x v="260"/>
    <n v="51"/>
  </r>
  <r>
    <x v="7"/>
    <x v="3"/>
    <s v="Fruit &amp; Nut Bars"/>
    <x v="261"/>
    <n v="36"/>
  </r>
  <r>
    <x v="2"/>
    <x v="1"/>
    <s v="Organic Choco Syrup"/>
    <x v="262"/>
    <n v="144"/>
  </r>
  <r>
    <x v="2"/>
    <x v="2"/>
    <s v="White Choc"/>
    <x v="263"/>
    <n v="114"/>
  </r>
  <r>
    <x v="5"/>
    <x v="0"/>
    <s v="70% Dark Bites"/>
    <x v="264"/>
    <n v="54"/>
  </r>
  <r>
    <x v="5"/>
    <x v="0"/>
    <s v="Mint Chip Choco"/>
    <x v="64"/>
    <n v="333"/>
  </r>
  <r>
    <x v="8"/>
    <x v="0"/>
    <s v="Almond Choco"/>
    <x v="62"/>
    <n v="366"/>
  </r>
  <r>
    <x v="8"/>
    <x v="4"/>
    <s v="Baker's Choco Chips"/>
    <x v="265"/>
    <n v="303"/>
  </r>
  <r>
    <x v="7"/>
    <x v="3"/>
    <s v="Peanut Butter Cubes"/>
    <x v="65"/>
    <n v="126"/>
  </r>
  <r>
    <x v="3"/>
    <x v="0"/>
    <s v="Raspberry Choco"/>
    <x v="266"/>
    <n v="231"/>
  </r>
  <r>
    <x v="2"/>
    <x v="4"/>
    <s v="White Choc"/>
    <x v="267"/>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7" minRefreshableVersion="3" showCalcMbrs="0" useAutoFormatting="1" rowGrandTotals="0" colGrandTotals="0" itemPrintTitles="1" createdVersion="3" indent="0" outline="1" outlineData="1" multipleFieldFilters="0">
  <location ref="B4:E11" firstHeaderRow="1" firstDataRow="2" firstDataCol="1"/>
  <pivotFields count="5">
    <pivotField showAll="0">
      <items count="11">
        <item x="7"/>
        <item h="1" x="1"/>
        <item h="1" x="3"/>
        <item h="1" x="5"/>
        <item h="1"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dataField="1" numFmtId="3" showAll="0"/>
  </pivotFields>
  <rowFields count="1">
    <field x="1"/>
  </rowFields>
  <rowItems count="6">
    <i>
      <x v="4"/>
    </i>
    <i>
      <x v="3"/>
    </i>
    <i>
      <x v="1"/>
    </i>
    <i>
      <x/>
    </i>
    <i>
      <x v="2"/>
    </i>
    <i>
      <x v="5"/>
    </i>
  </rowItems>
  <colFields count="1">
    <field x="-2"/>
  </colFields>
  <colItems count="3">
    <i>
      <x/>
    </i>
    <i i="1">
      <x v="1"/>
    </i>
    <i i="2">
      <x v="2"/>
    </i>
  </colItems>
  <dataFields count="3">
    <dataField name="Sum of Amount" fld="3" baseField="0" baseItem="0" numFmtId="164"/>
    <dataField name="                        " fld="3" baseField="1" baseItem="4"/>
    <dataField name="Sum of Units" fld="4" baseField="0" baseItem="0"/>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D2CAE2-CB7B-4285-9A62-AE5C5F2CAEB6}"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5:J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2ACB59-554A-4C8A-909F-6D5A246C5EB1}" name="PivotTable2" cacheId="0"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H4:I1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2BF931-41FF-4C58-8941-2E05FFF8DA66}"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4:H27" firstHeaderRow="1" firstDataRow="1" firstDataCol="1"/>
  <pivotFields count="3">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69BE5B-BA43-44E9-9FB9-4EB29818C025}" name="PivotTable1"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B12:F35"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outline="0" fieldPosition="0">
          <references count="1">
            <reference field="4294967294" count="1">
              <x v="3"/>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9FA7677-4A16-42F2-A9B8-5AD18BC08A83}" sourceName="Sales Person">
  <pivotTables>
    <pivotTable tabId="6" name="PivotTable1"/>
  </pivotTables>
  <data>
    <tabular pivotCacheId="2116947720">
      <items count="10">
        <i x="7" s="1"/>
        <i x="1"/>
        <i x="3"/>
        <i x="5"/>
        <i x="4"/>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149BB3D3-4F22-4839-A775-D18D0407C704}" sourceName="[Data].[Geography]">
  <pivotTables>
    <pivotTable tabId="10" name="PivotTable3"/>
  </pivotTables>
  <data>
    <olap pivotCacheId="1530671710">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5AF1AB8C-A77C-4DFD-B7CC-C934C90BD25A}" sourceName="[Data].[Geography]">
  <pivotTables>
    <pivotTable tabId="13" name="PivotTable1"/>
  </pivotTables>
  <data>
    <olap pivotCacheId="1530671710">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6214C65-A3CA-49D1-A87C-F917519DB235}"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4B091788-4D76-4F2F-A039-3CA41FF6119B}"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BB4BB6B6-5EF2-4586-AEFC-2AFB6E37030B}"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ducts" displayName="products" ref="Z10:AA32" totalsRowShown="0">
  <autoFilter ref="Z10:AA32" xr:uid="{00000000-0009-0000-0100-000001000000}"/>
  <tableColumns count="2">
    <tableColumn id="1" xr3:uid="{00000000-0010-0000-0000-000001000000}" name="Product"/>
    <tableColumn id="2" xr3:uid="{00000000-0010-0000-0000-000002000000}" name="Cost per unit"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ata" displayName="Data" ref="C10:I310" totalsRowShown="0" headerRowDxfId="13">
  <autoFilter ref="C10:I310" xr:uid="{00000000-0009-0000-0100-000002000000}"/>
  <tableColumns count="7">
    <tableColumn id="1" xr3:uid="{00000000-0010-0000-0100-000001000000}" name="Sales Person"/>
    <tableColumn id="2" xr3:uid="{00000000-0010-0000-0100-000002000000}" name="Geography"/>
    <tableColumn id="3" xr3:uid="{00000000-0010-0000-0100-000003000000}" name="Product"/>
    <tableColumn id="4" xr3:uid="{00000000-0010-0000-0100-000004000000}" name="Amount" dataDxfId="12"/>
    <tableColumn id="5" xr3:uid="{00000000-0010-0000-0100-000005000000}" name="Units" dataDxfId="11"/>
    <tableColumn id="6" xr3:uid="{A3F6632E-1473-42E2-992F-B03FAA1E4D6E}" name="Cost Per Unit" dataDxfId="10">
      <calculatedColumnFormula>_xll.XLOOKUP(Data[[#This Row],[Product]],products[Product],products[Cost per unit])</calculatedColumnFormula>
    </tableColumn>
    <tableColumn id="7" xr3:uid="{73B95728-96C7-4A3D-A032-3959A6CCCC83}" name="Costs" dataDxfId="9">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12C7D46-8C26-4614-9FB2-D626D04828C3}" name="Table6" displayName="Table6" ref="F4:H8" totalsRowShown="0">
  <autoFilter ref="F4:H8" xr:uid="{EE2A4BD0-1914-4D95-83F1-84A7DF23FCD3}"/>
  <tableColumns count="3">
    <tableColumn id="1" xr3:uid="{431A4620-AF8E-419C-B164-B185AD6F7450}" name="Column1"/>
    <tableColumn id="2" xr3:uid="{FB56A32A-ED13-43E4-AB54-BD0136B7B881}" name="Amount"/>
    <tableColumn id="3" xr3:uid="{0D291835-E322-4185-B704-61BB56BDAADD}" name="Unit"/>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Data6" displayName="Data6" ref="D4:H304" totalsRowShown="0" headerRowDxfId="8">
  <tableColumns count="5">
    <tableColumn id="1" xr3:uid="{00000000-0010-0000-0200-000001000000}" name="Sales Person"/>
    <tableColumn id="2" xr3:uid="{00000000-0010-0000-0200-000002000000}" name="Geography"/>
    <tableColumn id="3" xr3:uid="{00000000-0010-0000-0200-000003000000}" name="Product"/>
    <tableColumn id="4" xr3:uid="{00000000-0010-0000-0200-000004000000}" name="Amount" dataDxfId="7"/>
    <tableColumn id="5" xr3:uid="{00000000-0010-0000-0200-000005000000}" name="Units" dataDxfId="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0F5370-5934-4BDB-A3B1-17E427E7DE55}" name="Data5" displayName="Data5" ref="Q4:U304" totalsRowShown="0" headerRowDxfId="5">
  <autoFilter ref="Q4:U304" xr:uid="{5CFB6838-9240-41ED-BAA9-6A02AC888647}"/>
  <tableColumns count="5">
    <tableColumn id="1" xr3:uid="{B245F82E-0A2B-49A3-8409-2093124C22F6}" name="Sales Person"/>
    <tableColumn id="2" xr3:uid="{EC889AC5-9242-45AC-9F23-B48815AF5816}" name="Geography"/>
    <tableColumn id="3" xr3:uid="{8B46A273-B3F2-482B-BDE6-68DD5276A8AF}" name="Product"/>
    <tableColumn id="4" xr3:uid="{7F27C7F0-A46A-4E0C-B1EC-BF4BD13FB9CC}" name="Amount" dataDxfId="4"/>
    <tableColumn id="5" xr3:uid="{AA32050C-12AF-4F79-B08C-7023F18F3B50}" name="Units" dataDxfId="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01FC94-FC8F-44E3-98D4-3E5AAC993011}" name="Table3" displayName="Table3" ref="H9:L19" totalsRowShown="0">
  <autoFilter ref="H9:L19" xr:uid="{B401FC94-FC8F-44E3-98D4-3E5AAC993011}"/>
  <tableColumns count="5">
    <tableColumn id="1" xr3:uid="{13FA8509-1515-418A-88BB-EB0B0F5077EA}" name="   "/>
    <tableColumn id="2" xr3:uid="{25FFE8FA-E56E-4549-B078-D00697EFB768}" name="      "/>
    <tableColumn id="3" xr3:uid="{380046AB-485F-455B-91D0-7FCA9C1B2192}" name="Amount"/>
    <tableColumn id="4" xr3:uid="{41724DC9-700C-463E-B96A-01E20DF0FB14}" name="Units"/>
    <tableColumn id="5" xr3:uid="{D9310BD6-6CEB-4B92-8438-F426E0904DED}" name="Sales Target - Yes/No" dataDxfId="2">
      <calculatedColumnFormula>IF(J9&gt;12000,"Yes","No")</calculatedColumnFormula>
    </tableColumn>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0:AA657"/>
  <sheetViews>
    <sheetView showGridLines="0" tabSelected="1" zoomScaleNormal="100" workbookViewId="0">
      <selection activeCell="F5" sqref="F5"/>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8" width="12.5703125" bestFit="1" customWidth="1"/>
    <col min="10" max="10" width="3.85546875" customWidth="1"/>
    <col min="11" max="11" width="53.85546875" customWidth="1"/>
    <col min="25" max="25" width="21.85546875" bestFit="1" customWidth="1"/>
    <col min="26" max="26" width="14.42578125" customWidth="1"/>
    <col min="31" max="31" width="21.85546875" customWidth="1"/>
  </cols>
  <sheetData>
    <row r="10" spans="3:27" x14ac:dyDescent="0.25">
      <c r="C10" s="4" t="s">
        <v>11</v>
      </c>
      <c r="D10" s="4" t="s">
        <v>12</v>
      </c>
      <c r="E10" s="4" t="s">
        <v>0</v>
      </c>
      <c r="F10" s="8" t="s">
        <v>1</v>
      </c>
      <c r="G10" s="8" t="s">
        <v>49</v>
      </c>
      <c r="H10" s="8" t="s">
        <v>76</v>
      </c>
      <c r="I10" s="4" t="s">
        <v>77</v>
      </c>
      <c r="K10" s="7" t="s">
        <v>42</v>
      </c>
      <c r="L10" s="1"/>
      <c r="Z10" t="s">
        <v>0</v>
      </c>
      <c r="AA10" t="s">
        <v>50</v>
      </c>
    </row>
    <row r="11" spans="3:27" x14ac:dyDescent="0.25">
      <c r="C11" t="s">
        <v>40</v>
      </c>
      <c r="D11" t="s">
        <v>37</v>
      </c>
      <c r="E11" t="s">
        <v>30</v>
      </c>
      <c r="F11" s="2">
        <v>1624</v>
      </c>
      <c r="G11" s="3">
        <v>114</v>
      </c>
      <c r="H11" s="31">
        <f>_xll.XLOOKUP(Data[[#This Row],[Product]],products[Product],products[Cost per unit])</f>
        <v>14.49</v>
      </c>
      <c r="I11">
        <f>Data[[#This Row],[Cost Per Unit]]*Data[[#This Row],[Units]]</f>
        <v>1651.8600000000001</v>
      </c>
      <c r="K11" s="5">
        <v>1</v>
      </c>
      <c r="L11" s="6" t="s">
        <v>43</v>
      </c>
      <c r="Z11" t="s">
        <v>13</v>
      </c>
      <c r="AA11" s="9">
        <v>9.33</v>
      </c>
    </row>
    <row r="12" spans="3:27" x14ac:dyDescent="0.25">
      <c r="C12" t="s">
        <v>8</v>
      </c>
      <c r="D12" t="s">
        <v>35</v>
      </c>
      <c r="E12" t="s">
        <v>32</v>
      </c>
      <c r="F12" s="2">
        <v>6706</v>
      </c>
      <c r="G12" s="3">
        <v>459</v>
      </c>
      <c r="H12" s="31">
        <f>_xll.XLOOKUP(Data[[#This Row],[Product]],products[Product],products[Cost per unit])</f>
        <v>8.65</v>
      </c>
      <c r="I12">
        <f>Data[[#This Row],[Cost Per Unit]]*Data[[#This Row],[Units]]</f>
        <v>3970.3500000000004</v>
      </c>
      <c r="K12" s="5">
        <v>2</v>
      </c>
      <c r="L12" s="6" t="s">
        <v>52</v>
      </c>
      <c r="Z12" t="s">
        <v>14</v>
      </c>
      <c r="AA12" s="9">
        <v>11.7</v>
      </c>
    </row>
    <row r="13" spans="3:27" x14ac:dyDescent="0.25">
      <c r="C13" t="s">
        <v>9</v>
      </c>
      <c r="D13" t="s">
        <v>35</v>
      </c>
      <c r="E13" t="s">
        <v>4</v>
      </c>
      <c r="F13" s="2">
        <v>959</v>
      </c>
      <c r="G13" s="3">
        <v>147</v>
      </c>
      <c r="H13" s="31">
        <f>_xll.XLOOKUP(Data[[#This Row],[Product]],products[Product],products[Cost per unit])</f>
        <v>11.88</v>
      </c>
      <c r="I13">
        <f>Data[[#This Row],[Cost Per Unit]]*Data[[#This Row],[Units]]</f>
        <v>1746.3600000000001</v>
      </c>
      <c r="K13" s="5">
        <v>3</v>
      </c>
      <c r="L13" s="6" t="s">
        <v>44</v>
      </c>
      <c r="Z13" t="s">
        <v>4</v>
      </c>
      <c r="AA13" s="9">
        <v>11.88</v>
      </c>
    </row>
    <row r="14" spans="3:27" x14ac:dyDescent="0.25">
      <c r="C14" t="s">
        <v>41</v>
      </c>
      <c r="D14" t="s">
        <v>36</v>
      </c>
      <c r="E14" t="s">
        <v>18</v>
      </c>
      <c r="F14" s="2">
        <v>9632</v>
      </c>
      <c r="G14" s="3">
        <v>288</v>
      </c>
      <c r="H14" s="31">
        <f>_xll.XLOOKUP(Data[[#This Row],[Product]],products[Product],products[Cost per unit])</f>
        <v>6.47</v>
      </c>
      <c r="I14">
        <f>Data[[#This Row],[Cost Per Unit]]*Data[[#This Row],[Units]]</f>
        <v>1863.36</v>
      </c>
      <c r="K14" s="5">
        <v>4</v>
      </c>
      <c r="L14" s="6" t="s">
        <v>45</v>
      </c>
      <c r="Z14" t="s">
        <v>15</v>
      </c>
      <c r="AA14" s="9">
        <v>11.73</v>
      </c>
    </row>
    <row r="15" spans="3:27" x14ac:dyDescent="0.25">
      <c r="C15" t="s">
        <v>6</v>
      </c>
      <c r="D15" t="s">
        <v>39</v>
      </c>
      <c r="E15" t="s">
        <v>25</v>
      </c>
      <c r="F15" s="2">
        <v>2100</v>
      </c>
      <c r="G15" s="3">
        <v>414</v>
      </c>
      <c r="H15" s="31">
        <f>_xll.XLOOKUP(Data[[#This Row],[Product]],products[Product],products[Cost per unit])</f>
        <v>13.15</v>
      </c>
      <c r="I15">
        <f>Data[[#This Row],[Cost Per Unit]]*Data[[#This Row],[Units]]</f>
        <v>5444.1</v>
      </c>
      <c r="K15" s="5">
        <v>5</v>
      </c>
      <c r="L15" s="6" t="s">
        <v>53</v>
      </c>
      <c r="Z15" t="s">
        <v>16</v>
      </c>
      <c r="AA15" s="9">
        <v>8.7899999999999991</v>
      </c>
    </row>
    <row r="16" spans="3:27" x14ac:dyDescent="0.25">
      <c r="C16" t="s">
        <v>40</v>
      </c>
      <c r="D16" t="s">
        <v>35</v>
      </c>
      <c r="E16" t="s">
        <v>33</v>
      </c>
      <c r="F16" s="2">
        <v>8869</v>
      </c>
      <c r="G16" s="3">
        <v>432</v>
      </c>
      <c r="H16" s="31">
        <f>_xll.XLOOKUP(Data[[#This Row],[Product]],products[Product],products[Cost per unit])</f>
        <v>12.37</v>
      </c>
      <c r="I16">
        <f>Data[[#This Row],[Cost Per Unit]]*Data[[#This Row],[Units]]</f>
        <v>5343.8399999999992</v>
      </c>
      <c r="K16" s="5">
        <v>6</v>
      </c>
      <c r="L16" s="6" t="s">
        <v>54</v>
      </c>
      <c r="Z16" t="s">
        <v>17</v>
      </c>
      <c r="AA16" s="9">
        <v>3.11</v>
      </c>
    </row>
    <row r="17" spans="3:27" x14ac:dyDescent="0.25">
      <c r="C17" t="s">
        <v>6</v>
      </c>
      <c r="D17" t="s">
        <v>38</v>
      </c>
      <c r="E17" t="s">
        <v>31</v>
      </c>
      <c r="F17" s="2">
        <v>2681</v>
      </c>
      <c r="G17" s="3">
        <v>54</v>
      </c>
      <c r="H17" s="31">
        <f>_xll.XLOOKUP(Data[[#This Row],[Product]],products[Product],products[Cost per unit])</f>
        <v>5.79</v>
      </c>
      <c r="I17">
        <f>Data[[#This Row],[Cost Per Unit]]*Data[[#This Row],[Units]]</f>
        <v>312.66000000000003</v>
      </c>
      <c r="K17" s="5">
        <v>7</v>
      </c>
      <c r="L17" s="6" t="s">
        <v>48</v>
      </c>
      <c r="Z17" t="s">
        <v>18</v>
      </c>
      <c r="AA17" s="9">
        <v>6.47</v>
      </c>
    </row>
    <row r="18" spans="3:27" x14ac:dyDescent="0.25">
      <c r="C18" t="s">
        <v>8</v>
      </c>
      <c r="D18" t="s">
        <v>35</v>
      </c>
      <c r="E18" t="s">
        <v>22</v>
      </c>
      <c r="F18" s="2">
        <v>5012</v>
      </c>
      <c r="G18" s="3">
        <v>210</v>
      </c>
      <c r="H18" s="31">
        <f>_xll.XLOOKUP(Data[[#This Row],[Product]],products[Product],products[Cost per unit])</f>
        <v>9.77</v>
      </c>
      <c r="I18">
        <f>Data[[#This Row],[Cost Per Unit]]*Data[[#This Row],[Units]]</f>
        <v>2051.6999999999998</v>
      </c>
      <c r="K18" s="5">
        <v>8</v>
      </c>
      <c r="L18" s="6" t="s">
        <v>51</v>
      </c>
      <c r="Z18" t="s">
        <v>19</v>
      </c>
      <c r="AA18" s="9">
        <v>7.64</v>
      </c>
    </row>
    <row r="19" spans="3:27" x14ac:dyDescent="0.25">
      <c r="C19" t="s">
        <v>7</v>
      </c>
      <c r="D19" t="s">
        <v>38</v>
      </c>
      <c r="E19" t="s">
        <v>14</v>
      </c>
      <c r="F19" s="2">
        <v>1281</v>
      </c>
      <c r="G19" s="3">
        <v>75</v>
      </c>
      <c r="H19" s="31">
        <f>_xll.XLOOKUP(Data[[#This Row],[Product]],products[Product],products[Cost per unit])</f>
        <v>11.7</v>
      </c>
      <c r="I19">
        <f>Data[[#This Row],[Cost Per Unit]]*Data[[#This Row],[Units]]</f>
        <v>877.5</v>
      </c>
      <c r="K19" s="5">
        <v>9</v>
      </c>
      <c r="L19" s="6" t="s">
        <v>46</v>
      </c>
      <c r="Z19" t="s">
        <v>20</v>
      </c>
      <c r="AA19" s="9">
        <v>10.62</v>
      </c>
    </row>
    <row r="20" spans="3:27" x14ac:dyDescent="0.25">
      <c r="C20" t="s">
        <v>5</v>
      </c>
      <c r="D20" t="s">
        <v>37</v>
      </c>
      <c r="E20" t="s">
        <v>14</v>
      </c>
      <c r="F20" s="2">
        <v>4991</v>
      </c>
      <c r="G20" s="3">
        <v>12</v>
      </c>
      <c r="H20" s="31">
        <f>_xll.XLOOKUP(Data[[#This Row],[Product]],products[Product],products[Cost per unit])</f>
        <v>11.7</v>
      </c>
      <c r="I20">
        <f>Data[[#This Row],[Cost Per Unit]]*Data[[#This Row],[Units]]</f>
        <v>140.39999999999998</v>
      </c>
      <c r="K20" s="5">
        <v>10</v>
      </c>
      <c r="L20" s="6" t="s">
        <v>47</v>
      </c>
      <c r="Z20" t="s">
        <v>21</v>
      </c>
      <c r="AA20" s="9">
        <v>9</v>
      </c>
    </row>
    <row r="21" spans="3:27" x14ac:dyDescent="0.25">
      <c r="C21" t="s">
        <v>2</v>
      </c>
      <c r="D21" t="s">
        <v>39</v>
      </c>
      <c r="E21" t="s">
        <v>25</v>
      </c>
      <c r="F21" s="2">
        <v>1785</v>
      </c>
      <c r="G21" s="3">
        <v>462</v>
      </c>
      <c r="H21" s="31">
        <f>_xll.XLOOKUP(Data[[#This Row],[Product]],products[Product],products[Cost per unit])</f>
        <v>13.15</v>
      </c>
      <c r="I21">
        <f>Data[[#This Row],[Cost Per Unit]]*Data[[#This Row],[Units]]</f>
        <v>6075.3</v>
      </c>
      <c r="Z21" t="s">
        <v>22</v>
      </c>
      <c r="AA21" s="9">
        <v>9.77</v>
      </c>
    </row>
    <row r="22" spans="3:27" x14ac:dyDescent="0.25">
      <c r="C22" t="s">
        <v>3</v>
      </c>
      <c r="D22" t="s">
        <v>37</v>
      </c>
      <c r="E22" t="s">
        <v>17</v>
      </c>
      <c r="F22" s="2">
        <v>3983</v>
      </c>
      <c r="G22" s="3">
        <v>144</v>
      </c>
      <c r="H22" s="31">
        <f>_xll.XLOOKUP(Data[[#This Row],[Product]],products[Product],products[Cost per unit])</f>
        <v>3.11</v>
      </c>
      <c r="I22">
        <f>Data[[#This Row],[Cost Per Unit]]*Data[[#This Row],[Units]]</f>
        <v>447.84</v>
      </c>
      <c r="Z22" t="s">
        <v>23</v>
      </c>
      <c r="AA22" s="9">
        <v>6.49</v>
      </c>
    </row>
    <row r="23" spans="3:27" x14ac:dyDescent="0.25">
      <c r="C23" t="s">
        <v>9</v>
      </c>
      <c r="D23" t="s">
        <v>38</v>
      </c>
      <c r="E23" t="s">
        <v>16</v>
      </c>
      <c r="F23" s="2">
        <v>2646</v>
      </c>
      <c r="G23" s="3">
        <v>120</v>
      </c>
      <c r="H23" s="31">
        <f>_xll.XLOOKUP(Data[[#This Row],[Product]],products[Product],products[Cost per unit])</f>
        <v>8.7899999999999991</v>
      </c>
      <c r="I23">
        <f>Data[[#This Row],[Cost Per Unit]]*Data[[#This Row],[Units]]</f>
        <v>1054.8</v>
      </c>
      <c r="Z23" t="s">
        <v>24</v>
      </c>
      <c r="AA23" s="9">
        <v>4.97</v>
      </c>
    </row>
    <row r="24" spans="3:27" x14ac:dyDescent="0.25">
      <c r="C24" t="s">
        <v>2</v>
      </c>
      <c r="D24" t="s">
        <v>34</v>
      </c>
      <c r="E24" t="s">
        <v>13</v>
      </c>
      <c r="F24" s="2">
        <v>252</v>
      </c>
      <c r="G24" s="3">
        <v>54</v>
      </c>
      <c r="H24" s="31">
        <f>_xll.XLOOKUP(Data[[#This Row],[Product]],products[Product],products[Cost per unit])</f>
        <v>9.33</v>
      </c>
      <c r="I24">
        <f>Data[[#This Row],[Cost Per Unit]]*Data[[#This Row],[Units]]</f>
        <v>503.82</v>
      </c>
      <c r="Z24" t="s">
        <v>25</v>
      </c>
      <c r="AA24" s="9">
        <v>13.15</v>
      </c>
    </row>
    <row r="25" spans="3:27" x14ac:dyDescent="0.25">
      <c r="C25" t="s">
        <v>3</v>
      </c>
      <c r="D25" t="s">
        <v>35</v>
      </c>
      <c r="E25" t="s">
        <v>25</v>
      </c>
      <c r="F25" s="2">
        <v>2464</v>
      </c>
      <c r="G25" s="3">
        <v>234</v>
      </c>
      <c r="H25" s="31">
        <f>_xll.XLOOKUP(Data[[#This Row],[Product]],products[Product],products[Cost per unit])</f>
        <v>13.15</v>
      </c>
      <c r="I25">
        <f>Data[[#This Row],[Cost Per Unit]]*Data[[#This Row],[Units]]</f>
        <v>3077.1</v>
      </c>
      <c r="Z25" t="s">
        <v>26</v>
      </c>
      <c r="AA25" s="9">
        <v>5.6</v>
      </c>
    </row>
    <row r="26" spans="3:27" x14ac:dyDescent="0.25">
      <c r="C26" t="s">
        <v>3</v>
      </c>
      <c r="D26" t="s">
        <v>35</v>
      </c>
      <c r="E26" t="s">
        <v>29</v>
      </c>
      <c r="F26" s="2">
        <v>2114</v>
      </c>
      <c r="G26" s="3">
        <v>66</v>
      </c>
      <c r="H26" s="31">
        <f>_xll.XLOOKUP(Data[[#This Row],[Product]],products[Product],products[Cost per unit])</f>
        <v>7.16</v>
      </c>
      <c r="I26">
        <f>Data[[#This Row],[Cost Per Unit]]*Data[[#This Row],[Units]]</f>
        <v>472.56</v>
      </c>
      <c r="Z26" t="s">
        <v>27</v>
      </c>
      <c r="AA26" s="9">
        <v>16.73</v>
      </c>
    </row>
    <row r="27" spans="3:27" x14ac:dyDescent="0.25">
      <c r="C27" t="s">
        <v>6</v>
      </c>
      <c r="D27" t="s">
        <v>37</v>
      </c>
      <c r="E27" t="s">
        <v>31</v>
      </c>
      <c r="F27" s="2">
        <v>7693</v>
      </c>
      <c r="G27" s="3">
        <v>87</v>
      </c>
      <c r="H27" s="31">
        <f>_xll.XLOOKUP(Data[[#This Row],[Product]],products[Product],products[Cost per unit])</f>
        <v>5.79</v>
      </c>
      <c r="I27">
        <f>Data[[#This Row],[Cost Per Unit]]*Data[[#This Row],[Units]]</f>
        <v>503.73</v>
      </c>
      <c r="Z27" t="s">
        <v>28</v>
      </c>
      <c r="AA27" s="9">
        <v>10.38</v>
      </c>
    </row>
    <row r="28" spans="3:27" x14ac:dyDescent="0.25">
      <c r="C28" t="s">
        <v>5</v>
      </c>
      <c r="D28" t="s">
        <v>34</v>
      </c>
      <c r="E28" t="s">
        <v>20</v>
      </c>
      <c r="F28" s="2">
        <v>15610</v>
      </c>
      <c r="G28" s="3">
        <v>339</v>
      </c>
      <c r="H28" s="31">
        <f>_xll.XLOOKUP(Data[[#This Row],[Product]],products[Product],products[Cost per unit])</f>
        <v>10.62</v>
      </c>
      <c r="I28">
        <f>Data[[#This Row],[Cost Per Unit]]*Data[[#This Row],[Units]]</f>
        <v>3600.18</v>
      </c>
      <c r="Z28" t="s">
        <v>29</v>
      </c>
      <c r="AA28" s="9">
        <v>7.16</v>
      </c>
    </row>
    <row r="29" spans="3:27" x14ac:dyDescent="0.25">
      <c r="C29" t="s">
        <v>41</v>
      </c>
      <c r="D29" t="s">
        <v>34</v>
      </c>
      <c r="E29" t="s">
        <v>22</v>
      </c>
      <c r="F29" s="2">
        <v>336</v>
      </c>
      <c r="G29" s="3">
        <v>144</v>
      </c>
      <c r="H29" s="31">
        <f>_xll.XLOOKUP(Data[[#This Row],[Product]],products[Product],products[Cost per unit])</f>
        <v>9.77</v>
      </c>
      <c r="I29">
        <f>Data[[#This Row],[Cost Per Unit]]*Data[[#This Row],[Units]]</f>
        <v>1406.8799999999999</v>
      </c>
      <c r="Z29" t="s">
        <v>30</v>
      </c>
      <c r="AA29" s="9">
        <v>14.49</v>
      </c>
    </row>
    <row r="30" spans="3:27" x14ac:dyDescent="0.25">
      <c r="C30" t="s">
        <v>2</v>
      </c>
      <c r="D30" t="s">
        <v>39</v>
      </c>
      <c r="E30" t="s">
        <v>20</v>
      </c>
      <c r="F30" s="2">
        <v>9443</v>
      </c>
      <c r="G30" s="3">
        <v>162</v>
      </c>
      <c r="H30" s="31">
        <f>_xll.XLOOKUP(Data[[#This Row],[Product]],products[Product],products[Cost per unit])</f>
        <v>10.62</v>
      </c>
      <c r="I30">
        <f>Data[[#This Row],[Cost Per Unit]]*Data[[#This Row],[Units]]</f>
        <v>1720.4399999999998</v>
      </c>
      <c r="Z30" t="s">
        <v>31</v>
      </c>
      <c r="AA30" s="9">
        <v>5.79</v>
      </c>
    </row>
    <row r="31" spans="3:27" x14ac:dyDescent="0.25">
      <c r="C31" t="s">
        <v>9</v>
      </c>
      <c r="D31" t="s">
        <v>34</v>
      </c>
      <c r="E31" t="s">
        <v>23</v>
      </c>
      <c r="F31" s="2">
        <v>8155</v>
      </c>
      <c r="G31" s="3">
        <v>90</v>
      </c>
      <c r="H31" s="31">
        <f>_xll.XLOOKUP(Data[[#This Row],[Product]],products[Product],products[Cost per unit])</f>
        <v>6.49</v>
      </c>
      <c r="I31">
        <f>Data[[#This Row],[Cost Per Unit]]*Data[[#This Row],[Units]]</f>
        <v>584.1</v>
      </c>
      <c r="Z31" t="s">
        <v>32</v>
      </c>
      <c r="AA31" s="9">
        <v>8.65</v>
      </c>
    </row>
    <row r="32" spans="3:27" x14ac:dyDescent="0.25">
      <c r="C32" t="s">
        <v>8</v>
      </c>
      <c r="D32" t="s">
        <v>38</v>
      </c>
      <c r="E32" t="s">
        <v>23</v>
      </c>
      <c r="F32" s="2">
        <v>1701</v>
      </c>
      <c r="G32" s="3">
        <v>234</v>
      </c>
      <c r="H32" s="31">
        <f>_xll.XLOOKUP(Data[[#This Row],[Product]],products[Product],products[Cost per unit])</f>
        <v>6.49</v>
      </c>
      <c r="I32">
        <f>Data[[#This Row],[Cost Per Unit]]*Data[[#This Row],[Units]]</f>
        <v>1518.66</v>
      </c>
      <c r="Z32" t="s">
        <v>33</v>
      </c>
      <c r="AA32" s="9">
        <v>12.37</v>
      </c>
    </row>
    <row r="33" spans="3:9" x14ac:dyDescent="0.25">
      <c r="C33" t="s">
        <v>10</v>
      </c>
      <c r="D33" t="s">
        <v>38</v>
      </c>
      <c r="E33" t="s">
        <v>22</v>
      </c>
      <c r="F33" s="2">
        <v>2205</v>
      </c>
      <c r="G33" s="3">
        <v>141</v>
      </c>
      <c r="H33" s="31">
        <f>_xll.XLOOKUP(Data[[#This Row],[Product]],products[Product],products[Cost per unit])</f>
        <v>9.77</v>
      </c>
      <c r="I33">
        <f>Data[[#This Row],[Cost Per Unit]]*Data[[#This Row],[Units]]</f>
        <v>1377.57</v>
      </c>
    </row>
    <row r="34" spans="3:9" x14ac:dyDescent="0.25">
      <c r="C34" t="s">
        <v>8</v>
      </c>
      <c r="D34" t="s">
        <v>37</v>
      </c>
      <c r="E34" t="s">
        <v>19</v>
      </c>
      <c r="F34" s="2">
        <v>1771</v>
      </c>
      <c r="G34" s="3">
        <v>204</v>
      </c>
      <c r="H34" s="31">
        <f>_xll.XLOOKUP(Data[[#This Row],[Product]],products[Product],products[Cost per unit])</f>
        <v>7.64</v>
      </c>
      <c r="I34">
        <f>Data[[#This Row],[Cost Per Unit]]*Data[[#This Row],[Units]]</f>
        <v>1558.56</v>
      </c>
    </row>
    <row r="35" spans="3:9" x14ac:dyDescent="0.25">
      <c r="C35" t="s">
        <v>41</v>
      </c>
      <c r="D35" t="s">
        <v>35</v>
      </c>
      <c r="E35" t="s">
        <v>15</v>
      </c>
      <c r="F35" s="2">
        <v>2114</v>
      </c>
      <c r="G35" s="3">
        <v>186</v>
      </c>
      <c r="H35" s="31">
        <f>_xll.XLOOKUP(Data[[#This Row],[Product]],products[Product],products[Cost per unit])</f>
        <v>11.73</v>
      </c>
      <c r="I35">
        <f>Data[[#This Row],[Cost Per Unit]]*Data[[#This Row],[Units]]</f>
        <v>2181.7800000000002</v>
      </c>
    </row>
    <row r="36" spans="3:9" x14ac:dyDescent="0.25">
      <c r="C36" t="s">
        <v>41</v>
      </c>
      <c r="D36" t="s">
        <v>36</v>
      </c>
      <c r="E36" t="s">
        <v>13</v>
      </c>
      <c r="F36" s="2">
        <v>10311</v>
      </c>
      <c r="G36" s="3">
        <v>231</v>
      </c>
      <c r="H36" s="31">
        <f>_xll.XLOOKUP(Data[[#This Row],[Product]],products[Product],products[Cost per unit])</f>
        <v>9.33</v>
      </c>
      <c r="I36">
        <f>Data[[#This Row],[Cost Per Unit]]*Data[[#This Row],[Units]]</f>
        <v>2155.23</v>
      </c>
    </row>
    <row r="37" spans="3:9" x14ac:dyDescent="0.25">
      <c r="C37" t="s">
        <v>3</v>
      </c>
      <c r="D37" t="s">
        <v>39</v>
      </c>
      <c r="E37" t="s">
        <v>16</v>
      </c>
      <c r="F37" s="2">
        <v>21</v>
      </c>
      <c r="G37" s="3">
        <v>168</v>
      </c>
      <c r="H37" s="31">
        <f>_xll.XLOOKUP(Data[[#This Row],[Product]],products[Product],products[Cost per unit])</f>
        <v>8.7899999999999991</v>
      </c>
      <c r="I37">
        <f>Data[[#This Row],[Cost Per Unit]]*Data[[#This Row],[Units]]</f>
        <v>1476.7199999999998</v>
      </c>
    </row>
    <row r="38" spans="3:9" x14ac:dyDescent="0.25">
      <c r="C38" t="s">
        <v>10</v>
      </c>
      <c r="D38" t="s">
        <v>35</v>
      </c>
      <c r="E38" t="s">
        <v>20</v>
      </c>
      <c r="F38" s="2">
        <v>1974</v>
      </c>
      <c r="G38" s="3">
        <v>195</v>
      </c>
      <c r="H38" s="31">
        <f>_xll.XLOOKUP(Data[[#This Row],[Product]],products[Product],products[Cost per unit])</f>
        <v>10.62</v>
      </c>
      <c r="I38">
        <f>Data[[#This Row],[Cost Per Unit]]*Data[[#This Row],[Units]]</f>
        <v>2070.8999999999996</v>
      </c>
    </row>
    <row r="39" spans="3:9" x14ac:dyDescent="0.25">
      <c r="C39" t="s">
        <v>5</v>
      </c>
      <c r="D39" t="s">
        <v>36</v>
      </c>
      <c r="E39" t="s">
        <v>23</v>
      </c>
      <c r="F39" s="2">
        <v>6314</v>
      </c>
      <c r="G39" s="3">
        <v>15</v>
      </c>
      <c r="H39" s="31">
        <f>_xll.XLOOKUP(Data[[#This Row],[Product]],products[Product],products[Cost per unit])</f>
        <v>6.49</v>
      </c>
      <c r="I39">
        <f>Data[[#This Row],[Cost Per Unit]]*Data[[#This Row],[Units]]</f>
        <v>97.350000000000009</v>
      </c>
    </row>
    <row r="40" spans="3:9" x14ac:dyDescent="0.25">
      <c r="C40" t="s">
        <v>10</v>
      </c>
      <c r="D40" t="s">
        <v>37</v>
      </c>
      <c r="E40" t="s">
        <v>23</v>
      </c>
      <c r="F40" s="2">
        <v>4683</v>
      </c>
      <c r="G40" s="3">
        <v>30</v>
      </c>
      <c r="H40" s="31">
        <f>_xll.XLOOKUP(Data[[#This Row],[Product]],products[Product],products[Cost per unit])</f>
        <v>6.49</v>
      </c>
      <c r="I40">
        <f>Data[[#This Row],[Cost Per Unit]]*Data[[#This Row],[Units]]</f>
        <v>194.70000000000002</v>
      </c>
    </row>
    <row r="41" spans="3:9" x14ac:dyDescent="0.25">
      <c r="C41" t="s">
        <v>41</v>
      </c>
      <c r="D41" t="s">
        <v>37</v>
      </c>
      <c r="E41" t="s">
        <v>24</v>
      </c>
      <c r="F41" s="2">
        <v>6398</v>
      </c>
      <c r="G41" s="3">
        <v>102</v>
      </c>
      <c r="H41" s="31">
        <f>_xll.XLOOKUP(Data[[#This Row],[Product]],products[Product],products[Cost per unit])</f>
        <v>4.97</v>
      </c>
      <c r="I41">
        <f>Data[[#This Row],[Cost Per Unit]]*Data[[#This Row],[Units]]</f>
        <v>506.94</v>
      </c>
    </row>
    <row r="42" spans="3:9" x14ac:dyDescent="0.25">
      <c r="C42" t="s">
        <v>2</v>
      </c>
      <c r="D42" t="s">
        <v>35</v>
      </c>
      <c r="E42" t="s">
        <v>19</v>
      </c>
      <c r="F42" s="2">
        <v>553</v>
      </c>
      <c r="G42" s="3">
        <v>15</v>
      </c>
      <c r="H42" s="31">
        <f>_xll.XLOOKUP(Data[[#This Row],[Product]],products[Product],products[Cost per unit])</f>
        <v>7.64</v>
      </c>
      <c r="I42">
        <f>Data[[#This Row],[Cost Per Unit]]*Data[[#This Row],[Units]]</f>
        <v>114.6</v>
      </c>
    </row>
    <row r="43" spans="3:9" x14ac:dyDescent="0.25">
      <c r="C43" t="s">
        <v>8</v>
      </c>
      <c r="D43" t="s">
        <v>39</v>
      </c>
      <c r="E43" t="s">
        <v>30</v>
      </c>
      <c r="F43" s="2">
        <v>7021</v>
      </c>
      <c r="G43" s="3">
        <v>183</v>
      </c>
      <c r="H43" s="31">
        <f>_xll.XLOOKUP(Data[[#This Row],[Product]],products[Product],products[Cost per unit])</f>
        <v>14.49</v>
      </c>
      <c r="I43">
        <f>Data[[#This Row],[Cost Per Unit]]*Data[[#This Row],[Units]]</f>
        <v>2651.67</v>
      </c>
    </row>
    <row r="44" spans="3:9" x14ac:dyDescent="0.25">
      <c r="C44" t="s">
        <v>40</v>
      </c>
      <c r="D44" t="s">
        <v>39</v>
      </c>
      <c r="E44" t="s">
        <v>22</v>
      </c>
      <c r="F44" s="2">
        <v>5817</v>
      </c>
      <c r="G44" s="3">
        <v>12</v>
      </c>
      <c r="H44" s="31">
        <f>_xll.XLOOKUP(Data[[#This Row],[Product]],products[Product],products[Cost per unit])</f>
        <v>9.77</v>
      </c>
      <c r="I44">
        <f>Data[[#This Row],[Cost Per Unit]]*Data[[#This Row],[Units]]</f>
        <v>117.24</v>
      </c>
    </row>
    <row r="45" spans="3:9" x14ac:dyDescent="0.25">
      <c r="C45" t="s">
        <v>41</v>
      </c>
      <c r="D45" t="s">
        <v>39</v>
      </c>
      <c r="E45" t="s">
        <v>14</v>
      </c>
      <c r="F45" s="2">
        <v>3976</v>
      </c>
      <c r="G45" s="3">
        <v>72</v>
      </c>
      <c r="H45" s="31">
        <f>_xll.XLOOKUP(Data[[#This Row],[Product]],products[Product],products[Cost per unit])</f>
        <v>11.7</v>
      </c>
      <c r="I45">
        <f>Data[[#This Row],[Cost Per Unit]]*Data[[#This Row],[Units]]</f>
        <v>842.4</v>
      </c>
    </row>
    <row r="46" spans="3:9" x14ac:dyDescent="0.25">
      <c r="C46" t="s">
        <v>6</v>
      </c>
      <c r="D46" t="s">
        <v>38</v>
      </c>
      <c r="E46" t="s">
        <v>27</v>
      </c>
      <c r="F46" s="2">
        <v>1134</v>
      </c>
      <c r="G46" s="3">
        <v>282</v>
      </c>
      <c r="H46" s="31">
        <f>_xll.XLOOKUP(Data[[#This Row],[Product]],products[Product],products[Cost per unit])</f>
        <v>16.73</v>
      </c>
      <c r="I46">
        <f>Data[[#This Row],[Cost Per Unit]]*Data[[#This Row],[Units]]</f>
        <v>4717.8599999999997</v>
      </c>
    </row>
    <row r="47" spans="3:9" x14ac:dyDescent="0.25">
      <c r="C47" t="s">
        <v>2</v>
      </c>
      <c r="D47" t="s">
        <v>39</v>
      </c>
      <c r="E47" t="s">
        <v>28</v>
      </c>
      <c r="F47" s="2">
        <v>6027</v>
      </c>
      <c r="G47" s="3">
        <v>144</v>
      </c>
      <c r="H47" s="31">
        <f>_xll.XLOOKUP(Data[[#This Row],[Product]],products[Product],products[Cost per unit])</f>
        <v>10.38</v>
      </c>
      <c r="I47">
        <f>Data[[#This Row],[Cost Per Unit]]*Data[[#This Row],[Units]]</f>
        <v>1494.72</v>
      </c>
    </row>
    <row r="48" spans="3:9" x14ac:dyDescent="0.25">
      <c r="C48" t="s">
        <v>6</v>
      </c>
      <c r="D48" t="s">
        <v>37</v>
      </c>
      <c r="E48" t="s">
        <v>16</v>
      </c>
      <c r="F48" s="2">
        <v>1904</v>
      </c>
      <c r="G48" s="3">
        <v>405</v>
      </c>
      <c r="H48" s="31">
        <f>_xll.XLOOKUP(Data[[#This Row],[Product]],products[Product],products[Cost per unit])</f>
        <v>8.7899999999999991</v>
      </c>
      <c r="I48">
        <f>Data[[#This Row],[Cost Per Unit]]*Data[[#This Row],[Units]]</f>
        <v>3559.95</v>
      </c>
    </row>
    <row r="49" spans="3:9" x14ac:dyDescent="0.25">
      <c r="C49" t="s">
        <v>7</v>
      </c>
      <c r="D49" t="s">
        <v>34</v>
      </c>
      <c r="E49" t="s">
        <v>32</v>
      </c>
      <c r="F49" s="2">
        <v>3262</v>
      </c>
      <c r="G49" s="3">
        <v>75</v>
      </c>
      <c r="H49" s="31">
        <f>_xll.XLOOKUP(Data[[#This Row],[Product]],products[Product],products[Cost per unit])</f>
        <v>8.65</v>
      </c>
      <c r="I49">
        <f>Data[[#This Row],[Cost Per Unit]]*Data[[#This Row],[Units]]</f>
        <v>648.75</v>
      </c>
    </row>
    <row r="50" spans="3:9" x14ac:dyDescent="0.25">
      <c r="C50" t="s">
        <v>40</v>
      </c>
      <c r="D50" t="s">
        <v>34</v>
      </c>
      <c r="E50" t="s">
        <v>27</v>
      </c>
      <c r="F50" s="2">
        <v>2289</v>
      </c>
      <c r="G50" s="3">
        <v>135</v>
      </c>
      <c r="H50" s="31">
        <f>_xll.XLOOKUP(Data[[#This Row],[Product]],products[Product],products[Cost per unit])</f>
        <v>16.73</v>
      </c>
      <c r="I50">
        <f>Data[[#This Row],[Cost Per Unit]]*Data[[#This Row],[Units]]</f>
        <v>2258.5500000000002</v>
      </c>
    </row>
    <row r="51" spans="3:9" x14ac:dyDescent="0.25">
      <c r="C51" t="s">
        <v>5</v>
      </c>
      <c r="D51" t="s">
        <v>34</v>
      </c>
      <c r="E51" t="s">
        <v>27</v>
      </c>
      <c r="F51" s="2">
        <v>6986</v>
      </c>
      <c r="G51" s="3">
        <v>21</v>
      </c>
      <c r="H51" s="31">
        <f>_xll.XLOOKUP(Data[[#This Row],[Product]],products[Product],products[Cost per unit])</f>
        <v>16.73</v>
      </c>
      <c r="I51">
        <f>Data[[#This Row],[Cost Per Unit]]*Data[[#This Row],[Units]]</f>
        <v>351.33</v>
      </c>
    </row>
    <row r="52" spans="3:9" x14ac:dyDescent="0.25">
      <c r="C52" t="s">
        <v>2</v>
      </c>
      <c r="D52" t="s">
        <v>38</v>
      </c>
      <c r="E52" t="s">
        <v>23</v>
      </c>
      <c r="F52" s="2">
        <v>4417</v>
      </c>
      <c r="G52" s="3">
        <v>153</v>
      </c>
      <c r="H52" s="31">
        <f>_xll.XLOOKUP(Data[[#This Row],[Product]],products[Product],products[Cost per unit])</f>
        <v>6.49</v>
      </c>
      <c r="I52">
        <f>Data[[#This Row],[Cost Per Unit]]*Data[[#This Row],[Units]]</f>
        <v>992.97</v>
      </c>
    </row>
    <row r="53" spans="3:9" x14ac:dyDescent="0.25">
      <c r="C53" t="s">
        <v>6</v>
      </c>
      <c r="D53" t="s">
        <v>34</v>
      </c>
      <c r="E53" t="s">
        <v>15</v>
      </c>
      <c r="F53" s="2">
        <v>1442</v>
      </c>
      <c r="G53" s="3">
        <v>15</v>
      </c>
      <c r="H53" s="31">
        <f>_xll.XLOOKUP(Data[[#This Row],[Product]],products[Product],products[Cost per unit])</f>
        <v>11.73</v>
      </c>
      <c r="I53">
        <f>Data[[#This Row],[Cost Per Unit]]*Data[[#This Row],[Units]]</f>
        <v>175.95000000000002</v>
      </c>
    </row>
    <row r="54" spans="3:9" x14ac:dyDescent="0.25">
      <c r="C54" t="s">
        <v>3</v>
      </c>
      <c r="D54" t="s">
        <v>35</v>
      </c>
      <c r="E54" t="s">
        <v>14</v>
      </c>
      <c r="F54" s="2">
        <v>2415</v>
      </c>
      <c r="G54" s="3">
        <v>255</v>
      </c>
      <c r="H54" s="31">
        <f>_xll.XLOOKUP(Data[[#This Row],[Product]],products[Product],products[Cost per unit])</f>
        <v>11.7</v>
      </c>
      <c r="I54">
        <f>Data[[#This Row],[Cost Per Unit]]*Data[[#This Row],[Units]]</f>
        <v>2983.5</v>
      </c>
    </row>
    <row r="55" spans="3:9" x14ac:dyDescent="0.25">
      <c r="C55" t="s">
        <v>2</v>
      </c>
      <c r="D55" t="s">
        <v>37</v>
      </c>
      <c r="E55" t="s">
        <v>19</v>
      </c>
      <c r="F55" s="2">
        <v>238</v>
      </c>
      <c r="G55" s="3">
        <v>18</v>
      </c>
      <c r="H55" s="31">
        <f>_xll.XLOOKUP(Data[[#This Row],[Product]],products[Product],products[Cost per unit])</f>
        <v>7.64</v>
      </c>
      <c r="I55">
        <f>Data[[#This Row],[Cost Per Unit]]*Data[[#This Row],[Units]]</f>
        <v>137.51999999999998</v>
      </c>
    </row>
    <row r="56" spans="3:9" x14ac:dyDescent="0.25">
      <c r="C56" t="s">
        <v>6</v>
      </c>
      <c r="D56" t="s">
        <v>37</v>
      </c>
      <c r="E56" t="s">
        <v>23</v>
      </c>
      <c r="F56" s="2">
        <v>4949</v>
      </c>
      <c r="G56" s="3">
        <v>189</v>
      </c>
      <c r="H56" s="31">
        <f>_xll.XLOOKUP(Data[[#This Row],[Product]],products[Product],products[Cost per unit])</f>
        <v>6.49</v>
      </c>
      <c r="I56">
        <f>Data[[#This Row],[Cost Per Unit]]*Data[[#This Row],[Units]]</f>
        <v>1226.6100000000001</v>
      </c>
    </row>
    <row r="57" spans="3:9" x14ac:dyDescent="0.25">
      <c r="C57" t="s">
        <v>5</v>
      </c>
      <c r="D57" t="s">
        <v>38</v>
      </c>
      <c r="E57" t="s">
        <v>32</v>
      </c>
      <c r="F57" s="2">
        <v>5075</v>
      </c>
      <c r="G57" s="3">
        <v>21</v>
      </c>
      <c r="H57" s="31">
        <f>_xll.XLOOKUP(Data[[#This Row],[Product]],products[Product],products[Cost per unit])</f>
        <v>8.65</v>
      </c>
      <c r="I57">
        <f>Data[[#This Row],[Cost Per Unit]]*Data[[#This Row],[Units]]</f>
        <v>181.65</v>
      </c>
    </row>
    <row r="58" spans="3:9" x14ac:dyDescent="0.25">
      <c r="C58" t="s">
        <v>3</v>
      </c>
      <c r="D58" t="s">
        <v>36</v>
      </c>
      <c r="E58" t="s">
        <v>16</v>
      </c>
      <c r="F58" s="2">
        <v>9198</v>
      </c>
      <c r="G58" s="3">
        <v>36</v>
      </c>
      <c r="H58" s="31">
        <f>_xll.XLOOKUP(Data[[#This Row],[Product]],products[Product],products[Cost per unit])</f>
        <v>8.7899999999999991</v>
      </c>
      <c r="I58">
        <f>Data[[#This Row],[Cost Per Unit]]*Data[[#This Row],[Units]]</f>
        <v>316.43999999999994</v>
      </c>
    </row>
    <row r="59" spans="3:9" x14ac:dyDescent="0.25">
      <c r="C59" t="s">
        <v>6</v>
      </c>
      <c r="D59" t="s">
        <v>34</v>
      </c>
      <c r="E59" t="s">
        <v>29</v>
      </c>
      <c r="F59" s="2">
        <v>3339</v>
      </c>
      <c r="G59" s="3">
        <v>75</v>
      </c>
      <c r="H59" s="31">
        <f>_xll.XLOOKUP(Data[[#This Row],[Product]],products[Product],products[Cost per unit])</f>
        <v>7.16</v>
      </c>
      <c r="I59">
        <f>Data[[#This Row],[Cost Per Unit]]*Data[[#This Row],[Units]]</f>
        <v>537</v>
      </c>
    </row>
    <row r="60" spans="3:9" x14ac:dyDescent="0.25">
      <c r="C60" t="s">
        <v>40</v>
      </c>
      <c r="D60" t="s">
        <v>34</v>
      </c>
      <c r="E60" t="s">
        <v>17</v>
      </c>
      <c r="F60" s="2">
        <v>5019</v>
      </c>
      <c r="G60" s="3">
        <v>156</v>
      </c>
      <c r="H60" s="31">
        <f>_xll.XLOOKUP(Data[[#This Row],[Product]],products[Product],products[Cost per unit])</f>
        <v>3.11</v>
      </c>
      <c r="I60">
        <f>Data[[#This Row],[Cost Per Unit]]*Data[[#This Row],[Units]]</f>
        <v>485.15999999999997</v>
      </c>
    </row>
    <row r="61" spans="3:9" x14ac:dyDescent="0.25">
      <c r="C61" t="s">
        <v>5</v>
      </c>
      <c r="D61" t="s">
        <v>36</v>
      </c>
      <c r="E61" t="s">
        <v>16</v>
      </c>
      <c r="F61" s="2">
        <v>16184</v>
      </c>
      <c r="G61" s="3">
        <v>39</v>
      </c>
      <c r="H61" s="31">
        <f>_xll.XLOOKUP(Data[[#This Row],[Product]],products[Product],products[Cost per unit])</f>
        <v>8.7899999999999991</v>
      </c>
      <c r="I61">
        <f>Data[[#This Row],[Cost Per Unit]]*Data[[#This Row],[Units]]</f>
        <v>342.80999999999995</v>
      </c>
    </row>
    <row r="62" spans="3:9" x14ac:dyDescent="0.25">
      <c r="C62" t="s">
        <v>6</v>
      </c>
      <c r="D62" t="s">
        <v>36</v>
      </c>
      <c r="E62" t="s">
        <v>21</v>
      </c>
      <c r="F62" s="2">
        <v>497</v>
      </c>
      <c r="G62" s="3">
        <v>63</v>
      </c>
      <c r="H62" s="31">
        <f>_xll.XLOOKUP(Data[[#This Row],[Product]],products[Product],products[Cost per unit])</f>
        <v>9</v>
      </c>
      <c r="I62">
        <f>Data[[#This Row],[Cost Per Unit]]*Data[[#This Row],[Units]]</f>
        <v>567</v>
      </c>
    </row>
    <row r="63" spans="3:9" x14ac:dyDescent="0.25">
      <c r="C63" t="s">
        <v>2</v>
      </c>
      <c r="D63" t="s">
        <v>36</v>
      </c>
      <c r="E63" t="s">
        <v>29</v>
      </c>
      <c r="F63" s="2">
        <v>8211</v>
      </c>
      <c r="G63" s="3">
        <v>75</v>
      </c>
      <c r="H63" s="31">
        <f>_xll.XLOOKUP(Data[[#This Row],[Product]],products[Product],products[Cost per unit])</f>
        <v>7.16</v>
      </c>
      <c r="I63">
        <f>Data[[#This Row],[Cost Per Unit]]*Data[[#This Row],[Units]]</f>
        <v>537</v>
      </c>
    </row>
    <row r="64" spans="3:9" x14ac:dyDescent="0.25">
      <c r="C64" t="s">
        <v>2</v>
      </c>
      <c r="D64" t="s">
        <v>38</v>
      </c>
      <c r="E64" t="s">
        <v>28</v>
      </c>
      <c r="F64" s="2">
        <v>6580</v>
      </c>
      <c r="G64" s="3">
        <v>183</v>
      </c>
      <c r="H64" s="31">
        <f>_xll.XLOOKUP(Data[[#This Row],[Product]],products[Product],products[Cost per unit])</f>
        <v>10.38</v>
      </c>
      <c r="I64">
        <f>Data[[#This Row],[Cost Per Unit]]*Data[[#This Row],[Units]]</f>
        <v>1899.5400000000002</v>
      </c>
    </row>
    <row r="65" spans="3:9" x14ac:dyDescent="0.25">
      <c r="C65" t="s">
        <v>41</v>
      </c>
      <c r="D65" t="s">
        <v>35</v>
      </c>
      <c r="E65" t="s">
        <v>13</v>
      </c>
      <c r="F65" s="2">
        <v>4760</v>
      </c>
      <c r="G65" s="3">
        <v>69</v>
      </c>
      <c r="H65" s="31">
        <f>_xll.XLOOKUP(Data[[#This Row],[Product]],products[Product],products[Cost per unit])</f>
        <v>9.33</v>
      </c>
      <c r="I65">
        <f>Data[[#This Row],[Cost Per Unit]]*Data[[#This Row],[Units]]</f>
        <v>643.77</v>
      </c>
    </row>
    <row r="66" spans="3:9" x14ac:dyDescent="0.25">
      <c r="C66" t="s">
        <v>40</v>
      </c>
      <c r="D66" t="s">
        <v>36</v>
      </c>
      <c r="E66" t="s">
        <v>25</v>
      </c>
      <c r="F66" s="2">
        <v>5439</v>
      </c>
      <c r="G66" s="3">
        <v>30</v>
      </c>
      <c r="H66" s="31">
        <f>_xll.XLOOKUP(Data[[#This Row],[Product]],products[Product],products[Cost per unit])</f>
        <v>13.15</v>
      </c>
      <c r="I66">
        <f>Data[[#This Row],[Cost Per Unit]]*Data[[#This Row],[Units]]</f>
        <v>394.5</v>
      </c>
    </row>
    <row r="67" spans="3:9" x14ac:dyDescent="0.25">
      <c r="C67" t="s">
        <v>41</v>
      </c>
      <c r="D67" t="s">
        <v>34</v>
      </c>
      <c r="E67" t="s">
        <v>17</v>
      </c>
      <c r="F67" s="2">
        <v>1463</v>
      </c>
      <c r="G67" s="3">
        <v>39</v>
      </c>
      <c r="H67" s="31">
        <f>_xll.XLOOKUP(Data[[#This Row],[Product]],products[Product],products[Cost per unit])</f>
        <v>3.11</v>
      </c>
      <c r="I67">
        <f>Data[[#This Row],[Cost Per Unit]]*Data[[#This Row],[Units]]</f>
        <v>121.28999999999999</v>
      </c>
    </row>
    <row r="68" spans="3:9" x14ac:dyDescent="0.25">
      <c r="C68" t="s">
        <v>3</v>
      </c>
      <c r="D68" t="s">
        <v>34</v>
      </c>
      <c r="E68" t="s">
        <v>32</v>
      </c>
      <c r="F68" s="2">
        <v>7777</v>
      </c>
      <c r="G68" s="3">
        <v>504</v>
      </c>
      <c r="H68" s="31">
        <f>_xll.XLOOKUP(Data[[#This Row],[Product]],products[Product],products[Cost per unit])</f>
        <v>8.65</v>
      </c>
      <c r="I68">
        <f>Data[[#This Row],[Cost Per Unit]]*Data[[#This Row],[Units]]</f>
        <v>4359.6000000000004</v>
      </c>
    </row>
    <row r="69" spans="3:9" x14ac:dyDescent="0.25">
      <c r="C69" t="s">
        <v>9</v>
      </c>
      <c r="D69" t="s">
        <v>37</v>
      </c>
      <c r="E69" t="s">
        <v>29</v>
      </c>
      <c r="F69" s="2">
        <v>1085</v>
      </c>
      <c r="G69" s="3">
        <v>273</v>
      </c>
      <c r="H69" s="31">
        <f>_xll.XLOOKUP(Data[[#This Row],[Product]],products[Product],products[Cost per unit])</f>
        <v>7.16</v>
      </c>
      <c r="I69">
        <f>Data[[#This Row],[Cost Per Unit]]*Data[[#This Row],[Units]]</f>
        <v>1954.68</v>
      </c>
    </row>
    <row r="70" spans="3:9" x14ac:dyDescent="0.25">
      <c r="C70" t="s">
        <v>5</v>
      </c>
      <c r="D70" t="s">
        <v>37</v>
      </c>
      <c r="E70" t="s">
        <v>31</v>
      </c>
      <c r="F70" s="2">
        <v>182</v>
      </c>
      <c r="G70" s="3">
        <v>48</v>
      </c>
      <c r="H70" s="31">
        <f>_xll.XLOOKUP(Data[[#This Row],[Product]],products[Product],products[Cost per unit])</f>
        <v>5.79</v>
      </c>
      <c r="I70">
        <f>Data[[#This Row],[Cost Per Unit]]*Data[[#This Row],[Units]]</f>
        <v>277.92</v>
      </c>
    </row>
    <row r="71" spans="3:9" x14ac:dyDescent="0.25">
      <c r="C71" t="s">
        <v>6</v>
      </c>
      <c r="D71" t="s">
        <v>34</v>
      </c>
      <c r="E71" t="s">
        <v>27</v>
      </c>
      <c r="F71" s="2">
        <v>4242</v>
      </c>
      <c r="G71" s="3">
        <v>207</v>
      </c>
      <c r="H71" s="31">
        <f>_xll.XLOOKUP(Data[[#This Row],[Product]],products[Product],products[Cost per unit])</f>
        <v>16.73</v>
      </c>
      <c r="I71">
        <f>Data[[#This Row],[Cost Per Unit]]*Data[[#This Row],[Units]]</f>
        <v>3463.11</v>
      </c>
    </row>
    <row r="72" spans="3:9" x14ac:dyDescent="0.25">
      <c r="C72" t="s">
        <v>6</v>
      </c>
      <c r="D72" t="s">
        <v>36</v>
      </c>
      <c r="E72" t="s">
        <v>32</v>
      </c>
      <c r="F72" s="2">
        <v>6118</v>
      </c>
      <c r="G72" s="3">
        <v>9</v>
      </c>
      <c r="H72" s="31">
        <f>_xll.XLOOKUP(Data[[#This Row],[Product]],products[Product],products[Cost per unit])</f>
        <v>8.65</v>
      </c>
      <c r="I72">
        <f>Data[[#This Row],[Cost Per Unit]]*Data[[#This Row],[Units]]</f>
        <v>77.850000000000009</v>
      </c>
    </row>
    <row r="73" spans="3:9" x14ac:dyDescent="0.25">
      <c r="C73" t="s">
        <v>10</v>
      </c>
      <c r="D73" t="s">
        <v>36</v>
      </c>
      <c r="E73" t="s">
        <v>23</v>
      </c>
      <c r="F73" s="2">
        <v>2317</v>
      </c>
      <c r="G73" s="3">
        <v>261</v>
      </c>
      <c r="H73" s="31">
        <f>_xll.XLOOKUP(Data[[#This Row],[Product]],products[Product],products[Cost per unit])</f>
        <v>6.49</v>
      </c>
      <c r="I73">
        <f>Data[[#This Row],[Cost Per Unit]]*Data[[#This Row],[Units]]</f>
        <v>1693.89</v>
      </c>
    </row>
    <row r="74" spans="3:9" x14ac:dyDescent="0.25">
      <c r="C74" t="s">
        <v>6</v>
      </c>
      <c r="D74" t="s">
        <v>38</v>
      </c>
      <c r="E74" t="s">
        <v>16</v>
      </c>
      <c r="F74" s="2">
        <v>938</v>
      </c>
      <c r="G74" s="3">
        <v>6</v>
      </c>
      <c r="H74" s="31">
        <f>_xll.XLOOKUP(Data[[#This Row],[Product]],products[Product],products[Cost per unit])</f>
        <v>8.7899999999999991</v>
      </c>
      <c r="I74">
        <f>Data[[#This Row],[Cost Per Unit]]*Data[[#This Row],[Units]]</f>
        <v>52.739999999999995</v>
      </c>
    </row>
    <row r="75" spans="3:9" x14ac:dyDescent="0.25">
      <c r="C75" t="s">
        <v>8</v>
      </c>
      <c r="D75" t="s">
        <v>37</v>
      </c>
      <c r="E75" t="s">
        <v>15</v>
      </c>
      <c r="F75" s="2">
        <v>9709</v>
      </c>
      <c r="G75" s="3">
        <v>30</v>
      </c>
      <c r="H75" s="31">
        <f>_xll.XLOOKUP(Data[[#This Row],[Product]],products[Product],products[Cost per unit])</f>
        <v>11.73</v>
      </c>
      <c r="I75">
        <f>Data[[#This Row],[Cost Per Unit]]*Data[[#This Row],[Units]]</f>
        <v>351.90000000000003</v>
      </c>
    </row>
    <row r="76" spans="3:9" x14ac:dyDescent="0.25">
      <c r="C76" t="s">
        <v>7</v>
      </c>
      <c r="D76" t="s">
        <v>34</v>
      </c>
      <c r="E76" t="s">
        <v>20</v>
      </c>
      <c r="F76" s="2">
        <v>2205</v>
      </c>
      <c r="G76" s="3">
        <v>138</v>
      </c>
      <c r="H76" s="31">
        <f>_xll.XLOOKUP(Data[[#This Row],[Product]],products[Product],products[Cost per unit])</f>
        <v>10.62</v>
      </c>
      <c r="I76">
        <f>Data[[#This Row],[Cost Per Unit]]*Data[[#This Row],[Units]]</f>
        <v>1465.56</v>
      </c>
    </row>
    <row r="77" spans="3:9" x14ac:dyDescent="0.25">
      <c r="C77" t="s">
        <v>7</v>
      </c>
      <c r="D77" t="s">
        <v>37</v>
      </c>
      <c r="E77" t="s">
        <v>17</v>
      </c>
      <c r="F77" s="2">
        <v>4487</v>
      </c>
      <c r="G77" s="3">
        <v>111</v>
      </c>
      <c r="H77" s="31">
        <f>_xll.XLOOKUP(Data[[#This Row],[Product]],products[Product],products[Cost per unit])</f>
        <v>3.11</v>
      </c>
      <c r="I77">
        <f>Data[[#This Row],[Cost Per Unit]]*Data[[#This Row],[Units]]</f>
        <v>345.21</v>
      </c>
    </row>
    <row r="78" spans="3:9" x14ac:dyDescent="0.25">
      <c r="C78" t="s">
        <v>5</v>
      </c>
      <c r="D78" t="s">
        <v>35</v>
      </c>
      <c r="E78" t="s">
        <v>18</v>
      </c>
      <c r="F78" s="2">
        <v>2415</v>
      </c>
      <c r="G78" s="3">
        <v>15</v>
      </c>
      <c r="H78" s="31">
        <f>_xll.XLOOKUP(Data[[#This Row],[Product]],products[Product],products[Cost per unit])</f>
        <v>6.47</v>
      </c>
      <c r="I78">
        <f>Data[[#This Row],[Cost Per Unit]]*Data[[#This Row],[Units]]</f>
        <v>97.05</v>
      </c>
    </row>
    <row r="79" spans="3:9" x14ac:dyDescent="0.25">
      <c r="C79" t="s">
        <v>40</v>
      </c>
      <c r="D79" t="s">
        <v>34</v>
      </c>
      <c r="E79" t="s">
        <v>19</v>
      </c>
      <c r="F79" s="2">
        <v>4018</v>
      </c>
      <c r="G79" s="3">
        <v>162</v>
      </c>
      <c r="H79" s="31">
        <f>_xll.XLOOKUP(Data[[#This Row],[Product]],products[Product],products[Cost per unit])</f>
        <v>7.64</v>
      </c>
      <c r="I79">
        <f>Data[[#This Row],[Cost Per Unit]]*Data[[#This Row],[Units]]</f>
        <v>1237.6799999999998</v>
      </c>
    </row>
    <row r="80" spans="3:9" x14ac:dyDescent="0.25">
      <c r="C80" t="s">
        <v>5</v>
      </c>
      <c r="D80" t="s">
        <v>34</v>
      </c>
      <c r="E80" t="s">
        <v>19</v>
      </c>
      <c r="F80" s="2">
        <v>861</v>
      </c>
      <c r="G80" s="3">
        <v>195</v>
      </c>
      <c r="H80" s="31">
        <f>_xll.XLOOKUP(Data[[#This Row],[Product]],products[Product],products[Cost per unit])</f>
        <v>7.64</v>
      </c>
      <c r="I80">
        <f>Data[[#This Row],[Cost Per Unit]]*Data[[#This Row],[Units]]</f>
        <v>1489.8</v>
      </c>
    </row>
    <row r="81" spans="3:9" x14ac:dyDescent="0.25">
      <c r="C81" t="s">
        <v>10</v>
      </c>
      <c r="D81" t="s">
        <v>38</v>
      </c>
      <c r="E81" t="s">
        <v>14</v>
      </c>
      <c r="F81" s="2">
        <v>5586</v>
      </c>
      <c r="G81" s="3">
        <v>525</v>
      </c>
      <c r="H81" s="31">
        <f>_xll.XLOOKUP(Data[[#This Row],[Product]],products[Product],products[Cost per unit])</f>
        <v>11.7</v>
      </c>
      <c r="I81">
        <f>Data[[#This Row],[Cost Per Unit]]*Data[[#This Row],[Units]]</f>
        <v>6142.5</v>
      </c>
    </row>
    <row r="82" spans="3:9" x14ac:dyDescent="0.25">
      <c r="C82" t="s">
        <v>7</v>
      </c>
      <c r="D82" t="s">
        <v>34</v>
      </c>
      <c r="E82" t="s">
        <v>33</v>
      </c>
      <c r="F82" s="2">
        <v>2226</v>
      </c>
      <c r="G82" s="3">
        <v>48</v>
      </c>
      <c r="H82" s="31">
        <f>_xll.XLOOKUP(Data[[#This Row],[Product]],products[Product],products[Cost per unit])</f>
        <v>12.37</v>
      </c>
      <c r="I82">
        <f>Data[[#This Row],[Cost Per Unit]]*Data[[#This Row],[Units]]</f>
        <v>593.76</v>
      </c>
    </row>
    <row r="83" spans="3:9" x14ac:dyDescent="0.25">
      <c r="C83" t="s">
        <v>9</v>
      </c>
      <c r="D83" t="s">
        <v>34</v>
      </c>
      <c r="E83" t="s">
        <v>28</v>
      </c>
      <c r="F83" s="2">
        <v>14329</v>
      </c>
      <c r="G83" s="3">
        <v>150</v>
      </c>
      <c r="H83" s="31">
        <f>_xll.XLOOKUP(Data[[#This Row],[Product]],products[Product],products[Cost per unit])</f>
        <v>10.38</v>
      </c>
      <c r="I83">
        <f>Data[[#This Row],[Cost Per Unit]]*Data[[#This Row],[Units]]</f>
        <v>1557.0000000000002</v>
      </c>
    </row>
    <row r="84" spans="3:9" x14ac:dyDescent="0.25">
      <c r="C84" t="s">
        <v>9</v>
      </c>
      <c r="D84" t="s">
        <v>34</v>
      </c>
      <c r="E84" t="s">
        <v>20</v>
      </c>
      <c r="F84" s="2">
        <v>8463</v>
      </c>
      <c r="G84" s="3">
        <v>492</v>
      </c>
      <c r="H84" s="31">
        <f>_xll.XLOOKUP(Data[[#This Row],[Product]],products[Product],products[Cost per unit])</f>
        <v>10.62</v>
      </c>
      <c r="I84">
        <f>Data[[#This Row],[Cost Per Unit]]*Data[[#This Row],[Units]]</f>
        <v>5225.04</v>
      </c>
    </row>
    <row r="85" spans="3:9" x14ac:dyDescent="0.25">
      <c r="C85" t="s">
        <v>5</v>
      </c>
      <c r="D85" t="s">
        <v>34</v>
      </c>
      <c r="E85" t="s">
        <v>29</v>
      </c>
      <c r="F85" s="2">
        <v>2891</v>
      </c>
      <c r="G85" s="3">
        <v>102</v>
      </c>
      <c r="H85" s="31">
        <f>_xll.XLOOKUP(Data[[#This Row],[Product]],products[Product],products[Cost per unit])</f>
        <v>7.16</v>
      </c>
      <c r="I85">
        <f>Data[[#This Row],[Cost Per Unit]]*Data[[#This Row],[Units]]</f>
        <v>730.32</v>
      </c>
    </row>
    <row r="86" spans="3:9" x14ac:dyDescent="0.25">
      <c r="C86" t="s">
        <v>3</v>
      </c>
      <c r="D86" t="s">
        <v>36</v>
      </c>
      <c r="E86" t="s">
        <v>23</v>
      </c>
      <c r="F86" s="2">
        <v>3773</v>
      </c>
      <c r="G86" s="3">
        <v>165</v>
      </c>
      <c r="H86" s="31">
        <f>_xll.XLOOKUP(Data[[#This Row],[Product]],products[Product],products[Cost per unit])</f>
        <v>6.49</v>
      </c>
      <c r="I86">
        <f>Data[[#This Row],[Cost Per Unit]]*Data[[#This Row],[Units]]</f>
        <v>1070.8500000000001</v>
      </c>
    </row>
    <row r="87" spans="3:9" x14ac:dyDescent="0.25">
      <c r="C87" t="s">
        <v>41</v>
      </c>
      <c r="D87" t="s">
        <v>36</v>
      </c>
      <c r="E87" t="s">
        <v>28</v>
      </c>
      <c r="F87" s="2">
        <v>854</v>
      </c>
      <c r="G87" s="3">
        <v>309</v>
      </c>
      <c r="H87" s="31">
        <f>_xll.XLOOKUP(Data[[#This Row],[Product]],products[Product],products[Cost per unit])</f>
        <v>10.38</v>
      </c>
      <c r="I87">
        <f>Data[[#This Row],[Cost Per Unit]]*Data[[#This Row],[Units]]</f>
        <v>3207.42</v>
      </c>
    </row>
    <row r="88" spans="3:9" x14ac:dyDescent="0.25">
      <c r="C88" t="s">
        <v>6</v>
      </c>
      <c r="D88" t="s">
        <v>36</v>
      </c>
      <c r="E88" t="s">
        <v>17</v>
      </c>
      <c r="F88" s="2">
        <v>4970</v>
      </c>
      <c r="G88" s="3">
        <v>156</v>
      </c>
      <c r="H88" s="31">
        <f>_xll.XLOOKUP(Data[[#This Row],[Product]],products[Product],products[Cost per unit])</f>
        <v>3.11</v>
      </c>
      <c r="I88">
        <f>Data[[#This Row],[Cost Per Unit]]*Data[[#This Row],[Units]]</f>
        <v>485.15999999999997</v>
      </c>
    </row>
    <row r="89" spans="3:9" x14ac:dyDescent="0.25">
      <c r="C89" t="s">
        <v>9</v>
      </c>
      <c r="D89" t="s">
        <v>35</v>
      </c>
      <c r="E89" t="s">
        <v>26</v>
      </c>
      <c r="F89" s="2">
        <v>98</v>
      </c>
      <c r="G89" s="3">
        <v>159</v>
      </c>
      <c r="H89" s="31">
        <f>_xll.XLOOKUP(Data[[#This Row],[Product]],products[Product],products[Cost per unit])</f>
        <v>5.6</v>
      </c>
      <c r="I89">
        <f>Data[[#This Row],[Cost Per Unit]]*Data[[#This Row],[Units]]</f>
        <v>890.4</v>
      </c>
    </row>
    <row r="90" spans="3:9" x14ac:dyDescent="0.25">
      <c r="C90" t="s">
        <v>5</v>
      </c>
      <c r="D90" t="s">
        <v>35</v>
      </c>
      <c r="E90" t="s">
        <v>15</v>
      </c>
      <c r="F90" s="2">
        <v>13391</v>
      </c>
      <c r="G90" s="3">
        <v>201</v>
      </c>
      <c r="H90" s="31">
        <f>_xll.XLOOKUP(Data[[#This Row],[Product]],products[Product],products[Cost per unit])</f>
        <v>11.73</v>
      </c>
      <c r="I90">
        <f>Data[[#This Row],[Cost Per Unit]]*Data[[#This Row],[Units]]</f>
        <v>2357.73</v>
      </c>
    </row>
    <row r="91" spans="3:9" x14ac:dyDescent="0.25">
      <c r="C91" t="s">
        <v>8</v>
      </c>
      <c r="D91" t="s">
        <v>39</v>
      </c>
      <c r="E91" t="s">
        <v>31</v>
      </c>
      <c r="F91" s="2">
        <v>8890</v>
      </c>
      <c r="G91" s="3">
        <v>210</v>
      </c>
      <c r="H91" s="31">
        <f>_xll.XLOOKUP(Data[[#This Row],[Product]],products[Product],products[Cost per unit])</f>
        <v>5.79</v>
      </c>
      <c r="I91">
        <f>Data[[#This Row],[Cost Per Unit]]*Data[[#This Row],[Units]]</f>
        <v>1215.9000000000001</v>
      </c>
    </row>
    <row r="92" spans="3:9" x14ac:dyDescent="0.25">
      <c r="C92" t="s">
        <v>2</v>
      </c>
      <c r="D92" t="s">
        <v>38</v>
      </c>
      <c r="E92" t="s">
        <v>13</v>
      </c>
      <c r="F92" s="2">
        <v>56</v>
      </c>
      <c r="G92" s="3">
        <v>51</v>
      </c>
      <c r="H92" s="31">
        <f>_xll.XLOOKUP(Data[[#This Row],[Product]],products[Product],products[Cost per unit])</f>
        <v>9.33</v>
      </c>
      <c r="I92">
        <f>Data[[#This Row],[Cost Per Unit]]*Data[[#This Row],[Units]]</f>
        <v>475.83</v>
      </c>
    </row>
    <row r="93" spans="3:9" x14ac:dyDescent="0.25">
      <c r="C93" t="s">
        <v>3</v>
      </c>
      <c r="D93" t="s">
        <v>36</v>
      </c>
      <c r="E93" t="s">
        <v>25</v>
      </c>
      <c r="F93" s="2">
        <v>3339</v>
      </c>
      <c r="G93" s="3">
        <v>39</v>
      </c>
      <c r="H93" s="31">
        <f>_xll.XLOOKUP(Data[[#This Row],[Product]],products[Product],products[Cost per unit])</f>
        <v>13.15</v>
      </c>
      <c r="I93">
        <f>Data[[#This Row],[Cost Per Unit]]*Data[[#This Row],[Units]]</f>
        <v>512.85</v>
      </c>
    </row>
    <row r="94" spans="3:9" x14ac:dyDescent="0.25">
      <c r="C94" t="s">
        <v>10</v>
      </c>
      <c r="D94" t="s">
        <v>35</v>
      </c>
      <c r="E94" t="s">
        <v>18</v>
      </c>
      <c r="F94" s="2">
        <v>3808</v>
      </c>
      <c r="G94" s="3">
        <v>279</v>
      </c>
      <c r="H94" s="31">
        <f>_xll.XLOOKUP(Data[[#This Row],[Product]],products[Product],products[Cost per unit])</f>
        <v>6.47</v>
      </c>
      <c r="I94">
        <f>Data[[#This Row],[Cost Per Unit]]*Data[[#This Row],[Units]]</f>
        <v>1805.1299999999999</v>
      </c>
    </row>
    <row r="95" spans="3:9" x14ac:dyDescent="0.25">
      <c r="C95" t="s">
        <v>10</v>
      </c>
      <c r="D95" t="s">
        <v>38</v>
      </c>
      <c r="E95" t="s">
        <v>13</v>
      </c>
      <c r="F95" s="2">
        <v>63</v>
      </c>
      <c r="G95" s="3">
        <v>123</v>
      </c>
      <c r="H95" s="31">
        <f>_xll.XLOOKUP(Data[[#This Row],[Product]],products[Product],products[Cost per unit])</f>
        <v>9.33</v>
      </c>
      <c r="I95">
        <f>Data[[#This Row],[Cost Per Unit]]*Data[[#This Row],[Units]]</f>
        <v>1147.5899999999999</v>
      </c>
    </row>
    <row r="96" spans="3:9" x14ac:dyDescent="0.25">
      <c r="C96" t="s">
        <v>2</v>
      </c>
      <c r="D96" t="s">
        <v>39</v>
      </c>
      <c r="E96" t="s">
        <v>27</v>
      </c>
      <c r="F96" s="2">
        <v>7812</v>
      </c>
      <c r="G96" s="3">
        <v>81</v>
      </c>
      <c r="H96" s="31">
        <f>_xll.XLOOKUP(Data[[#This Row],[Product]],products[Product],products[Cost per unit])</f>
        <v>16.73</v>
      </c>
      <c r="I96">
        <f>Data[[#This Row],[Cost Per Unit]]*Data[[#This Row],[Units]]</f>
        <v>1355.13</v>
      </c>
    </row>
    <row r="97" spans="3:9" x14ac:dyDescent="0.25">
      <c r="C97" t="s">
        <v>40</v>
      </c>
      <c r="D97" t="s">
        <v>37</v>
      </c>
      <c r="E97" t="s">
        <v>19</v>
      </c>
      <c r="F97" s="2">
        <v>7693</v>
      </c>
      <c r="G97" s="3">
        <v>21</v>
      </c>
      <c r="H97" s="31">
        <f>_xll.XLOOKUP(Data[[#This Row],[Product]],products[Product],products[Cost per unit])</f>
        <v>7.64</v>
      </c>
      <c r="I97">
        <f>Data[[#This Row],[Cost Per Unit]]*Data[[#This Row],[Units]]</f>
        <v>160.44</v>
      </c>
    </row>
    <row r="98" spans="3:9" x14ac:dyDescent="0.25">
      <c r="C98" t="s">
        <v>3</v>
      </c>
      <c r="D98" t="s">
        <v>36</v>
      </c>
      <c r="E98" t="s">
        <v>28</v>
      </c>
      <c r="F98" s="2">
        <v>973</v>
      </c>
      <c r="G98" s="3">
        <v>162</v>
      </c>
      <c r="H98" s="31">
        <f>_xll.XLOOKUP(Data[[#This Row],[Product]],products[Product],products[Cost per unit])</f>
        <v>10.38</v>
      </c>
      <c r="I98">
        <f>Data[[#This Row],[Cost Per Unit]]*Data[[#This Row],[Units]]</f>
        <v>1681.5600000000002</v>
      </c>
    </row>
    <row r="99" spans="3:9" x14ac:dyDescent="0.25">
      <c r="C99" t="s">
        <v>10</v>
      </c>
      <c r="D99" t="s">
        <v>35</v>
      </c>
      <c r="E99" t="s">
        <v>21</v>
      </c>
      <c r="F99" s="2">
        <v>567</v>
      </c>
      <c r="G99" s="3">
        <v>228</v>
      </c>
      <c r="H99" s="31">
        <f>_xll.XLOOKUP(Data[[#This Row],[Product]],products[Product],products[Cost per unit])</f>
        <v>9</v>
      </c>
      <c r="I99">
        <f>Data[[#This Row],[Cost Per Unit]]*Data[[#This Row],[Units]]</f>
        <v>2052</v>
      </c>
    </row>
    <row r="100" spans="3:9" x14ac:dyDescent="0.25">
      <c r="C100" t="s">
        <v>10</v>
      </c>
      <c r="D100" t="s">
        <v>36</v>
      </c>
      <c r="E100" t="s">
        <v>29</v>
      </c>
      <c r="F100" s="2">
        <v>2471</v>
      </c>
      <c r="G100" s="3">
        <v>342</v>
      </c>
      <c r="H100" s="31">
        <f>_xll.XLOOKUP(Data[[#This Row],[Product]],products[Product],products[Cost per unit])</f>
        <v>7.16</v>
      </c>
      <c r="I100">
        <f>Data[[#This Row],[Cost Per Unit]]*Data[[#This Row],[Units]]</f>
        <v>2448.7200000000003</v>
      </c>
    </row>
    <row r="101" spans="3:9" x14ac:dyDescent="0.25">
      <c r="C101" t="s">
        <v>5</v>
      </c>
      <c r="D101" t="s">
        <v>38</v>
      </c>
      <c r="E101" t="s">
        <v>13</v>
      </c>
      <c r="F101" s="2">
        <v>7189</v>
      </c>
      <c r="G101" s="3">
        <v>54</v>
      </c>
      <c r="H101" s="31">
        <f>_xll.XLOOKUP(Data[[#This Row],[Product]],products[Product],products[Cost per unit])</f>
        <v>9.33</v>
      </c>
      <c r="I101">
        <f>Data[[#This Row],[Cost Per Unit]]*Data[[#This Row],[Units]]</f>
        <v>503.82</v>
      </c>
    </row>
    <row r="102" spans="3:9" x14ac:dyDescent="0.25">
      <c r="C102" t="s">
        <v>41</v>
      </c>
      <c r="D102" t="s">
        <v>35</v>
      </c>
      <c r="E102" t="s">
        <v>28</v>
      </c>
      <c r="F102" s="2">
        <v>7455</v>
      </c>
      <c r="G102" s="3">
        <v>216</v>
      </c>
      <c r="H102" s="31">
        <f>_xll.XLOOKUP(Data[[#This Row],[Product]],products[Product],products[Cost per unit])</f>
        <v>10.38</v>
      </c>
      <c r="I102">
        <f>Data[[#This Row],[Cost Per Unit]]*Data[[#This Row],[Units]]</f>
        <v>2242.0800000000004</v>
      </c>
    </row>
    <row r="103" spans="3:9" x14ac:dyDescent="0.25">
      <c r="C103" t="s">
        <v>3</v>
      </c>
      <c r="D103" t="s">
        <v>34</v>
      </c>
      <c r="E103" t="s">
        <v>26</v>
      </c>
      <c r="F103" s="2">
        <v>3108</v>
      </c>
      <c r="G103" s="3">
        <v>54</v>
      </c>
      <c r="H103" s="31">
        <f>_xll.XLOOKUP(Data[[#This Row],[Product]],products[Product],products[Cost per unit])</f>
        <v>5.6</v>
      </c>
      <c r="I103">
        <f>Data[[#This Row],[Cost Per Unit]]*Data[[#This Row],[Units]]</f>
        <v>302.39999999999998</v>
      </c>
    </row>
    <row r="104" spans="3:9" x14ac:dyDescent="0.25">
      <c r="C104" t="s">
        <v>6</v>
      </c>
      <c r="D104" t="s">
        <v>38</v>
      </c>
      <c r="E104" t="s">
        <v>25</v>
      </c>
      <c r="F104" s="2">
        <v>469</v>
      </c>
      <c r="G104" s="3">
        <v>75</v>
      </c>
      <c r="H104" s="31">
        <f>_xll.XLOOKUP(Data[[#This Row],[Product]],products[Product],products[Cost per unit])</f>
        <v>13.15</v>
      </c>
      <c r="I104">
        <f>Data[[#This Row],[Cost Per Unit]]*Data[[#This Row],[Units]]</f>
        <v>986.25</v>
      </c>
    </row>
    <row r="105" spans="3:9" x14ac:dyDescent="0.25">
      <c r="C105" t="s">
        <v>9</v>
      </c>
      <c r="D105" t="s">
        <v>37</v>
      </c>
      <c r="E105" t="s">
        <v>23</v>
      </c>
      <c r="F105" s="2">
        <v>2737</v>
      </c>
      <c r="G105" s="3">
        <v>93</v>
      </c>
      <c r="H105" s="31">
        <f>_xll.XLOOKUP(Data[[#This Row],[Product]],products[Product],products[Cost per unit])</f>
        <v>6.49</v>
      </c>
      <c r="I105">
        <f>Data[[#This Row],[Cost Per Unit]]*Data[[#This Row],[Units]]</f>
        <v>603.57000000000005</v>
      </c>
    </row>
    <row r="106" spans="3:9" x14ac:dyDescent="0.25">
      <c r="C106" t="s">
        <v>9</v>
      </c>
      <c r="D106" t="s">
        <v>37</v>
      </c>
      <c r="E106" t="s">
        <v>25</v>
      </c>
      <c r="F106" s="2">
        <v>4305</v>
      </c>
      <c r="G106" s="3">
        <v>156</v>
      </c>
      <c r="H106" s="31">
        <f>_xll.XLOOKUP(Data[[#This Row],[Product]],products[Product],products[Cost per unit])</f>
        <v>13.15</v>
      </c>
      <c r="I106">
        <f>Data[[#This Row],[Cost Per Unit]]*Data[[#This Row],[Units]]</f>
        <v>2051.4</v>
      </c>
    </row>
    <row r="107" spans="3:9" x14ac:dyDescent="0.25">
      <c r="C107" t="s">
        <v>9</v>
      </c>
      <c r="D107" t="s">
        <v>38</v>
      </c>
      <c r="E107" t="s">
        <v>17</v>
      </c>
      <c r="F107" s="2">
        <v>2408</v>
      </c>
      <c r="G107" s="3">
        <v>9</v>
      </c>
      <c r="H107" s="31">
        <f>_xll.XLOOKUP(Data[[#This Row],[Product]],products[Product],products[Cost per unit])</f>
        <v>3.11</v>
      </c>
      <c r="I107">
        <f>Data[[#This Row],[Cost Per Unit]]*Data[[#This Row],[Units]]</f>
        <v>27.99</v>
      </c>
    </row>
    <row r="108" spans="3:9" x14ac:dyDescent="0.25">
      <c r="C108" t="s">
        <v>3</v>
      </c>
      <c r="D108" t="s">
        <v>36</v>
      </c>
      <c r="E108" t="s">
        <v>19</v>
      </c>
      <c r="F108" s="2">
        <v>1281</v>
      </c>
      <c r="G108" s="3">
        <v>18</v>
      </c>
      <c r="H108" s="31">
        <f>_xll.XLOOKUP(Data[[#This Row],[Product]],products[Product],products[Cost per unit])</f>
        <v>7.64</v>
      </c>
      <c r="I108">
        <f>Data[[#This Row],[Cost Per Unit]]*Data[[#This Row],[Units]]</f>
        <v>137.51999999999998</v>
      </c>
    </row>
    <row r="109" spans="3:9" x14ac:dyDescent="0.25">
      <c r="C109" t="s">
        <v>40</v>
      </c>
      <c r="D109" t="s">
        <v>35</v>
      </c>
      <c r="E109" t="s">
        <v>32</v>
      </c>
      <c r="F109" s="2">
        <v>12348</v>
      </c>
      <c r="G109" s="3">
        <v>234</v>
      </c>
      <c r="H109" s="31">
        <f>_xll.XLOOKUP(Data[[#This Row],[Product]],products[Product],products[Cost per unit])</f>
        <v>8.65</v>
      </c>
      <c r="I109">
        <f>Data[[#This Row],[Cost Per Unit]]*Data[[#This Row],[Units]]</f>
        <v>2024.1000000000001</v>
      </c>
    </row>
    <row r="110" spans="3:9" x14ac:dyDescent="0.25">
      <c r="C110" t="s">
        <v>3</v>
      </c>
      <c r="D110" t="s">
        <v>34</v>
      </c>
      <c r="E110" t="s">
        <v>28</v>
      </c>
      <c r="F110" s="2">
        <v>3689</v>
      </c>
      <c r="G110" s="3">
        <v>312</v>
      </c>
      <c r="H110" s="31">
        <f>_xll.XLOOKUP(Data[[#This Row],[Product]],products[Product],products[Cost per unit])</f>
        <v>10.38</v>
      </c>
      <c r="I110">
        <f>Data[[#This Row],[Cost Per Unit]]*Data[[#This Row],[Units]]</f>
        <v>3238.5600000000004</v>
      </c>
    </row>
    <row r="111" spans="3:9" x14ac:dyDescent="0.25">
      <c r="C111" t="s">
        <v>7</v>
      </c>
      <c r="D111" t="s">
        <v>36</v>
      </c>
      <c r="E111" t="s">
        <v>19</v>
      </c>
      <c r="F111" s="2">
        <v>2870</v>
      </c>
      <c r="G111" s="3">
        <v>300</v>
      </c>
      <c r="H111" s="31">
        <f>_xll.XLOOKUP(Data[[#This Row],[Product]],products[Product],products[Cost per unit])</f>
        <v>7.64</v>
      </c>
      <c r="I111">
        <f>Data[[#This Row],[Cost Per Unit]]*Data[[#This Row],[Units]]</f>
        <v>2292</v>
      </c>
    </row>
    <row r="112" spans="3:9" x14ac:dyDescent="0.25">
      <c r="C112" t="s">
        <v>2</v>
      </c>
      <c r="D112" t="s">
        <v>36</v>
      </c>
      <c r="E112" t="s">
        <v>27</v>
      </c>
      <c r="F112" s="2">
        <v>798</v>
      </c>
      <c r="G112" s="3">
        <v>519</v>
      </c>
      <c r="H112" s="31">
        <f>_xll.XLOOKUP(Data[[#This Row],[Product]],products[Product],products[Cost per unit])</f>
        <v>16.73</v>
      </c>
      <c r="I112">
        <f>Data[[#This Row],[Cost Per Unit]]*Data[[#This Row],[Units]]</f>
        <v>8682.8700000000008</v>
      </c>
    </row>
    <row r="113" spans="3:9" x14ac:dyDescent="0.25">
      <c r="C113" t="s">
        <v>41</v>
      </c>
      <c r="D113" t="s">
        <v>37</v>
      </c>
      <c r="E113" t="s">
        <v>21</v>
      </c>
      <c r="F113" s="2">
        <v>2933</v>
      </c>
      <c r="G113" s="3">
        <v>9</v>
      </c>
      <c r="H113" s="31">
        <f>_xll.XLOOKUP(Data[[#This Row],[Product]],products[Product],products[Cost per unit])</f>
        <v>9</v>
      </c>
      <c r="I113">
        <f>Data[[#This Row],[Cost Per Unit]]*Data[[#This Row],[Units]]</f>
        <v>81</v>
      </c>
    </row>
    <row r="114" spans="3:9" x14ac:dyDescent="0.25">
      <c r="C114" t="s">
        <v>5</v>
      </c>
      <c r="D114" t="s">
        <v>35</v>
      </c>
      <c r="E114" t="s">
        <v>4</v>
      </c>
      <c r="F114" s="2">
        <v>2744</v>
      </c>
      <c r="G114" s="3">
        <v>9</v>
      </c>
      <c r="H114" s="31">
        <f>_xll.XLOOKUP(Data[[#This Row],[Product]],products[Product],products[Cost per unit])</f>
        <v>11.88</v>
      </c>
      <c r="I114">
        <f>Data[[#This Row],[Cost Per Unit]]*Data[[#This Row],[Units]]</f>
        <v>106.92</v>
      </c>
    </row>
    <row r="115" spans="3:9" x14ac:dyDescent="0.25">
      <c r="C115" t="s">
        <v>40</v>
      </c>
      <c r="D115" t="s">
        <v>36</v>
      </c>
      <c r="E115" t="s">
        <v>33</v>
      </c>
      <c r="F115" s="2">
        <v>9772</v>
      </c>
      <c r="G115" s="3">
        <v>90</v>
      </c>
      <c r="H115" s="31">
        <f>_xll.XLOOKUP(Data[[#This Row],[Product]],products[Product],products[Cost per unit])</f>
        <v>12.37</v>
      </c>
      <c r="I115">
        <f>Data[[#This Row],[Cost Per Unit]]*Data[[#This Row],[Units]]</f>
        <v>1113.3</v>
      </c>
    </row>
    <row r="116" spans="3:9" x14ac:dyDescent="0.25">
      <c r="C116" t="s">
        <v>7</v>
      </c>
      <c r="D116" t="s">
        <v>34</v>
      </c>
      <c r="E116" t="s">
        <v>25</v>
      </c>
      <c r="F116" s="2">
        <v>1568</v>
      </c>
      <c r="G116" s="3">
        <v>96</v>
      </c>
      <c r="H116" s="31">
        <f>_xll.XLOOKUP(Data[[#This Row],[Product]],products[Product],products[Cost per unit])</f>
        <v>13.15</v>
      </c>
      <c r="I116">
        <f>Data[[#This Row],[Cost Per Unit]]*Data[[#This Row],[Units]]</f>
        <v>1262.4000000000001</v>
      </c>
    </row>
    <row r="117" spans="3:9" x14ac:dyDescent="0.25">
      <c r="C117" t="s">
        <v>2</v>
      </c>
      <c r="D117" t="s">
        <v>36</v>
      </c>
      <c r="E117" t="s">
        <v>16</v>
      </c>
      <c r="F117" s="2">
        <v>11417</v>
      </c>
      <c r="G117" s="3">
        <v>21</v>
      </c>
      <c r="H117" s="31">
        <f>_xll.XLOOKUP(Data[[#This Row],[Product]],products[Product],products[Cost per unit])</f>
        <v>8.7899999999999991</v>
      </c>
      <c r="I117">
        <f>Data[[#This Row],[Cost Per Unit]]*Data[[#This Row],[Units]]</f>
        <v>184.58999999999997</v>
      </c>
    </row>
    <row r="118" spans="3:9" x14ac:dyDescent="0.25">
      <c r="C118" t="s">
        <v>40</v>
      </c>
      <c r="D118" t="s">
        <v>34</v>
      </c>
      <c r="E118" t="s">
        <v>26</v>
      </c>
      <c r="F118" s="2">
        <v>6748</v>
      </c>
      <c r="G118" s="3">
        <v>48</v>
      </c>
      <c r="H118" s="31">
        <f>_xll.XLOOKUP(Data[[#This Row],[Product]],products[Product],products[Cost per unit])</f>
        <v>5.6</v>
      </c>
      <c r="I118">
        <f>Data[[#This Row],[Cost Per Unit]]*Data[[#This Row],[Units]]</f>
        <v>268.79999999999995</v>
      </c>
    </row>
    <row r="119" spans="3:9" x14ac:dyDescent="0.25">
      <c r="C119" t="s">
        <v>10</v>
      </c>
      <c r="D119" t="s">
        <v>36</v>
      </c>
      <c r="E119" t="s">
        <v>27</v>
      </c>
      <c r="F119" s="2">
        <v>1407</v>
      </c>
      <c r="G119" s="3">
        <v>72</v>
      </c>
      <c r="H119" s="31">
        <f>_xll.XLOOKUP(Data[[#This Row],[Product]],products[Product],products[Cost per unit])</f>
        <v>16.73</v>
      </c>
      <c r="I119">
        <f>Data[[#This Row],[Cost Per Unit]]*Data[[#This Row],[Units]]</f>
        <v>1204.56</v>
      </c>
    </row>
    <row r="120" spans="3:9" x14ac:dyDescent="0.25">
      <c r="C120" t="s">
        <v>8</v>
      </c>
      <c r="D120" t="s">
        <v>35</v>
      </c>
      <c r="E120" t="s">
        <v>29</v>
      </c>
      <c r="F120" s="2">
        <v>2023</v>
      </c>
      <c r="G120" s="3">
        <v>168</v>
      </c>
      <c r="H120" s="31">
        <f>_xll.XLOOKUP(Data[[#This Row],[Product]],products[Product],products[Cost per unit])</f>
        <v>7.16</v>
      </c>
      <c r="I120">
        <f>Data[[#This Row],[Cost Per Unit]]*Data[[#This Row],[Units]]</f>
        <v>1202.8800000000001</v>
      </c>
    </row>
    <row r="121" spans="3:9" x14ac:dyDescent="0.25">
      <c r="C121" t="s">
        <v>5</v>
      </c>
      <c r="D121" t="s">
        <v>39</v>
      </c>
      <c r="E121" t="s">
        <v>26</v>
      </c>
      <c r="F121" s="2">
        <v>5236</v>
      </c>
      <c r="G121" s="3">
        <v>51</v>
      </c>
      <c r="H121" s="31">
        <f>_xll.XLOOKUP(Data[[#This Row],[Product]],products[Product],products[Cost per unit])</f>
        <v>5.6</v>
      </c>
      <c r="I121">
        <f>Data[[#This Row],[Cost Per Unit]]*Data[[#This Row],[Units]]</f>
        <v>285.59999999999997</v>
      </c>
    </row>
    <row r="122" spans="3:9" x14ac:dyDescent="0.25">
      <c r="C122" t="s">
        <v>41</v>
      </c>
      <c r="D122" t="s">
        <v>36</v>
      </c>
      <c r="E122" t="s">
        <v>19</v>
      </c>
      <c r="F122" s="2">
        <v>1925</v>
      </c>
      <c r="G122" s="3">
        <v>192</v>
      </c>
      <c r="H122" s="31">
        <f>_xll.XLOOKUP(Data[[#This Row],[Product]],products[Product],products[Cost per unit])</f>
        <v>7.64</v>
      </c>
      <c r="I122">
        <f>Data[[#This Row],[Cost Per Unit]]*Data[[#This Row],[Units]]</f>
        <v>1466.8799999999999</v>
      </c>
    </row>
    <row r="123" spans="3:9" x14ac:dyDescent="0.25">
      <c r="C123" t="s">
        <v>7</v>
      </c>
      <c r="D123" t="s">
        <v>37</v>
      </c>
      <c r="E123" t="s">
        <v>14</v>
      </c>
      <c r="F123" s="2">
        <v>6608</v>
      </c>
      <c r="G123" s="3">
        <v>225</v>
      </c>
      <c r="H123" s="31">
        <f>_xll.XLOOKUP(Data[[#This Row],[Product]],products[Product],products[Cost per unit])</f>
        <v>11.7</v>
      </c>
      <c r="I123">
        <f>Data[[#This Row],[Cost Per Unit]]*Data[[#This Row],[Units]]</f>
        <v>2632.5</v>
      </c>
    </row>
    <row r="124" spans="3:9" x14ac:dyDescent="0.25">
      <c r="C124" t="s">
        <v>6</v>
      </c>
      <c r="D124" t="s">
        <v>34</v>
      </c>
      <c r="E124" t="s">
        <v>26</v>
      </c>
      <c r="F124" s="2">
        <v>8008</v>
      </c>
      <c r="G124" s="3">
        <v>456</v>
      </c>
      <c r="H124" s="31">
        <f>_xll.XLOOKUP(Data[[#This Row],[Product]],products[Product],products[Cost per unit])</f>
        <v>5.6</v>
      </c>
      <c r="I124">
        <f>Data[[#This Row],[Cost Per Unit]]*Data[[#This Row],[Units]]</f>
        <v>2553.6</v>
      </c>
    </row>
    <row r="125" spans="3:9" x14ac:dyDescent="0.25">
      <c r="C125" t="s">
        <v>10</v>
      </c>
      <c r="D125" t="s">
        <v>34</v>
      </c>
      <c r="E125" t="s">
        <v>25</v>
      </c>
      <c r="F125" s="2">
        <v>1428</v>
      </c>
      <c r="G125" s="3">
        <v>93</v>
      </c>
      <c r="H125" s="31">
        <f>_xll.XLOOKUP(Data[[#This Row],[Product]],products[Product],products[Cost per unit])</f>
        <v>13.15</v>
      </c>
      <c r="I125">
        <f>Data[[#This Row],[Cost Per Unit]]*Data[[#This Row],[Units]]</f>
        <v>1222.95</v>
      </c>
    </row>
    <row r="126" spans="3:9" x14ac:dyDescent="0.25">
      <c r="C126" t="s">
        <v>6</v>
      </c>
      <c r="D126" t="s">
        <v>34</v>
      </c>
      <c r="E126" t="s">
        <v>4</v>
      </c>
      <c r="F126" s="2">
        <v>525</v>
      </c>
      <c r="G126" s="3">
        <v>48</v>
      </c>
      <c r="H126" s="31">
        <f>_xll.XLOOKUP(Data[[#This Row],[Product]],products[Product],products[Cost per unit])</f>
        <v>11.88</v>
      </c>
      <c r="I126">
        <f>Data[[#This Row],[Cost Per Unit]]*Data[[#This Row],[Units]]</f>
        <v>570.24</v>
      </c>
    </row>
    <row r="127" spans="3:9" x14ac:dyDescent="0.25">
      <c r="C127" t="s">
        <v>6</v>
      </c>
      <c r="D127" t="s">
        <v>37</v>
      </c>
      <c r="E127" t="s">
        <v>18</v>
      </c>
      <c r="F127" s="2">
        <v>1505</v>
      </c>
      <c r="G127" s="3">
        <v>102</v>
      </c>
      <c r="H127" s="31">
        <f>_xll.XLOOKUP(Data[[#This Row],[Product]],products[Product],products[Cost per unit])</f>
        <v>6.47</v>
      </c>
      <c r="I127">
        <f>Data[[#This Row],[Cost Per Unit]]*Data[[#This Row],[Units]]</f>
        <v>659.93999999999994</v>
      </c>
    </row>
    <row r="128" spans="3:9" x14ac:dyDescent="0.25">
      <c r="C128" t="s">
        <v>7</v>
      </c>
      <c r="D128" t="s">
        <v>35</v>
      </c>
      <c r="E128" t="s">
        <v>30</v>
      </c>
      <c r="F128" s="2">
        <v>6755</v>
      </c>
      <c r="G128" s="3">
        <v>252</v>
      </c>
      <c r="H128" s="31">
        <f>_xll.XLOOKUP(Data[[#This Row],[Product]],products[Product],products[Cost per unit])</f>
        <v>14.49</v>
      </c>
      <c r="I128">
        <f>Data[[#This Row],[Cost Per Unit]]*Data[[#This Row],[Units]]</f>
        <v>3651.48</v>
      </c>
    </row>
    <row r="129" spans="3:9" x14ac:dyDescent="0.25">
      <c r="C129" t="s">
        <v>2</v>
      </c>
      <c r="D129" t="s">
        <v>37</v>
      </c>
      <c r="E129" t="s">
        <v>18</v>
      </c>
      <c r="F129" s="2">
        <v>11571</v>
      </c>
      <c r="G129" s="3">
        <v>138</v>
      </c>
      <c r="H129" s="31">
        <f>_xll.XLOOKUP(Data[[#This Row],[Product]],products[Product],products[Cost per unit])</f>
        <v>6.47</v>
      </c>
      <c r="I129">
        <f>Data[[#This Row],[Cost Per Unit]]*Data[[#This Row],[Units]]</f>
        <v>892.86</v>
      </c>
    </row>
    <row r="130" spans="3:9" x14ac:dyDescent="0.25">
      <c r="C130" t="s">
        <v>40</v>
      </c>
      <c r="D130" t="s">
        <v>38</v>
      </c>
      <c r="E130" t="s">
        <v>25</v>
      </c>
      <c r="F130" s="2">
        <v>2541</v>
      </c>
      <c r="G130" s="3">
        <v>90</v>
      </c>
      <c r="H130" s="31">
        <f>_xll.XLOOKUP(Data[[#This Row],[Product]],products[Product],products[Cost per unit])</f>
        <v>13.15</v>
      </c>
      <c r="I130">
        <f>Data[[#This Row],[Cost Per Unit]]*Data[[#This Row],[Units]]</f>
        <v>1183.5</v>
      </c>
    </row>
    <row r="131" spans="3:9" x14ac:dyDescent="0.25">
      <c r="C131" t="s">
        <v>41</v>
      </c>
      <c r="D131" t="s">
        <v>37</v>
      </c>
      <c r="E131" t="s">
        <v>30</v>
      </c>
      <c r="F131" s="2">
        <v>1526</v>
      </c>
      <c r="G131" s="3">
        <v>240</v>
      </c>
      <c r="H131" s="31">
        <f>_xll.XLOOKUP(Data[[#This Row],[Product]],products[Product],products[Cost per unit])</f>
        <v>14.49</v>
      </c>
      <c r="I131">
        <f>Data[[#This Row],[Cost Per Unit]]*Data[[#This Row],[Units]]</f>
        <v>3477.6</v>
      </c>
    </row>
    <row r="132" spans="3:9" x14ac:dyDescent="0.25">
      <c r="C132" t="s">
        <v>40</v>
      </c>
      <c r="D132" t="s">
        <v>38</v>
      </c>
      <c r="E132" t="s">
        <v>4</v>
      </c>
      <c r="F132" s="2">
        <v>6125</v>
      </c>
      <c r="G132" s="3">
        <v>102</v>
      </c>
      <c r="H132" s="31">
        <f>_xll.XLOOKUP(Data[[#This Row],[Product]],products[Product],products[Cost per unit])</f>
        <v>11.88</v>
      </c>
      <c r="I132">
        <f>Data[[#This Row],[Cost Per Unit]]*Data[[#This Row],[Units]]</f>
        <v>1211.76</v>
      </c>
    </row>
    <row r="133" spans="3:9" x14ac:dyDescent="0.25">
      <c r="C133" t="s">
        <v>41</v>
      </c>
      <c r="D133" t="s">
        <v>35</v>
      </c>
      <c r="E133" t="s">
        <v>27</v>
      </c>
      <c r="F133" s="2">
        <v>847</v>
      </c>
      <c r="G133" s="3">
        <v>129</v>
      </c>
      <c r="H133" s="31">
        <f>_xll.XLOOKUP(Data[[#This Row],[Product]],products[Product],products[Cost per unit])</f>
        <v>16.73</v>
      </c>
      <c r="I133">
        <f>Data[[#This Row],[Cost Per Unit]]*Data[[#This Row],[Units]]</f>
        <v>2158.17</v>
      </c>
    </row>
    <row r="134" spans="3:9" x14ac:dyDescent="0.25">
      <c r="C134" t="s">
        <v>8</v>
      </c>
      <c r="D134" t="s">
        <v>35</v>
      </c>
      <c r="E134" t="s">
        <v>27</v>
      </c>
      <c r="F134" s="2">
        <v>4753</v>
      </c>
      <c r="G134" s="3">
        <v>300</v>
      </c>
      <c r="H134" s="31">
        <f>_xll.XLOOKUP(Data[[#This Row],[Product]],products[Product],products[Cost per unit])</f>
        <v>16.73</v>
      </c>
      <c r="I134">
        <f>Data[[#This Row],[Cost Per Unit]]*Data[[#This Row],[Units]]</f>
        <v>5019</v>
      </c>
    </row>
    <row r="135" spans="3:9" x14ac:dyDescent="0.25">
      <c r="C135" t="s">
        <v>6</v>
      </c>
      <c r="D135" t="s">
        <v>38</v>
      </c>
      <c r="E135" t="s">
        <v>33</v>
      </c>
      <c r="F135" s="2">
        <v>959</v>
      </c>
      <c r="G135" s="3">
        <v>135</v>
      </c>
      <c r="H135" s="31">
        <f>_xll.XLOOKUP(Data[[#This Row],[Product]],products[Product],products[Cost per unit])</f>
        <v>12.37</v>
      </c>
      <c r="I135">
        <f>Data[[#This Row],[Cost Per Unit]]*Data[[#This Row],[Units]]</f>
        <v>1669.9499999999998</v>
      </c>
    </row>
    <row r="136" spans="3:9" x14ac:dyDescent="0.25">
      <c r="C136" t="s">
        <v>7</v>
      </c>
      <c r="D136" t="s">
        <v>35</v>
      </c>
      <c r="E136" t="s">
        <v>24</v>
      </c>
      <c r="F136" s="2">
        <v>2793</v>
      </c>
      <c r="G136" s="3">
        <v>114</v>
      </c>
      <c r="H136" s="31">
        <f>_xll.XLOOKUP(Data[[#This Row],[Product]],products[Product],products[Cost per unit])</f>
        <v>4.97</v>
      </c>
      <c r="I136">
        <f>Data[[#This Row],[Cost Per Unit]]*Data[[#This Row],[Units]]</f>
        <v>566.57999999999993</v>
      </c>
    </row>
    <row r="137" spans="3:9" x14ac:dyDescent="0.25">
      <c r="C137" t="s">
        <v>7</v>
      </c>
      <c r="D137" t="s">
        <v>35</v>
      </c>
      <c r="E137" t="s">
        <v>14</v>
      </c>
      <c r="F137" s="2">
        <v>4606</v>
      </c>
      <c r="G137" s="3">
        <v>63</v>
      </c>
      <c r="H137" s="31">
        <f>_xll.XLOOKUP(Data[[#This Row],[Product]],products[Product],products[Cost per unit])</f>
        <v>11.7</v>
      </c>
      <c r="I137">
        <f>Data[[#This Row],[Cost Per Unit]]*Data[[#This Row],[Units]]</f>
        <v>737.09999999999991</v>
      </c>
    </row>
    <row r="138" spans="3:9" x14ac:dyDescent="0.25">
      <c r="C138" t="s">
        <v>7</v>
      </c>
      <c r="D138" t="s">
        <v>36</v>
      </c>
      <c r="E138" t="s">
        <v>29</v>
      </c>
      <c r="F138" s="2">
        <v>5551</v>
      </c>
      <c r="G138" s="3">
        <v>252</v>
      </c>
      <c r="H138" s="31">
        <f>_xll.XLOOKUP(Data[[#This Row],[Product]],products[Product],products[Cost per unit])</f>
        <v>7.16</v>
      </c>
      <c r="I138">
        <f>Data[[#This Row],[Cost Per Unit]]*Data[[#This Row],[Units]]</f>
        <v>1804.32</v>
      </c>
    </row>
    <row r="139" spans="3:9" x14ac:dyDescent="0.25">
      <c r="C139" t="s">
        <v>10</v>
      </c>
      <c r="D139" t="s">
        <v>36</v>
      </c>
      <c r="E139" t="s">
        <v>32</v>
      </c>
      <c r="F139" s="2">
        <v>6657</v>
      </c>
      <c r="G139" s="3">
        <v>303</v>
      </c>
      <c r="H139" s="31">
        <f>_xll.XLOOKUP(Data[[#This Row],[Product]],products[Product],products[Cost per unit])</f>
        <v>8.65</v>
      </c>
      <c r="I139">
        <f>Data[[#This Row],[Cost Per Unit]]*Data[[#This Row],[Units]]</f>
        <v>2620.9500000000003</v>
      </c>
    </row>
    <row r="140" spans="3:9" x14ac:dyDescent="0.25">
      <c r="C140" t="s">
        <v>7</v>
      </c>
      <c r="D140" t="s">
        <v>39</v>
      </c>
      <c r="E140" t="s">
        <v>17</v>
      </c>
      <c r="F140" s="2">
        <v>4438</v>
      </c>
      <c r="G140" s="3">
        <v>246</v>
      </c>
      <c r="H140" s="31">
        <f>_xll.XLOOKUP(Data[[#This Row],[Product]],products[Product],products[Cost per unit])</f>
        <v>3.11</v>
      </c>
      <c r="I140">
        <f>Data[[#This Row],[Cost Per Unit]]*Data[[#This Row],[Units]]</f>
        <v>765.06</v>
      </c>
    </row>
    <row r="141" spans="3:9" x14ac:dyDescent="0.25">
      <c r="C141" t="s">
        <v>8</v>
      </c>
      <c r="D141" t="s">
        <v>38</v>
      </c>
      <c r="E141" t="s">
        <v>22</v>
      </c>
      <c r="F141" s="2">
        <v>168</v>
      </c>
      <c r="G141" s="3">
        <v>84</v>
      </c>
      <c r="H141" s="31">
        <f>_xll.XLOOKUP(Data[[#This Row],[Product]],products[Product],products[Cost per unit])</f>
        <v>9.77</v>
      </c>
      <c r="I141">
        <f>Data[[#This Row],[Cost Per Unit]]*Data[[#This Row],[Units]]</f>
        <v>820.68</v>
      </c>
    </row>
    <row r="142" spans="3:9" x14ac:dyDescent="0.25">
      <c r="C142" t="s">
        <v>7</v>
      </c>
      <c r="D142" t="s">
        <v>34</v>
      </c>
      <c r="E142" t="s">
        <v>17</v>
      </c>
      <c r="F142" s="2">
        <v>7777</v>
      </c>
      <c r="G142" s="3">
        <v>39</v>
      </c>
      <c r="H142" s="31">
        <f>_xll.XLOOKUP(Data[[#This Row],[Product]],products[Product],products[Cost per unit])</f>
        <v>3.11</v>
      </c>
      <c r="I142">
        <f>Data[[#This Row],[Cost Per Unit]]*Data[[#This Row],[Units]]</f>
        <v>121.28999999999999</v>
      </c>
    </row>
    <row r="143" spans="3:9" x14ac:dyDescent="0.25">
      <c r="C143" t="s">
        <v>5</v>
      </c>
      <c r="D143" t="s">
        <v>36</v>
      </c>
      <c r="E143" t="s">
        <v>17</v>
      </c>
      <c r="F143" s="2">
        <v>3339</v>
      </c>
      <c r="G143" s="3">
        <v>348</v>
      </c>
      <c r="H143" s="31">
        <f>_xll.XLOOKUP(Data[[#This Row],[Product]],products[Product],products[Cost per unit])</f>
        <v>3.11</v>
      </c>
      <c r="I143">
        <f>Data[[#This Row],[Cost Per Unit]]*Data[[#This Row],[Units]]</f>
        <v>1082.28</v>
      </c>
    </row>
    <row r="144" spans="3:9" x14ac:dyDescent="0.25">
      <c r="C144" t="s">
        <v>7</v>
      </c>
      <c r="D144" t="s">
        <v>37</v>
      </c>
      <c r="E144" t="s">
        <v>33</v>
      </c>
      <c r="F144" s="2">
        <v>6391</v>
      </c>
      <c r="G144" s="3">
        <v>48</v>
      </c>
      <c r="H144" s="31">
        <f>_xll.XLOOKUP(Data[[#This Row],[Product]],products[Product],products[Cost per unit])</f>
        <v>12.37</v>
      </c>
      <c r="I144">
        <f>Data[[#This Row],[Cost Per Unit]]*Data[[#This Row],[Units]]</f>
        <v>593.76</v>
      </c>
    </row>
    <row r="145" spans="3:9" x14ac:dyDescent="0.25">
      <c r="C145" t="s">
        <v>5</v>
      </c>
      <c r="D145" t="s">
        <v>37</v>
      </c>
      <c r="E145" t="s">
        <v>22</v>
      </c>
      <c r="F145" s="2">
        <v>518</v>
      </c>
      <c r="G145" s="3">
        <v>75</v>
      </c>
      <c r="H145" s="31">
        <f>_xll.XLOOKUP(Data[[#This Row],[Product]],products[Product],products[Cost per unit])</f>
        <v>9.77</v>
      </c>
      <c r="I145">
        <f>Data[[#This Row],[Cost Per Unit]]*Data[[#This Row],[Units]]</f>
        <v>732.75</v>
      </c>
    </row>
    <row r="146" spans="3:9" x14ac:dyDescent="0.25">
      <c r="C146" t="s">
        <v>7</v>
      </c>
      <c r="D146" t="s">
        <v>38</v>
      </c>
      <c r="E146" t="s">
        <v>28</v>
      </c>
      <c r="F146" s="2">
        <v>5677</v>
      </c>
      <c r="G146" s="3">
        <v>258</v>
      </c>
      <c r="H146" s="31">
        <f>_xll.XLOOKUP(Data[[#This Row],[Product]],products[Product],products[Cost per unit])</f>
        <v>10.38</v>
      </c>
      <c r="I146">
        <f>Data[[#This Row],[Cost Per Unit]]*Data[[#This Row],[Units]]</f>
        <v>2678.0400000000004</v>
      </c>
    </row>
    <row r="147" spans="3:9" x14ac:dyDescent="0.25">
      <c r="C147" t="s">
        <v>6</v>
      </c>
      <c r="D147" t="s">
        <v>39</v>
      </c>
      <c r="E147" t="s">
        <v>17</v>
      </c>
      <c r="F147" s="2">
        <v>6048</v>
      </c>
      <c r="G147" s="3">
        <v>27</v>
      </c>
      <c r="H147" s="31">
        <f>_xll.XLOOKUP(Data[[#This Row],[Product]],products[Product],products[Cost per unit])</f>
        <v>3.11</v>
      </c>
      <c r="I147">
        <f>Data[[#This Row],[Cost Per Unit]]*Data[[#This Row],[Units]]</f>
        <v>83.97</v>
      </c>
    </row>
    <row r="148" spans="3:9" x14ac:dyDescent="0.25">
      <c r="C148" t="s">
        <v>8</v>
      </c>
      <c r="D148" t="s">
        <v>38</v>
      </c>
      <c r="E148" t="s">
        <v>32</v>
      </c>
      <c r="F148" s="2">
        <v>3752</v>
      </c>
      <c r="G148" s="3">
        <v>213</v>
      </c>
      <c r="H148" s="31">
        <f>_xll.XLOOKUP(Data[[#This Row],[Product]],products[Product],products[Cost per unit])</f>
        <v>8.65</v>
      </c>
      <c r="I148">
        <f>Data[[#This Row],[Cost Per Unit]]*Data[[#This Row],[Units]]</f>
        <v>1842.45</v>
      </c>
    </row>
    <row r="149" spans="3:9" x14ac:dyDescent="0.25">
      <c r="C149" t="s">
        <v>5</v>
      </c>
      <c r="D149" t="s">
        <v>35</v>
      </c>
      <c r="E149" t="s">
        <v>29</v>
      </c>
      <c r="F149" s="2">
        <v>4480</v>
      </c>
      <c r="G149" s="3">
        <v>357</v>
      </c>
      <c r="H149" s="31">
        <f>_xll.XLOOKUP(Data[[#This Row],[Product]],products[Product],products[Cost per unit])</f>
        <v>7.16</v>
      </c>
      <c r="I149">
        <f>Data[[#This Row],[Cost Per Unit]]*Data[[#This Row],[Units]]</f>
        <v>2556.12</v>
      </c>
    </row>
    <row r="150" spans="3:9" x14ac:dyDescent="0.25">
      <c r="C150" t="s">
        <v>9</v>
      </c>
      <c r="D150" t="s">
        <v>37</v>
      </c>
      <c r="E150" t="s">
        <v>4</v>
      </c>
      <c r="F150" s="2">
        <v>259</v>
      </c>
      <c r="G150" s="3">
        <v>207</v>
      </c>
      <c r="H150" s="31">
        <f>_xll.XLOOKUP(Data[[#This Row],[Product]],products[Product],products[Cost per unit])</f>
        <v>11.88</v>
      </c>
      <c r="I150">
        <f>Data[[#This Row],[Cost Per Unit]]*Data[[#This Row],[Units]]</f>
        <v>2459.1600000000003</v>
      </c>
    </row>
    <row r="151" spans="3:9" x14ac:dyDescent="0.25">
      <c r="C151" t="s">
        <v>8</v>
      </c>
      <c r="D151" t="s">
        <v>37</v>
      </c>
      <c r="E151" t="s">
        <v>30</v>
      </c>
      <c r="F151" s="2">
        <v>42</v>
      </c>
      <c r="G151" s="3">
        <v>150</v>
      </c>
      <c r="H151" s="31">
        <f>_xll.XLOOKUP(Data[[#This Row],[Product]],products[Product],products[Cost per unit])</f>
        <v>14.49</v>
      </c>
      <c r="I151">
        <f>Data[[#This Row],[Cost Per Unit]]*Data[[#This Row],[Units]]</f>
        <v>2173.5</v>
      </c>
    </row>
    <row r="152" spans="3:9" x14ac:dyDescent="0.25">
      <c r="C152" t="s">
        <v>41</v>
      </c>
      <c r="D152" t="s">
        <v>36</v>
      </c>
      <c r="E152" t="s">
        <v>26</v>
      </c>
      <c r="F152" s="2">
        <v>98</v>
      </c>
      <c r="G152" s="3">
        <v>204</v>
      </c>
      <c r="H152" s="31">
        <f>_xll.XLOOKUP(Data[[#This Row],[Product]],products[Product],products[Cost per unit])</f>
        <v>5.6</v>
      </c>
      <c r="I152">
        <f>Data[[#This Row],[Cost Per Unit]]*Data[[#This Row],[Units]]</f>
        <v>1142.3999999999999</v>
      </c>
    </row>
    <row r="153" spans="3:9" x14ac:dyDescent="0.25">
      <c r="C153" t="s">
        <v>7</v>
      </c>
      <c r="D153" t="s">
        <v>35</v>
      </c>
      <c r="E153" t="s">
        <v>27</v>
      </c>
      <c r="F153" s="2">
        <v>2478</v>
      </c>
      <c r="G153" s="3">
        <v>21</v>
      </c>
      <c r="H153" s="31">
        <f>_xll.XLOOKUP(Data[[#This Row],[Product]],products[Product],products[Cost per unit])</f>
        <v>16.73</v>
      </c>
      <c r="I153">
        <f>Data[[#This Row],[Cost Per Unit]]*Data[[#This Row],[Units]]</f>
        <v>351.33</v>
      </c>
    </row>
    <row r="154" spans="3:9" x14ac:dyDescent="0.25">
      <c r="C154" t="s">
        <v>41</v>
      </c>
      <c r="D154" t="s">
        <v>34</v>
      </c>
      <c r="E154" t="s">
        <v>33</v>
      </c>
      <c r="F154" s="2">
        <v>7847</v>
      </c>
      <c r="G154" s="3">
        <v>174</v>
      </c>
      <c r="H154" s="31">
        <f>_xll.XLOOKUP(Data[[#This Row],[Product]],products[Product],products[Cost per unit])</f>
        <v>12.37</v>
      </c>
      <c r="I154">
        <f>Data[[#This Row],[Cost Per Unit]]*Data[[#This Row],[Units]]</f>
        <v>2152.3799999999997</v>
      </c>
    </row>
    <row r="155" spans="3:9" x14ac:dyDescent="0.25">
      <c r="C155" t="s">
        <v>2</v>
      </c>
      <c r="D155" t="s">
        <v>37</v>
      </c>
      <c r="E155" t="s">
        <v>17</v>
      </c>
      <c r="F155" s="2">
        <v>9926</v>
      </c>
      <c r="G155" s="3">
        <v>201</v>
      </c>
      <c r="H155" s="31">
        <f>_xll.XLOOKUP(Data[[#This Row],[Product]],products[Product],products[Cost per unit])</f>
        <v>3.11</v>
      </c>
      <c r="I155">
        <f>Data[[#This Row],[Cost Per Unit]]*Data[[#This Row],[Units]]</f>
        <v>625.11</v>
      </c>
    </row>
    <row r="156" spans="3:9" x14ac:dyDescent="0.25">
      <c r="C156" t="s">
        <v>8</v>
      </c>
      <c r="D156" t="s">
        <v>38</v>
      </c>
      <c r="E156" t="s">
        <v>13</v>
      </c>
      <c r="F156" s="2">
        <v>819</v>
      </c>
      <c r="G156" s="3">
        <v>510</v>
      </c>
      <c r="H156" s="31">
        <f>_xll.XLOOKUP(Data[[#This Row],[Product]],products[Product],products[Cost per unit])</f>
        <v>9.33</v>
      </c>
      <c r="I156">
        <f>Data[[#This Row],[Cost Per Unit]]*Data[[#This Row],[Units]]</f>
        <v>4758.3</v>
      </c>
    </row>
    <row r="157" spans="3:9" x14ac:dyDescent="0.25">
      <c r="C157" t="s">
        <v>6</v>
      </c>
      <c r="D157" t="s">
        <v>39</v>
      </c>
      <c r="E157" t="s">
        <v>29</v>
      </c>
      <c r="F157" s="2">
        <v>3052</v>
      </c>
      <c r="G157" s="3">
        <v>378</v>
      </c>
      <c r="H157" s="31">
        <f>_xll.XLOOKUP(Data[[#This Row],[Product]],products[Product],products[Cost per unit])</f>
        <v>7.16</v>
      </c>
      <c r="I157">
        <f>Data[[#This Row],[Cost Per Unit]]*Data[[#This Row],[Units]]</f>
        <v>2706.48</v>
      </c>
    </row>
    <row r="158" spans="3:9" x14ac:dyDescent="0.25">
      <c r="C158" t="s">
        <v>9</v>
      </c>
      <c r="D158" t="s">
        <v>34</v>
      </c>
      <c r="E158" t="s">
        <v>21</v>
      </c>
      <c r="F158" s="2">
        <v>6832</v>
      </c>
      <c r="G158" s="3">
        <v>27</v>
      </c>
      <c r="H158" s="31">
        <f>_xll.XLOOKUP(Data[[#This Row],[Product]],products[Product],products[Cost per unit])</f>
        <v>9</v>
      </c>
      <c r="I158">
        <f>Data[[#This Row],[Cost Per Unit]]*Data[[#This Row],[Units]]</f>
        <v>243</v>
      </c>
    </row>
    <row r="159" spans="3:9" x14ac:dyDescent="0.25">
      <c r="C159" t="s">
        <v>2</v>
      </c>
      <c r="D159" t="s">
        <v>39</v>
      </c>
      <c r="E159" t="s">
        <v>16</v>
      </c>
      <c r="F159" s="2">
        <v>2016</v>
      </c>
      <c r="G159" s="3">
        <v>117</v>
      </c>
      <c r="H159" s="31">
        <f>_xll.XLOOKUP(Data[[#This Row],[Product]],products[Product],products[Cost per unit])</f>
        <v>8.7899999999999991</v>
      </c>
      <c r="I159">
        <f>Data[[#This Row],[Cost Per Unit]]*Data[[#This Row],[Units]]</f>
        <v>1028.4299999999998</v>
      </c>
    </row>
    <row r="160" spans="3:9" x14ac:dyDescent="0.25">
      <c r="C160" t="s">
        <v>6</v>
      </c>
      <c r="D160" t="s">
        <v>38</v>
      </c>
      <c r="E160" t="s">
        <v>21</v>
      </c>
      <c r="F160" s="2">
        <v>7322</v>
      </c>
      <c r="G160" s="3">
        <v>36</v>
      </c>
      <c r="H160" s="31">
        <f>_xll.XLOOKUP(Data[[#This Row],[Product]],products[Product],products[Cost per unit])</f>
        <v>9</v>
      </c>
      <c r="I160">
        <f>Data[[#This Row],[Cost Per Unit]]*Data[[#This Row],[Units]]</f>
        <v>324</v>
      </c>
    </row>
    <row r="161" spans="3:9" x14ac:dyDescent="0.25">
      <c r="C161" t="s">
        <v>8</v>
      </c>
      <c r="D161" t="s">
        <v>35</v>
      </c>
      <c r="E161" t="s">
        <v>33</v>
      </c>
      <c r="F161" s="2">
        <v>357</v>
      </c>
      <c r="G161" s="3">
        <v>126</v>
      </c>
      <c r="H161" s="31">
        <f>_xll.XLOOKUP(Data[[#This Row],[Product]],products[Product],products[Cost per unit])</f>
        <v>12.37</v>
      </c>
      <c r="I161">
        <f>Data[[#This Row],[Cost Per Unit]]*Data[[#This Row],[Units]]</f>
        <v>1558.62</v>
      </c>
    </row>
    <row r="162" spans="3:9" x14ac:dyDescent="0.25">
      <c r="C162" t="s">
        <v>9</v>
      </c>
      <c r="D162" t="s">
        <v>39</v>
      </c>
      <c r="E162" t="s">
        <v>25</v>
      </c>
      <c r="F162" s="2">
        <v>3192</v>
      </c>
      <c r="G162" s="3">
        <v>72</v>
      </c>
      <c r="H162" s="31">
        <f>_xll.XLOOKUP(Data[[#This Row],[Product]],products[Product],products[Cost per unit])</f>
        <v>13.15</v>
      </c>
      <c r="I162">
        <f>Data[[#This Row],[Cost Per Unit]]*Data[[#This Row],[Units]]</f>
        <v>946.80000000000007</v>
      </c>
    </row>
    <row r="163" spans="3:9" x14ac:dyDescent="0.25">
      <c r="C163" t="s">
        <v>7</v>
      </c>
      <c r="D163" t="s">
        <v>36</v>
      </c>
      <c r="E163" t="s">
        <v>22</v>
      </c>
      <c r="F163" s="2">
        <v>8435</v>
      </c>
      <c r="G163" s="3">
        <v>42</v>
      </c>
      <c r="H163" s="31">
        <f>_xll.XLOOKUP(Data[[#This Row],[Product]],products[Product],products[Cost per unit])</f>
        <v>9.77</v>
      </c>
      <c r="I163">
        <f>Data[[#This Row],[Cost Per Unit]]*Data[[#This Row],[Units]]</f>
        <v>410.34</v>
      </c>
    </row>
    <row r="164" spans="3:9" x14ac:dyDescent="0.25">
      <c r="C164" t="s">
        <v>40</v>
      </c>
      <c r="D164" t="s">
        <v>39</v>
      </c>
      <c r="E164" t="s">
        <v>29</v>
      </c>
      <c r="F164" s="2">
        <v>0</v>
      </c>
      <c r="G164" s="3">
        <v>135</v>
      </c>
      <c r="H164" s="31">
        <f>_xll.XLOOKUP(Data[[#This Row],[Product]],products[Product],products[Cost per unit])</f>
        <v>7.16</v>
      </c>
      <c r="I164">
        <f>Data[[#This Row],[Cost Per Unit]]*Data[[#This Row],[Units]]</f>
        <v>966.6</v>
      </c>
    </row>
    <row r="165" spans="3:9" x14ac:dyDescent="0.25">
      <c r="C165" t="s">
        <v>7</v>
      </c>
      <c r="D165" t="s">
        <v>34</v>
      </c>
      <c r="E165" t="s">
        <v>24</v>
      </c>
      <c r="F165" s="2">
        <v>8862</v>
      </c>
      <c r="G165" s="3">
        <v>189</v>
      </c>
      <c r="H165" s="31">
        <f>_xll.XLOOKUP(Data[[#This Row],[Product]],products[Product],products[Cost per unit])</f>
        <v>4.97</v>
      </c>
      <c r="I165">
        <f>Data[[#This Row],[Cost Per Unit]]*Data[[#This Row],[Units]]</f>
        <v>939.32999999999993</v>
      </c>
    </row>
    <row r="166" spans="3:9" x14ac:dyDescent="0.25">
      <c r="C166" t="s">
        <v>6</v>
      </c>
      <c r="D166" t="s">
        <v>37</v>
      </c>
      <c r="E166" t="s">
        <v>28</v>
      </c>
      <c r="F166" s="2">
        <v>3556</v>
      </c>
      <c r="G166" s="3">
        <v>459</v>
      </c>
      <c r="H166" s="31">
        <f>_xll.XLOOKUP(Data[[#This Row],[Product]],products[Product],products[Cost per unit])</f>
        <v>10.38</v>
      </c>
      <c r="I166">
        <f>Data[[#This Row],[Cost Per Unit]]*Data[[#This Row],[Units]]</f>
        <v>4764.42</v>
      </c>
    </row>
    <row r="167" spans="3:9" x14ac:dyDescent="0.25">
      <c r="C167" t="s">
        <v>5</v>
      </c>
      <c r="D167" t="s">
        <v>34</v>
      </c>
      <c r="E167" t="s">
        <v>15</v>
      </c>
      <c r="F167" s="2">
        <v>7280</v>
      </c>
      <c r="G167" s="3">
        <v>201</v>
      </c>
      <c r="H167" s="31">
        <f>_xll.XLOOKUP(Data[[#This Row],[Product]],products[Product],products[Cost per unit])</f>
        <v>11.73</v>
      </c>
      <c r="I167">
        <f>Data[[#This Row],[Cost Per Unit]]*Data[[#This Row],[Units]]</f>
        <v>2357.73</v>
      </c>
    </row>
    <row r="168" spans="3:9" x14ac:dyDescent="0.25">
      <c r="C168" t="s">
        <v>6</v>
      </c>
      <c r="D168" t="s">
        <v>34</v>
      </c>
      <c r="E168" t="s">
        <v>30</v>
      </c>
      <c r="F168" s="2">
        <v>3402</v>
      </c>
      <c r="G168" s="3">
        <v>366</v>
      </c>
      <c r="H168" s="31">
        <f>_xll.XLOOKUP(Data[[#This Row],[Product]],products[Product],products[Cost per unit])</f>
        <v>14.49</v>
      </c>
      <c r="I168">
        <f>Data[[#This Row],[Cost Per Unit]]*Data[[#This Row],[Units]]</f>
        <v>5303.34</v>
      </c>
    </row>
    <row r="169" spans="3:9" x14ac:dyDescent="0.25">
      <c r="C169" t="s">
        <v>3</v>
      </c>
      <c r="D169" t="s">
        <v>37</v>
      </c>
      <c r="E169" t="s">
        <v>29</v>
      </c>
      <c r="F169" s="2">
        <v>4592</v>
      </c>
      <c r="G169" s="3">
        <v>324</v>
      </c>
      <c r="H169" s="31">
        <f>_xll.XLOOKUP(Data[[#This Row],[Product]],products[Product],products[Cost per unit])</f>
        <v>7.16</v>
      </c>
      <c r="I169">
        <f>Data[[#This Row],[Cost Per Unit]]*Data[[#This Row],[Units]]</f>
        <v>2319.84</v>
      </c>
    </row>
    <row r="170" spans="3:9" x14ac:dyDescent="0.25">
      <c r="C170" t="s">
        <v>9</v>
      </c>
      <c r="D170" t="s">
        <v>35</v>
      </c>
      <c r="E170" t="s">
        <v>15</v>
      </c>
      <c r="F170" s="2">
        <v>7833</v>
      </c>
      <c r="G170" s="3">
        <v>243</v>
      </c>
      <c r="H170" s="31">
        <f>_xll.XLOOKUP(Data[[#This Row],[Product]],products[Product],products[Cost per unit])</f>
        <v>11.73</v>
      </c>
      <c r="I170">
        <f>Data[[#This Row],[Cost Per Unit]]*Data[[#This Row],[Units]]</f>
        <v>2850.3900000000003</v>
      </c>
    </row>
    <row r="171" spans="3:9" x14ac:dyDescent="0.25">
      <c r="C171" t="s">
        <v>2</v>
      </c>
      <c r="D171" t="s">
        <v>39</v>
      </c>
      <c r="E171" t="s">
        <v>21</v>
      </c>
      <c r="F171" s="2">
        <v>7651</v>
      </c>
      <c r="G171" s="3">
        <v>213</v>
      </c>
      <c r="H171" s="31">
        <f>_xll.XLOOKUP(Data[[#This Row],[Product]],products[Product],products[Cost per unit])</f>
        <v>9</v>
      </c>
      <c r="I171">
        <f>Data[[#This Row],[Cost Per Unit]]*Data[[#This Row],[Units]]</f>
        <v>1917</v>
      </c>
    </row>
    <row r="172" spans="3:9" x14ac:dyDescent="0.25">
      <c r="C172" t="s">
        <v>40</v>
      </c>
      <c r="D172" t="s">
        <v>35</v>
      </c>
      <c r="E172" t="s">
        <v>30</v>
      </c>
      <c r="F172" s="2">
        <v>2275</v>
      </c>
      <c r="G172" s="3">
        <v>447</v>
      </c>
      <c r="H172" s="31">
        <f>_xll.XLOOKUP(Data[[#This Row],[Product]],products[Product],products[Cost per unit])</f>
        <v>14.49</v>
      </c>
      <c r="I172">
        <f>Data[[#This Row],[Cost Per Unit]]*Data[[#This Row],[Units]]</f>
        <v>6477.03</v>
      </c>
    </row>
    <row r="173" spans="3:9" x14ac:dyDescent="0.25">
      <c r="C173" t="s">
        <v>40</v>
      </c>
      <c r="D173" t="s">
        <v>38</v>
      </c>
      <c r="E173" t="s">
        <v>13</v>
      </c>
      <c r="F173" s="2">
        <v>5670</v>
      </c>
      <c r="G173" s="3">
        <v>297</v>
      </c>
      <c r="H173" s="31">
        <f>_xll.XLOOKUP(Data[[#This Row],[Product]],products[Product],products[Cost per unit])</f>
        <v>9.33</v>
      </c>
      <c r="I173">
        <f>Data[[#This Row],[Cost Per Unit]]*Data[[#This Row],[Units]]</f>
        <v>2771.01</v>
      </c>
    </row>
    <row r="174" spans="3:9" x14ac:dyDescent="0.25">
      <c r="C174" t="s">
        <v>7</v>
      </c>
      <c r="D174" t="s">
        <v>35</v>
      </c>
      <c r="E174" t="s">
        <v>16</v>
      </c>
      <c r="F174" s="2">
        <v>2135</v>
      </c>
      <c r="G174" s="3">
        <v>27</v>
      </c>
      <c r="H174" s="31">
        <f>_xll.XLOOKUP(Data[[#This Row],[Product]],products[Product],products[Cost per unit])</f>
        <v>8.7899999999999991</v>
      </c>
      <c r="I174">
        <f>Data[[#This Row],[Cost Per Unit]]*Data[[#This Row],[Units]]</f>
        <v>237.32999999999998</v>
      </c>
    </row>
    <row r="175" spans="3:9" x14ac:dyDescent="0.25">
      <c r="C175" t="s">
        <v>40</v>
      </c>
      <c r="D175" t="s">
        <v>34</v>
      </c>
      <c r="E175" t="s">
        <v>23</v>
      </c>
      <c r="F175" s="2">
        <v>2779</v>
      </c>
      <c r="G175" s="3">
        <v>75</v>
      </c>
      <c r="H175" s="31">
        <f>_xll.XLOOKUP(Data[[#This Row],[Product]],products[Product],products[Cost per unit])</f>
        <v>6.49</v>
      </c>
      <c r="I175">
        <f>Data[[#This Row],[Cost Per Unit]]*Data[[#This Row],[Units]]</f>
        <v>486.75</v>
      </c>
    </row>
    <row r="176" spans="3:9" x14ac:dyDescent="0.25">
      <c r="C176" t="s">
        <v>10</v>
      </c>
      <c r="D176" t="s">
        <v>39</v>
      </c>
      <c r="E176" t="s">
        <v>33</v>
      </c>
      <c r="F176" s="2">
        <v>12950</v>
      </c>
      <c r="G176" s="3">
        <v>30</v>
      </c>
      <c r="H176" s="31">
        <f>_xll.XLOOKUP(Data[[#This Row],[Product]],products[Product],products[Cost per unit])</f>
        <v>12.37</v>
      </c>
      <c r="I176">
        <f>Data[[#This Row],[Cost Per Unit]]*Data[[#This Row],[Units]]</f>
        <v>371.09999999999997</v>
      </c>
    </row>
    <row r="177" spans="3:9" x14ac:dyDescent="0.25">
      <c r="C177" t="s">
        <v>7</v>
      </c>
      <c r="D177" t="s">
        <v>36</v>
      </c>
      <c r="E177" t="s">
        <v>18</v>
      </c>
      <c r="F177" s="2">
        <v>2646</v>
      </c>
      <c r="G177" s="3">
        <v>177</v>
      </c>
      <c r="H177" s="31">
        <f>_xll.XLOOKUP(Data[[#This Row],[Product]],products[Product],products[Cost per unit])</f>
        <v>6.47</v>
      </c>
      <c r="I177">
        <f>Data[[#This Row],[Cost Per Unit]]*Data[[#This Row],[Units]]</f>
        <v>1145.19</v>
      </c>
    </row>
    <row r="178" spans="3:9" x14ac:dyDescent="0.25">
      <c r="C178" t="s">
        <v>40</v>
      </c>
      <c r="D178" t="s">
        <v>34</v>
      </c>
      <c r="E178" t="s">
        <v>33</v>
      </c>
      <c r="F178" s="2">
        <v>3794</v>
      </c>
      <c r="G178" s="3">
        <v>159</v>
      </c>
      <c r="H178" s="31">
        <f>_xll.XLOOKUP(Data[[#This Row],[Product]],products[Product],products[Cost per unit])</f>
        <v>12.37</v>
      </c>
      <c r="I178">
        <f>Data[[#This Row],[Cost Per Unit]]*Data[[#This Row],[Units]]</f>
        <v>1966.83</v>
      </c>
    </row>
    <row r="179" spans="3:9" x14ac:dyDescent="0.25">
      <c r="C179" t="s">
        <v>3</v>
      </c>
      <c r="D179" t="s">
        <v>35</v>
      </c>
      <c r="E179" t="s">
        <v>33</v>
      </c>
      <c r="F179" s="2">
        <v>819</v>
      </c>
      <c r="G179" s="3">
        <v>306</v>
      </c>
      <c r="H179" s="31">
        <f>_xll.XLOOKUP(Data[[#This Row],[Product]],products[Product],products[Cost per unit])</f>
        <v>12.37</v>
      </c>
      <c r="I179">
        <f>Data[[#This Row],[Cost Per Unit]]*Data[[#This Row],[Units]]</f>
        <v>3785.22</v>
      </c>
    </row>
    <row r="180" spans="3:9" x14ac:dyDescent="0.25">
      <c r="C180" t="s">
        <v>3</v>
      </c>
      <c r="D180" t="s">
        <v>34</v>
      </c>
      <c r="E180" t="s">
        <v>20</v>
      </c>
      <c r="F180" s="2">
        <v>2583</v>
      </c>
      <c r="G180" s="3">
        <v>18</v>
      </c>
      <c r="H180" s="31">
        <f>_xll.XLOOKUP(Data[[#This Row],[Product]],products[Product],products[Cost per unit])</f>
        <v>10.62</v>
      </c>
      <c r="I180">
        <f>Data[[#This Row],[Cost Per Unit]]*Data[[#This Row],[Units]]</f>
        <v>191.16</v>
      </c>
    </row>
    <row r="181" spans="3:9" x14ac:dyDescent="0.25">
      <c r="C181" t="s">
        <v>7</v>
      </c>
      <c r="D181" t="s">
        <v>35</v>
      </c>
      <c r="E181" t="s">
        <v>19</v>
      </c>
      <c r="F181" s="2">
        <v>4585</v>
      </c>
      <c r="G181" s="3">
        <v>240</v>
      </c>
      <c r="H181" s="31">
        <f>_xll.XLOOKUP(Data[[#This Row],[Product]],products[Product],products[Cost per unit])</f>
        <v>7.64</v>
      </c>
      <c r="I181">
        <f>Data[[#This Row],[Cost Per Unit]]*Data[[#This Row],[Units]]</f>
        <v>1833.6</v>
      </c>
    </row>
    <row r="182" spans="3:9" x14ac:dyDescent="0.25">
      <c r="C182" t="s">
        <v>5</v>
      </c>
      <c r="D182" t="s">
        <v>34</v>
      </c>
      <c r="E182" t="s">
        <v>33</v>
      </c>
      <c r="F182" s="2">
        <v>1652</v>
      </c>
      <c r="G182" s="3">
        <v>93</v>
      </c>
      <c r="H182" s="31">
        <f>_xll.XLOOKUP(Data[[#This Row],[Product]],products[Product],products[Cost per unit])</f>
        <v>12.37</v>
      </c>
      <c r="I182">
        <f>Data[[#This Row],[Cost Per Unit]]*Data[[#This Row],[Units]]</f>
        <v>1150.4099999999999</v>
      </c>
    </row>
    <row r="183" spans="3:9" x14ac:dyDescent="0.25">
      <c r="C183" t="s">
        <v>10</v>
      </c>
      <c r="D183" t="s">
        <v>34</v>
      </c>
      <c r="E183" t="s">
        <v>26</v>
      </c>
      <c r="F183" s="2">
        <v>4991</v>
      </c>
      <c r="G183" s="3">
        <v>9</v>
      </c>
      <c r="H183" s="31">
        <f>_xll.XLOOKUP(Data[[#This Row],[Product]],products[Product],products[Cost per unit])</f>
        <v>5.6</v>
      </c>
      <c r="I183">
        <f>Data[[#This Row],[Cost Per Unit]]*Data[[#This Row],[Units]]</f>
        <v>50.4</v>
      </c>
    </row>
    <row r="184" spans="3:9" x14ac:dyDescent="0.25">
      <c r="C184" t="s">
        <v>8</v>
      </c>
      <c r="D184" t="s">
        <v>34</v>
      </c>
      <c r="E184" t="s">
        <v>16</v>
      </c>
      <c r="F184" s="2">
        <v>2009</v>
      </c>
      <c r="G184" s="3">
        <v>219</v>
      </c>
      <c r="H184" s="31">
        <f>_xll.XLOOKUP(Data[[#This Row],[Product]],products[Product],products[Cost per unit])</f>
        <v>8.7899999999999991</v>
      </c>
      <c r="I184">
        <f>Data[[#This Row],[Cost Per Unit]]*Data[[#This Row],[Units]]</f>
        <v>1925.0099999999998</v>
      </c>
    </row>
    <row r="185" spans="3:9" x14ac:dyDescent="0.25">
      <c r="C185" t="s">
        <v>2</v>
      </c>
      <c r="D185" t="s">
        <v>39</v>
      </c>
      <c r="E185" t="s">
        <v>22</v>
      </c>
      <c r="F185" s="2">
        <v>1568</v>
      </c>
      <c r="G185" s="3">
        <v>141</v>
      </c>
      <c r="H185" s="31">
        <f>_xll.XLOOKUP(Data[[#This Row],[Product]],products[Product],products[Cost per unit])</f>
        <v>9.77</v>
      </c>
      <c r="I185">
        <f>Data[[#This Row],[Cost Per Unit]]*Data[[#This Row],[Units]]</f>
        <v>1377.57</v>
      </c>
    </row>
    <row r="186" spans="3:9" x14ac:dyDescent="0.25">
      <c r="C186" t="s">
        <v>41</v>
      </c>
      <c r="D186" t="s">
        <v>37</v>
      </c>
      <c r="E186" t="s">
        <v>20</v>
      </c>
      <c r="F186" s="2">
        <v>3388</v>
      </c>
      <c r="G186" s="3">
        <v>123</v>
      </c>
      <c r="H186" s="31">
        <f>_xll.XLOOKUP(Data[[#This Row],[Product]],products[Product],products[Cost per unit])</f>
        <v>10.62</v>
      </c>
      <c r="I186">
        <f>Data[[#This Row],[Cost Per Unit]]*Data[[#This Row],[Units]]</f>
        <v>1306.26</v>
      </c>
    </row>
    <row r="187" spans="3:9" x14ac:dyDescent="0.25">
      <c r="C187" t="s">
        <v>40</v>
      </c>
      <c r="D187" t="s">
        <v>38</v>
      </c>
      <c r="E187" t="s">
        <v>24</v>
      </c>
      <c r="F187" s="2">
        <v>623</v>
      </c>
      <c r="G187" s="3">
        <v>51</v>
      </c>
      <c r="H187" s="31">
        <f>_xll.XLOOKUP(Data[[#This Row],[Product]],products[Product],products[Cost per unit])</f>
        <v>4.97</v>
      </c>
      <c r="I187">
        <f>Data[[#This Row],[Cost Per Unit]]*Data[[#This Row],[Units]]</f>
        <v>253.47</v>
      </c>
    </row>
    <row r="188" spans="3:9" x14ac:dyDescent="0.25">
      <c r="C188" t="s">
        <v>6</v>
      </c>
      <c r="D188" t="s">
        <v>36</v>
      </c>
      <c r="E188" t="s">
        <v>4</v>
      </c>
      <c r="F188" s="2">
        <v>10073</v>
      </c>
      <c r="G188" s="3">
        <v>120</v>
      </c>
      <c r="H188" s="31">
        <f>_xll.XLOOKUP(Data[[#This Row],[Product]],products[Product],products[Cost per unit])</f>
        <v>11.88</v>
      </c>
      <c r="I188">
        <f>Data[[#This Row],[Cost Per Unit]]*Data[[#This Row],[Units]]</f>
        <v>1425.6000000000001</v>
      </c>
    </row>
    <row r="189" spans="3:9" x14ac:dyDescent="0.25">
      <c r="C189" t="s">
        <v>8</v>
      </c>
      <c r="D189" t="s">
        <v>39</v>
      </c>
      <c r="E189" t="s">
        <v>26</v>
      </c>
      <c r="F189" s="2">
        <v>1561</v>
      </c>
      <c r="G189" s="3">
        <v>27</v>
      </c>
      <c r="H189" s="31">
        <f>_xll.XLOOKUP(Data[[#This Row],[Product]],products[Product],products[Cost per unit])</f>
        <v>5.6</v>
      </c>
      <c r="I189">
        <f>Data[[#This Row],[Cost Per Unit]]*Data[[#This Row],[Units]]</f>
        <v>151.19999999999999</v>
      </c>
    </row>
    <row r="190" spans="3:9" x14ac:dyDescent="0.25">
      <c r="C190" t="s">
        <v>9</v>
      </c>
      <c r="D190" t="s">
        <v>36</v>
      </c>
      <c r="E190" t="s">
        <v>27</v>
      </c>
      <c r="F190" s="2">
        <v>11522</v>
      </c>
      <c r="G190" s="3">
        <v>204</v>
      </c>
      <c r="H190" s="31">
        <f>_xll.XLOOKUP(Data[[#This Row],[Product]],products[Product],products[Cost per unit])</f>
        <v>16.73</v>
      </c>
      <c r="I190">
        <f>Data[[#This Row],[Cost Per Unit]]*Data[[#This Row],[Units]]</f>
        <v>3412.92</v>
      </c>
    </row>
    <row r="191" spans="3:9" x14ac:dyDescent="0.25">
      <c r="C191" t="s">
        <v>6</v>
      </c>
      <c r="D191" t="s">
        <v>38</v>
      </c>
      <c r="E191" t="s">
        <v>13</v>
      </c>
      <c r="F191" s="2">
        <v>2317</v>
      </c>
      <c r="G191" s="3">
        <v>123</v>
      </c>
      <c r="H191" s="31">
        <f>_xll.XLOOKUP(Data[[#This Row],[Product]],products[Product],products[Cost per unit])</f>
        <v>9.33</v>
      </c>
      <c r="I191">
        <f>Data[[#This Row],[Cost Per Unit]]*Data[[#This Row],[Units]]</f>
        <v>1147.5899999999999</v>
      </c>
    </row>
    <row r="192" spans="3:9" x14ac:dyDescent="0.25">
      <c r="C192" t="s">
        <v>10</v>
      </c>
      <c r="D192" t="s">
        <v>37</v>
      </c>
      <c r="E192" t="s">
        <v>28</v>
      </c>
      <c r="F192" s="2">
        <v>3059</v>
      </c>
      <c r="G192" s="3">
        <v>27</v>
      </c>
      <c r="H192" s="31">
        <f>_xll.XLOOKUP(Data[[#This Row],[Product]],products[Product],products[Cost per unit])</f>
        <v>10.38</v>
      </c>
      <c r="I192">
        <f>Data[[#This Row],[Cost Per Unit]]*Data[[#This Row],[Units]]</f>
        <v>280.26000000000005</v>
      </c>
    </row>
    <row r="193" spans="3:9" x14ac:dyDescent="0.25">
      <c r="C193" t="s">
        <v>41</v>
      </c>
      <c r="D193" t="s">
        <v>37</v>
      </c>
      <c r="E193" t="s">
        <v>26</v>
      </c>
      <c r="F193" s="2">
        <v>2324</v>
      </c>
      <c r="G193" s="3">
        <v>177</v>
      </c>
      <c r="H193" s="31">
        <f>_xll.XLOOKUP(Data[[#This Row],[Product]],products[Product],products[Cost per unit])</f>
        <v>5.6</v>
      </c>
      <c r="I193">
        <f>Data[[#This Row],[Cost Per Unit]]*Data[[#This Row],[Units]]</f>
        <v>991.19999999999993</v>
      </c>
    </row>
    <row r="194" spans="3:9" x14ac:dyDescent="0.25">
      <c r="C194" t="s">
        <v>3</v>
      </c>
      <c r="D194" t="s">
        <v>39</v>
      </c>
      <c r="E194" t="s">
        <v>26</v>
      </c>
      <c r="F194" s="2">
        <v>4956</v>
      </c>
      <c r="G194" s="3">
        <v>171</v>
      </c>
      <c r="H194" s="31">
        <f>_xll.XLOOKUP(Data[[#This Row],[Product]],products[Product],products[Cost per unit])</f>
        <v>5.6</v>
      </c>
      <c r="I194">
        <f>Data[[#This Row],[Cost Per Unit]]*Data[[#This Row],[Units]]</f>
        <v>957.59999999999991</v>
      </c>
    </row>
    <row r="195" spans="3:9" x14ac:dyDescent="0.25">
      <c r="C195" t="s">
        <v>10</v>
      </c>
      <c r="D195" t="s">
        <v>34</v>
      </c>
      <c r="E195" t="s">
        <v>19</v>
      </c>
      <c r="F195" s="2">
        <v>5355</v>
      </c>
      <c r="G195" s="3">
        <v>204</v>
      </c>
      <c r="H195" s="31">
        <f>_xll.XLOOKUP(Data[[#This Row],[Product]],products[Product],products[Cost per unit])</f>
        <v>7.64</v>
      </c>
      <c r="I195">
        <f>Data[[#This Row],[Cost Per Unit]]*Data[[#This Row],[Units]]</f>
        <v>1558.56</v>
      </c>
    </row>
    <row r="196" spans="3:9" x14ac:dyDescent="0.25">
      <c r="C196" t="s">
        <v>3</v>
      </c>
      <c r="D196" t="s">
        <v>34</v>
      </c>
      <c r="E196" t="s">
        <v>14</v>
      </c>
      <c r="F196" s="2">
        <v>7259</v>
      </c>
      <c r="G196" s="3">
        <v>276</v>
      </c>
      <c r="H196" s="31">
        <f>_xll.XLOOKUP(Data[[#This Row],[Product]],products[Product],products[Cost per unit])</f>
        <v>11.7</v>
      </c>
      <c r="I196">
        <f>Data[[#This Row],[Cost Per Unit]]*Data[[#This Row],[Units]]</f>
        <v>3229.2</v>
      </c>
    </row>
    <row r="197" spans="3:9" x14ac:dyDescent="0.25">
      <c r="C197" t="s">
        <v>8</v>
      </c>
      <c r="D197" t="s">
        <v>37</v>
      </c>
      <c r="E197" t="s">
        <v>26</v>
      </c>
      <c r="F197" s="2">
        <v>6279</v>
      </c>
      <c r="G197" s="3">
        <v>45</v>
      </c>
      <c r="H197" s="31">
        <f>_xll.XLOOKUP(Data[[#This Row],[Product]],products[Product],products[Cost per unit])</f>
        <v>5.6</v>
      </c>
      <c r="I197">
        <f>Data[[#This Row],[Cost Per Unit]]*Data[[#This Row],[Units]]</f>
        <v>251.99999999999997</v>
      </c>
    </row>
    <row r="198" spans="3:9" x14ac:dyDescent="0.25">
      <c r="C198" t="s">
        <v>40</v>
      </c>
      <c r="D198" t="s">
        <v>38</v>
      </c>
      <c r="E198" t="s">
        <v>29</v>
      </c>
      <c r="F198" s="2">
        <v>2541</v>
      </c>
      <c r="G198" s="3">
        <v>45</v>
      </c>
      <c r="H198" s="31">
        <f>_xll.XLOOKUP(Data[[#This Row],[Product]],products[Product],products[Cost per unit])</f>
        <v>7.16</v>
      </c>
      <c r="I198">
        <f>Data[[#This Row],[Cost Per Unit]]*Data[[#This Row],[Units]]</f>
        <v>322.2</v>
      </c>
    </row>
    <row r="199" spans="3:9" x14ac:dyDescent="0.25">
      <c r="C199" t="s">
        <v>6</v>
      </c>
      <c r="D199" t="s">
        <v>35</v>
      </c>
      <c r="E199" t="s">
        <v>27</v>
      </c>
      <c r="F199" s="2">
        <v>3864</v>
      </c>
      <c r="G199" s="3">
        <v>177</v>
      </c>
      <c r="H199" s="31">
        <f>_xll.XLOOKUP(Data[[#This Row],[Product]],products[Product],products[Cost per unit])</f>
        <v>16.73</v>
      </c>
      <c r="I199">
        <f>Data[[#This Row],[Cost Per Unit]]*Data[[#This Row],[Units]]</f>
        <v>2961.21</v>
      </c>
    </row>
    <row r="200" spans="3:9" x14ac:dyDescent="0.25">
      <c r="C200" t="s">
        <v>5</v>
      </c>
      <c r="D200" t="s">
        <v>36</v>
      </c>
      <c r="E200" t="s">
        <v>13</v>
      </c>
      <c r="F200" s="2">
        <v>6146</v>
      </c>
      <c r="G200" s="3">
        <v>63</v>
      </c>
      <c r="H200" s="31">
        <f>_xll.XLOOKUP(Data[[#This Row],[Product]],products[Product],products[Cost per unit])</f>
        <v>9.33</v>
      </c>
      <c r="I200">
        <f>Data[[#This Row],[Cost Per Unit]]*Data[[#This Row],[Units]]</f>
        <v>587.79</v>
      </c>
    </row>
    <row r="201" spans="3:9" x14ac:dyDescent="0.25">
      <c r="C201" t="s">
        <v>9</v>
      </c>
      <c r="D201" t="s">
        <v>39</v>
      </c>
      <c r="E201" t="s">
        <v>18</v>
      </c>
      <c r="F201" s="2">
        <v>2639</v>
      </c>
      <c r="G201" s="3">
        <v>204</v>
      </c>
      <c r="H201" s="31">
        <f>_xll.XLOOKUP(Data[[#This Row],[Product]],products[Product],products[Cost per unit])</f>
        <v>6.47</v>
      </c>
      <c r="I201">
        <f>Data[[#This Row],[Cost Per Unit]]*Data[[#This Row],[Units]]</f>
        <v>1319.8799999999999</v>
      </c>
    </row>
    <row r="202" spans="3:9" x14ac:dyDescent="0.25">
      <c r="C202" t="s">
        <v>8</v>
      </c>
      <c r="D202" t="s">
        <v>37</v>
      </c>
      <c r="E202" t="s">
        <v>22</v>
      </c>
      <c r="F202" s="2">
        <v>1890</v>
      </c>
      <c r="G202" s="3">
        <v>195</v>
      </c>
      <c r="H202" s="31">
        <f>_xll.XLOOKUP(Data[[#This Row],[Product]],products[Product],products[Cost per unit])</f>
        <v>9.77</v>
      </c>
      <c r="I202">
        <f>Data[[#This Row],[Cost Per Unit]]*Data[[#This Row],[Units]]</f>
        <v>1905.1499999999999</v>
      </c>
    </row>
    <row r="203" spans="3:9" x14ac:dyDescent="0.25">
      <c r="C203" t="s">
        <v>7</v>
      </c>
      <c r="D203" t="s">
        <v>34</v>
      </c>
      <c r="E203" t="s">
        <v>14</v>
      </c>
      <c r="F203" s="2">
        <v>1932</v>
      </c>
      <c r="G203" s="3">
        <v>369</v>
      </c>
      <c r="H203" s="31">
        <f>_xll.XLOOKUP(Data[[#This Row],[Product]],products[Product],products[Cost per unit])</f>
        <v>11.7</v>
      </c>
      <c r="I203">
        <f>Data[[#This Row],[Cost Per Unit]]*Data[[#This Row],[Units]]</f>
        <v>4317.3</v>
      </c>
    </row>
    <row r="204" spans="3:9" x14ac:dyDescent="0.25">
      <c r="C204" t="s">
        <v>3</v>
      </c>
      <c r="D204" t="s">
        <v>34</v>
      </c>
      <c r="E204" t="s">
        <v>25</v>
      </c>
      <c r="F204" s="2">
        <v>6300</v>
      </c>
      <c r="G204" s="3">
        <v>42</v>
      </c>
      <c r="H204" s="31">
        <f>_xll.XLOOKUP(Data[[#This Row],[Product]],products[Product],products[Cost per unit])</f>
        <v>13.15</v>
      </c>
      <c r="I204">
        <f>Data[[#This Row],[Cost Per Unit]]*Data[[#This Row],[Units]]</f>
        <v>552.30000000000007</v>
      </c>
    </row>
    <row r="205" spans="3:9" x14ac:dyDescent="0.25">
      <c r="C205" t="s">
        <v>6</v>
      </c>
      <c r="D205" t="s">
        <v>37</v>
      </c>
      <c r="E205" t="s">
        <v>30</v>
      </c>
      <c r="F205" s="2">
        <v>560</v>
      </c>
      <c r="G205" s="3">
        <v>81</v>
      </c>
      <c r="H205" s="31">
        <f>_xll.XLOOKUP(Data[[#This Row],[Product]],products[Product],products[Cost per unit])</f>
        <v>14.49</v>
      </c>
      <c r="I205">
        <f>Data[[#This Row],[Cost Per Unit]]*Data[[#This Row],[Units]]</f>
        <v>1173.69</v>
      </c>
    </row>
    <row r="206" spans="3:9" x14ac:dyDescent="0.25">
      <c r="C206" t="s">
        <v>9</v>
      </c>
      <c r="D206" t="s">
        <v>37</v>
      </c>
      <c r="E206" t="s">
        <v>26</v>
      </c>
      <c r="F206" s="2">
        <v>2856</v>
      </c>
      <c r="G206" s="3">
        <v>246</v>
      </c>
      <c r="H206" s="31">
        <f>_xll.XLOOKUP(Data[[#This Row],[Product]],products[Product],products[Cost per unit])</f>
        <v>5.6</v>
      </c>
      <c r="I206">
        <f>Data[[#This Row],[Cost Per Unit]]*Data[[#This Row],[Units]]</f>
        <v>1377.6</v>
      </c>
    </row>
    <row r="207" spans="3:9" x14ac:dyDescent="0.25">
      <c r="C207" t="s">
        <v>9</v>
      </c>
      <c r="D207" t="s">
        <v>34</v>
      </c>
      <c r="E207" t="s">
        <v>17</v>
      </c>
      <c r="F207" s="2">
        <v>707</v>
      </c>
      <c r="G207" s="3">
        <v>174</v>
      </c>
      <c r="H207" s="31">
        <f>_xll.XLOOKUP(Data[[#This Row],[Product]],products[Product],products[Cost per unit])</f>
        <v>3.11</v>
      </c>
      <c r="I207">
        <f>Data[[#This Row],[Cost Per Unit]]*Data[[#This Row],[Units]]</f>
        <v>541.14</v>
      </c>
    </row>
    <row r="208" spans="3:9" x14ac:dyDescent="0.25">
      <c r="C208" t="s">
        <v>8</v>
      </c>
      <c r="D208" t="s">
        <v>35</v>
      </c>
      <c r="E208" t="s">
        <v>30</v>
      </c>
      <c r="F208" s="2">
        <v>3598</v>
      </c>
      <c r="G208" s="3">
        <v>81</v>
      </c>
      <c r="H208" s="31">
        <f>_xll.XLOOKUP(Data[[#This Row],[Product]],products[Product],products[Cost per unit])</f>
        <v>14.49</v>
      </c>
      <c r="I208">
        <f>Data[[#This Row],[Cost Per Unit]]*Data[[#This Row],[Units]]</f>
        <v>1173.69</v>
      </c>
    </row>
    <row r="209" spans="3:9" x14ac:dyDescent="0.25">
      <c r="C209" t="s">
        <v>40</v>
      </c>
      <c r="D209" t="s">
        <v>35</v>
      </c>
      <c r="E209" t="s">
        <v>22</v>
      </c>
      <c r="F209" s="2">
        <v>6853</v>
      </c>
      <c r="G209" s="3">
        <v>372</v>
      </c>
      <c r="H209" s="31">
        <f>_xll.XLOOKUP(Data[[#This Row],[Product]],products[Product],products[Cost per unit])</f>
        <v>9.77</v>
      </c>
      <c r="I209">
        <f>Data[[#This Row],[Cost Per Unit]]*Data[[#This Row],[Units]]</f>
        <v>3634.44</v>
      </c>
    </row>
    <row r="210" spans="3:9" x14ac:dyDescent="0.25">
      <c r="C210" t="s">
        <v>40</v>
      </c>
      <c r="D210" t="s">
        <v>35</v>
      </c>
      <c r="E210" t="s">
        <v>16</v>
      </c>
      <c r="F210" s="2">
        <v>4725</v>
      </c>
      <c r="G210" s="3">
        <v>174</v>
      </c>
      <c r="H210" s="31">
        <f>_xll.XLOOKUP(Data[[#This Row],[Product]],products[Product],products[Cost per unit])</f>
        <v>8.7899999999999991</v>
      </c>
      <c r="I210">
        <f>Data[[#This Row],[Cost Per Unit]]*Data[[#This Row],[Units]]</f>
        <v>1529.4599999999998</v>
      </c>
    </row>
    <row r="211" spans="3:9" x14ac:dyDescent="0.25">
      <c r="C211" t="s">
        <v>41</v>
      </c>
      <c r="D211" t="s">
        <v>36</v>
      </c>
      <c r="E211" t="s">
        <v>32</v>
      </c>
      <c r="F211" s="2">
        <v>10304</v>
      </c>
      <c r="G211" s="3">
        <v>84</v>
      </c>
      <c r="H211" s="31">
        <f>_xll.XLOOKUP(Data[[#This Row],[Product]],products[Product],products[Cost per unit])</f>
        <v>8.65</v>
      </c>
      <c r="I211">
        <f>Data[[#This Row],[Cost Per Unit]]*Data[[#This Row],[Units]]</f>
        <v>726.6</v>
      </c>
    </row>
    <row r="212" spans="3:9" x14ac:dyDescent="0.25">
      <c r="C212" t="s">
        <v>41</v>
      </c>
      <c r="D212" t="s">
        <v>34</v>
      </c>
      <c r="E212" t="s">
        <v>16</v>
      </c>
      <c r="F212" s="2">
        <v>1274</v>
      </c>
      <c r="G212" s="3">
        <v>225</v>
      </c>
      <c r="H212" s="31">
        <f>_xll.XLOOKUP(Data[[#This Row],[Product]],products[Product],products[Cost per unit])</f>
        <v>8.7899999999999991</v>
      </c>
      <c r="I212">
        <f>Data[[#This Row],[Cost Per Unit]]*Data[[#This Row],[Units]]</f>
        <v>1977.7499999999998</v>
      </c>
    </row>
    <row r="213" spans="3:9" x14ac:dyDescent="0.25">
      <c r="C213" t="s">
        <v>5</v>
      </c>
      <c r="D213" t="s">
        <v>36</v>
      </c>
      <c r="E213" t="s">
        <v>30</v>
      </c>
      <c r="F213" s="2">
        <v>1526</v>
      </c>
      <c r="G213" s="3">
        <v>105</v>
      </c>
      <c r="H213" s="31">
        <f>_xll.XLOOKUP(Data[[#This Row],[Product]],products[Product],products[Cost per unit])</f>
        <v>14.49</v>
      </c>
      <c r="I213">
        <f>Data[[#This Row],[Cost Per Unit]]*Data[[#This Row],[Units]]</f>
        <v>1521.45</v>
      </c>
    </row>
    <row r="214" spans="3:9" x14ac:dyDescent="0.25">
      <c r="C214" t="s">
        <v>40</v>
      </c>
      <c r="D214" t="s">
        <v>39</v>
      </c>
      <c r="E214" t="s">
        <v>28</v>
      </c>
      <c r="F214" s="2">
        <v>3101</v>
      </c>
      <c r="G214" s="3">
        <v>225</v>
      </c>
      <c r="H214" s="31">
        <f>_xll.XLOOKUP(Data[[#This Row],[Product]],products[Product],products[Cost per unit])</f>
        <v>10.38</v>
      </c>
      <c r="I214">
        <f>Data[[#This Row],[Cost Per Unit]]*Data[[#This Row],[Units]]</f>
        <v>2335.5</v>
      </c>
    </row>
    <row r="215" spans="3:9" x14ac:dyDescent="0.25">
      <c r="C215" t="s">
        <v>2</v>
      </c>
      <c r="D215" t="s">
        <v>37</v>
      </c>
      <c r="E215" t="s">
        <v>14</v>
      </c>
      <c r="F215" s="2">
        <v>1057</v>
      </c>
      <c r="G215" s="3">
        <v>54</v>
      </c>
      <c r="H215" s="31">
        <f>_xll.XLOOKUP(Data[[#This Row],[Product]],products[Product],products[Cost per unit])</f>
        <v>11.7</v>
      </c>
      <c r="I215">
        <f>Data[[#This Row],[Cost Per Unit]]*Data[[#This Row],[Units]]</f>
        <v>631.79999999999995</v>
      </c>
    </row>
    <row r="216" spans="3:9" x14ac:dyDescent="0.25">
      <c r="C216" t="s">
        <v>7</v>
      </c>
      <c r="D216" t="s">
        <v>37</v>
      </c>
      <c r="E216" t="s">
        <v>26</v>
      </c>
      <c r="F216" s="2">
        <v>5306</v>
      </c>
      <c r="G216" s="3">
        <v>0</v>
      </c>
      <c r="H216" s="31">
        <f>_xll.XLOOKUP(Data[[#This Row],[Product]],products[Product],products[Cost per unit])</f>
        <v>5.6</v>
      </c>
      <c r="I216">
        <f>Data[[#This Row],[Cost Per Unit]]*Data[[#This Row],[Units]]</f>
        <v>0</v>
      </c>
    </row>
    <row r="217" spans="3:9" x14ac:dyDescent="0.25">
      <c r="C217" t="s">
        <v>5</v>
      </c>
      <c r="D217" t="s">
        <v>39</v>
      </c>
      <c r="E217" t="s">
        <v>24</v>
      </c>
      <c r="F217" s="2">
        <v>4018</v>
      </c>
      <c r="G217" s="3">
        <v>171</v>
      </c>
      <c r="H217" s="31">
        <f>_xll.XLOOKUP(Data[[#This Row],[Product]],products[Product],products[Cost per unit])</f>
        <v>4.97</v>
      </c>
      <c r="I217">
        <f>Data[[#This Row],[Cost Per Unit]]*Data[[#This Row],[Units]]</f>
        <v>849.87</v>
      </c>
    </row>
    <row r="218" spans="3:9" x14ac:dyDescent="0.25">
      <c r="C218" t="s">
        <v>9</v>
      </c>
      <c r="D218" t="s">
        <v>34</v>
      </c>
      <c r="E218" t="s">
        <v>16</v>
      </c>
      <c r="F218" s="2">
        <v>938</v>
      </c>
      <c r="G218" s="3">
        <v>189</v>
      </c>
      <c r="H218" s="31">
        <f>_xll.XLOOKUP(Data[[#This Row],[Product]],products[Product],products[Cost per unit])</f>
        <v>8.7899999999999991</v>
      </c>
      <c r="I218">
        <f>Data[[#This Row],[Cost Per Unit]]*Data[[#This Row],[Units]]</f>
        <v>1661.31</v>
      </c>
    </row>
    <row r="219" spans="3:9" x14ac:dyDescent="0.25">
      <c r="C219" t="s">
        <v>7</v>
      </c>
      <c r="D219" t="s">
        <v>38</v>
      </c>
      <c r="E219" t="s">
        <v>18</v>
      </c>
      <c r="F219" s="2">
        <v>1778</v>
      </c>
      <c r="G219" s="3">
        <v>270</v>
      </c>
      <c r="H219" s="31">
        <f>_xll.XLOOKUP(Data[[#This Row],[Product]],products[Product],products[Cost per unit])</f>
        <v>6.47</v>
      </c>
      <c r="I219">
        <f>Data[[#This Row],[Cost Per Unit]]*Data[[#This Row],[Units]]</f>
        <v>1746.8999999999999</v>
      </c>
    </row>
    <row r="220" spans="3:9" x14ac:dyDescent="0.25">
      <c r="C220" t="s">
        <v>6</v>
      </c>
      <c r="D220" t="s">
        <v>39</v>
      </c>
      <c r="E220" t="s">
        <v>30</v>
      </c>
      <c r="F220" s="2">
        <v>1638</v>
      </c>
      <c r="G220" s="3">
        <v>63</v>
      </c>
      <c r="H220" s="31">
        <f>_xll.XLOOKUP(Data[[#This Row],[Product]],products[Product],products[Cost per unit])</f>
        <v>14.49</v>
      </c>
      <c r="I220">
        <f>Data[[#This Row],[Cost Per Unit]]*Data[[#This Row],[Units]]</f>
        <v>912.87</v>
      </c>
    </row>
    <row r="221" spans="3:9" x14ac:dyDescent="0.25">
      <c r="C221" t="s">
        <v>41</v>
      </c>
      <c r="D221" t="s">
        <v>38</v>
      </c>
      <c r="E221" t="s">
        <v>25</v>
      </c>
      <c r="F221" s="2">
        <v>154</v>
      </c>
      <c r="G221" s="3">
        <v>21</v>
      </c>
      <c r="H221" s="31">
        <f>_xll.XLOOKUP(Data[[#This Row],[Product]],products[Product],products[Cost per unit])</f>
        <v>13.15</v>
      </c>
      <c r="I221">
        <f>Data[[#This Row],[Cost Per Unit]]*Data[[#This Row],[Units]]</f>
        <v>276.15000000000003</v>
      </c>
    </row>
    <row r="222" spans="3:9" x14ac:dyDescent="0.25">
      <c r="C222" t="s">
        <v>7</v>
      </c>
      <c r="D222" t="s">
        <v>37</v>
      </c>
      <c r="E222" t="s">
        <v>22</v>
      </c>
      <c r="F222" s="2">
        <v>9835</v>
      </c>
      <c r="G222" s="3">
        <v>207</v>
      </c>
      <c r="H222" s="31">
        <f>_xll.XLOOKUP(Data[[#This Row],[Product]],products[Product],products[Cost per unit])</f>
        <v>9.77</v>
      </c>
      <c r="I222">
        <f>Data[[#This Row],[Cost Per Unit]]*Data[[#This Row],[Units]]</f>
        <v>2022.3899999999999</v>
      </c>
    </row>
    <row r="223" spans="3:9" x14ac:dyDescent="0.25">
      <c r="C223" t="s">
        <v>9</v>
      </c>
      <c r="D223" t="s">
        <v>37</v>
      </c>
      <c r="E223" t="s">
        <v>20</v>
      </c>
      <c r="F223" s="2">
        <v>7273</v>
      </c>
      <c r="G223" s="3">
        <v>96</v>
      </c>
      <c r="H223" s="31">
        <f>_xll.XLOOKUP(Data[[#This Row],[Product]],products[Product],products[Cost per unit])</f>
        <v>10.62</v>
      </c>
      <c r="I223">
        <f>Data[[#This Row],[Cost Per Unit]]*Data[[#This Row],[Units]]</f>
        <v>1019.52</v>
      </c>
    </row>
    <row r="224" spans="3:9" x14ac:dyDescent="0.25">
      <c r="C224" t="s">
        <v>5</v>
      </c>
      <c r="D224" t="s">
        <v>39</v>
      </c>
      <c r="E224" t="s">
        <v>22</v>
      </c>
      <c r="F224" s="2">
        <v>6909</v>
      </c>
      <c r="G224" s="3">
        <v>81</v>
      </c>
      <c r="H224" s="31">
        <f>_xll.XLOOKUP(Data[[#This Row],[Product]],products[Product],products[Cost per unit])</f>
        <v>9.77</v>
      </c>
      <c r="I224">
        <f>Data[[#This Row],[Cost Per Unit]]*Data[[#This Row],[Units]]</f>
        <v>791.37</v>
      </c>
    </row>
    <row r="225" spans="3:9" x14ac:dyDescent="0.25">
      <c r="C225" t="s">
        <v>9</v>
      </c>
      <c r="D225" t="s">
        <v>39</v>
      </c>
      <c r="E225" t="s">
        <v>24</v>
      </c>
      <c r="F225" s="2">
        <v>3920</v>
      </c>
      <c r="G225" s="3">
        <v>306</v>
      </c>
      <c r="H225" s="31">
        <f>_xll.XLOOKUP(Data[[#This Row],[Product]],products[Product],products[Cost per unit])</f>
        <v>4.97</v>
      </c>
      <c r="I225">
        <f>Data[[#This Row],[Cost Per Unit]]*Data[[#This Row],[Units]]</f>
        <v>1520.82</v>
      </c>
    </row>
    <row r="226" spans="3:9" x14ac:dyDescent="0.25">
      <c r="C226" t="s">
        <v>10</v>
      </c>
      <c r="D226" t="s">
        <v>39</v>
      </c>
      <c r="E226" t="s">
        <v>21</v>
      </c>
      <c r="F226" s="2">
        <v>4858</v>
      </c>
      <c r="G226" s="3">
        <v>279</v>
      </c>
      <c r="H226" s="31">
        <f>_xll.XLOOKUP(Data[[#This Row],[Product]],products[Product],products[Cost per unit])</f>
        <v>9</v>
      </c>
      <c r="I226">
        <f>Data[[#This Row],[Cost Per Unit]]*Data[[#This Row],[Units]]</f>
        <v>2511</v>
      </c>
    </row>
    <row r="227" spans="3:9" x14ac:dyDescent="0.25">
      <c r="C227" t="s">
        <v>2</v>
      </c>
      <c r="D227" t="s">
        <v>38</v>
      </c>
      <c r="E227" t="s">
        <v>4</v>
      </c>
      <c r="F227" s="2">
        <v>3549</v>
      </c>
      <c r="G227" s="3">
        <v>3</v>
      </c>
      <c r="H227" s="31">
        <f>_xll.XLOOKUP(Data[[#This Row],[Product]],products[Product],products[Cost per unit])</f>
        <v>11.88</v>
      </c>
      <c r="I227">
        <f>Data[[#This Row],[Cost Per Unit]]*Data[[#This Row],[Units]]</f>
        <v>35.64</v>
      </c>
    </row>
    <row r="228" spans="3:9" x14ac:dyDescent="0.25">
      <c r="C228" t="s">
        <v>7</v>
      </c>
      <c r="D228" t="s">
        <v>39</v>
      </c>
      <c r="E228" t="s">
        <v>27</v>
      </c>
      <c r="F228" s="2">
        <v>966</v>
      </c>
      <c r="G228" s="3">
        <v>198</v>
      </c>
      <c r="H228" s="31">
        <f>_xll.XLOOKUP(Data[[#This Row],[Product]],products[Product],products[Cost per unit])</f>
        <v>16.73</v>
      </c>
      <c r="I228">
        <f>Data[[#This Row],[Cost Per Unit]]*Data[[#This Row],[Units]]</f>
        <v>3312.54</v>
      </c>
    </row>
    <row r="229" spans="3:9" x14ac:dyDescent="0.25">
      <c r="C229" t="s">
        <v>5</v>
      </c>
      <c r="D229" t="s">
        <v>39</v>
      </c>
      <c r="E229" t="s">
        <v>18</v>
      </c>
      <c r="F229" s="2">
        <v>385</v>
      </c>
      <c r="G229" s="3">
        <v>249</v>
      </c>
      <c r="H229" s="31">
        <f>_xll.XLOOKUP(Data[[#This Row],[Product]],products[Product],products[Cost per unit])</f>
        <v>6.47</v>
      </c>
      <c r="I229">
        <f>Data[[#This Row],[Cost Per Unit]]*Data[[#This Row],[Units]]</f>
        <v>1611.03</v>
      </c>
    </row>
    <row r="230" spans="3:9" x14ac:dyDescent="0.25">
      <c r="C230" t="s">
        <v>6</v>
      </c>
      <c r="D230" t="s">
        <v>34</v>
      </c>
      <c r="E230" t="s">
        <v>16</v>
      </c>
      <c r="F230" s="2">
        <v>2219</v>
      </c>
      <c r="G230" s="3">
        <v>75</v>
      </c>
      <c r="H230" s="31">
        <f>_xll.XLOOKUP(Data[[#This Row],[Product]],products[Product],products[Cost per unit])</f>
        <v>8.7899999999999991</v>
      </c>
      <c r="I230">
        <f>Data[[#This Row],[Cost Per Unit]]*Data[[#This Row],[Units]]</f>
        <v>659.24999999999989</v>
      </c>
    </row>
    <row r="231" spans="3:9" x14ac:dyDescent="0.25">
      <c r="C231" t="s">
        <v>9</v>
      </c>
      <c r="D231" t="s">
        <v>36</v>
      </c>
      <c r="E231" t="s">
        <v>32</v>
      </c>
      <c r="F231" s="2">
        <v>2954</v>
      </c>
      <c r="G231" s="3">
        <v>189</v>
      </c>
      <c r="H231" s="31">
        <f>_xll.XLOOKUP(Data[[#This Row],[Product]],products[Product],products[Cost per unit])</f>
        <v>8.65</v>
      </c>
      <c r="I231">
        <f>Data[[#This Row],[Cost Per Unit]]*Data[[#This Row],[Units]]</f>
        <v>1634.8500000000001</v>
      </c>
    </row>
    <row r="232" spans="3:9" x14ac:dyDescent="0.25">
      <c r="C232" t="s">
        <v>7</v>
      </c>
      <c r="D232" t="s">
        <v>36</v>
      </c>
      <c r="E232" t="s">
        <v>32</v>
      </c>
      <c r="F232" s="2">
        <v>280</v>
      </c>
      <c r="G232" s="3">
        <v>87</v>
      </c>
      <c r="H232" s="31">
        <f>_xll.XLOOKUP(Data[[#This Row],[Product]],products[Product],products[Cost per unit])</f>
        <v>8.65</v>
      </c>
      <c r="I232">
        <f>Data[[#This Row],[Cost Per Unit]]*Data[[#This Row],[Units]]</f>
        <v>752.55000000000007</v>
      </c>
    </row>
    <row r="233" spans="3:9" x14ac:dyDescent="0.25">
      <c r="C233" t="s">
        <v>41</v>
      </c>
      <c r="D233" t="s">
        <v>36</v>
      </c>
      <c r="E233" t="s">
        <v>30</v>
      </c>
      <c r="F233" s="2">
        <v>6118</v>
      </c>
      <c r="G233" s="3">
        <v>174</v>
      </c>
      <c r="H233" s="31">
        <f>_xll.XLOOKUP(Data[[#This Row],[Product]],products[Product],products[Cost per unit])</f>
        <v>14.49</v>
      </c>
      <c r="I233">
        <f>Data[[#This Row],[Cost Per Unit]]*Data[[#This Row],[Units]]</f>
        <v>2521.2600000000002</v>
      </c>
    </row>
    <row r="234" spans="3:9" x14ac:dyDescent="0.25">
      <c r="C234" t="s">
        <v>2</v>
      </c>
      <c r="D234" t="s">
        <v>39</v>
      </c>
      <c r="E234" t="s">
        <v>15</v>
      </c>
      <c r="F234" s="2">
        <v>4802</v>
      </c>
      <c r="G234" s="3">
        <v>36</v>
      </c>
      <c r="H234" s="31">
        <f>_xll.XLOOKUP(Data[[#This Row],[Product]],products[Product],products[Cost per unit])</f>
        <v>11.73</v>
      </c>
      <c r="I234">
        <f>Data[[#This Row],[Cost Per Unit]]*Data[[#This Row],[Units]]</f>
        <v>422.28000000000003</v>
      </c>
    </row>
    <row r="235" spans="3:9" x14ac:dyDescent="0.25">
      <c r="C235" t="s">
        <v>9</v>
      </c>
      <c r="D235" t="s">
        <v>38</v>
      </c>
      <c r="E235" t="s">
        <v>24</v>
      </c>
      <c r="F235" s="2">
        <v>4137</v>
      </c>
      <c r="G235" s="3">
        <v>60</v>
      </c>
      <c r="H235" s="31">
        <f>_xll.XLOOKUP(Data[[#This Row],[Product]],products[Product],products[Cost per unit])</f>
        <v>4.97</v>
      </c>
      <c r="I235">
        <f>Data[[#This Row],[Cost Per Unit]]*Data[[#This Row],[Units]]</f>
        <v>298.2</v>
      </c>
    </row>
    <row r="236" spans="3:9" x14ac:dyDescent="0.25">
      <c r="C236" t="s">
        <v>3</v>
      </c>
      <c r="D236" t="s">
        <v>35</v>
      </c>
      <c r="E236" t="s">
        <v>23</v>
      </c>
      <c r="F236" s="2">
        <v>2023</v>
      </c>
      <c r="G236" s="3">
        <v>78</v>
      </c>
      <c r="H236" s="31">
        <f>_xll.XLOOKUP(Data[[#This Row],[Product]],products[Product],products[Cost per unit])</f>
        <v>6.49</v>
      </c>
      <c r="I236">
        <f>Data[[#This Row],[Cost Per Unit]]*Data[[#This Row],[Units]]</f>
        <v>506.22</v>
      </c>
    </row>
    <row r="237" spans="3:9" x14ac:dyDescent="0.25">
      <c r="C237" t="s">
        <v>9</v>
      </c>
      <c r="D237" t="s">
        <v>36</v>
      </c>
      <c r="E237" t="s">
        <v>30</v>
      </c>
      <c r="F237" s="2">
        <v>9051</v>
      </c>
      <c r="G237" s="3">
        <v>57</v>
      </c>
      <c r="H237" s="31">
        <f>_xll.XLOOKUP(Data[[#This Row],[Product]],products[Product],products[Cost per unit])</f>
        <v>14.49</v>
      </c>
      <c r="I237">
        <f>Data[[#This Row],[Cost Per Unit]]*Data[[#This Row],[Units]]</f>
        <v>825.93000000000006</v>
      </c>
    </row>
    <row r="238" spans="3:9" x14ac:dyDescent="0.25">
      <c r="C238" t="s">
        <v>9</v>
      </c>
      <c r="D238" t="s">
        <v>37</v>
      </c>
      <c r="E238" t="s">
        <v>28</v>
      </c>
      <c r="F238" s="2">
        <v>2919</v>
      </c>
      <c r="G238" s="3">
        <v>45</v>
      </c>
      <c r="H238" s="31">
        <f>_xll.XLOOKUP(Data[[#This Row],[Product]],products[Product],products[Cost per unit])</f>
        <v>10.38</v>
      </c>
      <c r="I238">
        <f>Data[[#This Row],[Cost Per Unit]]*Data[[#This Row],[Units]]</f>
        <v>467.1</v>
      </c>
    </row>
    <row r="239" spans="3:9" x14ac:dyDescent="0.25">
      <c r="C239" t="s">
        <v>41</v>
      </c>
      <c r="D239" t="s">
        <v>38</v>
      </c>
      <c r="E239" t="s">
        <v>22</v>
      </c>
      <c r="F239" s="2">
        <v>5915</v>
      </c>
      <c r="G239" s="3">
        <v>3</v>
      </c>
      <c r="H239" s="31">
        <f>_xll.XLOOKUP(Data[[#This Row],[Product]],products[Product],products[Cost per unit])</f>
        <v>9.77</v>
      </c>
      <c r="I239">
        <f>Data[[#This Row],[Cost Per Unit]]*Data[[#This Row],[Units]]</f>
        <v>29.31</v>
      </c>
    </row>
    <row r="240" spans="3:9" x14ac:dyDescent="0.25">
      <c r="C240" t="s">
        <v>10</v>
      </c>
      <c r="D240" t="s">
        <v>35</v>
      </c>
      <c r="E240" t="s">
        <v>15</v>
      </c>
      <c r="F240" s="2">
        <v>2562</v>
      </c>
      <c r="G240" s="3">
        <v>6</v>
      </c>
      <c r="H240" s="31">
        <f>_xll.XLOOKUP(Data[[#This Row],[Product]],products[Product],products[Cost per unit])</f>
        <v>11.73</v>
      </c>
      <c r="I240">
        <f>Data[[#This Row],[Cost Per Unit]]*Data[[#This Row],[Units]]</f>
        <v>70.38</v>
      </c>
    </row>
    <row r="241" spans="3:9" x14ac:dyDescent="0.25">
      <c r="C241" t="s">
        <v>5</v>
      </c>
      <c r="D241" t="s">
        <v>37</v>
      </c>
      <c r="E241" t="s">
        <v>25</v>
      </c>
      <c r="F241" s="2">
        <v>8813</v>
      </c>
      <c r="G241" s="3">
        <v>21</v>
      </c>
      <c r="H241" s="31">
        <f>_xll.XLOOKUP(Data[[#This Row],[Product]],products[Product],products[Cost per unit])</f>
        <v>13.15</v>
      </c>
      <c r="I241">
        <f>Data[[#This Row],[Cost Per Unit]]*Data[[#This Row],[Units]]</f>
        <v>276.15000000000003</v>
      </c>
    </row>
    <row r="242" spans="3:9" x14ac:dyDescent="0.25">
      <c r="C242" t="s">
        <v>5</v>
      </c>
      <c r="D242" t="s">
        <v>36</v>
      </c>
      <c r="E242" t="s">
        <v>18</v>
      </c>
      <c r="F242" s="2">
        <v>6111</v>
      </c>
      <c r="G242" s="3">
        <v>3</v>
      </c>
      <c r="H242" s="31">
        <f>_xll.XLOOKUP(Data[[#This Row],[Product]],products[Product],products[Cost per unit])</f>
        <v>6.47</v>
      </c>
      <c r="I242">
        <f>Data[[#This Row],[Cost Per Unit]]*Data[[#This Row],[Units]]</f>
        <v>19.41</v>
      </c>
    </row>
    <row r="243" spans="3:9" x14ac:dyDescent="0.25">
      <c r="C243" t="s">
        <v>8</v>
      </c>
      <c r="D243" t="s">
        <v>34</v>
      </c>
      <c r="E243" t="s">
        <v>31</v>
      </c>
      <c r="F243" s="2">
        <v>3507</v>
      </c>
      <c r="G243" s="3">
        <v>288</v>
      </c>
      <c r="H243" s="31">
        <f>_xll.XLOOKUP(Data[[#This Row],[Product]],products[Product],products[Cost per unit])</f>
        <v>5.79</v>
      </c>
      <c r="I243">
        <f>Data[[#This Row],[Cost Per Unit]]*Data[[#This Row],[Units]]</f>
        <v>1667.52</v>
      </c>
    </row>
    <row r="244" spans="3:9" x14ac:dyDescent="0.25">
      <c r="C244" t="s">
        <v>6</v>
      </c>
      <c r="D244" t="s">
        <v>36</v>
      </c>
      <c r="E244" t="s">
        <v>13</v>
      </c>
      <c r="F244" s="2">
        <v>4319</v>
      </c>
      <c r="G244" s="3">
        <v>30</v>
      </c>
      <c r="H244" s="31">
        <f>_xll.XLOOKUP(Data[[#This Row],[Product]],products[Product],products[Cost per unit])</f>
        <v>9.33</v>
      </c>
      <c r="I244">
        <f>Data[[#This Row],[Cost Per Unit]]*Data[[#This Row],[Units]]</f>
        <v>279.89999999999998</v>
      </c>
    </row>
    <row r="245" spans="3:9" x14ac:dyDescent="0.25">
      <c r="C245" t="s">
        <v>40</v>
      </c>
      <c r="D245" t="s">
        <v>38</v>
      </c>
      <c r="E245" t="s">
        <v>26</v>
      </c>
      <c r="F245" s="2">
        <v>609</v>
      </c>
      <c r="G245" s="3">
        <v>87</v>
      </c>
      <c r="H245" s="31">
        <f>_xll.XLOOKUP(Data[[#This Row],[Product]],products[Product],products[Cost per unit])</f>
        <v>5.6</v>
      </c>
      <c r="I245">
        <f>Data[[#This Row],[Cost Per Unit]]*Data[[#This Row],[Units]]</f>
        <v>487.2</v>
      </c>
    </row>
    <row r="246" spans="3:9" x14ac:dyDescent="0.25">
      <c r="C246" t="s">
        <v>40</v>
      </c>
      <c r="D246" t="s">
        <v>39</v>
      </c>
      <c r="E246" t="s">
        <v>27</v>
      </c>
      <c r="F246" s="2">
        <v>6370</v>
      </c>
      <c r="G246" s="3">
        <v>30</v>
      </c>
      <c r="H246" s="31">
        <f>_xll.XLOOKUP(Data[[#This Row],[Product]],products[Product],products[Cost per unit])</f>
        <v>16.73</v>
      </c>
      <c r="I246">
        <f>Data[[#This Row],[Cost Per Unit]]*Data[[#This Row],[Units]]</f>
        <v>501.90000000000003</v>
      </c>
    </row>
    <row r="247" spans="3:9" x14ac:dyDescent="0.25">
      <c r="C247" t="s">
        <v>5</v>
      </c>
      <c r="D247" t="s">
        <v>38</v>
      </c>
      <c r="E247" t="s">
        <v>19</v>
      </c>
      <c r="F247" s="2">
        <v>5474</v>
      </c>
      <c r="G247" s="3">
        <v>168</v>
      </c>
      <c r="H247" s="31">
        <f>_xll.XLOOKUP(Data[[#This Row],[Product]],products[Product],products[Cost per unit])</f>
        <v>7.64</v>
      </c>
      <c r="I247">
        <f>Data[[#This Row],[Cost Per Unit]]*Data[[#This Row],[Units]]</f>
        <v>1283.52</v>
      </c>
    </row>
    <row r="248" spans="3:9" x14ac:dyDescent="0.25">
      <c r="C248" t="s">
        <v>40</v>
      </c>
      <c r="D248" t="s">
        <v>36</v>
      </c>
      <c r="E248" t="s">
        <v>27</v>
      </c>
      <c r="F248" s="2">
        <v>3164</v>
      </c>
      <c r="G248" s="3">
        <v>306</v>
      </c>
      <c r="H248" s="31">
        <f>_xll.XLOOKUP(Data[[#This Row],[Product]],products[Product],products[Cost per unit])</f>
        <v>16.73</v>
      </c>
      <c r="I248">
        <f>Data[[#This Row],[Cost Per Unit]]*Data[[#This Row],[Units]]</f>
        <v>5119.38</v>
      </c>
    </row>
    <row r="249" spans="3:9" x14ac:dyDescent="0.25">
      <c r="C249" t="s">
        <v>6</v>
      </c>
      <c r="D249" t="s">
        <v>35</v>
      </c>
      <c r="E249" t="s">
        <v>4</v>
      </c>
      <c r="F249" s="2">
        <v>1302</v>
      </c>
      <c r="G249" s="3">
        <v>402</v>
      </c>
      <c r="H249" s="31">
        <f>_xll.XLOOKUP(Data[[#This Row],[Product]],products[Product],products[Cost per unit])</f>
        <v>11.88</v>
      </c>
      <c r="I249">
        <f>Data[[#This Row],[Cost Per Unit]]*Data[[#This Row],[Units]]</f>
        <v>4775.76</v>
      </c>
    </row>
    <row r="250" spans="3:9" x14ac:dyDescent="0.25">
      <c r="C250" t="s">
        <v>3</v>
      </c>
      <c r="D250" t="s">
        <v>37</v>
      </c>
      <c r="E250" t="s">
        <v>28</v>
      </c>
      <c r="F250" s="2">
        <v>7308</v>
      </c>
      <c r="G250" s="3">
        <v>327</v>
      </c>
      <c r="H250" s="31">
        <f>_xll.XLOOKUP(Data[[#This Row],[Product]],products[Product],products[Cost per unit])</f>
        <v>10.38</v>
      </c>
      <c r="I250">
        <f>Data[[#This Row],[Cost Per Unit]]*Data[[#This Row],[Units]]</f>
        <v>3394.26</v>
      </c>
    </row>
    <row r="251" spans="3:9" x14ac:dyDescent="0.25">
      <c r="C251" t="s">
        <v>40</v>
      </c>
      <c r="D251" t="s">
        <v>37</v>
      </c>
      <c r="E251" t="s">
        <v>27</v>
      </c>
      <c r="F251" s="2">
        <v>6132</v>
      </c>
      <c r="G251" s="3">
        <v>93</v>
      </c>
      <c r="H251" s="31">
        <f>_xll.XLOOKUP(Data[[#This Row],[Product]],products[Product],products[Cost per unit])</f>
        <v>16.73</v>
      </c>
      <c r="I251">
        <f>Data[[#This Row],[Cost Per Unit]]*Data[[#This Row],[Units]]</f>
        <v>1555.89</v>
      </c>
    </row>
    <row r="252" spans="3:9" x14ac:dyDescent="0.25">
      <c r="C252" t="s">
        <v>10</v>
      </c>
      <c r="D252" t="s">
        <v>35</v>
      </c>
      <c r="E252" t="s">
        <v>14</v>
      </c>
      <c r="F252" s="2">
        <v>3472</v>
      </c>
      <c r="G252" s="3">
        <v>96</v>
      </c>
      <c r="H252" s="31">
        <f>_xll.XLOOKUP(Data[[#This Row],[Product]],products[Product],products[Cost per unit])</f>
        <v>11.7</v>
      </c>
      <c r="I252">
        <f>Data[[#This Row],[Cost Per Unit]]*Data[[#This Row],[Units]]</f>
        <v>1123.1999999999998</v>
      </c>
    </row>
    <row r="253" spans="3:9" x14ac:dyDescent="0.25">
      <c r="C253" t="s">
        <v>8</v>
      </c>
      <c r="D253" t="s">
        <v>39</v>
      </c>
      <c r="E253" t="s">
        <v>18</v>
      </c>
      <c r="F253" s="2">
        <v>9660</v>
      </c>
      <c r="G253" s="3">
        <v>27</v>
      </c>
      <c r="H253" s="31">
        <f>_xll.XLOOKUP(Data[[#This Row],[Product]],products[Product],products[Cost per unit])</f>
        <v>6.47</v>
      </c>
      <c r="I253">
        <f>Data[[#This Row],[Cost Per Unit]]*Data[[#This Row],[Units]]</f>
        <v>174.69</v>
      </c>
    </row>
    <row r="254" spans="3:9" x14ac:dyDescent="0.25">
      <c r="C254" t="s">
        <v>9</v>
      </c>
      <c r="D254" t="s">
        <v>38</v>
      </c>
      <c r="E254" t="s">
        <v>26</v>
      </c>
      <c r="F254" s="2">
        <v>2436</v>
      </c>
      <c r="G254" s="3">
        <v>99</v>
      </c>
      <c r="H254" s="31">
        <f>_xll.XLOOKUP(Data[[#This Row],[Product]],products[Product],products[Cost per unit])</f>
        <v>5.6</v>
      </c>
      <c r="I254">
        <f>Data[[#This Row],[Cost Per Unit]]*Data[[#This Row],[Units]]</f>
        <v>554.4</v>
      </c>
    </row>
    <row r="255" spans="3:9" x14ac:dyDescent="0.25">
      <c r="C255" t="s">
        <v>9</v>
      </c>
      <c r="D255" t="s">
        <v>38</v>
      </c>
      <c r="E255" t="s">
        <v>33</v>
      </c>
      <c r="F255" s="2">
        <v>9506</v>
      </c>
      <c r="G255" s="3">
        <v>87</v>
      </c>
      <c r="H255" s="31">
        <f>_xll.XLOOKUP(Data[[#This Row],[Product]],products[Product],products[Cost per unit])</f>
        <v>12.37</v>
      </c>
      <c r="I255">
        <f>Data[[#This Row],[Cost Per Unit]]*Data[[#This Row],[Units]]</f>
        <v>1076.1899999999998</v>
      </c>
    </row>
    <row r="256" spans="3:9" x14ac:dyDescent="0.25">
      <c r="C256" t="s">
        <v>10</v>
      </c>
      <c r="D256" t="s">
        <v>37</v>
      </c>
      <c r="E256" t="s">
        <v>21</v>
      </c>
      <c r="F256" s="2">
        <v>245</v>
      </c>
      <c r="G256" s="3">
        <v>288</v>
      </c>
      <c r="H256" s="31">
        <f>_xll.XLOOKUP(Data[[#This Row],[Product]],products[Product],products[Cost per unit])</f>
        <v>9</v>
      </c>
      <c r="I256">
        <f>Data[[#This Row],[Cost Per Unit]]*Data[[#This Row],[Units]]</f>
        <v>2592</v>
      </c>
    </row>
    <row r="257" spans="3:9" x14ac:dyDescent="0.25">
      <c r="C257" t="s">
        <v>8</v>
      </c>
      <c r="D257" t="s">
        <v>35</v>
      </c>
      <c r="E257" t="s">
        <v>20</v>
      </c>
      <c r="F257" s="2">
        <v>2702</v>
      </c>
      <c r="G257" s="3">
        <v>363</v>
      </c>
      <c r="H257" s="31">
        <f>_xll.XLOOKUP(Data[[#This Row],[Product]],products[Product],products[Cost per unit])</f>
        <v>10.62</v>
      </c>
      <c r="I257">
        <f>Data[[#This Row],[Cost Per Unit]]*Data[[#This Row],[Units]]</f>
        <v>3855.0599999999995</v>
      </c>
    </row>
    <row r="258" spans="3:9" x14ac:dyDescent="0.25">
      <c r="C258" t="s">
        <v>10</v>
      </c>
      <c r="D258" t="s">
        <v>34</v>
      </c>
      <c r="E258" t="s">
        <v>17</v>
      </c>
      <c r="F258" s="2">
        <v>700</v>
      </c>
      <c r="G258" s="3">
        <v>87</v>
      </c>
      <c r="H258" s="31">
        <f>_xll.XLOOKUP(Data[[#This Row],[Product]],products[Product],products[Cost per unit])</f>
        <v>3.11</v>
      </c>
      <c r="I258">
        <f>Data[[#This Row],[Cost Per Unit]]*Data[[#This Row],[Units]]</f>
        <v>270.57</v>
      </c>
    </row>
    <row r="259" spans="3:9" x14ac:dyDescent="0.25">
      <c r="C259" t="s">
        <v>6</v>
      </c>
      <c r="D259" t="s">
        <v>34</v>
      </c>
      <c r="E259" t="s">
        <v>17</v>
      </c>
      <c r="F259" s="2">
        <v>3759</v>
      </c>
      <c r="G259" s="3">
        <v>150</v>
      </c>
      <c r="H259" s="31">
        <f>_xll.XLOOKUP(Data[[#This Row],[Product]],products[Product],products[Cost per unit])</f>
        <v>3.11</v>
      </c>
      <c r="I259">
        <f>Data[[#This Row],[Cost Per Unit]]*Data[[#This Row],[Units]]</f>
        <v>466.5</v>
      </c>
    </row>
    <row r="260" spans="3:9" x14ac:dyDescent="0.25">
      <c r="C260" t="s">
        <v>2</v>
      </c>
      <c r="D260" t="s">
        <v>35</v>
      </c>
      <c r="E260" t="s">
        <v>17</v>
      </c>
      <c r="F260" s="2">
        <v>1589</v>
      </c>
      <c r="G260" s="3">
        <v>303</v>
      </c>
      <c r="H260" s="31">
        <f>_xll.XLOOKUP(Data[[#This Row],[Product]],products[Product],products[Cost per unit])</f>
        <v>3.11</v>
      </c>
      <c r="I260">
        <f>Data[[#This Row],[Cost Per Unit]]*Data[[#This Row],[Units]]</f>
        <v>942.32999999999993</v>
      </c>
    </row>
    <row r="261" spans="3:9" x14ac:dyDescent="0.25">
      <c r="C261" t="s">
        <v>7</v>
      </c>
      <c r="D261" t="s">
        <v>35</v>
      </c>
      <c r="E261" t="s">
        <v>28</v>
      </c>
      <c r="F261" s="2">
        <v>5194</v>
      </c>
      <c r="G261" s="3">
        <v>288</v>
      </c>
      <c r="H261" s="31">
        <f>_xll.XLOOKUP(Data[[#This Row],[Product]],products[Product],products[Cost per unit])</f>
        <v>10.38</v>
      </c>
      <c r="I261">
        <f>Data[[#This Row],[Cost Per Unit]]*Data[[#This Row],[Units]]</f>
        <v>2989.44</v>
      </c>
    </row>
    <row r="262" spans="3:9" x14ac:dyDescent="0.25">
      <c r="C262" t="s">
        <v>10</v>
      </c>
      <c r="D262" t="s">
        <v>36</v>
      </c>
      <c r="E262" t="s">
        <v>13</v>
      </c>
      <c r="F262" s="2">
        <v>945</v>
      </c>
      <c r="G262" s="3">
        <v>75</v>
      </c>
      <c r="H262" s="31">
        <f>_xll.XLOOKUP(Data[[#This Row],[Product]],products[Product],products[Cost per unit])</f>
        <v>9.33</v>
      </c>
      <c r="I262">
        <f>Data[[#This Row],[Cost Per Unit]]*Data[[#This Row],[Units]]</f>
        <v>699.75</v>
      </c>
    </row>
    <row r="263" spans="3:9" x14ac:dyDescent="0.25">
      <c r="C263" t="s">
        <v>40</v>
      </c>
      <c r="D263" t="s">
        <v>38</v>
      </c>
      <c r="E263" t="s">
        <v>31</v>
      </c>
      <c r="F263" s="2">
        <v>1988</v>
      </c>
      <c r="G263" s="3">
        <v>39</v>
      </c>
      <c r="H263" s="31">
        <f>_xll.XLOOKUP(Data[[#This Row],[Product]],products[Product],products[Cost per unit])</f>
        <v>5.79</v>
      </c>
      <c r="I263">
        <f>Data[[#This Row],[Cost Per Unit]]*Data[[#This Row],[Units]]</f>
        <v>225.81</v>
      </c>
    </row>
    <row r="264" spans="3:9" x14ac:dyDescent="0.25">
      <c r="C264" t="s">
        <v>6</v>
      </c>
      <c r="D264" t="s">
        <v>34</v>
      </c>
      <c r="E264" t="s">
        <v>32</v>
      </c>
      <c r="F264" s="2">
        <v>6734</v>
      </c>
      <c r="G264" s="3">
        <v>123</v>
      </c>
      <c r="H264" s="31">
        <f>_xll.XLOOKUP(Data[[#This Row],[Product]],products[Product],products[Cost per unit])</f>
        <v>8.65</v>
      </c>
      <c r="I264">
        <f>Data[[#This Row],[Cost Per Unit]]*Data[[#This Row],[Units]]</f>
        <v>1063.95</v>
      </c>
    </row>
    <row r="265" spans="3:9" x14ac:dyDescent="0.25">
      <c r="C265" t="s">
        <v>40</v>
      </c>
      <c r="D265" t="s">
        <v>36</v>
      </c>
      <c r="E265" t="s">
        <v>4</v>
      </c>
      <c r="F265" s="2">
        <v>217</v>
      </c>
      <c r="G265" s="3">
        <v>36</v>
      </c>
      <c r="H265" s="31">
        <f>_xll.XLOOKUP(Data[[#This Row],[Product]],products[Product],products[Cost per unit])</f>
        <v>11.88</v>
      </c>
      <c r="I265">
        <f>Data[[#This Row],[Cost Per Unit]]*Data[[#This Row],[Units]]</f>
        <v>427.68</v>
      </c>
    </row>
    <row r="266" spans="3:9" x14ac:dyDescent="0.25">
      <c r="C266" t="s">
        <v>5</v>
      </c>
      <c r="D266" t="s">
        <v>34</v>
      </c>
      <c r="E266" t="s">
        <v>22</v>
      </c>
      <c r="F266" s="2">
        <v>6279</v>
      </c>
      <c r="G266" s="3">
        <v>237</v>
      </c>
      <c r="H266" s="31">
        <f>_xll.XLOOKUP(Data[[#This Row],[Product]],products[Product],products[Cost per unit])</f>
        <v>9.77</v>
      </c>
      <c r="I266">
        <f>Data[[#This Row],[Cost Per Unit]]*Data[[#This Row],[Units]]</f>
        <v>2315.4899999999998</v>
      </c>
    </row>
    <row r="267" spans="3:9" x14ac:dyDescent="0.25">
      <c r="C267" t="s">
        <v>40</v>
      </c>
      <c r="D267" t="s">
        <v>36</v>
      </c>
      <c r="E267" t="s">
        <v>13</v>
      </c>
      <c r="F267" s="2">
        <v>4424</v>
      </c>
      <c r="G267" s="3">
        <v>201</v>
      </c>
      <c r="H267" s="31">
        <f>_xll.XLOOKUP(Data[[#This Row],[Product]],products[Product],products[Cost per unit])</f>
        <v>9.33</v>
      </c>
      <c r="I267">
        <f>Data[[#This Row],[Cost Per Unit]]*Data[[#This Row],[Units]]</f>
        <v>1875.33</v>
      </c>
    </row>
    <row r="268" spans="3:9" x14ac:dyDescent="0.25">
      <c r="C268" t="s">
        <v>2</v>
      </c>
      <c r="D268" t="s">
        <v>36</v>
      </c>
      <c r="E268" t="s">
        <v>17</v>
      </c>
      <c r="F268" s="2">
        <v>189</v>
      </c>
      <c r="G268" s="3">
        <v>48</v>
      </c>
      <c r="H268" s="31">
        <f>_xll.XLOOKUP(Data[[#This Row],[Product]],products[Product],products[Cost per unit])</f>
        <v>3.11</v>
      </c>
      <c r="I268">
        <f>Data[[#This Row],[Cost Per Unit]]*Data[[#This Row],[Units]]</f>
        <v>149.28</v>
      </c>
    </row>
    <row r="269" spans="3:9" x14ac:dyDescent="0.25">
      <c r="C269" t="s">
        <v>5</v>
      </c>
      <c r="D269" t="s">
        <v>35</v>
      </c>
      <c r="E269" t="s">
        <v>22</v>
      </c>
      <c r="F269" s="2">
        <v>490</v>
      </c>
      <c r="G269" s="3">
        <v>84</v>
      </c>
      <c r="H269" s="31">
        <f>_xll.XLOOKUP(Data[[#This Row],[Product]],products[Product],products[Cost per unit])</f>
        <v>9.77</v>
      </c>
      <c r="I269">
        <f>Data[[#This Row],[Cost Per Unit]]*Data[[#This Row],[Units]]</f>
        <v>820.68</v>
      </c>
    </row>
    <row r="270" spans="3:9" x14ac:dyDescent="0.25">
      <c r="C270" t="s">
        <v>8</v>
      </c>
      <c r="D270" t="s">
        <v>37</v>
      </c>
      <c r="E270" t="s">
        <v>21</v>
      </c>
      <c r="F270" s="2">
        <v>434</v>
      </c>
      <c r="G270" s="3">
        <v>87</v>
      </c>
      <c r="H270" s="31">
        <f>_xll.XLOOKUP(Data[[#This Row],[Product]],products[Product],products[Cost per unit])</f>
        <v>9</v>
      </c>
      <c r="I270">
        <f>Data[[#This Row],[Cost Per Unit]]*Data[[#This Row],[Units]]</f>
        <v>783</v>
      </c>
    </row>
    <row r="271" spans="3:9" x14ac:dyDescent="0.25">
      <c r="C271" t="s">
        <v>7</v>
      </c>
      <c r="D271" t="s">
        <v>38</v>
      </c>
      <c r="E271" t="s">
        <v>30</v>
      </c>
      <c r="F271" s="2">
        <v>10129</v>
      </c>
      <c r="G271" s="3">
        <v>312</v>
      </c>
      <c r="H271" s="31">
        <f>_xll.XLOOKUP(Data[[#This Row],[Product]],products[Product],products[Cost per unit])</f>
        <v>14.49</v>
      </c>
      <c r="I271">
        <f>Data[[#This Row],[Cost Per Unit]]*Data[[#This Row],[Units]]</f>
        <v>4520.88</v>
      </c>
    </row>
    <row r="272" spans="3:9" x14ac:dyDescent="0.25">
      <c r="C272" t="s">
        <v>3</v>
      </c>
      <c r="D272" t="s">
        <v>39</v>
      </c>
      <c r="E272" t="s">
        <v>28</v>
      </c>
      <c r="F272" s="2">
        <v>1652</v>
      </c>
      <c r="G272" s="3">
        <v>102</v>
      </c>
      <c r="H272" s="31">
        <f>_xll.XLOOKUP(Data[[#This Row],[Product]],products[Product],products[Cost per unit])</f>
        <v>10.38</v>
      </c>
      <c r="I272">
        <f>Data[[#This Row],[Cost Per Unit]]*Data[[#This Row],[Units]]</f>
        <v>1058.76</v>
      </c>
    </row>
    <row r="273" spans="3:9" x14ac:dyDescent="0.25">
      <c r="C273" t="s">
        <v>8</v>
      </c>
      <c r="D273" t="s">
        <v>38</v>
      </c>
      <c r="E273" t="s">
        <v>21</v>
      </c>
      <c r="F273" s="2">
        <v>6433</v>
      </c>
      <c r="G273" s="3">
        <v>78</v>
      </c>
      <c r="H273" s="31">
        <f>_xll.XLOOKUP(Data[[#This Row],[Product]],products[Product],products[Cost per unit])</f>
        <v>9</v>
      </c>
      <c r="I273">
        <f>Data[[#This Row],[Cost Per Unit]]*Data[[#This Row],[Units]]</f>
        <v>702</v>
      </c>
    </row>
    <row r="274" spans="3:9" x14ac:dyDescent="0.25">
      <c r="C274" t="s">
        <v>3</v>
      </c>
      <c r="D274" t="s">
        <v>34</v>
      </c>
      <c r="E274" t="s">
        <v>23</v>
      </c>
      <c r="F274" s="2">
        <v>2212</v>
      </c>
      <c r="G274" s="3">
        <v>117</v>
      </c>
      <c r="H274" s="31">
        <f>_xll.XLOOKUP(Data[[#This Row],[Product]],products[Product],products[Cost per unit])</f>
        <v>6.49</v>
      </c>
      <c r="I274">
        <f>Data[[#This Row],[Cost Per Unit]]*Data[[#This Row],[Units]]</f>
        <v>759.33</v>
      </c>
    </row>
    <row r="275" spans="3:9" x14ac:dyDescent="0.25">
      <c r="C275" t="s">
        <v>41</v>
      </c>
      <c r="D275" t="s">
        <v>35</v>
      </c>
      <c r="E275" t="s">
        <v>19</v>
      </c>
      <c r="F275" s="2">
        <v>609</v>
      </c>
      <c r="G275" s="3">
        <v>99</v>
      </c>
      <c r="H275" s="31">
        <f>_xll.XLOOKUP(Data[[#This Row],[Product]],products[Product],products[Cost per unit])</f>
        <v>7.64</v>
      </c>
      <c r="I275">
        <f>Data[[#This Row],[Cost Per Unit]]*Data[[#This Row],[Units]]</f>
        <v>756.36</v>
      </c>
    </row>
    <row r="276" spans="3:9" x14ac:dyDescent="0.25">
      <c r="C276" t="s">
        <v>40</v>
      </c>
      <c r="D276" t="s">
        <v>35</v>
      </c>
      <c r="E276" t="s">
        <v>24</v>
      </c>
      <c r="F276" s="2">
        <v>1638</v>
      </c>
      <c r="G276" s="3">
        <v>48</v>
      </c>
      <c r="H276" s="31">
        <f>_xll.XLOOKUP(Data[[#This Row],[Product]],products[Product],products[Cost per unit])</f>
        <v>4.97</v>
      </c>
      <c r="I276">
        <f>Data[[#This Row],[Cost Per Unit]]*Data[[#This Row],[Units]]</f>
        <v>238.56</v>
      </c>
    </row>
    <row r="277" spans="3:9" x14ac:dyDescent="0.25">
      <c r="C277" t="s">
        <v>7</v>
      </c>
      <c r="D277" t="s">
        <v>34</v>
      </c>
      <c r="E277" t="s">
        <v>15</v>
      </c>
      <c r="F277" s="2">
        <v>3829</v>
      </c>
      <c r="G277" s="3">
        <v>24</v>
      </c>
      <c r="H277" s="31">
        <f>_xll.XLOOKUP(Data[[#This Row],[Product]],products[Product],products[Cost per unit])</f>
        <v>11.73</v>
      </c>
      <c r="I277">
        <f>Data[[#This Row],[Cost Per Unit]]*Data[[#This Row],[Units]]</f>
        <v>281.52</v>
      </c>
    </row>
    <row r="278" spans="3:9" x14ac:dyDescent="0.25">
      <c r="C278" t="s">
        <v>40</v>
      </c>
      <c r="D278" t="s">
        <v>39</v>
      </c>
      <c r="E278" t="s">
        <v>15</v>
      </c>
      <c r="F278" s="2">
        <v>5775</v>
      </c>
      <c r="G278" s="3">
        <v>42</v>
      </c>
      <c r="H278" s="31">
        <f>_xll.XLOOKUP(Data[[#This Row],[Product]],products[Product],products[Cost per unit])</f>
        <v>11.73</v>
      </c>
      <c r="I278">
        <f>Data[[#This Row],[Cost Per Unit]]*Data[[#This Row],[Units]]</f>
        <v>492.66</v>
      </c>
    </row>
    <row r="279" spans="3:9" x14ac:dyDescent="0.25">
      <c r="C279" t="s">
        <v>6</v>
      </c>
      <c r="D279" t="s">
        <v>35</v>
      </c>
      <c r="E279" t="s">
        <v>20</v>
      </c>
      <c r="F279" s="2">
        <v>1071</v>
      </c>
      <c r="G279" s="3">
        <v>270</v>
      </c>
      <c r="H279" s="31">
        <f>_xll.XLOOKUP(Data[[#This Row],[Product]],products[Product],products[Cost per unit])</f>
        <v>10.62</v>
      </c>
      <c r="I279">
        <f>Data[[#This Row],[Cost Per Unit]]*Data[[#This Row],[Units]]</f>
        <v>2867.3999999999996</v>
      </c>
    </row>
    <row r="280" spans="3:9" x14ac:dyDescent="0.25">
      <c r="C280" t="s">
        <v>8</v>
      </c>
      <c r="D280" t="s">
        <v>36</v>
      </c>
      <c r="E280" t="s">
        <v>23</v>
      </c>
      <c r="F280" s="2">
        <v>5019</v>
      </c>
      <c r="G280" s="3">
        <v>150</v>
      </c>
      <c r="H280" s="31">
        <f>_xll.XLOOKUP(Data[[#This Row],[Product]],products[Product],products[Cost per unit])</f>
        <v>6.49</v>
      </c>
      <c r="I280">
        <f>Data[[#This Row],[Cost Per Unit]]*Data[[#This Row],[Units]]</f>
        <v>973.5</v>
      </c>
    </row>
    <row r="281" spans="3:9" x14ac:dyDescent="0.25">
      <c r="C281" t="s">
        <v>2</v>
      </c>
      <c r="D281" t="s">
        <v>37</v>
      </c>
      <c r="E281" t="s">
        <v>15</v>
      </c>
      <c r="F281" s="2">
        <v>2863</v>
      </c>
      <c r="G281" s="3">
        <v>42</v>
      </c>
      <c r="H281" s="31">
        <f>_xll.XLOOKUP(Data[[#This Row],[Product]],products[Product],products[Cost per unit])</f>
        <v>11.73</v>
      </c>
      <c r="I281">
        <f>Data[[#This Row],[Cost Per Unit]]*Data[[#This Row],[Units]]</f>
        <v>492.66</v>
      </c>
    </row>
    <row r="282" spans="3:9" x14ac:dyDescent="0.25">
      <c r="C282" t="s">
        <v>40</v>
      </c>
      <c r="D282" t="s">
        <v>35</v>
      </c>
      <c r="E282" t="s">
        <v>29</v>
      </c>
      <c r="F282" s="2">
        <v>1617</v>
      </c>
      <c r="G282" s="3">
        <v>126</v>
      </c>
      <c r="H282" s="31">
        <f>_xll.XLOOKUP(Data[[#This Row],[Product]],products[Product],products[Cost per unit])</f>
        <v>7.16</v>
      </c>
      <c r="I282">
        <f>Data[[#This Row],[Cost Per Unit]]*Data[[#This Row],[Units]]</f>
        <v>902.16</v>
      </c>
    </row>
    <row r="283" spans="3:9" x14ac:dyDescent="0.25">
      <c r="C283" t="s">
        <v>6</v>
      </c>
      <c r="D283" t="s">
        <v>37</v>
      </c>
      <c r="E283" t="s">
        <v>26</v>
      </c>
      <c r="F283" s="2">
        <v>6818</v>
      </c>
      <c r="G283" s="3">
        <v>6</v>
      </c>
      <c r="H283" s="31">
        <f>_xll.XLOOKUP(Data[[#This Row],[Product]],products[Product],products[Cost per unit])</f>
        <v>5.6</v>
      </c>
      <c r="I283">
        <f>Data[[#This Row],[Cost Per Unit]]*Data[[#This Row],[Units]]</f>
        <v>33.599999999999994</v>
      </c>
    </row>
    <row r="284" spans="3:9" x14ac:dyDescent="0.25">
      <c r="C284" t="s">
        <v>3</v>
      </c>
      <c r="D284" t="s">
        <v>35</v>
      </c>
      <c r="E284" t="s">
        <v>15</v>
      </c>
      <c r="F284" s="2">
        <v>6657</v>
      </c>
      <c r="G284" s="3">
        <v>276</v>
      </c>
      <c r="H284" s="31">
        <f>_xll.XLOOKUP(Data[[#This Row],[Product]],products[Product],products[Cost per unit])</f>
        <v>11.73</v>
      </c>
      <c r="I284">
        <f>Data[[#This Row],[Cost Per Unit]]*Data[[#This Row],[Units]]</f>
        <v>3237.48</v>
      </c>
    </row>
    <row r="285" spans="3:9" x14ac:dyDescent="0.25">
      <c r="C285" t="s">
        <v>3</v>
      </c>
      <c r="D285" t="s">
        <v>34</v>
      </c>
      <c r="E285" t="s">
        <v>17</v>
      </c>
      <c r="F285" s="2">
        <v>2919</v>
      </c>
      <c r="G285" s="3">
        <v>93</v>
      </c>
      <c r="H285" s="31">
        <f>_xll.XLOOKUP(Data[[#This Row],[Product]],products[Product],products[Cost per unit])</f>
        <v>3.11</v>
      </c>
      <c r="I285">
        <f>Data[[#This Row],[Cost Per Unit]]*Data[[#This Row],[Units]]</f>
        <v>289.22999999999996</v>
      </c>
    </row>
    <row r="286" spans="3:9" x14ac:dyDescent="0.25">
      <c r="C286" t="s">
        <v>2</v>
      </c>
      <c r="D286" t="s">
        <v>36</v>
      </c>
      <c r="E286" t="s">
        <v>31</v>
      </c>
      <c r="F286" s="2">
        <v>3094</v>
      </c>
      <c r="G286" s="3">
        <v>246</v>
      </c>
      <c r="H286" s="31">
        <f>_xll.XLOOKUP(Data[[#This Row],[Product]],products[Product],products[Cost per unit])</f>
        <v>5.79</v>
      </c>
      <c r="I286">
        <f>Data[[#This Row],[Cost Per Unit]]*Data[[#This Row],[Units]]</f>
        <v>1424.34</v>
      </c>
    </row>
    <row r="287" spans="3:9" x14ac:dyDescent="0.25">
      <c r="C287" t="s">
        <v>6</v>
      </c>
      <c r="D287" t="s">
        <v>39</v>
      </c>
      <c r="E287" t="s">
        <v>24</v>
      </c>
      <c r="F287" s="2">
        <v>2989</v>
      </c>
      <c r="G287" s="3">
        <v>3</v>
      </c>
      <c r="H287" s="31">
        <f>_xll.XLOOKUP(Data[[#This Row],[Product]],products[Product],products[Cost per unit])</f>
        <v>4.97</v>
      </c>
      <c r="I287">
        <f>Data[[#This Row],[Cost Per Unit]]*Data[[#This Row],[Units]]</f>
        <v>14.91</v>
      </c>
    </row>
    <row r="288" spans="3:9" x14ac:dyDescent="0.25">
      <c r="C288" t="s">
        <v>8</v>
      </c>
      <c r="D288" t="s">
        <v>38</v>
      </c>
      <c r="E288" t="s">
        <v>27</v>
      </c>
      <c r="F288" s="2">
        <v>2268</v>
      </c>
      <c r="G288" s="3">
        <v>63</v>
      </c>
      <c r="H288" s="31">
        <f>_xll.XLOOKUP(Data[[#This Row],[Product]],products[Product],products[Cost per unit])</f>
        <v>16.73</v>
      </c>
      <c r="I288">
        <f>Data[[#This Row],[Cost Per Unit]]*Data[[#This Row],[Units]]</f>
        <v>1053.99</v>
      </c>
    </row>
    <row r="289" spans="3:9" x14ac:dyDescent="0.25">
      <c r="C289" t="s">
        <v>5</v>
      </c>
      <c r="D289" t="s">
        <v>35</v>
      </c>
      <c r="E289" t="s">
        <v>31</v>
      </c>
      <c r="F289" s="2">
        <v>4753</v>
      </c>
      <c r="G289" s="3">
        <v>246</v>
      </c>
      <c r="H289" s="31">
        <f>_xll.XLOOKUP(Data[[#This Row],[Product]],products[Product],products[Cost per unit])</f>
        <v>5.79</v>
      </c>
      <c r="I289">
        <f>Data[[#This Row],[Cost Per Unit]]*Data[[#This Row],[Units]]</f>
        <v>1424.34</v>
      </c>
    </row>
    <row r="290" spans="3:9" x14ac:dyDescent="0.25">
      <c r="C290" t="s">
        <v>2</v>
      </c>
      <c r="D290" t="s">
        <v>34</v>
      </c>
      <c r="E290" t="s">
        <v>19</v>
      </c>
      <c r="F290" s="2">
        <v>7511</v>
      </c>
      <c r="G290" s="3">
        <v>120</v>
      </c>
      <c r="H290" s="31">
        <f>_xll.XLOOKUP(Data[[#This Row],[Product]],products[Product],products[Cost per unit])</f>
        <v>7.64</v>
      </c>
      <c r="I290">
        <f>Data[[#This Row],[Cost Per Unit]]*Data[[#This Row],[Units]]</f>
        <v>916.8</v>
      </c>
    </row>
    <row r="291" spans="3:9" x14ac:dyDescent="0.25">
      <c r="C291" t="s">
        <v>2</v>
      </c>
      <c r="D291" t="s">
        <v>38</v>
      </c>
      <c r="E291" t="s">
        <v>31</v>
      </c>
      <c r="F291" s="2">
        <v>4326</v>
      </c>
      <c r="G291" s="3">
        <v>348</v>
      </c>
      <c r="H291" s="31">
        <f>_xll.XLOOKUP(Data[[#This Row],[Product]],products[Product],products[Cost per unit])</f>
        <v>5.79</v>
      </c>
      <c r="I291">
        <f>Data[[#This Row],[Cost Per Unit]]*Data[[#This Row],[Units]]</f>
        <v>2014.92</v>
      </c>
    </row>
    <row r="292" spans="3:9" x14ac:dyDescent="0.25">
      <c r="C292" t="s">
        <v>41</v>
      </c>
      <c r="D292" t="s">
        <v>34</v>
      </c>
      <c r="E292" t="s">
        <v>23</v>
      </c>
      <c r="F292" s="2">
        <v>4935</v>
      </c>
      <c r="G292" s="3">
        <v>126</v>
      </c>
      <c r="H292" s="31">
        <f>_xll.XLOOKUP(Data[[#This Row],[Product]],products[Product],products[Cost per unit])</f>
        <v>6.49</v>
      </c>
      <c r="I292">
        <f>Data[[#This Row],[Cost Per Unit]]*Data[[#This Row],[Units]]</f>
        <v>817.74</v>
      </c>
    </row>
    <row r="293" spans="3:9" x14ac:dyDescent="0.25">
      <c r="C293" t="s">
        <v>6</v>
      </c>
      <c r="D293" t="s">
        <v>35</v>
      </c>
      <c r="E293" t="s">
        <v>30</v>
      </c>
      <c r="F293" s="2">
        <v>4781</v>
      </c>
      <c r="G293" s="3">
        <v>123</v>
      </c>
      <c r="H293" s="31">
        <f>_xll.XLOOKUP(Data[[#This Row],[Product]],products[Product],products[Cost per unit])</f>
        <v>14.49</v>
      </c>
      <c r="I293">
        <f>Data[[#This Row],[Cost Per Unit]]*Data[[#This Row],[Units]]</f>
        <v>1782.27</v>
      </c>
    </row>
    <row r="294" spans="3:9" x14ac:dyDescent="0.25">
      <c r="C294" t="s">
        <v>5</v>
      </c>
      <c r="D294" t="s">
        <v>38</v>
      </c>
      <c r="E294" t="s">
        <v>25</v>
      </c>
      <c r="F294" s="2">
        <v>7483</v>
      </c>
      <c r="G294" s="3">
        <v>45</v>
      </c>
      <c r="H294" s="31">
        <f>_xll.XLOOKUP(Data[[#This Row],[Product]],products[Product],products[Cost per unit])</f>
        <v>13.15</v>
      </c>
      <c r="I294">
        <f>Data[[#This Row],[Cost Per Unit]]*Data[[#This Row],[Units]]</f>
        <v>591.75</v>
      </c>
    </row>
    <row r="295" spans="3:9" x14ac:dyDescent="0.25">
      <c r="C295" t="s">
        <v>10</v>
      </c>
      <c r="D295" t="s">
        <v>38</v>
      </c>
      <c r="E295" t="s">
        <v>4</v>
      </c>
      <c r="F295" s="2">
        <v>6860</v>
      </c>
      <c r="G295" s="3">
        <v>126</v>
      </c>
      <c r="H295" s="31">
        <f>_xll.XLOOKUP(Data[[#This Row],[Product]],products[Product],products[Cost per unit])</f>
        <v>11.88</v>
      </c>
      <c r="I295">
        <f>Data[[#This Row],[Cost Per Unit]]*Data[[#This Row],[Units]]</f>
        <v>1496.88</v>
      </c>
    </row>
    <row r="296" spans="3:9" x14ac:dyDescent="0.25">
      <c r="C296" t="s">
        <v>40</v>
      </c>
      <c r="D296" t="s">
        <v>37</v>
      </c>
      <c r="E296" t="s">
        <v>29</v>
      </c>
      <c r="F296" s="2">
        <v>9002</v>
      </c>
      <c r="G296" s="3">
        <v>72</v>
      </c>
      <c r="H296" s="31">
        <f>_xll.XLOOKUP(Data[[#This Row],[Product]],products[Product],products[Cost per unit])</f>
        <v>7.16</v>
      </c>
      <c r="I296">
        <f>Data[[#This Row],[Cost Per Unit]]*Data[[#This Row],[Units]]</f>
        <v>515.52</v>
      </c>
    </row>
    <row r="297" spans="3:9" x14ac:dyDescent="0.25">
      <c r="C297" t="s">
        <v>6</v>
      </c>
      <c r="D297" t="s">
        <v>36</v>
      </c>
      <c r="E297" t="s">
        <v>29</v>
      </c>
      <c r="F297" s="2">
        <v>1400</v>
      </c>
      <c r="G297" s="3">
        <v>135</v>
      </c>
      <c r="H297" s="31">
        <f>_xll.XLOOKUP(Data[[#This Row],[Product]],products[Product],products[Cost per unit])</f>
        <v>7.16</v>
      </c>
      <c r="I297">
        <f>Data[[#This Row],[Cost Per Unit]]*Data[[#This Row],[Units]]</f>
        <v>966.6</v>
      </c>
    </row>
    <row r="298" spans="3:9" x14ac:dyDescent="0.25">
      <c r="C298" t="s">
        <v>10</v>
      </c>
      <c r="D298" t="s">
        <v>34</v>
      </c>
      <c r="E298" t="s">
        <v>22</v>
      </c>
      <c r="F298" s="2">
        <v>4053</v>
      </c>
      <c r="G298" s="3">
        <v>24</v>
      </c>
      <c r="H298" s="31">
        <f>_xll.XLOOKUP(Data[[#This Row],[Product]],products[Product],products[Cost per unit])</f>
        <v>9.77</v>
      </c>
      <c r="I298">
        <f>Data[[#This Row],[Cost Per Unit]]*Data[[#This Row],[Units]]</f>
        <v>234.48</v>
      </c>
    </row>
    <row r="299" spans="3:9" x14ac:dyDescent="0.25">
      <c r="C299" t="s">
        <v>7</v>
      </c>
      <c r="D299" t="s">
        <v>36</v>
      </c>
      <c r="E299" t="s">
        <v>31</v>
      </c>
      <c r="F299" s="2">
        <v>2149</v>
      </c>
      <c r="G299" s="3">
        <v>117</v>
      </c>
      <c r="H299" s="31">
        <f>_xll.XLOOKUP(Data[[#This Row],[Product]],products[Product],products[Cost per unit])</f>
        <v>5.79</v>
      </c>
      <c r="I299">
        <f>Data[[#This Row],[Cost Per Unit]]*Data[[#This Row],[Units]]</f>
        <v>677.43</v>
      </c>
    </row>
    <row r="300" spans="3:9" x14ac:dyDescent="0.25">
      <c r="C300" t="s">
        <v>3</v>
      </c>
      <c r="D300" t="s">
        <v>39</v>
      </c>
      <c r="E300" t="s">
        <v>29</v>
      </c>
      <c r="F300" s="2">
        <v>3640</v>
      </c>
      <c r="G300" s="3">
        <v>51</v>
      </c>
      <c r="H300" s="31">
        <f>_xll.XLOOKUP(Data[[#This Row],[Product]],products[Product],products[Cost per unit])</f>
        <v>7.16</v>
      </c>
      <c r="I300">
        <f>Data[[#This Row],[Cost Per Unit]]*Data[[#This Row],[Units]]</f>
        <v>365.16</v>
      </c>
    </row>
    <row r="301" spans="3:9" x14ac:dyDescent="0.25">
      <c r="C301" t="s">
        <v>2</v>
      </c>
      <c r="D301" t="s">
        <v>39</v>
      </c>
      <c r="E301" t="s">
        <v>23</v>
      </c>
      <c r="F301" s="2">
        <v>630</v>
      </c>
      <c r="G301" s="3">
        <v>36</v>
      </c>
      <c r="H301" s="31">
        <f>_xll.XLOOKUP(Data[[#This Row],[Product]],products[Product],products[Cost per unit])</f>
        <v>6.49</v>
      </c>
      <c r="I301">
        <f>Data[[#This Row],[Cost Per Unit]]*Data[[#This Row],[Units]]</f>
        <v>233.64000000000001</v>
      </c>
    </row>
    <row r="302" spans="3:9" x14ac:dyDescent="0.25">
      <c r="C302" t="s">
        <v>9</v>
      </c>
      <c r="D302" t="s">
        <v>35</v>
      </c>
      <c r="E302" t="s">
        <v>27</v>
      </c>
      <c r="F302" s="2">
        <v>2429</v>
      </c>
      <c r="G302" s="3">
        <v>144</v>
      </c>
      <c r="H302" s="31">
        <f>_xll.XLOOKUP(Data[[#This Row],[Product]],products[Product],products[Cost per unit])</f>
        <v>16.73</v>
      </c>
      <c r="I302">
        <f>Data[[#This Row],[Cost Per Unit]]*Data[[#This Row],[Units]]</f>
        <v>2409.12</v>
      </c>
    </row>
    <row r="303" spans="3:9" x14ac:dyDescent="0.25">
      <c r="C303" t="s">
        <v>9</v>
      </c>
      <c r="D303" t="s">
        <v>36</v>
      </c>
      <c r="E303" t="s">
        <v>25</v>
      </c>
      <c r="F303" s="2">
        <v>2142</v>
      </c>
      <c r="G303" s="3">
        <v>114</v>
      </c>
      <c r="H303" s="31">
        <f>_xll.XLOOKUP(Data[[#This Row],[Product]],products[Product],products[Cost per unit])</f>
        <v>13.15</v>
      </c>
      <c r="I303">
        <f>Data[[#This Row],[Cost Per Unit]]*Data[[#This Row],[Units]]</f>
        <v>1499.1000000000001</v>
      </c>
    </row>
    <row r="304" spans="3:9" x14ac:dyDescent="0.25">
      <c r="C304" t="s">
        <v>7</v>
      </c>
      <c r="D304" t="s">
        <v>37</v>
      </c>
      <c r="E304" t="s">
        <v>30</v>
      </c>
      <c r="F304" s="2">
        <v>6454</v>
      </c>
      <c r="G304" s="3">
        <v>54</v>
      </c>
      <c r="H304" s="31">
        <f>_xll.XLOOKUP(Data[[#This Row],[Product]],products[Product],products[Cost per unit])</f>
        <v>14.49</v>
      </c>
      <c r="I304">
        <f>Data[[#This Row],[Cost Per Unit]]*Data[[#This Row],[Units]]</f>
        <v>782.46</v>
      </c>
    </row>
    <row r="305" spans="3:9" x14ac:dyDescent="0.25">
      <c r="C305" t="s">
        <v>7</v>
      </c>
      <c r="D305" t="s">
        <v>37</v>
      </c>
      <c r="E305" t="s">
        <v>16</v>
      </c>
      <c r="F305" s="2">
        <v>4487</v>
      </c>
      <c r="G305" s="3">
        <v>333</v>
      </c>
      <c r="H305" s="31">
        <f>_xll.XLOOKUP(Data[[#This Row],[Product]],products[Product],products[Cost per unit])</f>
        <v>8.7899999999999991</v>
      </c>
      <c r="I305">
        <f>Data[[#This Row],[Cost Per Unit]]*Data[[#This Row],[Units]]</f>
        <v>2927.0699999999997</v>
      </c>
    </row>
    <row r="306" spans="3:9" x14ac:dyDescent="0.25">
      <c r="C306" t="s">
        <v>3</v>
      </c>
      <c r="D306" t="s">
        <v>37</v>
      </c>
      <c r="E306" t="s">
        <v>4</v>
      </c>
      <c r="F306" s="2">
        <v>938</v>
      </c>
      <c r="G306" s="3">
        <v>366</v>
      </c>
      <c r="H306" s="31">
        <f>_xll.XLOOKUP(Data[[#This Row],[Product]],products[Product],products[Cost per unit])</f>
        <v>11.88</v>
      </c>
      <c r="I306">
        <f>Data[[#This Row],[Cost Per Unit]]*Data[[#This Row],[Units]]</f>
        <v>4348.08</v>
      </c>
    </row>
    <row r="307" spans="3:9" x14ac:dyDescent="0.25">
      <c r="C307" t="s">
        <v>3</v>
      </c>
      <c r="D307" t="s">
        <v>38</v>
      </c>
      <c r="E307" t="s">
        <v>26</v>
      </c>
      <c r="F307" s="2">
        <v>8841</v>
      </c>
      <c r="G307" s="3">
        <v>303</v>
      </c>
      <c r="H307" s="31">
        <f>_xll.XLOOKUP(Data[[#This Row],[Product]],products[Product],products[Cost per unit])</f>
        <v>5.6</v>
      </c>
      <c r="I307">
        <f>Data[[#This Row],[Cost Per Unit]]*Data[[#This Row],[Units]]</f>
        <v>1696.8</v>
      </c>
    </row>
    <row r="308" spans="3:9" x14ac:dyDescent="0.25">
      <c r="C308" t="s">
        <v>2</v>
      </c>
      <c r="D308" t="s">
        <v>39</v>
      </c>
      <c r="E308" t="s">
        <v>33</v>
      </c>
      <c r="F308" s="2">
        <v>4018</v>
      </c>
      <c r="G308" s="3">
        <v>126</v>
      </c>
      <c r="H308" s="31">
        <f>_xll.XLOOKUP(Data[[#This Row],[Product]],products[Product],products[Cost per unit])</f>
        <v>12.37</v>
      </c>
      <c r="I308">
        <f>Data[[#This Row],[Cost Per Unit]]*Data[[#This Row],[Units]]</f>
        <v>1558.62</v>
      </c>
    </row>
    <row r="309" spans="3:9" x14ac:dyDescent="0.25">
      <c r="C309" t="s">
        <v>41</v>
      </c>
      <c r="D309" t="s">
        <v>37</v>
      </c>
      <c r="E309" t="s">
        <v>15</v>
      </c>
      <c r="F309" s="2">
        <v>714</v>
      </c>
      <c r="G309" s="3">
        <v>231</v>
      </c>
      <c r="H309" s="31">
        <f>_xll.XLOOKUP(Data[[#This Row],[Product]],products[Product],products[Cost per unit])</f>
        <v>11.73</v>
      </c>
      <c r="I309">
        <f>Data[[#This Row],[Cost Per Unit]]*Data[[#This Row],[Units]]</f>
        <v>2709.63</v>
      </c>
    </row>
    <row r="310" spans="3:9" x14ac:dyDescent="0.25">
      <c r="C310" t="s">
        <v>9</v>
      </c>
      <c r="D310" t="s">
        <v>38</v>
      </c>
      <c r="E310" t="s">
        <v>25</v>
      </c>
      <c r="F310" s="2">
        <v>3850</v>
      </c>
      <c r="G310" s="3">
        <v>102</v>
      </c>
      <c r="H310" s="31">
        <f>_xll.XLOOKUP(Data[[#This Row],[Product]],products[Product],products[Cost per unit])</f>
        <v>13.15</v>
      </c>
      <c r="I310">
        <f>Data[[#This Row],[Cost Per Unit]]*Data[[#This Row],[Units]]</f>
        <v>1341.3</v>
      </c>
    </row>
    <row r="311" spans="3:9" x14ac:dyDescent="0.25">
      <c r="F311" s="2"/>
      <c r="G311" s="3"/>
    </row>
    <row r="312" spans="3:9" x14ac:dyDescent="0.25">
      <c r="F312" s="2"/>
      <c r="G312" s="3"/>
    </row>
    <row r="313" spans="3:9" x14ac:dyDescent="0.25">
      <c r="F313" s="2"/>
      <c r="G313" s="3"/>
    </row>
    <row r="314" spans="3:9" x14ac:dyDescent="0.25">
      <c r="F314" s="2"/>
      <c r="G314" s="3"/>
    </row>
    <row r="315" spans="3:9" x14ac:dyDescent="0.25">
      <c r="F315" s="2"/>
      <c r="G315" s="3"/>
    </row>
    <row r="316" spans="3:9" x14ac:dyDescent="0.25">
      <c r="F316" s="2"/>
      <c r="G316" s="3"/>
    </row>
    <row r="317" spans="3:9" x14ac:dyDescent="0.25">
      <c r="F317" s="2"/>
      <c r="G317" s="3"/>
    </row>
    <row r="318" spans="3:9" x14ac:dyDescent="0.25">
      <c r="F318" s="2"/>
      <c r="G318" s="3"/>
    </row>
    <row r="319" spans="3:9" x14ac:dyDescent="0.25">
      <c r="F319" s="2"/>
      <c r="G319" s="3"/>
    </row>
    <row r="320" spans="3:9" x14ac:dyDescent="0.25">
      <c r="F320" s="2"/>
      <c r="G320" s="3"/>
    </row>
    <row r="321" spans="6:7" x14ac:dyDescent="0.25">
      <c r="F321" s="2"/>
      <c r="G321" s="3"/>
    </row>
    <row r="322" spans="6:7" x14ac:dyDescent="0.25">
      <c r="F322" s="2"/>
      <c r="G322" s="3"/>
    </row>
    <row r="323" spans="6:7" x14ac:dyDescent="0.25">
      <c r="F323" s="2"/>
      <c r="G323" s="3"/>
    </row>
    <row r="324" spans="6:7" x14ac:dyDescent="0.25">
      <c r="F324" s="2"/>
      <c r="G324" s="3"/>
    </row>
    <row r="325" spans="6:7" x14ac:dyDescent="0.25">
      <c r="F325" s="2"/>
      <c r="G325" s="3"/>
    </row>
    <row r="326" spans="6:7" x14ac:dyDescent="0.25">
      <c r="F326" s="2"/>
      <c r="G326" s="3"/>
    </row>
    <row r="327" spans="6:7" x14ac:dyDescent="0.25">
      <c r="F327" s="2"/>
      <c r="G327" s="3"/>
    </row>
    <row r="328" spans="6:7" x14ac:dyDescent="0.25">
      <c r="F328" s="2"/>
      <c r="G328" s="3"/>
    </row>
    <row r="329" spans="6:7" x14ac:dyDescent="0.25">
      <c r="F329" s="2"/>
      <c r="G329" s="3"/>
    </row>
    <row r="330" spans="6:7" x14ac:dyDescent="0.25">
      <c r="F330" s="2"/>
      <c r="G330" s="3"/>
    </row>
    <row r="331" spans="6:7" x14ac:dyDescent="0.25">
      <c r="F331" s="2"/>
      <c r="G331" s="3"/>
    </row>
    <row r="332" spans="6:7" x14ac:dyDescent="0.25">
      <c r="F332" s="2"/>
      <c r="G332" s="3"/>
    </row>
    <row r="333" spans="6:7" x14ac:dyDescent="0.25">
      <c r="F333" s="2"/>
      <c r="G333" s="3"/>
    </row>
    <row r="334" spans="6:7" x14ac:dyDescent="0.25">
      <c r="F334" s="2"/>
      <c r="G334" s="3"/>
    </row>
    <row r="335" spans="6:7" x14ac:dyDescent="0.25">
      <c r="F335" s="2"/>
      <c r="G335" s="3"/>
    </row>
    <row r="336" spans="6:7" x14ac:dyDescent="0.25">
      <c r="F336" s="2"/>
      <c r="G336" s="3"/>
    </row>
    <row r="337" spans="6:7" x14ac:dyDescent="0.25">
      <c r="F337" s="2"/>
      <c r="G337" s="3"/>
    </row>
    <row r="338" spans="6:7" x14ac:dyDescent="0.25">
      <c r="F338" s="2"/>
      <c r="G338" s="3"/>
    </row>
    <row r="339" spans="6:7" x14ac:dyDescent="0.25">
      <c r="F339" s="2"/>
      <c r="G339" s="3"/>
    </row>
    <row r="340" spans="6:7" x14ac:dyDescent="0.25">
      <c r="F340" s="2"/>
      <c r="G340" s="3"/>
    </row>
    <row r="341" spans="6:7" x14ac:dyDescent="0.25">
      <c r="F341" s="2"/>
      <c r="G341" s="3"/>
    </row>
    <row r="342" spans="6:7" x14ac:dyDescent="0.25">
      <c r="F342" s="2"/>
      <c r="G342" s="3"/>
    </row>
    <row r="343" spans="6:7" x14ac:dyDescent="0.25">
      <c r="F343" s="2"/>
      <c r="G343" s="3"/>
    </row>
    <row r="344" spans="6:7" x14ac:dyDescent="0.25">
      <c r="F344" s="2"/>
      <c r="G344" s="3"/>
    </row>
    <row r="345" spans="6:7" x14ac:dyDescent="0.25">
      <c r="F345" s="2"/>
      <c r="G345" s="3"/>
    </row>
    <row r="346" spans="6:7" x14ac:dyDescent="0.25">
      <c r="F346" s="2"/>
      <c r="G346" s="3"/>
    </row>
    <row r="347" spans="6:7" x14ac:dyDescent="0.25">
      <c r="F347" s="2"/>
      <c r="G347" s="3"/>
    </row>
    <row r="348" spans="6:7" x14ac:dyDescent="0.25">
      <c r="F348" s="2"/>
      <c r="G348" s="3"/>
    </row>
    <row r="349" spans="6:7" x14ac:dyDescent="0.25">
      <c r="F349" s="2"/>
      <c r="G349" s="3"/>
    </row>
    <row r="350" spans="6:7" x14ac:dyDescent="0.25">
      <c r="F350" s="2"/>
      <c r="G350" s="3"/>
    </row>
    <row r="351" spans="6:7" x14ac:dyDescent="0.25">
      <c r="F351" s="2"/>
      <c r="G351" s="3"/>
    </row>
    <row r="352" spans="6:7" x14ac:dyDescent="0.25">
      <c r="F352" s="2"/>
      <c r="G352" s="3"/>
    </row>
    <row r="353" spans="6:7" x14ac:dyDescent="0.25">
      <c r="F353" s="2"/>
      <c r="G353" s="3"/>
    </row>
    <row r="354" spans="6:7" x14ac:dyDescent="0.25">
      <c r="F354" s="2"/>
      <c r="G354" s="3"/>
    </row>
    <row r="355" spans="6:7" x14ac:dyDescent="0.25">
      <c r="F355" s="2"/>
      <c r="G355" s="3"/>
    </row>
    <row r="356" spans="6:7" x14ac:dyDescent="0.25">
      <c r="F356" s="2"/>
      <c r="G356" s="3"/>
    </row>
    <row r="357" spans="6:7" x14ac:dyDescent="0.25">
      <c r="F357" s="2"/>
      <c r="G357" s="3"/>
    </row>
    <row r="358" spans="6:7" x14ac:dyDescent="0.25">
      <c r="F358" s="2"/>
      <c r="G358" s="3"/>
    </row>
    <row r="359" spans="6:7" x14ac:dyDescent="0.25">
      <c r="F359" s="2"/>
      <c r="G359" s="3"/>
    </row>
    <row r="360" spans="6:7" x14ac:dyDescent="0.25">
      <c r="F360" s="2"/>
      <c r="G360" s="3"/>
    </row>
    <row r="361" spans="6:7" x14ac:dyDescent="0.25">
      <c r="F361" s="2"/>
      <c r="G361" s="3"/>
    </row>
    <row r="362" spans="6:7" x14ac:dyDescent="0.25">
      <c r="F362" s="2"/>
      <c r="G362" s="3"/>
    </row>
    <row r="363" spans="6:7" x14ac:dyDescent="0.25">
      <c r="F363" s="2"/>
      <c r="G363" s="3"/>
    </row>
    <row r="364" spans="6:7" x14ac:dyDescent="0.25">
      <c r="F364" s="2"/>
      <c r="G364" s="3"/>
    </row>
    <row r="365" spans="6:7" x14ac:dyDescent="0.25">
      <c r="F365" s="2"/>
      <c r="G365" s="3"/>
    </row>
    <row r="366" spans="6:7" x14ac:dyDescent="0.25">
      <c r="F366" s="2"/>
      <c r="G366" s="3"/>
    </row>
    <row r="367" spans="6:7" x14ac:dyDescent="0.25">
      <c r="F367" s="2"/>
      <c r="G367" s="3"/>
    </row>
    <row r="368" spans="6:7" x14ac:dyDescent="0.25">
      <c r="F368" s="2"/>
      <c r="G368" s="3"/>
    </row>
    <row r="369" spans="6:7" x14ac:dyDescent="0.25">
      <c r="F369" s="2"/>
      <c r="G369" s="3"/>
    </row>
    <row r="370" spans="6:7" x14ac:dyDescent="0.25">
      <c r="F370" s="2"/>
      <c r="G370" s="3"/>
    </row>
    <row r="371" spans="6:7" x14ac:dyDescent="0.25">
      <c r="F371" s="2"/>
      <c r="G371" s="3"/>
    </row>
    <row r="372" spans="6:7" x14ac:dyDescent="0.25">
      <c r="F372" s="2"/>
      <c r="G372" s="3"/>
    </row>
    <row r="373" spans="6:7" x14ac:dyDescent="0.25">
      <c r="F373" s="2"/>
      <c r="G373" s="3"/>
    </row>
    <row r="374" spans="6:7" x14ac:dyDescent="0.25">
      <c r="F374" s="2"/>
      <c r="G374" s="3"/>
    </row>
    <row r="375" spans="6:7" x14ac:dyDescent="0.25">
      <c r="F375" s="2"/>
      <c r="G375" s="3"/>
    </row>
    <row r="376" spans="6:7" x14ac:dyDescent="0.25">
      <c r="F376" s="2"/>
      <c r="G376" s="3"/>
    </row>
    <row r="377" spans="6:7" x14ac:dyDescent="0.25">
      <c r="F377" s="2"/>
      <c r="G377" s="3"/>
    </row>
    <row r="378" spans="6:7" x14ac:dyDescent="0.25">
      <c r="F378" s="2"/>
      <c r="G378" s="3"/>
    </row>
    <row r="379" spans="6:7" x14ac:dyDescent="0.25">
      <c r="F379" s="2"/>
      <c r="G379" s="3"/>
    </row>
    <row r="380" spans="6:7" x14ac:dyDescent="0.25">
      <c r="F380" s="2"/>
      <c r="G380" s="3"/>
    </row>
    <row r="381" spans="6:7" x14ac:dyDescent="0.25">
      <c r="F381" s="2"/>
      <c r="G381" s="3"/>
    </row>
    <row r="382" spans="6:7" x14ac:dyDescent="0.25">
      <c r="F382" s="2"/>
      <c r="G382" s="3"/>
    </row>
    <row r="383" spans="6:7" x14ac:dyDescent="0.25">
      <c r="F383" s="2"/>
      <c r="G383" s="3"/>
    </row>
    <row r="384" spans="6:7" x14ac:dyDescent="0.25">
      <c r="F384" s="2"/>
      <c r="G384" s="3"/>
    </row>
    <row r="385" spans="6:7" x14ac:dyDescent="0.25">
      <c r="F385" s="2"/>
      <c r="G385" s="3"/>
    </row>
    <row r="386" spans="6:7" x14ac:dyDescent="0.25">
      <c r="F386" s="2"/>
      <c r="G386" s="3"/>
    </row>
    <row r="387" spans="6:7" x14ac:dyDescent="0.25">
      <c r="F387" s="2"/>
      <c r="G387" s="3"/>
    </row>
    <row r="388" spans="6:7" x14ac:dyDescent="0.25">
      <c r="F388" s="2"/>
      <c r="G388" s="3"/>
    </row>
    <row r="389" spans="6:7" x14ac:dyDescent="0.25">
      <c r="F389" s="2"/>
      <c r="G389" s="3"/>
    </row>
    <row r="390" spans="6:7" x14ac:dyDescent="0.25">
      <c r="F390" s="2"/>
      <c r="G390" s="3"/>
    </row>
    <row r="391" spans="6:7" x14ac:dyDescent="0.25">
      <c r="F391" s="2"/>
      <c r="G391" s="3"/>
    </row>
    <row r="392" spans="6:7" x14ac:dyDescent="0.25">
      <c r="F392" s="2"/>
      <c r="G392" s="3"/>
    </row>
    <row r="393" spans="6:7" x14ac:dyDescent="0.25">
      <c r="F393" s="2"/>
      <c r="G393" s="3"/>
    </row>
    <row r="394" spans="6:7" x14ac:dyDescent="0.25">
      <c r="F394" s="2"/>
      <c r="G394" s="3"/>
    </row>
    <row r="395" spans="6:7" x14ac:dyDescent="0.25">
      <c r="F395" s="2"/>
      <c r="G395" s="3"/>
    </row>
    <row r="396" spans="6:7" x14ac:dyDescent="0.25">
      <c r="F396" s="2"/>
      <c r="G396" s="3"/>
    </row>
    <row r="397" spans="6:7" x14ac:dyDescent="0.25">
      <c r="F397" s="2"/>
      <c r="G397" s="3"/>
    </row>
    <row r="398" spans="6:7" x14ac:dyDescent="0.25">
      <c r="F398" s="2"/>
      <c r="G398" s="3"/>
    </row>
    <row r="399" spans="6:7" x14ac:dyDescent="0.25">
      <c r="F399" s="2"/>
      <c r="G399" s="3"/>
    </row>
    <row r="400" spans="6:7" x14ac:dyDescent="0.25">
      <c r="F400" s="2"/>
      <c r="G400" s="3"/>
    </row>
    <row r="401" spans="6:7" x14ac:dyDescent="0.25">
      <c r="F401" s="2"/>
      <c r="G401" s="3"/>
    </row>
    <row r="402" spans="6:7" x14ac:dyDescent="0.25">
      <c r="F402" s="2"/>
      <c r="G402" s="3"/>
    </row>
    <row r="403" spans="6:7" x14ac:dyDescent="0.25">
      <c r="F403" s="2"/>
      <c r="G403" s="3"/>
    </row>
    <row r="404" spans="6:7" x14ac:dyDescent="0.25">
      <c r="F404" s="2"/>
      <c r="G404" s="3"/>
    </row>
    <row r="405" spans="6:7" x14ac:dyDescent="0.25">
      <c r="F405" s="2"/>
      <c r="G405" s="3"/>
    </row>
    <row r="406" spans="6:7" x14ac:dyDescent="0.25">
      <c r="F406" s="2"/>
      <c r="G406" s="3"/>
    </row>
    <row r="407" spans="6:7" x14ac:dyDescent="0.25">
      <c r="F407" s="2"/>
      <c r="G407" s="3"/>
    </row>
    <row r="408" spans="6:7" x14ac:dyDescent="0.25">
      <c r="F408" s="2"/>
      <c r="G408" s="3"/>
    </row>
    <row r="409" spans="6:7" x14ac:dyDescent="0.25">
      <c r="F409" s="2"/>
      <c r="G409" s="3"/>
    </row>
    <row r="410" spans="6:7" x14ac:dyDescent="0.25">
      <c r="F410" s="2"/>
      <c r="G410" s="3"/>
    </row>
    <row r="411" spans="6:7" x14ac:dyDescent="0.25">
      <c r="F411" s="2"/>
      <c r="G411" s="3"/>
    </row>
    <row r="412" spans="6:7" x14ac:dyDescent="0.25">
      <c r="F412" s="2"/>
      <c r="G412" s="3"/>
    </row>
    <row r="413" spans="6:7" x14ac:dyDescent="0.25">
      <c r="F413" s="2"/>
      <c r="G413" s="3"/>
    </row>
    <row r="414" spans="6:7" x14ac:dyDescent="0.25">
      <c r="F414" s="2"/>
      <c r="G414" s="3"/>
    </row>
    <row r="415" spans="6:7" x14ac:dyDescent="0.25">
      <c r="F415" s="2"/>
      <c r="G415" s="3"/>
    </row>
    <row r="416" spans="6:7" x14ac:dyDescent="0.25">
      <c r="F416" s="2"/>
      <c r="G416" s="3"/>
    </row>
    <row r="417" spans="6:7" x14ac:dyDescent="0.25">
      <c r="F417" s="2"/>
      <c r="G417" s="3"/>
    </row>
    <row r="418" spans="6:7" x14ac:dyDescent="0.25">
      <c r="F418" s="2"/>
      <c r="G418" s="3"/>
    </row>
    <row r="419" spans="6:7" x14ac:dyDescent="0.25">
      <c r="F419" s="2"/>
      <c r="G419" s="3"/>
    </row>
    <row r="420" spans="6:7" x14ac:dyDescent="0.25">
      <c r="F420" s="2"/>
      <c r="G420" s="3"/>
    </row>
    <row r="421" spans="6:7" x14ac:dyDescent="0.25">
      <c r="F421" s="2"/>
      <c r="G421" s="3"/>
    </row>
    <row r="422" spans="6:7" x14ac:dyDescent="0.25">
      <c r="F422" s="2"/>
      <c r="G422" s="3"/>
    </row>
    <row r="423" spans="6:7" x14ac:dyDescent="0.25">
      <c r="F423" s="2"/>
      <c r="G423" s="3"/>
    </row>
    <row r="424" spans="6:7" x14ac:dyDescent="0.25">
      <c r="F424" s="2"/>
      <c r="G424" s="3"/>
    </row>
    <row r="425" spans="6:7" x14ac:dyDescent="0.25">
      <c r="F425" s="2"/>
      <c r="G425" s="3"/>
    </row>
    <row r="426" spans="6:7" x14ac:dyDescent="0.25">
      <c r="F426" s="2"/>
      <c r="G426" s="3"/>
    </row>
    <row r="427" spans="6:7" x14ac:dyDescent="0.25">
      <c r="F427" s="2"/>
      <c r="G427" s="3"/>
    </row>
    <row r="428" spans="6:7" x14ac:dyDescent="0.25">
      <c r="F428" s="2"/>
      <c r="G428" s="3"/>
    </row>
    <row r="429" spans="6:7" x14ac:dyDescent="0.25">
      <c r="F429" s="2"/>
      <c r="G429" s="3"/>
    </row>
    <row r="430" spans="6:7" x14ac:dyDescent="0.25">
      <c r="F430" s="2"/>
      <c r="G430" s="3"/>
    </row>
    <row r="431" spans="6:7" x14ac:dyDescent="0.25">
      <c r="F431" s="2"/>
      <c r="G431" s="3"/>
    </row>
    <row r="432" spans="6:7" x14ac:dyDescent="0.25">
      <c r="F432" s="2"/>
      <c r="G432" s="3"/>
    </row>
    <row r="433" spans="6:7" x14ac:dyDescent="0.25">
      <c r="F433" s="2"/>
      <c r="G433" s="3"/>
    </row>
    <row r="434" spans="6:7" x14ac:dyDescent="0.25">
      <c r="F434" s="2"/>
      <c r="G434" s="3"/>
    </row>
    <row r="435" spans="6:7" x14ac:dyDescent="0.25">
      <c r="F435" s="2"/>
      <c r="G435" s="3"/>
    </row>
    <row r="436" spans="6:7" x14ac:dyDescent="0.25">
      <c r="F436" s="2"/>
      <c r="G436" s="3"/>
    </row>
    <row r="437" spans="6:7" x14ac:dyDescent="0.25">
      <c r="F437" s="2"/>
      <c r="G437" s="3"/>
    </row>
    <row r="438" spans="6:7" x14ac:dyDescent="0.25">
      <c r="F438" s="2"/>
      <c r="G438" s="3"/>
    </row>
    <row r="439" spans="6:7" x14ac:dyDescent="0.25">
      <c r="F439" s="2"/>
      <c r="G439" s="3"/>
    </row>
    <row r="440" spans="6:7" x14ac:dyDescent="0.25">
      <c r="F440" s="2"/>
      <c r="G440" s="3"/>
    </row>
    <row r="441" spans="6:7" x14ac:dyDescent="0.25">
      <c r="F441" s="2"/>
      <c r="G441" s="3"/>
    </row>
    <row r="442" spans="6:7" x14ac:dyDescent="0.25">
      <c r="F442" s="2"/>
      <c r="G442" s="3"/>
    </row>
    <row r="443" spans="6:7" x14ac:dyDescent="0.25">
      <c r="F443" s="2"/>
      <c r="G443" s="3"/>
    </row>
    <row r="444" spans="6:7" x14ac:dyDescent="0.25">
      <c r="F444" s="2"/>
      <c r="G444" s="3"/>
    </row>
    <row r="445" spans="6:7" x14ac:dyDescent="0.25">
      <c r="F445" s="2"/>
      <c r="G445" s="3"/>
    </row>
    <row r="446" spans="6:7" x14ac:dyDescent="0.25">
      <c r="F446" s="2"/>
      <c r="G446" s="3"/>
    </row>
    <row r="447" spans="6:7" x14ac:dyDescent="0.25">
      <c r="F447" s="2"/>
      <c r="G447" s="3"/>
    </row>
    <row r="448" spans="6:7" x14ac:dyDescent="0.25">
      <c r="F448" s="2"/>
      <c r="G448" s="3"/>
    </row>
    <row r="449" spans="6:7" x14ac:dyDescent="0.25">
      <c r="F449" s="2"/>
      <c r="G449" s="3"/>
    </row>
    <row r="450" spans="6:7" x14ac:dyDescent="0.25">
      <c r="F450" s="2"/>
      <c r="G450" s="3"/>
    </row>
    <row r="451" spans="6:7" x14ac:dyDescent="0.25">
      <c r="F451" s="2"/>
      <c r="G451" s="3"/>
    </row>
    <row r="452" spans="6:7" x14ac:dyDescent="0.25">
      <c r="F452" s="2"/>
      <c r="G452" s="3"/>
    </row>
    <row r="453" spans="6:7" x14ac:dyDescent="0.25">
      <c r="F453" s="2"/>
      <c r="G453" s="3"/>
    </row>
    <row r="454" spans="6:7" x14ac:dyDescent="0.25">
      <c r="F454" s="2"/>
      <c r="G454" s="3"/>
    </row>
    <row r="455" spans="6:7" x14ac:dyDescent="0.25">
      <c r="F455" s="2"/>
      <c r="G455" s="3"/>
    </row>
    <row r="456" spans="6:7" x14ac:dyDescent="0.25">
      <c r="F456" s="2"/>
      <c r="G456" s="3"/>
    </row>
    <row r="457" spans="6:7" x14ac:dyDescent="0.25">
      <c r="F457" s="2"/>
      <c r="G457" s="3"/>
    </row>
    <row r="458" spans="6:7" x14ac:dyDescent="0.25">
      <c r="F458" s="2"/>
      <c r="G458" s="3"/>
    </row>
    <row r="459" spans="6:7" x14ac:dyDescent="0.25">
      <c r="F459" s="2"/>
      <c r="G459" s="3"/>
    </row>
    <row r="460" spans="6:7" x14ac:dyDescent="0.25">
      <c r="F460" s="2"/>
      <c r="G460" s="3"/>
    </row>
    <row r="461" spans="6:7" x14ac:dyDescent="0.25">
      <c r="F461" s="2"/>
      <c r="G461" s="3"/>
    </row>
    <row r="462" spans="6:7" x14ac:dyDescent="0.25">
      <c r="F462" s="2"/>
      <c r="G462" s="3"/>
    </row>
    <row r="463" spans="6:7" x14ac:dyDescent="0.25">
      <c r="F463" s="2"/>
      <c r="G463" s="3"/>
    </row>
    <row r="464" spans="6:7" x14ac:dyDescent="0.25">
      <c r="F464" s="2"/>
      <c r="G464" s="3"/>
    </row>
    <row r="465" spans="6:7" x14ac:dyDescent="0.25">
      <c r="F465" s="2"/>
      <c r="G465" s="3"/>
    </row>
    <row r="466" spans="6:7" x14ac:dyDescent="0.25">
      <c r="F466" s="2"/>
      <c r="G466" s="3"/>
    </row>
    <row r="467" spans="6:7" x14ac:dyDescent="0.25">
      <c r="F467" s="2"/>
      <c r="G467" s="3"/>
    </row>
    <row r="468" spans="6:7" x14ac:dyDescent="0.25">
      <c r="F468" s="2"/>
      <c r="G468" s="3"/>
    </row>
    <row r="469" spans="6:7" x14ac:dyDescent="0.25">
      <c r="F469" s="2"/>
      <c r="G469" s="3"/>
    </row>
    <row r="470" spans="6:7" x14ac:dyDescent="0.25">
      <c r="F470" s="2"/>
      <c r="G470" s="3"/>
    </row>
    <row r="471" spans="6:7" x14ac:dyDescent="0.25">
      <c r="F471" s="2"/>
      <c r="G471" s="3"/>
    </row>
    <row r="472" spans="6:7" x14ac:dyDescent="0.25">
      <c r="F472" s="2"/>
      <c r="G472" s="3"/>
    </row>
    <row r="473" spans="6:7" x14ac:dyDescent="0.25">
      <c r="F473" s="2"/>
      <c r="G473" s="3"/>
    </row>
    <row r="474" spans="6:7" x14ac:dyDescent="0.25">
      <c r="F474" s="2"/>
      <c r="G474" s="3"/>
    </row>
    <row r="475" spans="6:7" x14ac:dyDescent="0.25">
      <c r="F475" s="2"/>
      <c r="G475" s="3"/>
    </row>
    <row r="476" spans="6:7" x14ac:dyDescent="0.25">
      <c r="F476" s="2"/>
      <c r="G476" s="3"/>
    </row>
    <row r="477" spans="6:7" x14ac:dyDescent="0.25">
      <c r="F477" s="2"/>
      <c r="G477" s="3"/>
    </row>
    <row r="478" spans="6:7" x14ac:dyDescent="0.25">
      <c r="F478" s="2"/>
      <c r="G478" s="3"/>
    </row>
    <row r="479" spans="6:7" x14ac:dyDescent="0.25">
      <c r="F479" s="2"/>
      <c r="G479" s="3"/>
    </row>
    <row r="480" spans="6:7" x14ac:dyDescent="0.25">
      <c r="F480" s="2"/>
      <c r="G480" s="3"/>
    </row>
    <row r="481" spans="6:7" x14ac:dyDescent="0.25">
      <c r="F481" s="2"/>
      <c r="G481" s="3"/>
    </row>
    <row r="482" spans="6:7" x14ac:dyDescent="0.25">
      <c r="F482" s="2"/>
      <c r="G482" s="3"/>
    </row>
    <row r="483" spans="6:7" x14ac:dyDescent="0.25">
      <c r="F483" s="2"/>
      <c r="G483" s="3"/>
    </row>
    <row r="484" spans="6:7" x14ac:dyDescent="0.25">
      <c r="F484" s="2"/>
      <c r="G484" s="3"/>
    </row>
    <row r="485" spans="6:7" x14ac:dyDescent="0.25">
      <c r="F485" s="2"/>
      <c r="G485" s="3"/>
    </row>
    <row r="486" spans="6:7" x14ac:dyDescent="0.25">
      <c r="F486" s="2"/>
      <c r="G486" s="3"/>
    </row>
    <row r="487" spans="6:7" x14ac:dyDescent="0.25">
      <c r="F487" s="2"/>
      <c r="G487" s="3"/>
    </row>
    <row r="488" spans="6:7" x14ac:dyDescent="0.25">
      <c r="F488" s="2"/>
      <c r="G488" s="3"/>
    </row>
    <row r="489" spans="6:7" x14ac:dyDescent="0.25">
      <c r="F489" s="2"/>
      <c r="G489" s="3"/>
    </row>
    <row r="490" spans="6:7" x14ac:dyDescent="0.25">
      <c r="F490" s="2"/>
      <c r="G490" s="3"/>
    </row>
    <row r="491" spans="6:7" x14ac:dyDescent="0.25">
      <c r="F491" s="2"/>
      <c r="G491" s="3"/>
    </row>
    <row r="492" spans="6:7" x14ac:dyDescent="0.25">
      <c r="F492" s="2"/>
      <c r="G492" s="3"/>
    </row>
    <row r="493" spans="6:7" x14ac:dyDescent="0.25">
      <c r="F493" s="2"/>
      <c r="G493" s="3"/>
    </row>
    <row r="494" spans="6:7" x14ac:dyDescent="0.25">
      <c r="F494" s="2"/>
      <c r="G494" s="3"/>
    </row>
    <row r="495" spans="6:7" x14ac:dyDescent="0.25">
      <c r="F495" s="2"/>
      <c r="G495" s="3"/>
    </row>
    <row r="496" spans="6:7" x14ac:dyDescent="0.25">
      <c r="F496" s="2"/>
      <c r="G496" s="3"/>
    </row>
    <row r="497" spans="6:7" x14ac:dyDescent="0.25">
      <c r="F497" s="2"/>
      <c r="G497" s="3"/>
    </row>
    <row r="498" spans="6:7" x14ac:dyDescent="0.25">
      <c r="F498" s="2"/>
      <c r="G498" s="3"/>
    </row>
    <row r="499" spans="6:7" x14ac:dyDescent="0.25">
      <c r="F499" s="2"/>
      <c r="G499" s="3"/>
    </row>
    <row r="500" spans="6:7" x14ac:dyDescent="0.25">
      <c r="F500" s="2"/>
      <c r="G500" s="3"/>
    </row>
    <row r="501" spans="6:7" x14ac:dyDescent="0.25">
      <c r="F501" s="2"/>
      <c r="G501" s="3"/>
    </row>
    <row r="502" spans="6:7" x14ac:dyDescent="0.25">
      <c r="F502" s="2"/>
      <c r="G502" s="3"/>
    </row>
    <row r="503" spans="6:7" x14ac:dyDescent="0.25">
      <c r="F503" s="2"/>
      <c r="G503" s="3"/>
    </row>
    <row r="504" spans="6:7" x14ac:dyDescent="0.25">
      <c r="F504" s="2"/>
      <c r="G504" s="3"/>
    </row>
    <row r="505" spans="6:7" x14ac:dyDescent="0.25">
      <c r="F505" s="2"/>
      <c r="G505" s="3"/>
    </row>
    <row r="506" spans="6:7" x14ac:dyDescent="0.25">
      <c r="F506" s="2"/>
      <c r="G506" s="3"/>
    </row>
    <row r="507" spans="6:7" x14ac:dyDescent="0.25">
      <c r="F507" s="2"/>
      <c r="G507" s="3"/>
    </row>
    <row r="508" spans="6:7" x14ac:dyDescent="0.25">
      <c r="F508" s="2"/>
      <c r="G508" s="3"/>
    </row>
    <row r="509" spans="6:7" x14ac:dyDescent="0.25">
      <c r="F509" s="2"/>
      <c r="G509" s="3"/>
    </row>
    <row r="510" spans="6:7" x14ac:dyDescent="0.25">
      <c r="F510" s="2"/>
      <c r="G510" s="3"/>
    </row>
    <row r="511" spans="6:7" x14ac:dyDescent="0.25">
      <c r="F511" s="2"/>
      <c r="G511" s="3"/>
    </row>
    <row r="512" spans="6:7" x14ac:dyDescent="0.25">
      <c r="F512" s="2"/>
      <c r="G512" s="3"/>
    </row>
    <row r="513" spans="6:7" x14ac:dyDescent="0.25">
      <c r="F513" s="2"/>
      <c r="G513" s="3"/>
    </row>
    <row r="514" spans="6:7" x14ac:dyDescent="0.25">
      <c r="F514" s="2"/>
      <c r="G514" s="3"/>
    </row>
    <row r="515" spans="6:7" x14ac:dyDescent="0.25">
      <c r="F515" s="2"/>
      <c r="G515" s="3"/>
    </row>
    <row r="516" spans="6:7" x14ac:dyDescent="0.25">
      <c r="F516" s="2"/>
      <c r="G516" s="3"/>
    </row>
    <row r="517" spans="6:7" x14ac:dyDescent="0.25">
      <c r="F517" s="2"/>
      <c r="G517" s="3"/>
    </row>
    <row r="518" spans="6:7" x14ac:dyDescent="0.25">
      <c r="F518" s="2"/>
      <c r="G518" s="3"/>
    </row>
    <row r="519" spans="6:7" x14ac:dyDescent="0.25">
      <c r="F519" s="2"/>
      <c r="G519" s="3"/>
    </row>
    <row r="520" spans="6:7" x14ac:dyDescent="0.25">
      <c r="F520" s="2"/>
      <c r="G520" s="3"/>
    </row>
    <row r="521" spans="6:7" x14ac:dyDescent="0.25">
      <c r="F521" s="2"/>
      <c r="G521" s="3"/>
    </row>
    <row r="522" spans="6:7" x14ac:dyDescent="0.25">
      <c r="F522" s="2"/>
      <c r="G522" s="3"/>
    </row>
    <row r="523" spans="6:7" x14ac:dyDescent="0.25">
      <c r="F523" s="2"/>
      <c r="G523" s="3"/>
    </row>
    <row r="524" spans="6:7" x14ac:dyDescent="0.25">
      <c r="F524" s="2"/>
      <c r="G524" s="3"/>
    </row>
    <row r="525" spans="6:7" x14ac:dyDescent="0.25">
      <c r="F525" s="2"/>
      <c r="G525" s="3"/>
    </row>
    <row r="526" spans="6:7" x14ac:dyDescent="0.25">
      <c r="F526" s="2"/>
      <c r="G526" s="3"/>
    </row>
    <row r="527" spans="6:7" x14ac:dyDescent="0.25">
      <c r="F527" s="2"/>
      <c r="G527" s="3"/>
    </row>
    <row r="528" spans="6:7" x14ac:dyDescent="0.25">
      <c r="F528" s="2"/>
      <c r="G528" s="3"/>
    </row>
    <row r="529" spans="6:7" x14ac:dyDescent="0.25">
      <c r="F529" s="2"/>
      <c r="G529" s="3"/>
    </row>
    <row r="530" spans="6:7" x14ac:dyDescent="0.25">
      <c r="F530" s="2"/>
      <c r="G530" s="3"/>
    </row>
    <row r="531" spans="6:7" x14ac:dyDescent="0.25">
      <c r="F531" s="2"/>
      <c r="G531" s="3"/>
    </row>
    <row r="532" spans="6:7" x14ac:dyDescent="0.25">
      <c r="F532" s="2"/>
      <c r="G532" s="3"/>
    </row>
    <row r="533" spans="6:7" x14ac:dyDescent="0.25">
      <c r="F533" s="2"/>
      <c r="G533" s="3"/>
    </row>
    <row r="534" spans="6:7" x14ac:dyDescent="0.25">
      <c r="F534" s="2"/>
      <c r="G534" s="3"/>
    </row>
    <row r="535" spans="6:7" x14ac:dyDescent="0.25">
      <c r="F535" s="2"/>
      <c r="G535" s="3"/>
    </row>
    <row r="536" spans="6:7" x14ac:dyDescent="0.25">
      <c r="F536" s="2"/>
      <c r="G536" s="3"/>
    </row>
    <row r="537" spans="6:7" x14ac:dyDescent="0.25">
      <c r="F537" s="2"/>
      <c r="G537" s="3"/>
    </row>
    <row r="538" spans="6:7" x14ac:dyDescent="0.25">
      <c r="F538" s="2"/>
      <c r="G538" s="3"/>
    </row>
    <row r="539" spans="6:7" x14ac:dyDescent="0.25">
      <c r="F539" s="2"/>
      <c r="G539" s="3"/>
    </row>
    <row r="540" spans="6:7" x14ac:dyDescent="0.25">
      <c r="F540" s="2"/>
      <c r="G540" s="3"/>
    </row>
    <row r="541" spans="6:7" x14ac:dyDescent="0.25">
      <c r="F541" s="2"/>
      <c r="G541" s="3"/>
    </row>
    <row r="542" spans="6:7" x14ac:dyDescent="0.25">
      <c r="F542" s="2"/>
      <c r="G542" s="3"/>
    </row>
    <row r="543" spans="6:7" x14ac:dyDescent="0.25">
      <c r="F543" s="2"/>
      <c r="G543" s="3"/>
    </row>
    <row r="544" spans="6:7" x14ac:dyDescent="0.25">
      <c r="F544" s="2"/>
      <c r="G544" s="3"/>
    </row>
    <row r="545" spans="6:7" x14ac:dyDescent="0.25">
      <c r="F545" s="2"/>
      <c r="G545" s="3"/>
    </row>
    <row r="546" spans="6:7" x14ac:dyDescent="0.25">
      <c r="F546" s="2"/>
      <c r="G546" s="3"/>
    </row>
    <row r="547" spans="6:7" x14ac:dyDescent="0.25">
      <c r="F547" s="2"/>
      <c r="G547" s="3"/>
    </row>
    <row r="548" spans="6:7" x14ac:dyDescent="0.25">
      <c r="F548" s="2"/>
      <c r="G548" s="3"/>
    </row>
    <row r="549" spans="6:7" x14ac:dyDescent="0.25">
      <c r="F549" s="2"/>
      <c r="G549" s="3"/>
    </row>
    <row r="550" spans="6:7" x14ac:dyDescent="0.25">
      <c r="F550" s="2"/>
      <c r="G550" s="3"/>
    </row>
    <row r="551" spans="6:7" x14ac:dyDescent="0.25">
      <c r="F551" s="2"/>
      <c r="G551" s="3"/>
    </row>
    <row r="552" spans="6:7" x14ac:dyDescent="0.25">
      <c r="F552" s="2"/>
      <c r="G552" s="3"/>
    </row>
    <row r="553" spans="6:7" x14ac:dyDescent="0.25">
      <c r="F553" s="2"/>
      <c r="G553" s="3"/>
    </row>
    <row r="554" spans="6:7" x14ac:dyDescent="0.25">
      <c r="F554" s="2"/>
      <c r="G554" s="3"/>
    </row>
    <row r="555" spans="6:7" x14ac:dyDescent="0.25">
      <c r="F555" s="2"/>
      <c r="G555" s="3"/>
    </row>
    <row r="556" spans="6:7" x14ac:dyDescent="0.25">
      <c r="F556" s="2"/>
      <c r="G556" s="3"/>
    </row>
    <row r="557" spans="6:7" x14ac:dyDescent="0.25">
      <c r="F557" s="2"/>
      <c r="G557" s="3"/>
    </row>
    <row r="558" spans="6:7" x14ac:dyDescent="0.25">
      <c r="F558" s="2"/>
      <c r="G558" s="3"/>
    </row>
    <row r="559" spans="6:7" x14ac:dyDescent="0.25">
      <c r="F559" s="2"/>
      <c r="G559" s="3"/>
    </row>
    <row r="560" spans="6:7" x14ac:dyDescent="0.25">
      <c r="F560" s="2"/>
      <c r="G560" s="3"/>
    </row>
    <row r="561" spans="6:7" x14ac:dyDescent="0.25">
      <c r="F561" s="2"/>
      <c r="G561" s="3"/>
    </row>
    <row r="562" spans="6:7" x14ac:dyDescent="0.25">
      <c r="F562" s="2"/>
      <c r="G562" s="3"/>
    </row>
    <row r="563" spans="6:7" x14ac:dyDescent="0.25">
      <c r="F563" s="2"/>
      <c r="G563" s="3"/>
    </row>
    <row r="564" spans="6:7" x14ac:dyDescent="0.25">
      <c r="F564" s="2"/>
      <c r="G564" s="3"/>
    </row>
    <row r="565" spans="6:7" x14ac:dyDescent="0.25">
      <c r="F565" s="2"/>
      <c r="G565" s="3"/>
    </row>
    <row r="566" spans="6:7" x14ac:dyDescent="0.25">
      <c r="F566" s="2"/>
      <c r="G566" s="3"/>
    </row>
    <row r="567" spans="6:7" x14ac:dyDescent="0.25">
      <c r="F567" s="2"/>
      <c r="G567" s="3"/>
    </row>
    <row r="568" spans="6:7" x14ac:dyDescent="0.25">
      <c r="F568" s="2"/>
      <c r="G568" s="3"/>
    </row>
    <row r="569" spans="6:7" x14ac:dyDescent="0.25">
      <c r="F569" s="2"/>
      <c r="G569" s="3"/>
    </row>
    <row r="570" spans="6:7" x14ac:dyDescent="0.25">
      <c r="F570" s="2"/>
      <c r="G570" s="3"/>
    </row>
    <row r="571" spans="6:7" x14ac:dyDescent="0.25">
      <c r="F571" s="2"/>
      <c r="G571" s="3"/>
    </row>
    <row r="572" spans="6:7" x14ac:dyDescent="0.25">
      <c r="F572" s="2"/>
      <c r="G572" s="3"/>
    </row>
    <row r="573" spans="6:7" x14ac:dyDescent="0.25">
      <c r="F573" s="2"/>
      <c r="G573" s="3"/>
    </row>
    <row r="574" spans="6:7" x14ac:dyDescent="0.25">
      <c r="F574" s="2"/>
      <c r="G574" s="3"/>
    </row>
    <row r="575" spans="6:7" x14ac:dyDescent="0.25">
      <c r="F575" s="2"/>
      <c r="G575" s="3"/>
    </row>
    <row r="576" spans="6:7" x14ac:dyDescent="0.25">
      <c r="F576" s="2"/>
      <c r="G576" s="3"/>
    </row>
    <row r="577" spans="6:7" x14ac:dyDescent="0.25">
      <c r="F577" s="2"/>
      <c r="G577" s="3"/>
    </row>
    <row r="578" spans="6:7" x14ac:dyDescent="0.25">
      <c r="F578" s="2"/>
      <c r="G578" s="3"/>
    </row>
    <row r="579" spans="6:7" x14ac:dyDescent="0.25">
      <c r="F579" s="2"/>
      <c r="G579" s="3"/>
    </row>
    <row r="580" spans="6:7" x14ac:dyDescent="0.25">
      <c r="F580" s="2"/>
      <c r="G580" s="3"/>
    </row>
    <row r="581" spans="6:7" x14ac:dyDescent="0.25">
      <c r="F581" s="2"/>
      <c r="G581" s="3"/>
    </row>
    <row r="582" spans="6:7" x14ac:dyDescent="0.25">
      <c r="F582" s="2"/>
      <c r="G582" s="3"/>
    </row>
    <row r="583" spans="6:7" x14ac:dyDescent="0.25">
      <c r="F583" s="2"/>
      <c r="G583" s="3"/>
    </row>
    <row r="584" spans="6:7" x14ac:dyDescent="0.25">
      <c r="F584" s="2"/>
      <c r="G584" s="3"/>
    </row>
    <row r="585" spans="6:7" x14ac:dyDescent="0.25">
      <c r="F585" s="2"/>
      <c r="G585" s="3"/>
    </row>
    <row r="586" spans="6:7" x14ac:dyDescent="0.25">
      <c r="F586" s="2"/>
      <c r="G586" s="3"/>
    </row>
    <row r="587" spans="6:7" x14ac:dyDescent="0.25">
      <c r="F587" s="2"/>
      <c r="G587" s="3"/>
    </row>
    <row r="588" spans="6:7" x14ac:dyDescent="0.25">
      <c r="F588" s="2"/>
      <c r="G588" s="3"/>
    </row>
    <row r="589" spans="6:7" x14ac:dyDescent="0.25">
      <c r="F589" s="2"/>
      <c r="G589" s="3"/>
    </row>
    <row r="590" spans="6:7" x14ac:dyDescent="0.25">
      <c r="F590" s="2"/>
      <c r="G590" s="3"/>
    </row>
    <row r="591" spans="6:7" x14ac:dyDescent="0.25">
      <c r="F591" s="2"/>
      <c r="G591" s="3"/>
    </row>
    <row r="592" spans="6:7" x14ac:dyDescent="0.25">
      <c r="F592" s="2"/>
      <c r="G592" s="3"/>
    </row>
    <row r="593" spans="6:7" x14ac:dyDescent="0.25">
      <c r="F593" s="2"/>
      <c r="G593" s="3"/>
    </row>
    <row r="594" spans="6:7" x14ac:dyDescent="0.25">
      <c r="F594" s="2"/>
      <c r="G594" s="3"/>
    </row>
    <row r="595" spans="6:7" x14ac:dyDescent="0.25">
      <c r="F595" s="2"/>
      <c r="G595" s="3"/>
    </row>
    <row r="596" spans="6:7" x14ac:dyDescent="0.25">
      <c r="F596" s="2"/>
      <c r="G596" s="3"/>
    </row>
    <row r="597" spans="6:7" x14ac:dyDescent="0.25">
      <c r="F597" s="2"/>
      <c r="G597" s="3"/>
    </row>
    <row r="598" spans="6:7" x14ac:dyDescent="0.25">
      <c r="F598" s="2"/>
      <c r="G598" s="3"/>
    </row>
    <row r="599" spans="6:7" x14ac:dyDescent="0.25">
      <c r="F599" s="2"/>
      <c r="G599" s="3"/>
    </row>
    <row r="600" spans="6:7" x14ac:dyDescent="0.25">
      <c r="F600" s="2"/>
      <c r="G600" s="3"/>
    </row>
    <row r="601" spans="6:7" x14ac:dyDescent="0.25">
      <c r="F601" s="2"/>
      <c r="G601" s="3"/>
    </row>
    <row r="602" spans="6:7" x14ac:dyDescent="0.25">
      <c r="F602" s="2"/>
      <c r="G602" s="3"/>
    </row>
    <row r="603" spans="6:7" x14ac:dyDescent="0.25">
      <c r="F603" s="2"/>
      <c r="G603" s="3"/>
    </row>
    <row r="604" spans="6:7" x14ac:dyDescent="0.25">
      <c r="F604" s="2"/>
      <c r="G604" s="3"/>
    </row>
    <row r="605" spans="6:7" x14ac:dyDescent="0.25">
      <c r="F605" s="2"/>
      <c r="G605" s="3"/>
    </row>
    <row r="606" spans="6:7" x14ac:dyDescent="0.25">
      <c r="F606" s="2"/>
      <c r="G606" s="3"/>
    </row>
    <row r="607" spans="6:7" x14ac:dyDescent="0.25">
      <c r="F607" s="2"/>
      <c r="G607" s="3"/>
    </row>
    <row r="608" spans="6:7" x14ac:dyDescent="0.25">
      <c r="F608" s="2"/>
      <c r="G608" s="3"/>
    </row>
    <row r="609" spans="6:7" x14ac:dyDescent="0.25">
      <c r="F609" s="2"/>
      <c r="G609" s="3"/>
    </row>
    <row r="610" spans="6:7" x14ac:dyDescent="0.25">
      <c r="F610" s="2"/>
      <c r="G610" s="3"/>
    </row>
    <row r="611" spans="6:7" x14ac:dyDescent="0.25">
      <c r="F611" s="2"/>
      <c r="G611" s="3"/>
    </row>
    <row r="612" spans="6:7" x14ac:dyDescent="0.25">
      <c r="F612" s="2"/>
      <c r="G612" s="3"/>
    </row>
    <row r="613" spans="6:7" x14ac:dyDescent="0.25">
      <c r="F613" s="2"/>
      <c r="G613" s="3"/>
    </row>
    <row r="614" spans="6:7" x14ac:dyDescent="0.25">
      <c r="F614" s="2"/>
      <c r="G614" s="3"/>
    </row>
    <row r="615" spans="6:7" x14ac:dyDescent="0.25">
      <c r="F615" s="2"/>
      <c r="G615" s="3"/>
    </row>
    <row r="616" spans="6:7" x14ac:dyDescent="0.25">
      <c r="F616" s="2"/>
      <c r="G616" s="3"/>
    </row>
    <row r="617" spans="6:7" x14ac:dyDescent="0.25">
      <c r="F617" s="2"/>
      <c r="G617" s="3"/>
    </row>
    <row r="618" spans="6:7" x14ac:dyDescent="0.25">
      <c r="F618" s="2"/>
      <c r="G618" s="3"/>
    </row>
    <row r="619" spans="6:7" x14ac:dyDescent="0.25">
      <c r="F619" s="2"/>
      <c r="G619" s="3"/>
    </row>
    <row r="620" spans="6:7" x14ac:dyDescent="0.25">
      <c r="F620" s="2"/>
      <c r="G620" s="3"/>
    </row>
    <row r="621" spans="6:7" x14ac:dyDescent="0.25">
      <c r="F621" s="2"/>
      <c r="G621" s="3"/>
    </row>
    <row r="622" spans="6:7" x14ac:dyDescent="0.25">
      <c r="F622" s="2"/>
      <c r="G622" s="3"/>
    </row>
    <row r="623" spans="6:7" x14ac:dyDescent="0.25">
      <c r="F623" s="2"/>
      <c r="G623" s="3"/>
    </row>
    <row r="624" spans="6:7" x14ac:dyDescent="0.25">
      <c r="F624" s="2"/>
      <c r="G624" s="3"/>
    </row>
    <row r="625" spans="6:7" x14ac:dyDescent="0.25">
      <c r="F625" s="2"/>
      <c r="G625" s="3"/>
    </row>
    <row r="626" spans="6:7" x14ac:dyDescent="0.25">
      <c r="F626" s="2"/>
      <c r="G626" s="3"/>
    </row>
    <row r="627" spans="6:7" x14ac:dyDescent="0.25">
      <c r="F627" s="2"/>
      <c r="G627" s="3"/>
    </row>
    <row r="628" spans="6:7" x14ac:dyDescent="0.25">
      <c r="F628" s="2"/>
      <c r="G628" s="3"/>
    </row>
    <row r="629" spans="6:7" x14ac:dyDescent="0.25">
      <c r="F629" s="2"/>
      <c r="G629" s="3"/>
    </row>
    <row r="630" spans="6:7" x14ac:dyDescent="0.25">
      <c r="F630" s="2"/>
      <c r="G630" s="3"/>
    </row>
    <row r="631" spans="6:7" x14ac:dyDescent="0.25">
      <c r="F631" s="2"/>
      <c r="G631" s="3"/>
    </row>
    <row r="632" spans="6:7" x14ac:dyDescent="0.25">
      <c r="F632" s="2"/>
      <c r="G632" s="3"/>
    </row>
    <row r="633" spans="6:7" x14ac:dyDescent="0.25">
      <c r="F633" s="2"/>
      <c r="G633" s="3"/>
    </row>
    <row r="634" spans="6:7" x14ac:dyDescent="0.25">
      <c r="F634" s="2"/>
      <c r="G634" s="3"/>
    </row>
    <row r="635" spans="6:7" x14ac:dyDescent="0.25">
      <c r="F635" s="2"/>
      <c r="G635" s="3"/>
    </row>
    <row r="636" spans="6:7" x14ac:dyDescent="0.25">
      <c r="F636" s="2"/>
      <c r="G636" s="3"/>
    </row>
    <row r="637" spans="6:7" x14ac:dyDescent="0.25">
      <c r="F637" s="2"/>
      <c r="G637" s="3"/>
    </row>
    <row r="638" spans="6:7" x14ac:dyDescent="0.25">
      <c r="F638" s="2"/>
      <c r="G638" s="3"/>
    </row>
    <row r="639" spans="6:7" x14ac:dyDescent="0.25">
      <c r="F639" s="2"/>
      <c r="G639" s="3"/>
    </row>
    <row r="640" spans="6:7" x14ac:dyDescent="0.25">
      <c r="F640" s="2"/>
      <c r="G640" s="3"/>
    </row>
    <row r="641" spans="6:7" x14ac:dyDescent="0.25">
      <c r="F641" s="2"/>
      <c r="G641" s="3"/>
    </row>
    <row r="642" spans="6:7" x14ac:dyDescent="0.25">
      <c r="F642" s="2"/>
      <c r="G642" s="3"/>
    </row>
    <row r="643" spans="6:7" x14ac:dyDescent="0.25">
      <c r="F643" s="2"/>
      <c r="G643" s="3"/>
    </row>
    <row r="644" spans="6:7" x14ac:dyDescent="0.25">
      <c r="F644" s="2"/>
      <c r="G644" s="3"/>
    </row>
    <row r="645" spans="6:7" x14ac:dyDescent="0.25">
      <c r="F645" s="2"/>
      <c r="G645" s="3"/>
    </row>
    <row r="646" spans="6:7" x14ac:dyDescent="0.25">
      <c r="F646" s="2"/>
      <c r="G646" s="3"/>
    </row>
    <row r="647" spans="6:7" x14ac:dyDescent="0.25">
      <c r="F647" s="2"/>
      <c r="G647" s="3"/>
    </row>
    <row r="648" spans="6:7" x14ac:dyDescent="0.25">
      <c r="F648" s="2"/>
      <c r="G648" s="3"/>
    </row>
    <row r="649" spans="6:7" x14ac:dyDescent="0.25">
      <c r="F649" s="2"/>
      <c r="G649" s="3"/>
    </row>
    <row r="650" spans="6:7" x14ac:dyDescent="0.25">
      <c r="F650" s="2"/>
      <c r="G650" s="3"/>
    </row>
    <row r="651" spans="6:7" x14ac:dyDescent="0.25">
      <c r="F651" s="2"/>
      <c r="G651" s="3"/>
    </row>
    <row r="652" spans="6:7" x14ac:dyDescent="0.25">
      <c r="F652" s="2"/>
      <c r="G652" s="3"/>
    </row>
    <row r="653" spans="6:7" x14ac:dyDescent="0.25">
      <c r="F653" s="2"/>
      <c r="G653" s="3"/>
    </row>
    <row r="654" spans="6:7" x14ac:dyDescent="0.25">
      <c r="F654" s="2"/>
      <c r="G654" s="3"/>
    </row>
    <row r="655" spans="6:7" x14ac:dyDescent="0.25">
      <c r="F655" s="2"/>
      <c r="G655" s="3"/>
    </row>
    <row r="656" spans="6:7" x14ac:dyDescent="0.25">
      <c r="F656" s="2"/>
      <c r="G656" s="3"/>
    </row>
    <row r="657" spans="6:7" x14ac:dyDescent="0.25">
      <c r="F657" s="2"/>
      <c r="G657" s="3"/>
    </row>
  </sheetData>
  <pageMargins left="0.7" right="0.7" top="0.75" bottom="0.75" header="0.3" footer="0.3"/>
  <pageSetup orientation="portrait" r:id="rId1"/>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28EF2-6EF4-4E0F-971A-472DF399B170}">
  <dimension ref="C2:P19"/>
  <sheetViews>
    <sheetView workbookViewId="0">
      <selection activeCell="P14" sqref="P14"/>
    </sheetView>
  </sheetViews>
  <sheetFormatPr defaultRowHeight="15" x14ac:dyDescent="0.25"/>
  <cols>
    <col min="8" max="11" width="11" customWidth="1"/>
    <col min="12" max="12" width="22.140625" bestFit="1" customWidth="1"/>
    <col min="16" max="16" width="12.5703125" bestFit="1" customWidth="1"/>
  </cols>
  <sheetData>
    <row r="2" spans="3:16" ht="28.5" x14ac:dyDescent="0.45">
      <c r="H2" s="22" t="s">
        <v>79</v>
      </c>
    </row>
    <row r="3" spans="3:16" x14ac:dyDescent="0.25">
      <c r="P3" t="s">
        <v>60</v>
      </c>
    </row>
    <row r="4" spans="3:16" x14ac:dyDescent="0.25">
      <c r="C4" t="s">
        <v>80</v>
      </c>
      <c r="E4" s="34" t="s">
        <v>34</v>
      </c>
      <c r="P4" t="s">
        <v>34</v>
      </c>
    </row>
    <row r="5" spans="3:16" x14ac:dyDescent="0.25">
      <c r="P5" t="s">
        <v>36</v>
      </c>
    </row>
    <row r="6" spans="3:16" x14ac:dyDescent="0.25">
      <c r="P6" t="s">
        <v>37</v>
      </c>
    </row>
    <row r="7" spans="3:16" x14ac:dyDescent="0.25">
      <c r="C7" t="s">
        <v>81</v>
      </c>
      <c r="H7" t="s">
        <v>88</v>
      </c>
      <c r="P7" t="s">
        <v>35</v>
      </c>
    </row>
    <row r="8" spans="3:16" x14ac:dyDescent="0.25">
      <c r="P8" t="s">
        <v>39</v>
      </c>
    </row>
    <row r="9" spans="3:16" x14ac:dyDescent="0.25">
      <c r="C9" t="s">
        <v>82</v>
      </c>
      <c r="F9">
        <f>COUNTIFS(Data[Geography],E4)</f>
        <v>58</v>
      </c>
      <c r="H9" t="s">
        <v>92</v>
      </c>
      <c r="I9" t="s">
        <v>91</v>
      </c>
      <c r="J9" t="s">
        <v>1</v>
      </c>
      <c r="K9" t="s">
        <v>49</v>
      </c>
      <c r="L9" t="s">
        <v>90</v>
      </c>
      <c r="P9" t="s">
        <v>38</v>
      </c>
    </row>
    <row r="10" spans="3:16" x14ac:dyDescent="0.25">
      <c r="H10" t="s">
        <v>40</v>
      </c>
      <c r="J10">
        <f>SUMIFS(Data[Amount],Data[Sales Person],$H10,Data[Geography],$E4)</f>
        <v>24647</v>
      </c>
      <c r="K10">
        <f>SUMIFS(Data[Units],Data[Sales Person],H10,Data[Geography],E4)</f>
        <v>735</v>
      </c>
      <c r="L10" s="33" t="str">
        <f>IF(J10&gt;12000,"Yes","No")</f>
        <v>Yes</v>
      </c>
    </row>
    <row r="11" spans="3:16" x14ac:dyDescent="0.25">
      <c r="E11" t="s">
        <v>84</v>
      </c>
      <c r="F11" t="s">
        <v>56</v>
      </c>
      <c r="H11" t="s">
        <v>8</v>
      </c>
      <c r="J11">
        <f>SUMIFS(Data[Amount],Data[Sales Person],$H11,Data[Geography],$E4)</f>
        <v>5516</v>
      </c>
      <c r="K11">
        <f>SUMIFS(Data[Units],Data[Sales Person],H11,Data[Geography],E4)</f>
        <v>507</v>
      </c>
      <c r="L11" s="33" t="str">
        <f t="shared" ref="L11:L19" si="0">IF(J11&gt;12000,"Yes","No")</f>
        <v>No</v>
      </c>
    </row>
    <row r="12" spans="3:16" x14ac:dyDescent="0.25">
      <c r="C12" t="s">
        <v>83</v>
      </c>
      <c r="E12">
        <f>SUMIFS(Data[Amount],Data[Geography],E4)</f>
        <v>252469</v>
      </c>
      <c r="F12">
        <f>AVERAGEIFS(Data[Amount],Data[Geography],E4)</f>
        <v>4352.9137931034484</v>
      </c>
      <c r="H12" t="s">
        <v>9</v>
      </c>
      <c r="J12">
        <f>SUMIFS(Data[Amount],Data[Sales Person],$H12,Data[Geography],$E4)</f>
        <v>39424</v>
      </c>
      <c r="K12">
        <f>SUMIFS(Data[Units],Data[Sales Person],H12,Data[Geography],E4)</f>
        <v>1122</v>
      </c>
      <c r="L12" s="33" t="str">
        <f t="shared" si="0"/>
        <v>Yes</v>
      </c>
      <c r="P12" t="s">
        <v>89</v>
      </c>
    </row>
    <row r="13" spans="3:16" x14ac:dyDescent="0.25">
      <c r="C13" t="s">
        <v>85</v>
      </c>
      <c r="E13">
        <f>SUMIFS(Data[Costs],Data[Geography],E4)</f>
        <v>80681.400000000038</v>
      </c>
      <c r="F13">
        <f>AVERAGEIFS(Data[Costs],Data[Geography],E4)</f>
        <v>1391.0586206896558</v>
      </c>
      <c r="H13" t="s">
        <v>41</v>
      </c>
      <c r="J13">
        <f>SUMIFS(Data[Amount],Data[Sales Person],$H13,Data[Geography],$E4)</f>
        <v>15855</v>
      </c>
      <c r="K13">
        <f>SUMIFS(Data[Units],Data[Sales Person],H13,Data[Geography],E4)</f>
        <v>708</v>
      </c>
      <c r="L13" s="33" t="str">
        <f t="shared" si="0"/>
        <v>Yes</v>
      </c>
    </row>
    <row r="14" spans="3:16" x14ac:dyDescent="0.25">
      <c r="C14" t="s">
        <v>86</v>
      </c>
      <c r="E14">
        <f>E12-E13</f>
        <v>171787.59999999998</v>
      </c>
      <c r="F14">
        <f>F12-F13</f>
        <v>2961.8551724137924</v>
      </c>
      <c r="H14" t="s">
        <v>6</v>
      </c>
      <c r="J14">
        <f>SUMIFS(Data[Amount],Data[Sales Person],$H14,Data[Geography],$E4)</f>
        <v>33670</v>
      </c>
      <c r="K14">
        <f>SUMIFS(Data[Units],Data[Sales Person],H14,Data[Geography],E4)</f>
        <v>1515</v>
      </c>
      <c r="L14" s="33" t="str">
        <f t="shared" si="0"/>
        <v>Yes</v>
      </c>
    </row>
    <row r="15" spans="3:16" x14ac:dyDescent="0.25">
      <c r="C15" t="s">
        <v>87</v>
      </c>
      <c r="E15">
        <f>SUMIFS(Data[Units],Data[Geography],E4)</f>
        <v>8760</v>
      </c>
      <c r="F15">
        <f>AVERAGEIFS(Data[Units],Data[Geography],E4)</f>
        <v>151.0344827586207</v>
      </c>
      <c r="H15" t="s">
        <v>7</v>
      </c>
      <c r="J15">
        <f>SUMIFS(Data[Amount],Data[Sales Person],$H15,Data[Geography],$E4)</f>
        <v>31661</v>
      </c>
      <c r="K15">
        <f>SUMIFS(Data[Units],Data[Sales Person],H15,Data[Geography],E4)</f>
        <v>978</v>
      </c>
      <c r="L15" s="33" t="str">
        <f t="shared" si="0"/>
        <v>Yes</v>
      </c>
    </row>
    <row r="16" spans="3:16" x14ac:dyDescent="0.25">
      <c r="H16" t="s">
        <v>5</v>
      </c>
      <c r="J16">
        <f>SUMIFS(Data[Amount],Data[Sales Person],$H16,Data[Geography],$E4)</f>
        <v>41559</v>
      </c>
      <c r="K16">
        <f>SUMIFS(Data[Units],Data[Sales Person],H16,Data[Geography],E4)</f>
        <v>1188</v>
      </c>
      <c r="L16" s="33" t="str">
        <f t="shared" si="0"/>
        <v>Yes</v>
      </c>
    </row>
    <row r="17" spans="8:12" x14ac:dyDescent="0.25">
      <c r="H17" t="s">
        <v>2</v>
      </c>
      <c r="J17">
        <f>SUMIFS(Data[Amount],Data[Sales Person],$H17,Data[Geography],$E4)</f>
        <v>7763</v>
      </c>
      <c r="K17">
        <f>SUMIFS(Data[Units],Data[Sales Person],H17,Data[Geography],E4)</f>
        <v>174</v>
      </c>
      <c r="L17" s="33" t="str">
        <f t="shared" si="0"/>
        <v>No</v>
      </c>
    </row>
    <row r="18" spans="8:12" x14ac:dyDescent="0.25">
      <c r="H18" t="s">
        <v>3</v>
      </c>
      <c r="J18">
        <f>SUMIFS(Data[Amount],Data[Sales Person],$H18,Data[Geography],$E4)</f>
        <v>35847</v>
      </c>
      <c r="K18">
        <f>SUMIFS(Data[Units],Data[Sales Person],H18,Data[Geography],E4)</f>
        <v>1416</v>
      </c>
      <c r="L18" s="33" t="str">
        <f t="shared" si="0"/>
        <v>Yes</v>
      </c>
    </row>
    <row r="19" spans="8:12" x14ac:dyDescent="0.25">
      <c r="H19" t="s">
        <v>10</v>
      </c>
      <c r="J19">
        <f>SUMIFS(Data[Amount],Data[Sales Person],$H19,Data[Geography],$E4)</f>
        <v>16527</v>
      </c>
      <c r="K19">
        <f>SUMIFS(Data[Units],Data[Sales Person],H19,Data[Geography],E4)</f>
        <v>417</v>
      </c>
      <c r="L19" s="33" t="str">
        <f t="shared" si="0"/>
        <v>Yes</v>
      </c>
    </row>
  </sheetData>
  <conditionalFormatting sqref="J10:J19">
    <cfRule type="dataBar" priority="3">
      <dataBar>
        <cfvo type="min"/>
        <cfvo type="max"/>
        <color rgb="FF638EC6"/>
      </dataBar>
      <extLst>
        <ext xmlns:x14="http://schemas.microsoft.com/office/spreadsheetml/2009/9/main" uri="{B025F937-C7B1-47D3-B67F-A62EFF666E3E}">
          <x14:id>{D38419FF-F1E1-47B8-B084-2D185CF6384E}</x14:id>
        </ext>
      </extLst>
    </cfRule>
  </conditionalFormatting>
  <conditionalFormatting sqref="L10:L19">
    <cfRule type="containsText" dxfId="1" priority="1" operator="containsText" text="No">
      <formula>NOT(ISERROR(SEARCH("No",L10)))</formula>
    </cfRule>
    <cfRule type="containsText" dxfId="0" priority="2" operator="containsText" text="Yes">
      <formula>NOT(ISERROR(SEARCH("Yes",L10)))</formula>
    </cfRule>
  </conditionalFormatting>
  <dataValidations count="1">
    <dataValidation type="list" allowBlank="1" showInputMessage="1" showErrorMessage="1" sqref="E4" xr:uid="{6C5BE212-3AF9-461F-AD67-77CB51DA7BFF}">
      <formula1>$P$4:$P$9</formula1>
    </dataValidation>
  </dataValidation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38419FF-F1E1-47B8-B084-2D185CF6384E}">
            <x14:dataBar minLength="0" maxLength="100" gradient="0">
              <x14:cfvo type="autoMin"/>
              <x14:cfvo type="autoMax"/>
              <x14:negativeFillColor rgb="FFFF0000"/>
              <x14:axisColor rgb="FF000000"/>
            </x14:dataBar>
          </x14:cfRule>
          <xm:sqref>J10:J19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C716BCA-CF00-4811-87CA-B34A0C45EC86}">
          <x14:formula1>
            <xm:f>Data!$D$11:$D$310</xm:f>
          </x14:formula1>
          <xm:sqref>D4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479B1-2887-4842-8D43-0D93831D0826}">
  <dimension ref="B3:H35"/>
  <sheetViews>
    <sheetView topLeftCell="A4" workbookViewId="0">
      <selection activeCell="N12" sqref="N12"/>
    </sheetView>
  </sheetViews>
  <sheetFormatPr defaultRowHeight="15" x14ac:dyDescent="0.25"/>
  <cols>
    <col min="2" max="2" width="21.85546875" bestFit="1" customWidth="1"/>
    <col min="3" max="3" width="14.85546875" bestFit="1" customWidth="1"/>
    <col min="4" max="4" width="12.28515625" bestFit="1" customWidth="1"/>
    <col min="5" max="5" width="10.85546875" bestFit="1" customWidth="1"/>
    <col min="6" max="6" width="8" bestFit="1" customWidth="1"/>
  </cols>
  <sheetData>
    <row r="3" spans="2:8" ht="28.5" x14ac:dyDescent="0.45">
      <c r="H3" s="22" t="s">
        <v>47</v>
      </c>
    </row>
    <row r="5" spans="2:8" x14ac:dyDescent="0.25">
      <c r="B5" t="s">
        <v>93</v>
      </c>
    </row>
    <row r="6" spans="2:8" x14ac:dyDescent="0.25">
      <c r="B6" t="s">
        <v>94</v>
      </c>
    </row>
    <row r="7" spans="2:8" x14ac:dyDescent="0.25">
      <c r="B7" t="s">
        <v>95</v>
      </c>
    </row>
    <row r="8" spans="2:8" x14ac:dyDescent="0.25">
      <c r="B8" t="s">
        <v>96</v>
      </c>
    </row>
    <row r="9" spans="2:8" x14ac:dyDescent="0.25">
      <c r="B9" t="s">
        <v>97</v>
      </c>
    </row>
    <row r="12" spans="2:8" x14ac:dyDescent="0.25">
      <c r="B12" s="23" t="s">
        <v>65</v>
      </c>
      <c r="C12" t="s">
        <v>66</v>
      </c>
      <c r="D12" t="s">
        <v>68</v>
      </c>
      <c r="E12" t="s">
        <v>78</v>
      </c>
      <c r="F12" t="s">
        <v>98</v>
      </c>
    </row>
    <row r="13" spans="2:8" x14ac:dyDescent="0.25">
      <c r="B13" s="24" t="s">
        <v>4</v>
      </c>
      <c r="C13" s="25">
        <v>33551</v>
      </c>
      <c r="D13" s="25">
        <v>1566</v>
      </c>
      <c r="E13" s="32">
        <v>14946.919999999998</v>
      </c>
      <c r="F13" s="35">
        <v>0.44549849482876808</v>
      </c>
    </row>
    <row r="14" spans="2:8" x14ac:dyDescent="0.25">
      <c r="B14" s="24" t="s">
        <v>24</v>
      </c>
      <c r="C14" s="25">
        <v>35378</v>
      </c>
      <c r="D14" s="25">
        <v>1044</v>
      </c>
      <c r="E14" s="32">
        <v>30189.32</v>
      </c>
      <c r="F14" s="35">
        <v>0.85333597150771667</v>
      </c>
    </row>
    <row r="15" spans="2:8" x14ac:dyDescent="0.25">
      <c r="B15" s="24" t="s">
        <v>21</v>
      </c>
      <c r="C15" s="25">
        <v>37772</v>
      </c>
      <c r="D15" s="25">
        <v>1308</v>
      </c>
      <c r="E15" s="32">
        <v>26000</v>
      </c>
      <c r="F15" s="35">
        <v>0.68834056973419466</v>
      </c>
    </row>
    <row r="16" spans="2:8" x14ac:dyDescent="0.25">
      <c r="B16" s="24" t="s">
        <v>31</v>
      </c>
      <c r="C16" s="25">
        <v>39263</v>
      </c>
      <c r="D16" s="25">
        <v>1683</v>
      </c>
      <c r="E16" s="32">
        <v>29518.43</v>
      </c>
      <c r="F16" s="35">
        <v>0.75181290273285284</v>
      </c>
    </row>
    <row r="17" spans="2:6" x14ac:dyDescent="0.25">
      <c r="B17" s="24" t="s">
        <v>14</v>
      </c>
      <c r="C17" s="25">
        <v>43183</v>
      </c>
      <c r="D17" s="25">
        <v>2022</v>
      </c>
      <c r="E17" s="32">
        <v>19525.600000000002</v>
      </c>
      <c r="F17" s="35">
        <v>0.45215941458444298</v>
      </c>
    </row>
    <row r="18" spans="2:6" x14ac:dyDescent="0.25">
      <c r="B18" s="24" t="s">
        <v>19</v>
      </c>
      <c r="C18" s="25">
        <v>44744</v>
      </c>
      <c r="D18" s="25">
        <v>1956</v>
      </c>
      <c r="E18" s="32">
        <v>29800.160000000003</v>
      </c>
      <c r="F18" s="35">
        <v>0.66601466118362251</v>
      </c>
    </row>
    <row r="19" spans="2:6" x14ac:dyDescent="0.25">
      <c r="B19" s="24" t="s">
        <v>13</v>
      </c>
      <c r="C19" s="25">
        <v>47271</v>
      </c>
      <c r="D19" s="25">
        <v>1881</v>
      </c>
      <c r="E19" s="32">
        <v>29721.27</v>
      </c>
      <c r="F19" s="35">
        <v>0.62874214634765502</v>
      </c>
    </row>
    <row r="20" spans="2:6" x14ac:dyDescent="0.25">
      <c r="B20" s="24" t="s">
        <v>18</v>
      </c>
      <c r="C20" s="25">
        <v>52150</v>
      </c>
      <c r="D20" s="25">
        <v>1752</v>
      </c>
      <c r="E20" s="32">
        <v>40814.559999999998</v>
      </c>
      <c r="F20" s="35">
        <v>0.78263777564717163</v>
      </c>
    </row>
    <row r="21" spans="2:6" x14ac:dyDescent="0.25">
      <c r="B21" s="24" t="s">
        <v>20</v>
      </c>
      <c r="C21" s="25">
        <v>54712</v>
      </c>
      <c r="D21" s="25">
        <v>2196</v>
      </c>
      <c r="E21" s="32">
        <v>31390.480000000003</v>
      </c>
      <c r="F21" s="35">
        <v>0.57374031291124439</v>
      </c>
    </row>
    <row r="22" spans="2:6" x14ac:dyDescent="0.25">
      <c r="B22" s="24" t="s">
        <v>23</v>
      </c>
      <c r="C22" s="25">
        <v>56644</v>
      </c>
      <c r="D22" s="25">
        <v>1812</v>
      </c>
      <c r="E22" s="32">
        <v>44884.12</v>
      </c>
      <c r="F22" s="35">
        <v>0.79238966174705183</v>
      </c>
    </row>
    <row r="23" spans="2:6" x14ac:dyDescent="0.25">
      <c r="B23" s="24" t="s">
        <v>25</v>
      </c>
      <c r="C23" s="25">
        <v>57372</v>
      </c>
      <c r="D23" s="25">
        <v>2106</v>
      </c>
      <c r="E23" s="32">
        <v>29678.099999999995</v>
      </c>
      <c r="F23" s="35">
        <v>0.51729240744614091</v>
      </c>
    </row>
    <row r="24" spans="2:6" x14ac:dyDescent="0.25">
      <c r="B24" s="24" t="s">
        <v>29</v>
      </c>
      <c r="C24" s="25">
        <v>58009</v>
      </c>
      <c r="D24" s="25">
        <v>2976</v>
      </c>
      <c r="E24" s="32">
        <v>36700.840000000004</v>
      </c>
      <c r="F24" s="35">
        <v>0.6326749297522799</v>
      </c>
    </row>
    <row r="25" spans="2:6" x14ac:dyDescent="0.25">
      <c r="B25" s="24" t="s">
        <v>16</v>
      </c>
      <c r="C25" s="25">
        <v>62111</v>
      </c>
      <c r="D25" s="25">
        <v>2154</v>
      </c>
      <c r="E25" s="32">
        <v>43177.340000000004</v>
      </c>
      <c r="F25" s="35">
        <v>0.6951641416174269</v>
      </c>
    </row>
    <row r="26" spans="2:6" x14ac:dyDescent="0.25">
      <c r="B26" s="24" t="s">
        <v>17</v>
      </c>
      <c r="C26" s="25">
        <v>63721</v>
      </c>
      <c r="D26" s="25">
        <v>2331</v>
      </c>
      <c r="E26" s="32">
        <v>56471.590000000004</v>
      </c>
      <c r="F26" s="35">
        <v>0.88623201142480512</v>
      </c>
    </row>
    <row r="27" spans="2:6" x14ac:dyDescent="0.25">
      <c r="B27" s="24" t="s">
        <v>22</v>
      </c>
      <c r="C27" s="25">
        <v>66283</v>
      </c>
      <c r="D27" s="25">
        <v>2052</v>
      </c>
      <c r="E27" s="32">
        <v>46234.960000000006</v>
      </c>
      <c r="F27" s="35">
        <v>0.69753873542235578</v>
      </c>
    </row>
    <row r="28" spans="2:6" x14ac:dyDescent="0.25">
      <c r="B28" s="24" t="s">
        <v>30</v>
      </c>
      <c r="C28" s="25">
        <v>66500</v>
      </c>
      <c r="D28" s="25">
        <v>2802</v>
      </c>
      <c r="E28" s="32">
        <v>25899.020000000011</v>
      </c>
      <c r="F28" s="35">
        <v>0.38945894736842124</v>
      </c>
    </row>
    <row r="29" spans="2:6" x14ac:dyDescent="0.25">
      <c r="B29" s="24" t="s">
        <v>15</v>
      </c>
      <c r="C29" s="25">
        <v>68971</v>
      </c>
      <c r="D29" s="25">
        <v>1533</v>
      </c>
      <c r="E29" s="32">
        <v>50988.91</v>
      </c>
      <c r="F29" s="35">
        <v>0.73928042220643464</v>
      </c>
    </row>
    <row r="30" spans="2:6" x14ac:dyDescent="0.25">
      <c r="B30" s="24" t="s">
        <v>33</v>
      </c>
      <c r="C30" s="25">
        <v>69160</v>
      </c>
      <c r="D30" s="25">
        <v>1854</v>
      </c>
      <c r="E30" s="32">
        <v>46226.020000000004</v>
      </c>
      <c r="F30" s="35">
        <v>0.6683924233661076</v>
      </c>
    </row>
    <row r="31" spans="2:6" x14ac:dyDescent="0.25">
      <c r="B31" s="24" t="s">
        <v>27</v>
      </c>
      <c r="C31" s="25">
        <v>69461</v>
      </c>
      <c r="D31" s="25">
        <v>2982</v>
      </c>
      <c r="E31" s="32">
        <v>19572.14</v>
      </c>
      <c r="F31" s="35">
        <v>0.28177164164063284</v>
      </c>
    </row>
    <row r="32" spans="2:6" x14ac:dyDescent="0.25">
      <c r="B32" s="24" t="s">
        <v>26</v>
      </c>
      <c r="C32" s="25">
        <v>70273</v>
      </c>
      <c r="D32" s="25">
        <v>2142</v>
      </c>
      <c r="E32" s="32">
        <v>58277.8</v>
      </c>
      <c r="F32" s="35">
        <v>0.82930570773981471</v>
      </c>
    </row>
    <row r="33" spans="2:6" x14ac:dyDescent="0.25">
      <c r="B33" s="24" t="s">
        <v>32</v>
      </c>
      <c r="C33" s="25">
        <v>71967</v>
      </c>
      <c r="D33" s="25">
        <v>2301</v>
      </c>
      <c r="E33" s="32">
        <v>52063.35</v>
      </c>
      <c r="F33" s="35">
        <v>0.72343365709283425</v>
      </c>
    </row>
    <row r="34" spans="2:6" x14ac:dyDescent="0.25">
      <c r="B34" s="24" t="s">
        <v>28</v>
      </c>
      <c r="C34" s="25">
        <v>72373</v>
      </c>
      <c r="D34" s="25">
        <v>3207</v>
      </c>
      <c r="E34" s="32">
        <v>39084.340000000004</v>
      </c>
      <c r="F34" s="35">
        <v>0.54004034653807365</v>
      </c>
    </row>
    <row r="35" spans="2:6" x14ac:dyDescent="0.25">
      <c r="B35" s="24" t="s">
        <v>71</v>
      </c>
      <c r="C35" s="25">
        <v>1240869</v>
      </c>
      <c r="D35" s="25">
        <v>45660</v>
      </c>
      <c r="E35" s="32">
        <v>801165.2699999999</v>
      </c>
      <c r="F35" s="35">
        <v>0.64564854952456696</v>
      </c>
    </row>
  </sheetData>
  <conditionalFormatting pivot="1" sqref="F13:F35">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F2:H8"/>
  <sheetViews>
    <sheetView workbookViewId="0">
      <selection activeCell="F13" sqref="F13"/>
    </sheetView>
  </sheetViews>
  <sheetFormatPr defaultRowHeight="15" x14ac:dyDescent="0.25"/>
  <cols>
    <col min="6" max="6" width="20.85546875" bestFit="1" customWidth="1"/>
    <col min="7" max="7" width="10.28515625" customWidth="1"/>
  </cols>
  <sheetData>
    <row r="2" spans="6:8" ht="36" x14ac:dyDescent="0.55000000000000004">
      <c r="F2" s="20" t="s">
        <v>61</v>
      </c>
    </row>
    <row r="4" spans="6:8" x14ac:dyDescent="0.25">
      <c r="F4" t="s">
        <v>75</v>
      </c>
      <c r="G4" t="s">
        <v>1</v>
      </c>
      <c r="H4" t="s">
        <v>55</v>
      </c>
    </row>
    <row r="5" spans="6:8" x14ac:dyDescent="0.25">
      <c r="F5" t="s">
        <v>56</v>
      </c>
      <c r="G5">
        <f>AVERAGE(Data[Amount])</f>
        <v>4136.2299999999996</v>
      </c>
      <c r="H5">
        <f>AVERAGE(Data[Units])</f>
        <v>152.19999999999999</v>
      </c>
    </row>
    <row r="6" spans="6:8" x14ac:dyDescent="0.25">
      <c r="F6" t="s">
        <v>57</v>
      </c>
      <c r="G6">
        <f>MEDIAN(Data[Amount])</f>
        <v>3437</v>
      </c>
      <c r="H6">
        <f>MEDIAN(Data[Units])</f>
        <v>124.5</v>
      </c>
    </row>
    <row r="7" spans="6:8" x14ac:dyDescent="0.25">
      <c r="F7" t="s">
        <v>58</v>
      </c>
      <c r="G7">
        <f>MAX(Data[Amount])</f>
        <v>16184</v>
      </c>
      <c r="H7">
        <f>MAX(Data[Units])</f>
        <v>525</v>
      </c>
    </row>
    <row r="8" spans="6:8" x14ac:dyDescent="0.25">
      <c r="F8" t="s">
        <v>59</v>
      </c>
      <c r="G8">
        <f>MIN(Data[Amount])</f>
        <v>0</v>
      </c>
      <c r="H8">
        <f>MIN(Data[Units])</f>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2:H304"/>
  <sheetViews>
    <sheetView workbookViewId="0">
      <selection activeCell="M12" sqref="M12"/>
    </sheetView>
  </sheetViews>
  <sheetFormatPr defaultRowHeight="15" x14ac:dyDescent="0.25"/>
  <cols>
    <col min="2" max="2" width="16" bestFit="1" customWidth="1"/>
    <col min="3" max="3" width="13" bestFit="1" customWidth="1"/>
    <col min="4" max="4" width="18.42578125" customWidth="1"/>
    <col min="5" max="5" width="13" bestFit="1" customWidth="1"/>
    <col min="6" max="6" width="25.140625" customWidth="1"/>
    <col min="7" max="7" width="13.28515625" customWidth="1"/>
    <col min="8" max="8" width="11.140625" customWidth="1"/>
  </cols>
  <sheetData>
    <row r="2" spans="4:8" ht="36" x14ac:dyDescent="0.55000000000000004">
      <c r="F2" s="20" t="s">
        <v>62</v>
      </c>
    </row>
    <row r="4" spans="4:8" x14ac:dyDescent="0.25">
      <c r="D4" s="4" t="s">
        <v>11</v>
      </c>
      <c r="E4" s="4" t="s">
        <v>12</v>
      </c>
      <c r="F4" s="4" t="s">
        <v>0</v>
      </c>
      <c r="G4" s="8" t="s">
        <v>1</v>
      </c>
      <c r="H4" s="8" t="s">
        <v>49</v>
      </c>
    </row>
    <row r="5" spans="4:8" x14ac:dyDescent="0.25">
      <c r="D5" t="s">
        <v>40</v>
      </c>
      <c r="E5" t="s">
        <v>37</v>
      </c>
      <c r="F5" t="s">
        <v>30</v>
      </c>
      <c r="G5" s="2">
        <v>1624</v>
      </c>
      <c r="H5" s="3">
        <v>114</v>
      </c>
    </row>
    <row r="6" spans="4:8" x14ac:dyDescent="0.25">
      <c r="D6" t="s">
        <v>8</v>
      </c>
      <c r="E6" t="s">
        <v>35</v>
      </c>
      <c r="F6" t="s">
        <v>32</v>
      </c>
      <c r="G6" s="2">
        <v>6706</v>
      </c>
      <c r="H6" s="3">
        <v>459</v>
      </c>
    </row>
    <row r="7" spans="4:8" x14ac:dyDescent="0.25">
      <c r="D7" t="s">
        <v>9</v>
      </c>
      <c r="E7" t="s">
        <v>35</v>
      </c>
      <c r="F7" t="s">
        <v>4</v>
      </c>
      <c r="G7" s="2">
        <v>959</v>
      </c>
      <c r="H7" s="3">
        <v>147</v>
      </c>
    </row>
    <row r="8" spans="4:8" x14ac:dyDescent="0.25">
      <c r="D8" t="s">
        <v>41</v>
      </c>
      <c r="E8" t="s">
        <v>36</v>
      </c>
      <c r="F8" t="s">
        <v>18</v>
      </c>
      <c r="G8" s="2">
        <v>9632</v>
      </c>
      <c r="H8" s="3">
        <v>288</v>
      </c>
    </row>
    <row r="9" spans="4:8" x14ac:dyDescent="0.25">
      <c r="D9" t="s">
        <v>6</v>
      </c>
      <c r="E9" t="s">
        <v>39</v>
      </c>
      <c r="F9" t="s">
        <v>25</v>
      </c>
      <c r="G9" s="2">
        <v>2100</v>
      </c>
      <c r="H9" s="3">
        <v>414</v>
      </c>
    </row>
    <row r="10" spans="4:8" x14ac:dyDescent="0.25">
      <c r="D10" t="s">
        <v>40</v>
      </c>
      <c r="E10" t="s">
        <v>35</v>
      </c>
      <c r="F10" t="s">
        <v>33</v>
      </c>
      <c r="G10" s="2">
        <v>8869</v>
      </c>
      <c r="H10" s="3">
        <v>432</v>
      </c>
    </row>
    <row r="11" spans="4:8" x14ac:dyDescent="0.25">
      <c r="D11" t="s">
        <v>6</v>
      </c>
      <c r="E11" t="s">
        <v>38</v>
      </c>
      <c r="F11" t="s">
        <v>31</v>
      </c>
      <c r="G11" s="2">
        <v>2681</v>
      </c>
      <c r="H11" s="3">
        <v>54</v>
      </c>
    </row>
    <row r="12" spans="4:8" x14ac:dyDescent="0.25">
      <c r="D12" t="s">
        <v>8</v>
      </c>
      <c r="E12" t="s">
        <v>35</v>
      </c>
      <c r="F12" t="s">
        <v>22</v>
      </c>
      <c r="G12" s="2">
        <v>5012</v>
      </c>
      <c r="H12" s="3">
        <v>210</v>
      </c>
    </row>
    <row r="13" spans="4:8" x14ac:dyDescent="0.25">
      <c r="D13" t="s">
        <v>7</v>
      </c>
      <c r="E13" t="s">
        <v>38</v>
      </c>
      <c r="F13" t="s">
        <v>14</v>
      </c>
      <c r="G13" s="2">
        <v>1281</v>
      </c>
      <c r="H13" s="3">
        <v>75</v>
      </c>
    </row>
    <row r="14" spans="4:8" x14ac:dyDescent="0.25">
      <c r="D14" t="s">
        <v>5</v>
      </c>
      <c r="E14" t="s">
        <v>37</v>
      </c>
      <c r="F14" t="s">
        <v>14</v>
      </c>
      <c r="G14" s="2">
        <v>4991</v>
      </c>
      <c r="H14" s="3">
        <v>12</v>
      </c>
    </row>
    <row r="15" spans="4:8" x14ac:dyDescent="0.25">
      <c r="D15" t="s">
        <v>2</v>
      </c>
      <c r="E15" t="s">
        <v>39</v>
      </c>
      <c r="F15" t="s">
        <v>25</v>
      </c>
      <c r="G15" s="2">
        <v>1785</v>
      </c>
      <c r="H15" s="3">
        <v>462</v>
      </c>
    </row>
    <row r="16" spans="4:8" x14ac:dyDescent="0.25">
      <c r="D16" t="s">
        <v>3</v>
      </c>
      <c r="E16" t="s">
        <v>37</v>
      </c>
      <c r="F16" t="s">
        <v>17</v>
      </c>
      <c r="G16" s="2">
        <v>3983</v>
      </c>
      <c r="H16" s="3">
        <v>144</v>
      </c>
    </row>
    <row r="17" spans="4:8" x14ac:dyDescent="0.25">
      <c r="D17" t="s">
        <v>9</v>
      </c>
      <c r="E17" t="s">
        <v>38</v>
      </c>
      <c r="F17" t="s">
        <v>16</v>
      </c>
      <c r="G17" s="2">
        <v>2646</v>
      </c>
      <c r="H17" s="3">
        <v>120</v>
      </c>
    </row>
    <row r="18" spans="4:8" x14ac:dyDescent="0.25">
      <c r="D18" t="s">
        <v>2</v>
      </c>
      <c r="E18" t="s">
        <v>34</v>
      </c>
      <c r="F18" t="s">
        <v>13</v>
      </c>
      <c r="G18" s="2">
        <v>252</v>
      </c>
      <c r="H18" s="3">
        <v>54</v>
      </c>
    </row>
    <row r="19" spans="4:8" x14ac:dyDescent="0.25">
      <c r="D19" t="s">
        <v>3</v>
      </c>
      <c r="E19" t="s">
        <v>35</v>
      </c>
      <c r="F19" t="s">
        <v>25</v>
      </c>
      <c r="G19" s="2">
        <v>2464</v>
      </c>
      <c r="H19" s="3">
        <v>234</v>
      </c>
    </row>
    <row r="20" spans="4:8" x14ac:dyDescent="0.25">
      <c r="D20" t="s">
        <v>3</v>
      </c>
      <c r="E20" t="s">
        <v>35</v>
      </c>
      <c r="F20" t="s">
        <v>29</v>
      </c>
      <c r="G20" s="2">
        <v>2114</v>
      </c>
      <c r="H20" s="3">
        <v>66</v>
      </c>
    </row>
    <row r="21" spans="4:8" x14ac:dyDescent="0.25">
      <c r="D21" t="s">
        <v>6</v>
      </c>
      <c r="E21" t="s">
        <v>37</v>
      </c>
      <c r="F21" t="s">
        <v>31</v>
      </c>
      <c r="G21" s="2">
        <v>7693</v>
      </c>
      <c r="H21" s="3">
        <v>87</v>
      </c>
    </row>
    <row r="22" spans="4:8" x14ac:dyDescent="0.25">
      <c r="D22" t="s">
        <v>5</v>
      </c>
      <c r="E22" t="s">
        <v>34</v>
      </c>
      <c r="F22" t="s">
        <v>20</v>
      </c>
      <c r="G22" s="2">
        <v>15610</v>
      </c>
      <c r="H22" s="3">
        <v>339</v>
      </c>
    </row>
    <row r="23" spans="4:8" x14ac:dyDescent="0.25">
      <c r="D23" t="s">
        <v>41</v>
      </c>
      <c r="E23" t="s">
        <v>34</v>
      </c>
      <c r="F23" t="s">
        <v>22</v>
      </c>
      <c r="G23" s="2">
        <v>336</v>
      </c>
      <c r="H23" s="3">
        <v>144</v>
      </c>
    </row>
    <row r="24" spans="4:8" x14ac:dyDescent="0.25">
      <c r="D24" t="s">
        <v>2</v>
      </c>
      <c r="E24" t="s">
        <v>39</v>
      </c>
      <c r="F24" t="s">
        <v>20</v>
      </c>
      <c r="G24" s="2">
        <v>9443</v>
      </c>
      <c r="H24" s="3">
        <v>162</v>
      </c>
    </row>
    <row r="25" spans="4:8" x14ac:dyDescent="0.25">
      <c r="D25" t="s">
        <v>9</v>
      </c>
      <c r="E25" t="s">
        <v>34</v>
      </c>
      <c r="F25" t="s">
        <v>23</v>
      </c>
      <c r="G25" s="2">
        <v>8155</v>
      </c>
      <c r="H25" s="3">
        <v>90</v>
      </c>
    </row>
    <row r="26" spans="4:8" x14ac:dyDescent="0.25">
      <c r="D26" t="s">
        <v>8</v>
      </c>
      <c r="E26" t="s">
        <v>38</v>
      </c>
      <c r="F26" t="s">
        <v>23</v>
      </c>
      <c r="G26" s="2">
        <v>1701</v>
      </c>
      <c r="H26" s="3">
        <v>234</v>
      </c>
    </row>
    <row r="27" spans="4:8" x14ac:dyDescent="0.25">
      <c r="D27" t="s">
        <v>10</v>
      </c>
      <c r="E27" t="s">
        <v>38</v>
      </c>
      <c r="F27" t="s">
        <v>22</v>
      </c>
      <c r="G27" s="2">
        <v>2205</v>
      </c>
      <c r="H27" s="3">
        <v>141</v>
      </c>
    </row>
    <row r="28" spans="4:8" x14ac:dyDescent="0.25">
      <c r="D28" t="s">
        <v>8</v>
      </c>
      <c r="E28" t="s">
        <v>37</v>
      </c>
      <c r="F28" t="s">
        <v>19</v>
      </c>
      <c r="G28" s="2">
        <v>1771</v>
      </c>
      <c r="H28" s="3">
        <v>204</v>
      </c>
    </row>
    <row r="29" spans="4:8" x14ac:dyDescent="0.25">
      <c r="D29" t="s">
        <v>41</v>
      </c>
      <c r="E29" t="s">
        <v>35</v>
      </c>
      <c r="F29" t="s">
        <v>15</v>
      </c>
      <c r="G29" s="2">
        <v>2114</v>
      </c>
      <c r="H29" s="3">
        <v>186</v>
      </c>
    </row>
    <row r="30" spans="4:8" x14ac:dyDescent="0.25">
      <c r="D30" t="s">
        <v>41</v>
      </c>
      <c r="E30" t="s">
        <v>36</v>
      </c>
      <c r="F30" t="s">
        <v>13</v>
      </c>
      <c r="G30" s="2">
        <v>10311</v>
      </c>
      <c r="H30" s="3">
        <v>231</v>
      </c>
    </row>
    <row r="31" spans="4:8" x14ac:dyDescent="0.25">
      <c r="D31" t="s">
        <v>3</v>
      </c>
      <c r="E31" t="s">
        <v>39</v>
      </c>
      <c r="F31" t="s">
        <v>16</v>
      </c>
      <c r="G31" s="2">
        <v>21</v>
      </c>
      <c r="H31" s="3">
        <v>168</v>
      </c>
    </row>
    <row r="32" spans="4:8" x14ac:dyDescent="0.25">
      <c r="D32" t="s">
        <v>10</v>
      </c>
      <c r="E32" t="s">
        <v>35</v>
      </c>
      <c r="F32" t="s">
        <v>20</v>
      </c>
      <c r="G32" s="2">
        <v>1974</v>
      </c>
      <c r="H32" s="3">
        <v>195</v>
      </c>
    </row>
    <row r="33" spans="4:8" x14ac:dyDescent="0.25">
      <c r="D33" t="s">
        <v>5</v>
      </c>
      <c r="E33" t="s">
        <v>36</v>
      </c>
      <c r="F33" t="s">
        <v>23</v>
      </c>
      <c r="G33" s="2">
        <v>6314</v>
      </c>
      <c r="H33" s="3">
        <v>15</v>
      </c>
    </row>
    <row r="34" spans="4:8" x14ac:dyDescent="0.25">
      <c r="D34" t="s">
        <v>10</v>
      </c>
      <c r="E34" t="s">
        <v>37</v>
      </c>
      <c r="F34" t="s">
        <v>23</v>
      </c>
      <c r="G34" s="2">
        <v>4683</v>
      </c>
      <c r="H34" s="3">
        <v>30</v>
      </c>
    </row>
    <row r="35" spans="4:8" x14ac:dyDescent="0.25">
      <c r="D35" t="s">
        <v>41</v>
      </c>
      <c r="E35" t="s">
        <v>37</v>
      </c>
      <c r="F35" t="s">
        <v>24</v>
      </c>
      <c r="G35" s="2">
        <v>6398</v>
      </c>
      <c r="H35" s="3">
        <v>102</v>
      </c>
    </row>
    <row r="36" spans="4:8" x14ac:dyDescent="0.25">
      <c r="D36" t="s">
        <v>2</v>
      </c>
      <c r="E36" t="s">
        <v>35</v>
      </c>
      <c r="F36" t="s">
        <v>19</v>
      </c>
      <c r="G36" s="2">
        <v>553</v>
      </c>
      <c r="H36" s="3">
        <v>15</v>
      </c>
    </row>
    <row r="37" spans="4:8" x14ac:dyDescent="0.25">
      <c r="D37" t="s">
        <v>8</v>
      </c>
      <c r="E37" t="s">
        <v>39</v>
      </c>
      <c r="F37" t="s">
        <v>30</v>
      </c>
      <c r="G37" s="2">
        <v>7021</v>
      </c>
      <c r="H37" s="3">
        <v>183</v>
      </c>
    </row>
    <row r="38" spans="4:8" x14ac:dyDescent="0.25">
      <c r="D38" t="s">
        <v>40</v>
      </c>
      <c r="E38" t="s">
        <v>39</v>
      </c>
      <c r="F38" t="s">
        <v>22</v>
      </c>
      <c r="G38" s="2">
        <v>5817</v>
      </c>
      <c r="H38" s="3">
        <v>12</v>
      </c>
    </row>
    <row r="39" spans="4:8" x14ac:dyDescent="0.25">
      <c r="D39" t="s">
        <v>41</v>
      </c>
      <c r="E39" t="s">
        <v>39</v>
      </c>
      <c r="F39" t="s">
        <v>14</v>
      </c>
      <c r="G39" s="2">
        <v>3976</v>
      </c>
      <c r="H39" s="3">
        <v>72</v>
      </c>
    </row>
    <row r="40" spans="4:8" x14ac:dyDescent="0.25">
      <c r="D40" t="s">
        <v>6</v>
      </c>
      <c r="E40" t="s">
        <v>38</v>
      </c>
      <c r="F40" t="s">
        <v>27</v>
      </c>
      <c r="G40" s="2">
        <v>1134</v>
      </c>
      <c r="H40" s="3">
        <v>282</v>
      </c>
    </row>
    <row r="41" spans="4:8" x14ac:dyDescent="0.25">
      <c r="D41" t="s">
        <v>2</v>
      </c>
      <c r="E41" t="s">
        <v>39</v>
      </c>
      <c r="F41" t="s">
        <v>28</v>
      </c>
      <c r="G41" s="2">
        <v>6027</v>
      </c>
      <c r="H41" s="3">
        <v>144</v>
      </c>
    </row>
    <row r="42" spans="4:8" x14ac:dyDescent="0.25">
      <c r="D42" t="s">
        <v>6</v>
      </c>
      <c r="E42" t="s">
        <v>37</v>
      </c>
      <c r="F42" t="s">
        <v>16</v>
      </c>
      <c r="G42" s="2">
        <v>1904</v>
      </c>
      <c r="H42" s="3">
        <v>405</v>
      </c>
    </row>
    <row r="43" spans="4:8" x14ac:dyDescent="0.25">
      <c r="D43" t="s">
        <v>7</v>
      </c>
      <c r="E43" t="s">
        <v>34</v>
      </c>
      <c r="F43" t="s">
        <v>32</v>
      </c>
      <c r="G43" s="2">
        <v>3262</v>
      </c>
      <c r="H43" s="3">
        <v>75</v>
      </c>
    </row>
    <row r="44" spans="4:8" x14ac:dyDescent="0.25">
      <c r="D44" t="s">
        <v>40</v>
      </c>
      <c r="E44" t="s">
        <v>34</v>
      </c>
      <c r="F44" t="s">
        <v>27</v>
      </c>
      <c r="G44" s="2">
        <v>2289</v>
      </c>
      <c r="H44" s="3">
        <v>135</v>
      </c>
    </row>
    <row r="45" spans="4:8" x14ac:dyDescent="0.25">
      <c r="D45" t="s">
        <v>5</v>
      </c>
      <c r="E45" t="s">
        <v>34</v>
      </c>
      <c r="F45" t="s">
        <v>27</v>
      </c>
      <c r="G45" s="2">
        <v>6986</v>
      </c>
      <c r="H45" s="3">
        <v>21</v>
      </c>
    </row>
    <row r="46" spans="4:8" x14ac:dyDescent="0.25">
      <c r="D46" t="s">
        <v>2</v>
      </c>
      <c r="E46" t="s">
        <v>38</v>
      </c>
      <c r="F46" t="s">
        <v>23</v>
      </c>
      <c r="G46" s="2">
        <v>4417</v>
      </c>
      <c r="H46" s="3">
        <v>153</v>
      </c>
    </row>
    <row r="47" spans="4:8" x14ac:dyDescent="0.25">
      <c r="D47" t="s">
        <v>6</v>
      </c>
      <c r="E47" t="s">
        <v>34</v>
      </c>
      <c r="F47" t="s">
        <v>15</v>
      </c>
      <c r="G47" s="2">
        <v>1442</v>
      </c>
      <c r="H47" s="3">
        <v>15</v>
      </c>
    </row>
    <row r="48" spans="4:8" x14ac:dyDescent="0.25">
      <c r="D48" t="s">
        <v>3</v>
      </c>
      <c r="E48" t="s">
        <v>35</v>
      </c>
      <c r="F48" t="s">
        <v>14</v>
      </c>
      <c r="G48" s="2">
        <v>2415</v>
      </c>
      <c r="H48" s="3">
        <v>255</v>
      </c>
    </row>
    <row r="49" spans="4:8" x14ac:dyDescent="0.25">
      <c r="D49" t="s">
        <v>2</v>
      </c>
      <c r="E49" t="s">
        <v>37</v>
      </c>
      <c r="F49" t="s">
        <v>19</v>
      </c>
      <c r="G49" s="2">
        <v>238</v>
      </c>
      <c r="H49" s="3">
        <v>18</v>
      </c>
    </row>
    <row r="50" spans="4:8" x14ac:dyDescent="0.25">
      <c r="D50" t="s">
        <v>6</v>
      </c>
      <c r="E50" t="s">
        <v>37</v>
      </c>
      <c r="F50" t="s">
        <v>23</v>
      </c>
      <c r="G50" s="2">
        <v>4949</v>
      </c>
      <c r="H50" s="3">
        <v>189</v>
      </c>
    </row>
    <row r="51" spans="4:8" x14ac:dyDescent="0.25">
      <c r="D51" t="s">
        <v>5</v>
      </c>
      <c r="E51" t="s">
        <v>38</v>
      </c>
      <c r="F51" t="s">
        <v>32</v>
      </c>
      <c r="G51" s="2">
        <v>5075</v>
      </c>
      <c r="H51" s="3">
        <v>21</v>
      </c>
    </row>
    <row r="52" spans="4:8" x14ac:dyDescent="0.25">
      <c r="D52" t="s">
        <v>3</v>
      </c>
      <c r="E52" t="s">
        <v>36</v>
      </c>
      <c r="F52" t="s">
        <v>16</v>
      </c>
      <c r="G52" s="2">
        <v>9198</v>
      </c>
      <c r="H52" s="3">
        <v>36</v>
      </c>
    </row>
    <row r="53" spans="4:8" x14ac:dyDescent="0.25">
      <c r="D53" t="s">
        <v>6</v>
      </c>
      <c r="E53" t="s">
        <v>34</v>
      </c>
      <c r="F53" t="s">
        <v>29</v>
      </c>
      <c r="G53" s="2">
        <v>3339</v>
      </c>
      <c r="H53" s="3">
        <v>75</v>
      </c>
    </row>
    <row r="54" spans="4:8" x14ac:dyDescent="0.25">
      <c r="D54" t="s">
        <v>40</v>
      </c>
      <c r="E54" t="s">
        <v>34</v>
      </c>
      <c r="F54" t="s">
        <v>17</v>
      </c>
      <c r="G54" s="2">
        <v>5019</v>
      </c>
      <c r="H54" s="3">
        <v>156</v>
      </c>
    </row>
    <row r="55" spans="4:8" x14ac:dyDescent="0.25">
      <c r="D55" t="s">
        <v>5</v>
      </c>
      <c r="E55" t="s">
        <v>36</v>
      </c>
      <c r="F55" t="s">
        <v>16</v>
      </c>
      <c r="G55" s="2">
        <v>16184</v>
      </c>
      <c r="H55" s="3">
        <v>39</v>
      </c>
    </row>
    <row r="56" spans="4:8" x14ac:dyDescent="0.25">
      <c r="D56" t="s">
        <v>6</v>
      </c>
      <c r="E56" t="s">
        <v>36</v>
      </c>
      <c r="F56" t="s">
        <v>21</v>
      </c>
      <c r="G56" s="2">
        <v>497</v>
      </c>
      <c r="H56" s="3">
        <v>63</v>
      </c>
    </row>
    <row r="57" spans="4:8" x14ac:dyDescent="0.25">
      <c r="D57" t="s">
        <v>2</v>
      </c>
      <c r="E57" t="s">
        <v>36</v>
      </c>
      <c r="F57" t="s">
        <v>29</v>
      </c>
      <c r="G57" s="2">
        <v>8211</v>
      </c>
      <c r="H57" s="3">
        <v>75</v>
      </c>
    </row>
    <row r="58" spans="4:8" x14ac:dyDescent="0.25">
      <c r="D58" t="s">
        <v>2</v>
      </c>
      <c r="E58" t="s">
        <v>38</v>
      </c>
      <c r="F58" t="s">
        <v>28</v>
      </c>
      <c r="G58" s="2">
        <v>6580</v>
      </c>
      <c r="H58" s="3">
        <v>183</v>
      </c>
    </row>
    <row r="59" spans="4:8" x14ac:dyDescent="0.25">
      <c r="D59" t="s">
        <v>41</v>
      </c>
      <c r="E59" t="s">
        <v>35</v>
      </c>
      <c r="F59" t="s">
        <v>13</v>
      </c>
      <c r="G59" s="2">
        <v>4760</v>
      </c>
      <c r="H59" s="3">
        <v>69</v>
      </c>
    </row>
    <row r="60" spans="4:8" x14ac:dyDescent="0.25">
      <c r="D60" t="s">
        <v>40</v>
      </c>
      <c r="E60" t="s">
        <v>36</v>
      </c>
      <c r="F60" t="s">
        <v>25</v>
      </c>
      <c r="G60" s="2">
        <v>5439</v>
      </c>
      <c r="H60" s="3">
        <v>30</v>
      </c>
    </row>
    <row r="61" spans="4:8" x14ac:dyDescent="0.25">
      <c r="D61" t="s">
        <v>41</v>
      </c>
      <c r="E61" t="s">
        <v>34</v>
      </c>
      <c r="F61" t="s">
        <v>17</v>
      </c>
      <c r="G61" s="2">
        <v>1463</v>
      </c>
      <c r="H61" s="3">
        <v>39</v>
      </c>
    </row>
    <row r="62" spans="4:8" x14ac:dyDescent="0.25">
      <c r="D62" t="s">
        <v>3</v>
      </c>
      <c r="E62" t="s">
        <v>34</v>
      </c>
      <c r="F62" t="s">
        <v>32</v>
      </c>
      <c r="G62" s="2">
        <v>7777</v>
      </c>
      <c r="H62" s="3">
        <v>504</v>
      </c>
    </row>
    <row r="63" spans="4:8" x14ac:dyDescent="0.25">
      <c r="D63" t="s">
        <v>9</v>
      </c>
      <c r="E63" t="s">
        <v>37</v>
      </c>
      <c r="F63" t="s">
        <v>29</v>
      </c>
      <c r="G63" s="2">
        <v>1085</v>
      </c>
      <c r="H63" s="3">
        <v>273</v>
      </c>
    </row>
    <row r="64" spans="4:8" x14ac:dyDescent="0.25">
      <c r="D64" t="s">
        <v>5</v>
      </c>
      <c r="E64" t="s">
        <v>37</v>
      </c>
      <c r="F64" t="s">
        <v>31</v>
      </c>
      <c r="G64" s="2">
        <v>182</v>
      </c>
      <c r="H64" s="3">
        <v>48</v>
      </c>
    </row>
    <row r="65" spans="4:8" x14ac:dyDescent="0.25">
      <c r="D65" t="s">
        <v>6</v>
      </c>
      <c r="E65" t="s">
        <v>34</v>
      </c>
      <c r="F65" t="s">
        <v>27</v>
      </c>
      <c r="G65" s="2">
        <v>4242</v>
      </c>
      <c r="H65" s="3">
        <v>207</v>
      </c>
    </row>
    <row r="66" spans="4:8" x14ac:dyDescent="0.25">
      <c r="D66" t="s">
        <v>6</v>
      </c>
      <c r="E66" t="s">
        <v>36</v>
      </c>
      <c r="F66" t="s">
        <v>32</v>
      </c>
      <c r="G66" s="2">
        <v>6118</v>
      </c>
      <c r="H66" s="3">
        <v>9</v>
      </c>
    </row>
    <row r="67" spans="4:8" x14ac:dyDescent="0.25">
      <c r="D67" t="s">
        <v>10</v>
      </c>
      <c r="E67" t="s">
        <v>36</v>
      </c>
      <c r="F67" t="s">
        <v>23</v>
      </c>
      <c r="G67" s="2">
        <v>2317</v>
      </c>
      <c r="H67" s="3">
        <v>261</v>
      </c>
    </row>
    <row r="68" spans="4:8" x14ac:dyDescent="0.25">
      <c r="D68" t="s">
        <v>6</v>
      </c>
      <c r="E68" t="s">
        <v>38</v>
      </c>
      <c r="F68" t="s">
        <v>16</v>
      </c>
      <c r="G68" s="2">
        <v>938</v>
      </c>
      <c r="H68" s="3">
        <v>6</v>
      </c>
    </row>
    <row r="69" spans="4:8" x14ac:dyDescent="0.25">
      <c r="D69" t="s">
        <v>8</v>
      </c>
      <c r="E69" t="s">
        <v>37</v>
      </c>
      <c r="F69" t="s">
        <v>15</v>
      </c>
      <c r="G69" s="2">
        <v>9709</v>
      </c>
      <c r="H69" s="3">
        <v>30</v>
      </c>
    </row>
    <row r="70" spans="4:8" x14ac:dyDescent="0.25">
      <c r="D70" t="s">
        <v>7</v>
      </c>
      <c r="E70" t="s">
        <v>34</v>
      </c>
      <c r="F70" t="s">
        <v>20</v>
      </c>
      <c r="G70" s="2">
        <v>2205</v>
      </c>
      <c r="H70" s="3">
        <v>138</v>
      </c>
    </row>
    <row r="71" spans="4:8" x14ac:dyDescent="0.25">
      <c r="D71" t="s">
        <v>7</v>
      </c>
      <c r="E71" t="s">
        <v>37</v>
      </c>
      <c r="F71" t="s">
        <v>17</v>
      </c>
      <c r="G71" s="2">
        <v>4487</v>
      </c>
      <c r="H71" s="3">
        <v>111</v>
      </c>
    </row>
    <row r="72" spans="4:8" x14ac:dyDescent="0.25">
      <c r="D72" t="s">
        <v>5</v>
      </c>
      <c r="E72" t="s">
        <v>35</v>
      </c>
      <c r="F72" t="s">
        <v>18</v>
      </c>
      <c r="G72" s="2">
        <v>2415</v>
      </c>
      <c r="H72" s="3">
        <v>15</v>
      </c>
    </row>
    <row r="73" spans="4:8" x14ac:dyDescent="0.25">
      <c r="D73" t="s">
        <v>40</v>
      </c>
      <c r="E73" t="s">
        <v>34</v>
      </c>
      <c r="F73" t="s">
        <v>19</v>
      </c>
      <c r="G73" s="2">
        <v>4018</v>
      </c>
      <c r="H73" s="3">
        <v>162</v>
      </c>
    </row>
    <row r="74" spans="4:8" x14ac:dyDescent="0.25">
      <c r="D74" t="s">
        <v>5</v>
      </c>
      <c r="E74" t="s">
        <v>34</v>
      </c>
      <c r="F74" t="s">
        <v>19</v>
      </c>
      <c r="G74" s="2">
        <v>861</v>
      </c>
      <c r="H74" s="3">
        <v>195</v>
      </c>
    </row>
    <row r="75" spans="4:8" x14ac:dyDescent="0.25">
      <c r="D75" t="s">
        <v>10</v>
      </c>
      <c r="E75" t="s">
        <v>38</v>
      </c>
      <c r="F75" t="s">
        <v>14</v>
      </c>
      <c r="G75" s="2">
        <v>5586</v>
      </c>
      <c r="H75" s="3">
        <v>525</v>
      </c>
    </row>
    <row r="76" spans="4:8" x14ac:dyDescent="0.25">
      <c r="D76" t="s">
        <v>7</v>
      </c>
      <c r="E76" t="s">
        <v>34</v>
      </c>
      <c r="F76" t="s">
        <v>33</v>
      </c>
      <c r="G76" s="2">
        <v>2226</v>
      </c>
      <c r="H76" s="3">
        <v>48</v>
      </c>
    </row>
    <row r="77" spans="4:8" x14ac:dyDescent="0.25">
      <c r="D77" t="s">
        <v>9</v>
      </c>
      <c r="E77" t="s">
        <v>34</v>
      </c>
      <c r="F77" t="s">
        <v>28</v>
      </c>
      <c r="G77" s="2">
        <v>14329</v>
      </c>
      <c r="H77" s="3">
        <v>150</v>
      </c>
    </row>
    <row r="78" spans="4:8" x14ac:dyDescent="0.25">
      <c r="D78" t="s">
        <v>9</v>
      </c>
      <c r="E78" t="s">
        <v>34</v>
      </c>
      <c r="F78" t="s">
        <v>20</v>
      </c>
      <c r="G78" s="2">
        <v>8463</v>
      </c>
      <c r="H78" s="3">
        <v>492</v>
      </c>
    </row>
    <row r="79" spans="4:8" x14ac:dyDescent="0.25">
      <c r="D79" t="s">
        <v>5</v>
      </c>
      <c r="E79" t="s">
        <v>34</v>
      </c>
      <c r="F79" t="s">
        <v>29</v>
      </c>
      <c r="G79" s="2">
        <v>2891</v>
      </c>
      <c r="H79" s="3">
        <v>102</v>
      </c>
    </row>
    <row r="80" spans="4:8" x14ac:dyDescent="0.25">
      <c r="D80" t="s">
        <v>3</v>
      </c>
      <c r="E80" t="s">
        <v>36</v>
      </c>
      <c r="F80" t="s">
        <v>23</v>
      </c>
      <c r="G80" s="2">
        <v>3773</v>
      </c>
      <c r="H80" s="3">
        <v>165</v>
      </c>
    </row>
    <row r="81" spans="4:8" x14ac:dyDescent="0.25">
      <c r="D81" t="s">
        <v>41</v>
      </c>
      <c r="E81" t="s">
        <v>36</v>
      </c>
      <c r="F81" t="s">
        <v>28</v>
      </c>
      <c r="G81" s="2">
        <v>854</v>
      </c>
      <c r="H81" s="3">
        <v>309</v>
      </c>
    </row>
    <row r="82" spans="4:8" x14ac:dyDescent="0.25">
      <c r="D82" t="s">
        <v>6</v>
      </c>
      <c r="E82" t="s">
        <v>36</v>
      </c>
      <c r="F82" t="s">
        <v>17</v>
      </c>
      <c r="G82" s="2">
        <v>4970</v>
      </c>
      <c r="H82" s="3">
        <v>156</v>
      </c>
    </row>
    <row r="83" spans="4:8" x14ac:dyDescent="0.25">
      <c r="D83" t="s">
        <v>9</v>
      </c>
      <c r="E83" t="s">
        <v>35</v>
      </c>
      <c r="F83" t="s">
        <v>26</v>
      </c>
      <c r="G83" s="2">
        <v>98</v>
      </c>
      <c r="H83" s="3">
        <v>159</v>
      </c>
    </row>
    <row r="84" spans="4:8" x14ac:dyDescent="0.25">
      <c r="D84" t="s">
        <v>5</v>
      </c>
      <c r="E84" t="s">
        <v>35</v>
      </c>
      <c r="F84" t="s">
        <v>15</v>
      </c>
      <c r="G84" s="2">
        <v>13391</v>
      </c>
      <c r="H84" s="3">
        <v>201</v>
      </c>
    </row>
    <row r="85" spans="4:8" x14ac:dyDescent="0.25">
      <c r="D85" t="s">
        <v>8</v>
      </c>
      <c r="E85" t="s">
        <v>39</v>
      </c>
      <c r="F85" t="s">
        <v>31</v>
      </c>
      <c r="G85" s="2">
        <v>8890</v>
      </c>
      <c r="H85" s="3">
        <v>210</v>
      </c>
    </row>
    <row r="86" spans="4:8" x14ac:dyDescent="0.25">
      <c r="D86" t="s">
        <v>2</v>
      </c>
      <c r="E86" t="s">
        <v>38</v>
      </c>
      <c r="F86" t="s">
        <v>13</v>
      </c>
      <c r="G86" s="2">
        <v>56</v>
      </c>
      <c r="H86" s="3">
        <v>51</v>
      </c>
    </row>
    <row r="87" spans="4:8" x14ac:dyDescent="0.25">
      <c r="D87" t="s">
        <v>3</v>
      </c>
      <c r="E87" t="s">
        <v>36</v>
      </c>
      <c r="F87" t="s">
        <v>25</v>
      </c>
      <c r="G87" s="2">
        <v>3339</v>
      </c>
      <c r="H87" s="3">
        <v>39</v>
      </c>
    </row>
    <row r="88" spans="4:8" x14ac:dyDescent="0.25">
      <c r="D88" t="s">
        <v>10</v>
      </c>
      <c r="E88" t="s">
        <v>35</v>
      </c>
      <c r="F88" t="s">
        <v>18</v>
      </c>
      <c r="G88" s="2">
        <v>3808</v>
      </c>
      <c r="H88" s="3">
        <v>279</v>
      </c>
    </row>
    <row r="89" spans="4:8" x14ac:dyDescent="0.25">
      <c r="D89" t="s">
        <v>10</v>
      </c>
      <c r="E89" t="s">
        <v>38</v>
      </c>
      <c r="F89" t="s">
        <v>13</v>
      </c>
      <c r="G89" s="2">
        <v>63</v>
      </c>
      <c r="H89" s="3">
        <v>123</v>
      </c>
    </row>
    <row r="90" spans="4:8" x14ac:dyDescent="0.25">
      <c r="D90" t="s">
        <v>2</v>
      </c>
      <c r="E90" t="s">
        <v>39</v>
      </c>
      <c r="F90" t="s">
        <v>27</v>
      </c>
      <c r="G90" s="2">
        <v>7812</v>
      </c>
      <c r="H90" s="3">
        <v>81</v>
      </c>
    </row>
    <row r="91" spans="4:8" x14ac:dyDescent="0.25">
      <c r="D91" t="s">
        <v>40</v>
      </c>
      <c r="E91" t="s">
        <v>37</v>
      </c>
      <c r="F91" t="s">
        <v>19</v>
      </c>
      <c r="G91" s="2">
        <v>7693</v>
      </c>
      <c r="H91" s="3">
        <v>21</v>
      </c>
    </row>
    <row r="92" spans="4:8" x14ac:dyDescent="0.25">
      <c r="D92" t="s">
        <v>3</v>
      </c>
      <c r="E92" t="s">
        <v>36</v>
      </c>
      <c r="F92" t="s">
        <v>28</v>
      </c>
      <c r="G92" s="2">
        <v>973</v>
      </c>
      <c r="H92" s="3">
        <v>162</v>
      </c>
    </row>
    <row r="93" spans="4:8" x14ac:dyDescent="0.25">
      <c r="D93" t="s">
        <v>10</v>
      </c>
      <c r="E93" t="s">
        <v>35</v>
      </c>
      <c r="F93" t="s">
        <v>21</v>
      </c>
      <c r="G93" s="2">
        <v>567</v>
      </c>
      <c r="H93" s="3">
        <v>228</v>
      </c>
    </row>
    <row r="94" spans="4:8" x14ac:dyDescent="0.25">
      <c r="D94" t="s">
        <v>10</v>
      </c>
      <c r="E94" t="s">
        <v>36</v>
      </c>
      <c r="F94" t="s">
        <v>29</v>
      </c>
      <c r="G94" s="2">
        <v>2471</v>
      </c>
      <c r="H94" s="3">
        <v>342</v>
      </c>
    </row>
    <row r="95" spans="4:8" x14ac:dyDescent="0.25">
      <c r="D95" t="s">
        <v>5</v>
      </c>
      <c r="E95" t="s">
        <v>38</v>
      </c>
      <c r="F95" t="s">
        <v>13</v>
      </c>
      <c r="G95" s="2">
        <v>7189</v>
      </c>
      <c r="H95" s="3">
        <v>54</v>
      </c>
    </row>
    <row r="96" spans="4:8" x14ac:dyDescent="0.25">
      <c r="D96" t="s">
        <v>41</v>
      </c>
      <c r="E96" t="s">
        <v>35</v>
      </c>
      <c r="F96" t="s">
        <v>28</v>
      </c>
      <c r="G96" s="2">
        <v>7455</v>
      </c>
      <c r="H96" s="3">
        <v>216</v>
      </c>
    </row>
    <row r="97" spans="4:8" x14ac:dyDescent="0.25">
      <c r="D97" t="s">
        <v>3</v>
      </c>
      <c r="E97" t="s">
        <v>34</v>
      </c>
      <c r="F97" t="s">
        <v>26</v>
      </c>
      <c r="G97" s="2">
        <v>3108</v>
      </c>
      <c r="H97" s="3">
        <v>54</v>
      </c>
    </row>
    <row r="98" spans="4:8" x14ac:dyDescent="0.25">
      <c r="D98" t="s">
        <v>6</v>
      </c>
      <c r="E98" t="s">
        <v>38</v>
      </c>
      <c r="F98" t="s">
        <v>25</v>
      </c>
      <c r="G98" s="2">
        <v>469</v>
      </c>
      <c r="H98" s="3">
        <v>75</v>
      </c>
    </row>
    <row r="99" spans="4:8" x14ac:dyDescent="0.25">
      <c r="D99" t="s">
        <v>9</v>
      </c>
      <c r="E99" t="s">
        <v>37</v>
      </c>
      <c r="F99" t="s">
        <v>23</v>
      </c>
      <c r="G99" s="2">
        <v>2737</v>
      </c>
      <c r="H99" s="3">
        <v>93</v>
      </c>
    </row>
    <row r="100" spans="4:8" x14ac:dyDescent="0.25">
      <c r="D100" t="s">
        <v>9</v>
      </c>
      <c r="E100" t="s">
        <v>37</v>
      </c>
      <c r="F100" t="s">
        <v>25</v>
      </c>
      <c r="G100" s="2">
        <v>4305</v>
      </c>
      <c r="H100" s="3">
        <v>156</v>
      </c>
    </row>
    <row r="101" spans="4:8" x14ac:dyDescent="0.25">
      <c r="D101" t="s">
        <v>9</v>
      </c>
      <c r="E101" t="s">
        <v>38</v>
      </c>
      <c r="F101" t="s">
        <v>17</v>
      </c>
      <c r="G101" s="2">
        <v>2408</v>
      </c>
      <c r="H101" s="3">
        <v>9</v>
      </c>
    </row>
    <row r="102" spans="4:8" x14ac:dyDescent="0.25">
      <c r="D102" t="s">
        <v>3</v>
      </c>
      <c r="E102" t="s">
        <v>36</v>
      </c>
      <c r="F102" t="s">
        <v>19</v>
      </c>
      <c r="G102" s="2">
        <v>1281</v>
      </c>
      <c r="H102" s="3">
        <v>18</v>
      </c>
    </row>
    <row r="103" spans="4:8" x14ac:dyDescent="0.25">
      <c r="D103" t="s">
        <v>40</v>
      </c>
      <c r="E103" t="s">
        <v>35</v>
      </c>
      <c r="F103" t="s">
        <v>32</v>
      </c>
      <c r="G103" s="2">
        <v>12348</v>
      </c>
      <c r="H103" s="3">
        <v>234</v>
      </c>
    </row>
    <row r="104" spans="4:8" x14ac:dyDescent="0.25">
      <c r="D104" t="s">
        <v>3</v>
      </c>
      <c r="E104" t="s">
        <v>34</v>
      </c>
      <c r="F104" t="s">
        <v>28</v>
      </c>
      <c r="G104" s="2">
        <v>3689</v>
      </c>
      <c r="H104" s="3">
        <v>312</v>
      </c>
    </row>
    <row r="105" spans="4:8" x14ac:dyDescent="0.25">
      <c r="D105" t="s">
        <v>7</v>
      </c>
      <c r="E105" t="s">
        <v>36</v>
      </c>
      <c r="F105" t="s">
        <v>19</v>
      </c>
      <c r="G105" s="2">
        <v>2870</v>
      </c>
      <c r="H105" s="3">
        <v>300</v>
      </c>
    </row>
    <row r="106" spans="4:8" x14ac:dyDescent="0.25">
      <c r="D106" t="s">
        <v>2</v>
      </c>
      <c r="E106" t="s">
        <v>36</v>
      </c>
      <c r="F106" t="s">
        <v>27</v>
      </c>
      <c r="G106" s="2">
        <v>798</v>
      </c>
      <c r="H106" s="3">
        <v>519</v>
      </c>
    </row>
    <row r="107" spans="4:8" x14ac:dyDescent="0.25">
      <c r="D107" t="s">
        <v>41</v>
      </c>
      <c r="E107" t="s">
        <v>37</v>
      </c>
      <c r="F107" t="s">
        <v>21</v>
      </c>
      <c r="G107" s="2">
        <v>2933</v>
      </c>
      <c r="H107" s="3">
        <v>9</v>
      </c>
    </row>
    <row r="108" spans="4:8" x14ac:dyDescent="0.25">
      <c r="D108" t="s">
        <v>5</v>
      </c>
      <c r="E108" t="s">
        <v>35</v>
      </c>
      <c r="F108" t="s">
        <v>4</v>
      </c>
      <c r="G108" s="2">
        <v>2744</v>
      </c>
      <c r="H108" s="3">
        <v>9</v>
      </c>
    </row>
    <row r="109" spans="4:8" x14ac:dyDescent="0.25">
      <c r="D109" t="s">
        <v>40</v>
      </c>
      <c r="E109" t="s">
        <v>36</v>
      </c>
      <c r="F109" t="s">
        <v>33</v>
      </c>
      <c r="G109" s="2">
        <v>9772</v>
      </c>
      <c r="H109" s="3">
        <v>90</v>
      </c>
    </row>
    <row r="110" spans="4:8" x14ac:dyDescent="0.25">
      <c r="D110" t="s">
        <v>7</v>
      </c>
      <c r="E110" t="s">
        <v>34</v>
      </c>
      <c r="F110" t="s">
        <v>25</v>
      </c>
      <c r="G110" s="2">
        <v>1568</v>
      </c>
      <c r="H110" s="3">
        <v>96</v>
      </c>
    </row>
    <row r="111" spans="4:8" x14ac:dyDescent="0.25">
      <c r="D111" t="s">
        <v>2</v>
      </c>
      <c r="E111" t="s">
        <v>36</v>
      </c>
      <c r="F111" t="s">
        <v>16</v>
      </c>
      <c r="G111" s="2">
        <v>11417</v>
      </c>
      <c r="H111" s="3">
        <v>21</v>
      </c>
    </row>
    <row r="112" spans="4:8" x14ac:dyDescent="0.25">
      <c r="D112" t="s">
        <v>40</v>
      </c>
      <c r="E112" t="s">
        <v>34</v>
      </c>
      <c r="F112" t="s">
        <v>26</v>
      </c>
      <c r="G112" s="2">
        <v>6748</v>
      </c>
      <c r="H112" s="3">
        <v>48</v>
      </c>
    </row>
    <row r="113" spans="4:8" x14ac:dyDescent="0.25">
      <c r="D113" t="s">
        <v>10</v>
      </c>
      <c r="E113" t="s">
        <v>36</v>
      </c>
      <c r="F113" t="s">
        <v>27</v>
      </c>
      <c r="G113" s="2">
        <v>1407</v>
      </c>
      <c r="H113" s="3">
        <v>72</v>
      </c>
    </row>
    <row r="114" spans="4:8" x14ac:dyDescent="0.25">
      <c r="D114" t="s">
        <v>8</v>
      </c>
      <c r="E114" t="s">
        <v>35</v>
      </c>
      <c r="F114" t="s">
        <v>29</v>
      </c>
      <c r="G114" s="2">
        <v>2023</v>
      </c>
      <c r="H114" s="3">
        <v>168</v>
      </c>
    </row>
    <row r="115" spans="4:8" x14ac:dyDescent="0.25">
      <c r="D115" t="s">
        <v>5</v>
      </c>
      <c r="E115" t="s">
        <v>39</v>
      </c>
      <c r="F115" t="s">
        <v>26</v>
      </c>
      <c r="G115" s="2">
        <v>5236</v>
      </c>
      <c r="H115" s="3">
        <v>51</v>
      </c>
    </row>
    <row r="116" spans="4:8" x14ac:dyDescent="0.25">
      <c r="D116" t="s">
        <v>41</v>
      </c>
      <c r="E116" t="s">
        <v>36</v>
      </c>
      <c r="F116" t="s">
        <v>19</v>
      </c>
      <c r="G116" s="2">
        <v>1925</v>
      </c>
      <c r="H116" s="3">
        <v>192</v>
      </c>
    </row>
    <row r="117" spans="4:8" x14ac:dyDescent="0.25">
      <c r="D117" t="s">
        <v>7</v>
      </c>
      <c r="E117" t="s">
        <v>37</v>
      </c>
      <c r="F117" t="s">
        <v>14</v>
      </c>
      <c r="G117" s="2">
        <v>6608</v>
      </c>
      <c r="H117" s="3">
        <v>225</v>
      </c>
    </row>
    <row r="118" spans="4:8" x14ac:dyDescent="0.25">
      <c r="D118" t="s">
        <v>6</v>
      </c>
      <c r="E118" t="s">
        <v>34</v>
      </c>
      <c r="F118" t="s">
        <v>26</v>
      </c>
      <c r="G118" s="2">
        <v>8008</v>
      </c>
      <c r="H118" s="3">
        <v>456</v>
      </c>
    </row>
    <row r="119" spans="4:8" x14ac:dyDescent="0.25">
      <c r="D119" t="s">
        <v>10</v>
      </c>
      <c r="E119" t="s">
        <v>34</v>
      </c>
      <c r="F119" t="s">
        <v>25</v>
      </c>
      <c r="G119" s="2">
        <v>1428</v>
      </c>
      <c r="H119" s="3">
        <v>93</v>
      </c>
    </row>
    <row r="120" spans="4:8" x14ac:dyDescent="0.25">
      <c r="D120" t="s">
        <v>6</v>
      </c>
      <c r="E120" t="s">
        <v>34</v>
      </c>
      <c r="F120" t="s">
        <v>4</v>
      </c>
      <c r="G120" s="2">
        <v>525</v>
      </c>
      <c r="H120" s="3">
        <v>48</v>
      </c>
    </row>
    <row r="121" spans="4:8" x14ac:dyDescent="0.25">
      <c r="D121" t="s">
        <v>6</v>
      </c>
      <c r="E121" t="s">
        <v>37</v>
      </c>
      <c r="F121" t="s">
        <v>18</v>
      </c>
      <c r="G121" s="2">
        <v>1505</v>
      </c>
      <c r="H121" s="3">
        <v>102</v>
      </c>
    </row>
    <row r="122" spans="4:8" x14ac:dyDescent="0.25">
      <c r="D122" t="s">
        <v>7</v>
      </c>
      <c r="E122" t="s">
        <v>35</v>
      </c>
      <c r="F122" t="s">
        <v>30</v>
      </c>
      <c r="G122" s="2">
        <v>6755</v>
      </c>
      <c r="H122" s="3">
        <v>252</v>
      </c>
    </row>
    <row r="123" spans="4:8" x14ac:dyDescent="0.25">
      <c r="D123" t="s">
        <v>2</v>
      </c>
      <c r="E123" t="s">
        <v>37</v>
      </c>
      <c r="F123" t="s">
        <v>18</v>
      </c>
      <c r="G123" s="2">
        <v>11571</v>
      </c>
      <c r="H123" s="3">
        <v>138</v>
      </c>
    </row>
    <row r="124" spans="4:8" x14ac:dyDescent="0.25">
      <c r="D124" t="s">
        <v>40</v>
      </c>
      <c r="E124" t="s">
        <v>38</v>
      </c>
      <c r="F124" t="s">
        <v>25</v>
      </c>
      <c r="G124" s="2">
        <v>2541</v>
      </c>
      <c r="H124" s="3">
        <v>90</v>
      </c>
    </row>
    <row r="125" spans="4:8" x14ac:dyDescent="0.25">
      <c r="D125" t="s">
        <v>41</v>
      </c>
      <c r="E125" t="s">
        <v>37</v>
      </c>
      <c r="F125" t="s">
        <v>30</v>
      </c>
      <c r="G125" s="2">
        <v>1526</v>
      </c>
      <c r="H125" s="3">
        <v>240</v>
      </c>
    </row>
    <row r="126" spans="4:8" x14ac:dyDescent="0.25">
      <c r="D126" t="s">
        <v>40</v>
      </c>
      <c r="E126" t="s">
        <v>38</v>
      </c>
      <c r="F126" t="s">
        <v>4</v>
      </c>
      <c r="G126" s="2">
        <v>6125</v>
      </c>
      <c r="H126" s="3">
        <v>102</v>
      </c>
    </row>
    <row r="127" spans="4:8" x14ac:dyDescent="0.25">
      <c r="D127" t="s">
        <v>41</v>
      </c>
      <c r="E127" t="s">
        <v>35</v>
      </c>
      <c r="F127" t="s">
        <v>27</v>
      </c>
      <c r="G127" s="2">
        <v>847</v>
      </c>
      <c r="H127" s="3">
        <v>129</v>
      </c>
    </row>
    <row r="128" spans="4:8" x14ac:dyDescent="0.25">
      <c r="D128" t="s">
        <v>8</v>
      </c>
      <c r="E128" t="s">
        <v>35</v>
      </c>
      <c r="F128" t="s">
        <v>27</v>
      </c>
      <c r="G128" s="2">
        <v>4753</v>
      </c>
      <c r="H128" s="3">
        <v>300</v>
      </c>
    </row>
    <row r="129" spans="4:8" x14ac:dyDescent="0.25">
      <c r="D129" t="s">
        <v>6</v>
      </c>
      <c r="E129" t="s">
        <v>38</v>
      </c>
      <c r="F129" t="s">
        <v>33</v>
      </c>
      <c r="G129" s="2">
        <v>959</v>
      </c>
      <c r="H129" s="3">
        <v>135</v>
      </c>
    </row>
    <row r="130" spans="4:8" x14ac:dyDescent="0.25">
      <c r="D130" t="s">
        <v>7</v>
      </c>
      <c r="E130" t="s">
        <v>35</v>
      </c>
      <c r="F130" t="s">
        <v>24</v>
      </c>
      <c r="G130" s="2">
        <v>2793</v>
      </c>
      <c r="H130" s="3">
        <v>114</v>
      </c>
    </row>
    <row r="131" spans="4:8" x14ac:dyDescent="0.25">
      <c r="D131" t="s">
        <v>7</v>
      </c>
      <c r="E131" t="s">
        <v>35</v>
      </c>
      <c r="F131" t="s">
        <v>14</v>
      </c>
      <c r="G131" s="2">
        <v>4606</v>
      </c>
      <c r="H131" s="3">
        <v>63</v>
      </c>
    </row>
    <row r="132" spans="4:8" x14ac:dyDescent="0.25">
      <c r="D132" t="s">
        <v>7</v>
      </c>
      <c r="E132" t="s">
        <v>36</v>
      </c>
      <c r="F132" t="s">
        <v>29</v>
      </c>
      <c r="G132" s="2">
        <v>5551</v>
      </c>
      <c r="H132" s="3">
        <v>252</v>
      </c>
    </row>
    <row r="133" spans="4:8" x14ac:dyDescent="0.25">
      <c r="D133" t="s">
        <v>10</v>
      </c>
      <c r="E133" t="s">
        <v>36</v>
      </c>
      <c r="F133" t="s">
        <v>32</v>
      </c>
      <c r="G133" s="2">
        <v>6657</v>
      </c>
      <c r="H133" s="3">
        <v>303</v>
      </c>
    </row>
    <row r="134" spans="4:8" x14ac:dyDescent="0.25">
      <c r="D134" t="s">
        <v>7</v>
      </c>
      <c r="E134" t="s">
        <v>39</v>
      </c>
      <c r="F134" t="s">
        <v>17</v>
      </c>
      <c r="G134" s="2">
        <v>4438</v>
      </c>
      <c r="H134" s="3">
        <v>246</v>
      </c>
    </row>
    <row r="135" spans="4:8" x14ac:dyDescent="0.25">
      <c r="D135" t="s">
        <v>8</v>
      </c>
      <c r="E135" t="s">
        <v>38</v>
      </c>
      <c r="F135" t="s">
        <v>22</v>
      </c>
      <c r="G135" s="2">
        <v>168</v>
      </c>
      <c r="H135" s="3">
        <v>84</v>
      </c>
    </row>
    <row r="136" spans="4:8" x14ac:dyDescent="0.25">
      <c r="D136" t="s">
        <v>7</v>
      </c>
      <c r="E136" t="s">
        <v>34</v>
      </c>
      <c r="F136" t="s">
        <v>17</v>
      </c>
      <c r="G136" s="2">
        <v>7777</v>
      </c>
      <c r="H136" s="3">
        <v>39</v>
      </c>
    </row>
    <row r="137" spans="4:8" x14ac:dyDescent="0.25">
      <c r="D137" t="s">
        <v>5</v>
      </c>
      <c r="E137" t="s">
        <v>36</v>
      </c>
      <c r="F137" t="s">
        <v>17</v>
      </c>
      <c r="G137" s="2">
        <v>3339</v>
      </c>
      <c r="H137" s="3">
        <v>348</v>
      </c>
    </row>
    <row r="138" spans="4:8" x14ac:dyDescent="0.25">
      <c r="D138" t="s">
        <v>7</v>
      </c>
      <c r="E138" t="s">
        <v>37</v>
      </c>
      <c r="F138" t="s">
        <v>33</v>
      </c>
      <c r="G138" s="2">
        <v>6391</v>
      </c>
      <c r="H138" s="3">
        <v>48</v>
      </c>
    </row>
    <row r="139" spans="4:8" x14ac:dyDescent="0.25">
      <c r="D139" t="s">
        <v>5</v>
      </c>
      <c r="E139" t="s">
        <v>37</v>
      </c>
      <c r="F139" t="s">
        <v>22</v>
      </c>
      <c r="G139" s="2">
        <v>518</v>
      </c>
      <c r="H139" s="3">
        <v>75</v>
      </c>
    </row>
    <row r="140" spans="4:8" x14ac:dyDescent="0.25">
      <c r="D140" t="s">
        <v>7</v>
      </c>
      <c r="E140" t="s">
        <v>38</v>
      </c>
      <c r="F140" t="s">
        <v>28</v>
      </c>
      <c r="G140" s="2">
        <v>5677</v>
      </c>
      <c r="H140" s="3">
        <v>258</v>
      </c>
    </row>
    <row r="141" spans="4:8" x14ac:dyDescent="0.25">
      <c r="D141" t="s">
        <v>6</v>
      </c>
      <c r="E141" t="s">
        <v>39</v>
      </c>
      <c r="F141" t="s">
        <v>17</v>
      </c>
      <c r="G141" s="2">
        <v>6048</v>
      </c>
      <c r="H141" s="3">
        <v>27</v>
      </c>
    </row>
    <row r="142" spans="4:8" x14ac:dyDescent="0.25">
      <c r="D142" t="s">
        <v>8</v>
      </c>
      <c r="E142" t="s">
        <v>38</v>
      </c>
      <c r="F142" t="s">
        <v>32</v>
      </c>
      <c r="G142" s="2">
        <v>3752</v>
      </c>
      <c r="H142" s="3">
        <v>213</v>
      </c>
    </row>
    <row r="143" spans="4:8" x14ac:dyDescent="0.25">
      <c r="D143" t="s">
        <v>5</v>
      </c>
      <c r="E143" t="s">
        <v>35</v>
      </c>
      <c r="F143" t="s">
        <v>29</v>
      </c>
      <c r="G143" s="2">
        <v>4480</v>
      </c>
      <c r="H143" s="3">
        <v>357</v>
      </c>
    </row>
    <row r="144" spans="4:8" x14ac:dyDescent="0.25">
      <c r="D144" t="s">
        <v>9</v>
      </c>
      <c r="E144" t="s">
        <v>37</v>
      </c>
      <c r="F144" t="s">
        <v>4</v>
      </c>
      <c r="G144" s="2">
        <v>259</v>
      </c>
      <c r="H144" s="3">
        <v>207</v>
      </c>
    </row>
    <row r="145" spans="4:8" x14ac:dyDescent="0.25">
      <c r="D145" t="s">
        <v>8</v>
      </c>
      <c r="E145" t="s">
        <v>37</v>
      </c>
      <c r="F145" t="s">
        <v>30</v>
      </c>
      <c r="G145" s="2">
        <v>42</v>
      </c>
      <c r="H145" s="3">
        <v>150</v>
      </c>
    </row>
    <row r="146" spans="4:8" x14ac:dyDescent="0.25">
      <c r="D146" t="s">
        <v>41</v>
      </c>
      <c r="E146" t="s">
        <v>36</v>
      </c>
      <c r="F146" t="s">
        <v>26</v>
      </c>
      <c r="G146" s="2">
        <v>98</v>
      </c>
      <c r="H146" s="3">
        <v>204</v>
      </c>
    </row>
    <row r="147" spans="4:8" x14ac:dyDescent="0.25">
      <c r="D147" t="s">
        <v>7</v>
      </c>
      <c r="E147" t="s">
        <v>35</v>
      </c>
      <c r="F147" t="s">
        <v>27</v>
      </c>
      <c r="G147" s="2">
        <v>2478</v>
      </c>
      <c r="H147" s="3">
        <v>21</v>
      </c>
    </row>
    <row r="148" spans="4:8" x14ac:dyDescent="0.25">
      <c r="D148" t="s">
        <v>41</v>
      </c>
      <c r="E148" t="s">
        <v>34</v>
      </c>
      <c r="F148" t="s">
        <v>33</v>
      </c>
      <c r="G148" s="2">
        <v>7847</v>
      </c>
      <c r="H148" s="3">
        <v>174</v>
      </c>
    </row>
    <row r="149" spans="4:8" x14ac:dyDescent="0.25">
      <c r="D149" t="s">
        <v>2</v>
      </c>
      <c r="E149" t="s">
        <v>37</v>
      </c>
      <c r="F149" t="s">
        <v>17</v>
      </c>
      <c r="G149" s="2">
        <v>9926</v>
      </c>
      <c r="H149" s="3">
        <v>201</v>
      </c>
    </row>
    <row r="150" spans="4:8" x14ac:dyDescent="0.25">
      <c r="D150" t="s">
        <v>8</v>
      </c>
      <c r="E150" t="s">
        <v>38</v>
      </c>
      <c r="F150" t="s">
        <v>13</v>
      </c>
      <c r="G150" s="2">
        <v>819</v>
      </c>
      <c r="H150" s="3">
        <v>510</v>
      </c>
    </row>
    <row r="151" spans="4:8" x14ac:dyDescent="0.25">
      <c r="D151" t="s">
        <v>6</v>
      </c>
      <c r="E151" t="s">
        <v>39</v>
      </c>
      <c r="F151" t="s">
        <v>29</v>
      </c>
      <c r="G151" s="2">
        <v>3052</v>
      </c>
      <c r="H151" s="3">
        <v>378</v>
      </c>
    </row>
    <row r="152" spans="4:8" x14ac:dyDescent="0.25">
      <c r="D152" t="s">
        <v>9</v>
      </c>
      <c r="E152" t="s">
        <v>34</v>
      </c>
      <c r="F152" t="s">
        <v>21</v>
      </c>
      <c r="G152" s="2">
        <v>6832</v>
      </c>
      <c r="H152" s="3">
        <v>27</v>
      </c>
    </row>
    <row r="153" spans="4:8" x14ac:dyDescent="0.25">
      <c r="D153" t="s">
        <v>2</v>
      </c>
      <c r="E153" t="s">
        <v>39</v>
      </c>
      <c r="F153" t="s">
        <v>16</v>
      </c>
      <c r="G153" s="2">
        <v>2016</v>
      </c>
      <c r="H153" s="3">
        <v>117</v>
      </c>
    </row>
    <row r="154" spans="4:8" x14ac:dyDescent="0.25">
      <c r="D154" t="s">
        <v>6</v>
      </c>
      <c r="E154" t="s">
        <v>38</v>
      </c>
      <c r="F154" t="s">
        <v>21</v>
      </c>
      <c r="G154" s="2">
        <v>7322</v>
      </c>
      <c r="H154" s="3">
        <v>36</v>
      </c>
    </row>
    <row r="155" spans="4:8" x14ac:dyDescent="0.25">
      <c r="D155" t="s">
        <v>8</v>
      </c>
      <c r="E155" t="s">
        <v>35</v>
      </c>
      <c r="F155" t="s">
        <v>33</v>
      </c>
      <c r="G155" s="2">
        <v>357</v>
      </c>
      <c r="H155" s="3">
        <v>126</v>
      </c>
    </row>
    <row r="156" spans="4:8" x14ac:dyDescent="0.25">
      <c r="D156" t="s">
        <v>9</v>
      </c>
      <c r="E156" t="s">
        <v>39</v>
      </c>
      <c r="F156" t="s">
        <v>25</v>
      </c>
      <c r="G156" s="2">
        <v>3192</v>
      </c>
      <c r="H156" s="3">
        <v>72</v>
      </c>
    </row>
    <row r="157" spans="4:8" x14ac:dyDescent="0.25">
      <c r="D157" t="s">
        <v>7</v>
      </c>
      <c r="E157" t="s">
        <v>36</v>
      </c>
      <c r="F157" t="s">
        <v>22</v>
      </c>
      <c r="G157" s="2">
        <v>8435</v>
      </c>
      <c r="H157" s="3">
        <v>42</v>
      </c>
    </row>
    <row r="158" spans="4:8" x14ac:dyDescent="0.25">
      <c r="D158" t="s">
        <v>40</v>
      </c>
      <c r="E158" t="s">
        <v>39</v>
      </c>
      <c r="F158" t="s">
        <v>29</v>
      </c>
      <c r="G158" s="2">
        <v>0</v>
      </c>
      <c r="H158" s="3">
        <v>135</v>
      </c>
    </row>
    <row r="159" spans="4:8" x14ac:dyDescent="0.25">
      <c r="D159" t="s">
        <v>7</v>
      </c>
      <c r="E159" t="s">
        <v>34</v>
      </c>
      <c r="F159" t="s">
        <v>24</v>
      </c>
      <c r="G159" s="2">
        <v>8862</v>
      </c>
      <c r="H159" s="3">
        <v>189</v>
      </c>
    </row>
    <row r="160" spans="4:8" x14ac:dyDescent="0.25">
      <c r="D160" t="s">
        <v>6</v>
      </c>
      <c r="E160" t="s">
        <v>37</v>
      </c>
      <c r="F160" t="s">
        <v>28</v>
      </c>
      <c r="G160" s="2">
        <v>3556</v>
      </c>
      <c r="H160" s="3">
        <v>459</v>
      </c>
    </row>
    <row r="161" spans="4:8" x14ac:dyDescent="0.25">
      <c r="D161" t="s">
        <v>5</v>
      </c>
      <c r="E161" t="s">
        <v>34</v>
      </c>
      <c r="F161" t="s">
        <v>15</v>
      </c>
      <c r="G161" s="2">
        <v>7280</v>
      </c>
      <c r="H161" s="3">
        <v>201</v>
      </c>
    </row>
    <row r="162" spans="4:8" x14ac:dyDescent="0.25">
      <c r="D162" t="s">
        <v>6</v>
      </c>
      <c r="E162" t="s">
        <v>34</v>
      </c>
      <c r="F162" t="s">
        <v>30</v>
      </c>
      <c r="G162" s="2">
        <v>3402</v>
      </c>
      <c r="H162" s="3">
        <v>366</v>
      </c>
    </row>
    <row r="163" spans="4:8" x14ac:dyDescent="0.25">
      <c r="D163" t="s">
        <v>3</v>
      </c>
      <c r="E163" t="s">
        <v>37</v>
      </c>
      <c r="F163" t="s">
        <v>29</v>
      </c>
      <c r="G163" s="2">
        <v>4592</v>
      </c>
      <c r="H163" s="3">
        <v>324</v>
      </c>
    </row>
    <row r="164" spans="4:8" x14ac:dyDescent="0.25">
      <c r="D164" t="s">
        <v>9</v>
      </c>
      <c r="E164" t="s">
        <v>35</v>
      </c>
      <c r="F164" t="s">
        <v>15</v>
      </c>
      <c r="G164" s="2">
        <v>7833</v>
      </c>
      <c r="H164" s="3">
        <v>243</v>
      </c>
    </row>
    <row r="165" spans="4:8" x14ac:dyDescent="0.25">
      <c r="D165" t="s">
        <v>2</v>
      </c>
      <c r="E165" t="s">
        <v>39</v>
      </c>
      <c r="F165" t="s">
        <v>21</v>
      </c>
      <c r="G165" s="2">
        <v>7651</v>
      </c>
      <c r="H165" s="3">
        <v>213</v>
      </c>
    </row>
    <row r="166" spans="4:8" x14ac:dyDescent="0.25">
      <c r="D166" t="s">
        <v>40</v>
      </c>
      <c r="E166" t="s">
        <v>35</v>
      </c>
      <c r="F166" t="s">
        <v>30</v>
      </c>
      <c r="G166" s="2">
        <v>2275</v>
      </c>
      <c r="H166" s="3">
        <v>447</v>
      </c>
    </row>
    <row r="167" spans="4:8" x14ac:dyDescent="0.25">
      <c r="D167" t="s">
        <v>40</v>
      </c>
      <c r="E167" t="s">
        <v>38</v>
      </c>
      <c r="F167" t="s">
        <v>13</v>
      </c>
      <c r="G167" s="2">
        <v>5670</v>
      </c>
      <c r="H167" s="3">
        <v>297</v>
      </c>
    </row>
    <row r="168" spans="4:8" x14ac:dyDescent="0.25">
      <c r="D168" t="s">
        <v>7</v>
      </c>
      <c r="E168" t="s">
        <v>35</v>
      </c>
      <c r="F168" t="s">
        <v>16</v>
      </c>
      <c r="G168" s="2">
        <v>2135</v>
      </c>
      <c r="H168" s="3">
        <v>27</v>
      </c>
    </row>
    <row r="169" spans="4:8" x14ac:dyDescent="0.25">
      <c r="D169" t="s">
        <v>40</v>
      </c>
      <c r="E169" t="s">
        <v>34</v>
      </c>
      <c r="F169" t="s">
        <v>23</v>
      </c>
      <c r="G169" s="2">
        <v>2779</v>
      </c>
      <c r="H169" s="3">
        <v>75</v>
      </c>
    </row>
    <row r="170" spans="4:8" x14ac:dyDescent="0.25">
      <c r="D170" t="s">
        <v>10</v>
      </c>
      <c r="E170" t="s">
        <v>39</v>
      </c>
      <c r="F170" t="s">
        <v>33</v>
      </c>
      <c r="G170" s="2">
        <v>12950</v>
      </c>
      <c r="H170" s="3">
        <v>30</v>
      </c>
    </row>
    <row r="171" spans="4:8" x14ac:dyDescent="0.25">
      <c r="D171" t="s">
        <v>7</v>
      </c>
      <c r="E171" t="s">
        <v>36</v>
      </c>
      <c r="F171" t="s">
        <v>18</v>
      </c>
      <c r="G171" s="2">
        <v>2646</v>
      </c>
      <c r="H171" s="3">
        <v>177</v>
      </c>
    </row>
    <row r="172" spans="4:8" x14ac:dyDescent="0.25">
      <c r="D172" t="s">
        <v>40</v>
      </c>
      <c r="E172" t="s">
        <v>34</v>
      </c>
      <c r="F172" t="s">
        <v>33</v>
      </c>
      <c r="G172" s="2">
        <v>3794</v>
      </c>
      <c r="H172" s="3">
        <v>159</v>
      </c>
    </row>
    <row r="173" spans="4:8" x14ac:dyDescent="0.25">
      <c r="D173" t="s">
        <v>3</v>
      </c>
      <c r="E173" t="s">
        <v>35</v>
      </c>
      <c r="F173" t="s">
        <v>33</v>
      </c>
      <c r="G173" s="2">
        <v>819</v>
      </c>
      <c r="H173" s="3">
        <v>306</v>
      </c>
    </row>
    <row r="174" spans="4:8" x14ac:dyDescent="0.25">
      <c r="D174" t="s">
        <v>3</v>
      </c>
      <c r="E174" t="s">
        <v>34</v>
      </c>
      <c r="F174" t="s">
        <v>20</v>
      </c>
      <c r="G174" s="2">
        <v>2583</v>
      </c>
      <c r="H174" s="3">
        <v>18</v>
      </c>
    </row>
    <row r="175" spans="4:8" x14ac:dyDescent="0.25">
      <c r="D175" t="s">
        <v>7</v>
      </c>
      <c r="E175" t="s">
        <v>35</v>
      </c>
      <c r="F175" t="s">
        <v>19</v>
      </c>
      <c r="G175" s="2">
        <v>4585</v>
      </c>
      <c r="H175" s="3">
        <v>240</v>
      </c>
    </row>
    <row r="176" spans="4:8" x14ac:dyDescent="0.25">
      <c r="D176" t="s">
        <v>5</v>
      </c>
      <c r="E176" t="s">
        <v>34</v>
      </c>
      <c r="F176" t="s">
        <v>33</v>
      </c>
      <c r="G176" s="2">
        <v>1652</v>
      </c>
      <c r="H176" s="3">
        <v>93</v>
      </c>
    </row>
    <row r="177" spans="4:8" x14ac:dyDescent="0.25">
      <c r="D177" t="s">
        <v>10</v>
      </c>
      <c r="E177" t="s">
        <v>34</v>
      </c>
      <c r="F177" t="s">
        <v>26</v>
      </c>
      <c r="G177" s="2">
        <v>4991</v>
      </c>
      <c r="H177" s="3">
        <v>9</v>
      </c>
    </row>
    <row r="178" spans="4:8" x14ac:dyDescent="0.25">
      <c r="D178" t="s">
        <v>8</v>
      </c>
      <c r="E178" t="s">
        <v>34</v>
      </c>
      <c r="F178" t="s">
        <v>16</v>
      </c>
      <c r="G178" s="2">
        <v>2009</v>
      </c>
      <c r="H178" s="3">
        <v>219</v>
      </c>
    </row>
    <row r="179" spans="4:8" x14ac:dyDescent="0.25">
      <c r="D179" t="s">
        <v>2</v>
      </c>
      <c r="E179" t="s">
        <v>39</v>
      </c>
      <c r="F179" t="s">
        <v>22</v>
      </c>
      <c r="G179" s="2">
        <v>1568</v>
      </c>
      <c r="H179" s="3">
        <v>141</v>
      </c>
    </row>
    <row r="180" spans="4:8" x14ac:dyDescent="0.25">
      <c r="D180" t="s">
        <v>41</v>
      </c>
      <c r="E180" t="s">
        <v>37</v>
      </c>
      <c r="F180" t="s">
        <v>20</v>
      </c>
      <c r="G180" s="2">
        <v>3388</v>
      </c>
      <c r="H180" s="3">
        <v>123</v>
      </c>
    </row>
    <row r="181" spans="4:8" x14ac:dyDescent="0.25">
      <c r="D181" t="s">
        <v>40</v>
      </c>
      <c r="E181" t="s">
        <v>38</v>
      </c>
      <c r="F181" t="s">
        <v>24</v>
      </c>
      <c r="G181" s="2">
        <v>623</v>
      </c>
      <c r="H181" s="3">
        <v>51</v>
      </c>
    </row>
    <row r="182" spans="4:8" x14ac:dyDescent="0.25">
      <c r="D182" t="s">
        <v>6</v>
      </c>
      <c r="E182" t="s">
        <v>36</v>
      </c>
      <c r="F182" t="s">
        <v>4</v>
      </c>
      <c r="G182" s="2">
        <v>10073</v>
      </c>
      <c r="H182" s="3">
        <v>120</v>
      </c>
    </row>
    <row r="183" spans="4:8" x14ac:dyDescent="0.25">
      <c r="D183" t="s">
        <v>8</v>
      </c>
      <c r="E183" t="s">
        <v>39</v>
      </c>
      <c r="F183" t="s">
        <v>26</v>
      </c>
      <c r="G183" s="2">
        <v>1561</v>
      </c>
      <c r="H183" s="3">
        <v>27</v>
      </c>
    </row>
    <row r="184" spans="4:8" x14ac:dyDescent="0.25">
      <c r="D184" t="s">
        <v>9</v>
      </c>
      <c r="E184" t="s">
        <v>36</v>
      </c>
      <c r="F184" t="s">
        <v>27</v>
      </c>
      <c r="G184" s="2">
        <v>11522</v>
      </c>
      <c r="H184" s="3">
        <v>204</v>
      </c>
    </row>
    <row r="185" spans="4:8" x14ac:dyDescent="0.25">
      <c r="D185" t="s">
        <v>6</v>
      </c>
      <c r="E185" t="s">
        <v>38</v>
      </c>
      <c r="F185" t="s">
        <v>13</v>
      </c>
      <c r="G185" s="2">
        <v>2317</v>
      </c>
      <c r="H185" s="3">
        <v>123</v>
      </c>
    </row>
    <row r="186" spans="4:8" x14ac:dyDescent="0.25">
      <c r="D186" t="s">
        <v>10</v>
      </c>
      <c r="E186" t="s">
        <v>37</v>
      </c>
      <c r="F186" t="s">
        <v>28</v>
      </c>
      <c r="G186" s="2">
        <v>3059</v>
      </c>
      <c r="H186" s="3">
        <v>27</v>
      </c>
    </row>
    <row r="187" spans="4:8" x14ac:dyDescent="0.25">
      <c r="D187" t="s">
        <v>41</v>
      </c>
      <c r="E187" t="s">
        <v>37</v>
      </c>
      <c r="F187" t="s">
        <v>26</v>
      </c>
      <c r="G187" s="2">
        <v>2324</v>
      </c>
      <c r="H187" s="3">
        <v>177</v>
      </c>
    </row>
    <row r="188" spans="4:8" x14ac:dyDescent="0.25">
      <c r="D188" t="s">
        <v>3</v>
      </c>
      <c r="E188" t="s">
        <v>39</v>
      </c>
      <c r="F188" t="s">
        <v>26</v>
      </c>
      <c r="G188" s="2">
        <v>4956</v>
      </c>
      <c r="H188" s="3">
        <v>171</v>
      </c>
    </row>
    <row r="189" spans="4:8" x14ac:dyDescent="0.25">
      <c r="D189" t="s">
        <v>10</v>
      </c>
      <c r="E189" t="s">
        <v>34</v>
      </c>
      <c r="F189" t="s">
        <v>19</v>
      </c>
      <c r="G189" s="2">
        <v>5355</v>
      </c>
      <c r="H189" s="3">
        <v>204</v>
      </c>
    </row>
    <row r="190" spans="4:8" x14ac:dyDescent="0.25">
      <c r="D190" t="s">
        <v>3</v>
      </c>
      <c r="E190" t="s">
        <v>34</v>
      </c>
      <c r="F190" t="s">
        <v>14</v>
      </c>
      <c r="G190" s="2">
        <v>7259</v>
      </c>
      <c r="H190" s="3">
        <v>276</v>
      </c>
    </row>
    <row r="191" spans="4:8" x14ac:dyDescent="0.25">
      <c r="D191" t="s">
        <v>8</v>
      </c>
      <c r="E191" t="s">
        <v>37</v>
      </c>
      <c r="F191" t="s">
        <v>26</v>
      </c>
      <c r="G191" s="2">
        <v>6279</v>
      </c>
      <c r="H191" s="3">
        <v>45</v>
      </c>
    </row>
    <row r="192" spans="4:8" x14ac:dyDescent="0.25">
      <c r="D192" t="s">
        <v>40</v>
      </c>
      <c r="E192" t="s">
        <v>38</v>
      </c>
      <c r="F192" t="s">
        <v>29</v>
      </c>
      <c r="G192" s="2">
        <v>2541</v>
      </c>
      <c r="H192" s="3">
        <v>45</v>
      </c>
    </row>
    <row r="193" spans="4:8" x14ac:dyDescent="0.25">
      <c r="D193" t="s">
        <v>6</v>
      </c>
      <c r="E193" t="s">
        <v>35</v>
      </c>
      <c r="F193" t="s">
        <v>27</v>
      </c>
      <c r="G193" s="2">
        <v>3864</v>
      </c>
      <c r="H193" s="3">
        <v>177</v>
      </c>
    </row>
    <row r="194" spans="4:8" x14ac:dyDescent="0.25">
      <c r="D194" t="s">
        <v>5</v>
      </c>
      <c r="E194" t="s">
        <v>36</v>
      </c>
      <c r="F194" t="s">
        <v>13</v>
      </c>
      <c r="G194" s="2">
        <v>6146</v>
      </c>
      <c r="H194" s="3">
        <v>63</v>
      </c>
    </row>
    <row r="195" spans="4:8" x14ac:dyDescent="0.25">
      <c r="D195" t="s">
        <v>9</v>
      </c>
      <c r="E195" t="s">
        <v>39</v>
      </c>
      <c r="F195" t="s">
        <v>18</v>
      </c>
      <c r="G195" s="2">
        <v>2639</v>
      </c>
      <c r="H195" s="3">
        <v>204</v>
      </c>
    </row>
    <row r="196" spans="4:8" x14ac:dyDescent="0.25">
      <c r="D196" t="s">
        <v>8</v>
      </c>
      <c r="E196" t="s">
        <v>37</v>
      </c>
      <c r="F196" t="s">
        <v>22</v>
      </c>
      <c r="G196" s="2">
        <v>1890</v>
      </c>
      <c r="H196" s="3">
        <v>195</v>
      </c>
    </row>
    <row r="197" spans="4:8" x14ac:dyDescent="0.25">
      <c r="D197" t="s">
        <v>7</v>
      </c>
      <c r="E197" t="s">
        <v>34</v>
      </c>
      <c r="F197" t="s">
        <v>14</v>
      </c>
      <c r="G197" s="2">
        <v>1932</v>
      </c>
      <c r="H197" s="3">
        <v>369</v>
      </c>
    </row>
    <row r="198" spans="4:8" x14ac:dyDescent="0.25">
      <c r="D198" t="s">
        <v>3</v>
      </c>
      <c r="E198" t="s">
        <v>34</v>
      </c>
      <c r="F198" t="s">
        <v>25</v>
      </c>
      <c r="G198" s="2">
        <v>6300</v>
      </c>
      <c r="H198" s="3">
        <v>42</v>
      </c>
    </row>
    <row r="199" spans="4:8" x14ac:dyDescent="0.25">
      <c r="D199" t="s">
        <v>6</v>
      </c>
      <c r="E199" t="s">
        <v>37</v>
      </c>
      <c r="F199" t="s">
        <v>30</v>
      </c>
      <c r="G199" s="2">
        <v>560</v>
      </c>
      <c r="H199" s="3">
        <v>81</v>
      </c>
    </row>
    <row r="200" spans="4:8" x14ac:dyDescent="0.25">
      <c r="D200" t="s">
        <v>9</v>
      </c>
      <c r="E200" t="s">
        <v>37</v>
      </c>
      <c r="F200" t="s">
        <v>26</v>
      </c>
      <c r="G200" s="2">
        <v>2856</v>
      </c>
      <c r="H200" s="3">
        <v>246</v>
      </c>
    </row>
    <row r="201" spans="4:8" x14ac:dyDescent="0.25">
      <c r="D201" t="s">
        <v>9</v>
      </c>
      <c r="E201" t="s">
        <v>34</v>
      </c>
      <c r="F201" t="s">
        <v>17</v>
      </c>
      <c r="G201" s="2">
        <v>707</v>
      </c>
      <c r="H201" s="3">
        <v>174</v>
      </c>
    </row>
    <row r="202" spans="4:8" x14ac:dyDescent="0.25">
      <c r="D202" t="s">
        <v>8</v>
      </c>
      <c r="E202" t="s">
        <v>35</v>
      </c>
      <c r="F202" t="s">
        <v>30</v>
      </c>
      <c r="G202" s="2">
        <v>3598</v>
      </c>
      <c r="H202" s="3">
        <v>81</v>
      </c>
    </row>
    <row r="203" spans="4:8" x14ac:dyDescent="0.25">
      <c r="D203" t="s">
        <v>40</v>
      </c>
      <c r="E203" t="s">
        <v>35</v>
      </c>
      <c r="F203" t="s">
        <v>22</v>
      </c>
      <c r="G203" s="2">
        <v>6853</v>
      </c>
      <c r="H203" s="3">
        <v>372</v>
      </c>
    </row>
    <row r="204" spans="4:8" x14ac:dyDescent="0.25">
      <c r="D204" t="s">
        <v>40</v>
      </c>
      <c r="E204" t="s">
        <v>35</v>
      </c>
      <c r="F204" t="s">
        <v>16</v>
      </c>
      <c r="G204" s="2">
        <v>4725</v>
      </c>
      <c r="H204" s="3">
        <v>174</v>
      </c>
    </row>
    <row r="205" spans="4:8" x14ac:dyDescent="0.25">
      <c r="D205" t="s">
        <v>41</v>
      </c>
      <c r="E205" t="s">
        <v>36</v>
      </c>
      <c r="F205" t="s">
        <v>32</v>
      </c>
      <c r="G205" s="2">
        <v>10304</v>
      </c>
      <c r="H205" s="3">
        <v>84</v>
      </c>
    </row>
    <row r="206" spans="4:8" x14ac:dyDescent="0.25">
      <c r="D206" t="s">
        <v>41</v>
      </c>
      <c r="E206" t="s">
        <v>34</v>
      </c>
      <c r="F206" t="s">
        <v>16</v>
      </c>
      <c r="G206" s="2">
        <v>1274</v>
      </c>
      <c r="H206" s="3">
        <v>225</v>
      </c>
    </row>
    <row r="207" spans="4:8" x14ac:dyDescent="0.25">
      <c r="D207" t="s">
        <v>5</v>
      </c>
      <c r="E207" t="s">
        <v>36</v>
      </c>
      <c r="F207" t="s">
        <v>30</v>
      </c>
      <c r="G207" s="2">
        <v>1526</v>
      </c>
      <c r="H207" s="3">
        <v>105</v>
      </c>
    </row>
    <row r="208" spans="4:8" x14ac:dyDescent="0.25">
      <c r="D208" t="s">
        <v>40</v>
      </c>
      <c r="E208" t="s">
        <v>39</v>
      </c>
      <c r="F208" t="s">
        <v>28</v>
      </c>
      <c r="G208" s="2">
        <v>3101</v>
      </c>
      <c r="H208" s="3">
        <v>225</v>
      </c>
    </row>
    <row r="209" spans="4:8" x14ac:dyDescent="0.25">
      <c r="D209" t="s">
        <v>2</v>
      </c>
      <c r="E209" t="s">
        <v>37</v>
      </c>
      <c r="F209" t="s">
        <v>14</v>
      </c>
      <c r="G209" s="2">
        <v>1057</v>
      </c>
      <c r="H209" s="3">
        <v>54</v>
      </c>
    </row>
    <row r="210" spans="4:8" x14ac:dyDescent="0.25">
      <c r="D210" t="s">
        <v>7</v>
      </c>
      <c r="E210" t="s">
        <v>37</v>
      </c>
      <c r="F210" t="s">
        <v>26</v>
      </c>
      <c r="G210" s="2">
        <v>5306</v>
      </c>
      <c r="H210" s="3">
        <v>0</v>
      </c>
    </row>
    <row r="211" spans="4:8" x14ac:dyDescent="0.25">
      <c r="D211" t="s">
        <v>5</v>
      </c>
      <c r="E211" t="s">
        <v>39</v>
      </c>
      <c r="F211" t="s">
        <v>24</v>
      </c>
      <c r="G211" s="2">
        <v>4018</v>
      </c>
      <c r="H211" s="3">
        <v>171</v>
      </c>
    </row>
    <row r="212" spans="4:8" x14ac:dyDescent="0.25">
      <c r="D212" t="s">
        <v>9</v>
      </c>
      <c r="E212" t="s">
        <v>34</v>
      </c>
      <c r="F212" t="s">
        <v>16</v>
      </c>
      <c r="G212" s="2">
        <v>938</v>
      </c>
      <c r="H212" s="3">
        <v>189</v>
      </c>
    </row>
    <row r="213" spans="4:8" x14ac:dyDescent="0.25">
      <c r="D213" t="s">
        <v>7</v>
      </c>
      <c r="E213" t="s">
        <v>38</v>
      </c>
      <c r="F213" t="s">
        <v>18</v>
      </c>
      <c r="G213" s="2">
        <v>1778</v>
      </c>
      <c r="H213" s="3">
        <v>270</v>
      </c>
    </row>
    <row r="214" spans="4:8" x14ac:dyDescent="0.25">
      <c r="D214" t="s">
        <v>6</v>
      </c>
      <c r="E214" t="s">
        <v>39</v>
      </c>
      <c r="F214" t="s">
        <v>30</v>
      </c>
      <c r="G214" s="2">
        <v>1638</v>
      </c>
      <c r="H214" s="3">
        <v>63</v>
      </c>
    </row>
    <row r="215" spans="4:8" x14ac:dyDescent="0.25">
      <c r="D215" t="s">
        <v>41</v>
      </c>
      <c r="E215" t="s">
        <v>38</v>
      </c>
      <c r="F215" t="s">
        <v>25</v>
      </c>
      <c r="G215" s="2">
        <v>154</v>
      </c>
      <c r="H215" s="3">
        <v>21</v>
      </c>
    </row>
    <row r="216" spans="4:8" x14ac:dyDescent="0.25">
      <c r="D216" t="s">
        <v>7</v>
      </c>
      <c r="E216" t="s">
        <v>37</v>
      </c>
      <c r="F216" t="s">
        <v>22</v>
      </c>
      <c r="G216" s="2">
        <v>9835</v>
      </c>
      <c r="H216" s="3">
        <v>207</v>
      </c>
    </row>
    <row r="217" spans="4:8" x14ac:dyDescent="0.25">
      <c r="D217" t="s">
        <v>9</v>
      </c>
      <c r="E217" t="s">
        <v>37</v>
      </c>
      <c r="F217" t="s">
        <v>20</v>
      </c>
      <c r="G217" s="2">
        <v>7273</v>
      </c>
      <c r="H217" s="3">
        <v>96</v>
      </c>
    </row>
    <row r="218" spans="4:8" x14ac:dyDescent="0.25">
      <c r="D218" t="s">
        <v>5</v>
      </c>
      <c r="E218" t="s">
        <v>39</v>
      </c>
      <c r="F218" t="s">
        <v>22</v>
      </c>
      <c r="G218" s="2">
        <v>6909</v>
      </c>
      <c r="H218" s="3">
        <v>81</v>
      </c>
    </row>
    <row r="219" spans="4:8" x14ac:dyDescent="0.25">
      <c r="D219" t="s">
        <v>9</v>
      </c>
      <c r="E219" t="s">
        <v>39</v>
      </c>
      <c r="F219" t="s">
        <v>24</v>
      </c>
      <c r="G219" s="2">
        <v>3920</v>
      </c>
      <c r="H219" s="3">
        <v>306</v>
      </c>
    </row>
    <row r="220" spans="4:8" x14ac:dyDescent="0.25">
      <c r="D220" t="s">
        <v>10</v>
      </c>
      <c r="E220" t="s">
        <v>39</v>
      </c>
      <c r="F220" t="s">
        <v>21</v>
      </c>
      <c r="G220" s="2">
        <v>4858</v>
      </c>
      <c r="H220" s="3">
        <v>279</v>
      </c>
    </row>
    <row r="221" spans="4:8" x14ac:dyDescent="0.25">
      <c r="D221" t="s">
        <v>2</v>
      </c>
      <c r="E221" t="s">
        <v>38</v>
      </c>
      <c r="F221" t="s">
        <v>4</v>
      </c>
      <c r="G221" s="2">
        <v>3549</v>
      </c>
      <c r="H221" s="3">
        <v>3</v>
      </c>
    </row>
    <row r="222" spans="4:8" x14ac:dyDescent="0.25">
      <c r="D222" t="s">
        <v>7</v>
      </c>
      <c r="E222" t="s">
        <v>39</v>
      </c>
      <c r="F222" t="s">
        <v>27</v>
      </c>
      <c r="G222" s="2">
        <v>966</v>
      </c>
      <c r="H222" s="3">
        <v>198</v>
      </c>
    </row>
    <row r="223" spans="4:8" x14ac:dyDescent="0.25">
      <c r="D223" t="s">
        <v>5</v>
      </c>
      <c r="E223" t="s">
        <v>39</v>
      </c>
      <c r="F223" t="s">
        <v>18</v>
      </c>
      <c r="G223" s="2">
        <v>385</v>
      </c>
      <c r="H223" s="3">
        <v>249</v>
      </c>
    </row>
    <row r="224" spans="4:8" x14ac:dyDescent="0.25">
      <c r="D224" t="s">
        <v>6</v>
      </c>
      <c r="E224" t="s">
        <v>34</v>
      </c>
      <c r="F224" t="s">
        <v>16</v>
      </c>
      <c r="G224" s="2">
        <v>2219</v>
      </c>
      <c r="H224" s="3">
        <v>75</v>
      </c>
    </row>
    <row r="225" spans="4:8" x14ac:dyDescent="0.25">
      <c r="D225" t="s">
        <v>9</v>
      </c>
      <c r="E225" t="s">
        <v>36</v>
      </c>
      <c r="F225" t="s">
        <v>32</v>
      </c>
      <c r="G225" s="2">
        <v>2954</v>
      </c>
      <c r="H225" s="3">
        <v>189</v>
      </c>
    </row>
    <row r="226" spans="4:8" x14ac:dyDescent="0.25">
      <c r="D226" t="s">
        <v>7</v>
      </c>
      <c r="E226" t="s">
        <v>36</v>
      </c>
      <c r="F226" t="s">
        <v>32</v>
      </c>
      <c r="G226" s="2">
        <v>280</v>
      </c>
      <c r="H226" s="3">
        <v>87</v>
      </c>
    </row>
    <row r="227" spans="4:8" x14ac:dyDescent="0.25">
      <c r="D227" t="s">
        <v>41</v>
      </c>
      <c r="E227" t="s">
        <v>36</v>
      </c>
      <c r="F227" t="s">
        <v>30</v>
      </c>
      <c r="G227" s="2">
        <v>6118</v>
      </c>
      <c r="H227" s="3">
        <v>174</v>
      </c>
    </row>
    <row r="228" spans="4:8" x14ac:dyDescent="0.25">
      <c r="D228" t="s">
        <v>2</v>
      </c>
      <c r="E228" t="s">
        <v>39</v>
      </c>
      <c r="F228" t="s">
        <v>15</v>
      </c>
      <c r="G228" s="2">
        <v>4802</v>
      </c>
      <c r="H228" s="3">
        <v>36</v>
      </c>
    </row>
    <row r="229" spans="4:8" x14ac:dyDescent="0.25">
      <c r="D229" t="s">
        <v>9</v>
      </c>
      <c r="E229" t="s">
        <v>38</v>
      </c>
      <c r="F229" t="s">
        <v>24</v>
      </c>
      <c r="G229" s="2">
        <v>4137</v>
      </c>
      <c r="H229" s="3">
        <v>60</v>
      </c>
    </row>
    <row r="230" spans="4:8" x14ac:dyDescent="0.25">
      <c r="D230" t="s">
        <v>3</v>
      </c>
      <c r="E230" t="s">
        <v>35</v>
      </c>
      <c r="F230" t="s">
        <v>23</v>
      </c>
      <c r="G230" s="2">
        <v>2023</v>
      </c>
      <c r="H230" s="3">
        <v>78</v>
      </c>
    </row>
    <row r="231" spans="4:8" x14ac:dyDescent="0.25">
      <c r="D231" t="s">
        <v>9</v>
      </c>
      <c r="E231" t="s">
        <v>36</v>
      </c>
      <c r="F231" t="s">
        <v>30</v>
      </c>
      <c r="G231" s="2">
        <v>9051</v>
      </c>
      <c r="H231" s="3">
        <v>57</v>
      </c>
    </row>
    <row r="232" spans="4:8" x14ac:dyDescent="0.25">
      <c r="D232" t="s">
        <v>9</v>
      </c>
      <c r="E232" t="s">
        <v>37</v>
      </c>
      <c r="F232" t="s">
        <v>28</v>
      </c>
      <c r="G232" s="2">
        <v>2919</v>
      </c>
      <c r="H232" s="3">
        <v>45</v>
      </c>
    </row>
    <row r="233" spans="4:8" x14ac:dyDescent="0.25">
      <c r="D233" t="s">
        <v>41</v>
      </c>
      <c r="E233" t="s">
        <v>38</v>
      </c>
      <c r="F233" t="s">
        <v>22</v>
      </c>
      <c r="G233" s="2">
        <v>5915</v>
      </c>
      <c r="H233" s="3">
        <v>3</v>
      </c>
    </row>
    <row r="234" spans="4:8" x14ac:dyDescent="0.25">
      <c r="D234" t="s">
        <v>10</v>
      </c>
      <c r="E234" t="s">
        <v>35</v>
      </c>
      <c r="F234" t="s">
        <v>15</v>
      </c>
      <c r="G234" s="2">
        <v>2562</v>
      </c>
      <c r="H234" s="3">
        <v>6</v>
      </c>
    </row>
    <row r="235" spans="4:8" x14ac:dyDescent="0.25">
      <c r="D235" t="s">
        <v>5</v>
      </c>
      <c r="E235" t="s">
        <v>37</v>
      </c>
      <c r="F235" t="s">
        <v>25</v>
      </c>
      <c r="G235" s="2">
        <v>8813</v>
      </c>
      <c r="H235" s="3">
        <v>21</v>
      </c>
    </row>
    <row r="236" spans="4:8" x14ac:dyDescent="0.25">
      <c r="D236" t="s">
        <v>5</v>
      </c>
      <c r="E236" t="s">
        <v>36</v>
      </c>
      <c r="F236" t="s">
        <v>18</v>
      </c>
      <c r="G236" s="2">
        <v>6111</v>
      </c>
      <c r="H236" s="3">
        <v>3</v>
      </c>
    </row>
    <row r="237" spans="4:8" x14ac:dyDescent="0.25">
      <c r="D237" t="s">
        <v>8</v>
      </c>
      <c r="E237" t="s">
        <v>34</v>
      </c>
      <c r="F237" t="s">
        <v>31</v>
      </c>
      <c r="G237" s="2">
        <v>3507</v>
      </c>
      <c r="H237" s="3">
        <v>288</v>
      </c>
    </row>
    <row r="238" spans="4:8" x14ac:dyDescent="0.25">
      <c r="D238" t="s">
        <v>6</v>
      </c>
      <c r="E238" t="s">
        <v>36</v>
      </c>
      <c r="F238" t="s">
        <v>13</v>
      </c>
      <c r="G238" s="2">
        <v>4319</v>
      </c>
      <c r="H238" s="3">
        <v>30</v>
      </c>
    </row>
    <row r="239" spans="4:8" x14ac:dyDescent="0.25">
      <c r="D239" t="s">
        <v>40</v>
      </c>
      <c r="E239" t="s">
        <v>38</v>
      </c>
      <c r="F239" t="s">
        <v>26</v>
      </c>
      <c r="G239" s="2">
        <v>609</v>
      </c>
      <c r="H239" s="3">
        <v>87</v>
      </c>
    </row>
    <row r="240" spans="4:8" x14ac:dyDescent="0.25">
      <c r="D240" t="s">
        <v>40</v>
      </c>
      <c r="E240" t="s">
        <v>39</v>
      </c>
      <c r="F240" t="s">
        <v>27</v>
      </c>
      <c r="G240" s="2">
        <v>6370</v>
      </c>
      <c r="H240" s="3">
        <v>30</v>
      </c>
    </row>
    <row r="241" spans="4:8" x14ac:dyDescent="0.25">
      <c r="D241" t="s">
        <v>5</v>
      </c>
      <c r="E241" t="s">
        <v>38</v>
      </c>
      <c r="F241" t="s">
        <v>19</v>
      </c>
      <c r="G241" s="2">
        <v>5474</v>
      </c>
      <c r="H241" s="3">
        <v>168</v>
      </c>
    </row>
    <row r="242" spans="4:8" x14ac:dyDescent="0.25">
      <c r="D242" t="s">
        <v>40</v>
      </c>
      <c r="E242" t="s">
        <v>36</v>
      </c>
      <c r="F242" t="s">
        <v>27</v>
      </c>
      <c r="G242" s="2">
        <v>3164</v>
      </c>
      <c r="H242" s="3">
        <v>306</v>
      </c>
    </row>
    <row r="243" spans="4:8" x14ac:dyDescent="0.25">
      <c r="D243" t="s">
        <v>6</v>
      </c>
      <c r="E243" t="s">
        <v>35</v>
      </c>
      <c r="F243" t="s">
        <v>4</v>
      </c>
      <c r="G243" s="2">
        <v>1302</v>
      </c>
      <c r="H243" s="3">
        <v>402</v>
      </c>
    </row>
    <row r="244" spans="4:8" x14ac:dyDescent="0.25">
      <c r="D244" t="s">
        <v>3</v>
      </c>
      <c r="E244" t="s">
        <v>37</v>
      </c>
      <c r="F244" t="s">
        <v>28</v>
      </c>
      <c r="G244" s="2">
        <v>7308</v>
      </c>
      <c r="H244" s="3">
        <v>327</v>
      </c>
    </row>
    <row r="245" spans="4:8" x14ac:dyDescent="0.25">
      <c r="D245" t="s">
        <v>40</v>
      </c>
      <c r="E245" t="s">
        <v>37</v>
      </c>
      <c r="F245" t="s">
        <v>27</v>
      </c>
      <c r="G245" s="2">
        <v>6132</v>
      </c>
      <c r="H245" s="3">
        <v>93</v>
      </c>
    </row>
    <row r="246" spans="4:8" x14ac:dyDescent="0.25">
      <c r="D246" t="s">
        <v>10</v>
      </c>
      <c r="E246" t="s">
        <v>35</v>
      </c>
      <c r="F246" t="s">
        <v>14</v>
      </c>
      <c r="G246" s="2">
        <v>3472</v>
      </c>
      <c r="H246" s="3">
        <v>96</v>
      </c>
    </row>
    <row r="247" spans="4:8" x14ac:dyDescent="0.25">
      <c r="D247" t="s">
        <v>8</v>
      </c>
      <c r="E247" t="s">
        <v>39</v>
      </c>
      <c r="F247" t="s">
        <v>18</v>
      </c>
      <c r="G247" s="2">
        <v>9660</v>
      </c>
      <c r="H247" s="3">
        <v>27</v>
      </c>
    </row>
    <row r="248" spans="4:8" x14ac:dyDescent="0.25">
      <c r="D248" t="s">
        <v>9</v>
      </c>
      <c r="E248" t="s">
        <v>38</v>
      </c>
      <c r="F248" t="s">
        <v>26</v>
      </c>
      <c r="G248" s="2">
        <v>2436</v>
      </c>
      <c r="H248" s="3">
        <v>99</v>
      </c>
    </row>
    <row r="249" spans="4:8" x14ac:dyDescent="0.25">
      <c r="D249" t="s">
        <v>9</v>
      </c>
      <c r="E249" t="s">
        <v>38</v>
      </c>
      <c r="F249" t="s">
        <v>33</v>
      </c>
      <c r="G249" s="2">
        <v>9506</v>
      </c>
      <c r="H249" s="3">
        <v>87</v>
      </c>
    </row>
    <row r="250" spans="4:8" x14ac:dyDescent="0.25">
      <c r="D250" t="s">
        <v>10</v>
      </c>
      <c r="E250" t="s">
        <v>37</v>
      </c>
      <c r="F250" t="s">
        <v>21</v>
      </c>
      <c r="G250" s="2">
        <v>245</v>
      </c>
      <c r="H250" s="3">
        <v>288</v>
      </c>
    </row>
    <row r="251" spans="4:8" x14ac:dyDescent="0.25">
      <c r="D251" t="s">
        <v>8</v>
      </c>
      <c r="E251" t="s">
        <v>35</v>
      </c>
      <c r="F251" t="s">
        <v>20</v>
      </c>
      <c r="G251" s="2">
        <v>2702</v>
      </c>
      <c r="H251" s="3">
        <v>363</v>
      </c>
    </row>
    <row r="252" spans="4:8" x14ac:dyDescent="0.25">
      <c r="D252" t="s">
        <v>10</v>
      </c>
      <c r="E252" t="s">
        <v>34</v>
      </c>
      <c r="F252" t="s">
        <v>17</v>
      </c>
      <c r="G252" s="2">
        <v>700</v>
      </c>
      <c r="H252" s="3">
        <v>87</v>
      </c>
    </row>
    <row r="253" spans="4:8" x14ac:dyDescent="0.25">
      <c r="D253" t="s">
        <v>6</v>
      </c>
      <c r="E253" t="s">
        <v>34</v>
      </c>
      <c r="F253" t="s">
        <v>17</v>
      </c>
      <c r="G253" s="2">
        <v>3759</v>
      </c>
      <c r="H253" s="3">
        <v>150</v>
      </c>
    </row>
    <row r="254" spans="4:8" x14ac:dyDescent="0.25">
      <c r="D254" t="s">
        <v>2</v>
      </c>
      <c r="E254" t="s">
        <v>35</v>
      </c>
      <c r="F254" t="s">
        <v>17</v>
      </c>
      <c r="G254" s="2">
        <v>1589</v>
      </c>
      <c r="H254" s="3">
        <v>303</v>
      </c>
    </row>
    <row r="255" spans="4:8" x14ac:dyDescent="0.25">
      <c r="D255" t="s">
        <v>7</v>
      </c>
      <c r="E255" t="s">
        <v>35</v>
      </c>
      <c r="F255" t="s">
        <v>28</v>
      </c>
      <c r="G255" s="2">
        <v>5194</v>
      </c>
      <c r="H255" s="3">
        <v>288</v>
      </c>
    </row>
    <row r="256" spans="4:8" x14ac:dyDescent="0.25">
      <c r="D256" t="s">
        <v>10</v>
      </c>
      <c r="E256" t="s">
        <v>36</v>
      </c>
      <c r="F256" t="s">
        <v>13</v>
      </c>
      <c r="G256" s="2">
        <v>945</v>
      </c>
      <c r="H256" s="3">
        <v>75</v>
      </c>
    </row>
    <row r="257" spans="4:8" x14ac:dyDescent="0.25">
      <c r="D257" t="s">
        <v>40</v>
      </c>
      <c r="E257" t="s">
        <v>38</v>
      </c>
      <c r="F257" t="s">
        <v>31</v>
      </c>
      <c r="G257" s="2">
        <v>1988</v>
      </c>
      <c r="H257" s="3">
        <v>39</v>
      </c>
    </row>
    <row r="258" spans="4:8" x14ac:dyDescent="0.25">
      <c r="D258" t="s">
        <v>6</v>
      </c>
      <c r="E258" t="s">
        <v>34</v>
      </c>
      <c r="F258" t="s">
        <v>32</v>
      </c>
      <c r="G258" s="2">
        <v>6734</v>
      </c>
      <c r="H258" s="3">
        <v>123</v>
      </c>
    </row>
    <row r="259" spans="4:8" x14ac:dyDescent="0.25">
      <c r="D259" t="s">
        <v>40</v>
      </c>
      <c r="E259" t="s">
        <v>36</v>
      </c>
      <c r="F259" t="s">
        <v>4</v>
      </c>
      <c r="G259" s="2">
        <v>217</v>
      </c>
      <c r="H259" s="3">
        <v>36</v>
      </c>
    </row>
    <row r="260" spans="4:8" x14ac:dyDescent="0.25">
      <c r="D260" t="s">
        <v>5</v>
      </c>
      <c r="E260" t="s">
        <v>34</v>
      </c>
      <c r="F260" t="s">
        <v>22</v>
      </c>
      <c r="G260" s="2">
        <v>6279</v>
      </c>
      <c r="H260" s="3">
        <v>237</v>
      </c>
    </row>
    <row r="261" spans="4:8" x14ac:dyDescent="0.25">
      <c r="D261" t="s">
        <v>40</v>
      </c>
      <c r="E261" t="s">
        <v>36</v>
      </c>
      <c r="F261" t="s">
        <v>13</v>
      </c>
      <c r="G261" s="2">
        <v>4424</v>
      </c>
      <c r="H261" s="3">
        <v>201</v>
      </c>
    </row>
    <row r="262" spans="4:8" x14ac:dyDescent="0.25">
      <c r="D262" t="s">
        <v>2</v>
      </c>
      <c r="E262" t="s">
        <v>36</v>
      </c>
      <c r="F262" t="s">
        <v>17</v>
      </c>
      <c r="G262" s="2">
        <v>189</v>
      </c>
      <c r="H262" s="3">
        <v>48</v>
      </c>
    </row>
    <row r="263" spans="4:8" x14ac:dyDescent="0.25">
      <c r="D263" t="s">
        <v>5</v>
      </c>
      <c r="E263" t="s">
        <v>35</v>
      </c>
      <c r="F263" t="s">
        <v>22</v>
      </c>
      <c r="G263" s="2">
        <v>490</v>
      </c>
      <c r="H263" s="3">
        <v>84</v>
      </c>
    </row>
    <row r="264" spans="4:8" x14ac:dyDescent="0.25">
      <c r="D264" t="s">
        <v>8</v>
      </c>
      <c r="E264" t="s">
        <v>37</v>
      </c>
      <c r="F264" t="s">
        <v>21</v>
      </c>
      <c r="G264" s="2">
        <v>434</v>
      </c>
      <c r="H264" s="3">
        <v>87</v>
      </c>
    </row>
    <row r="265" spans="4:8" x14ac:dyDescent="0.25">
      <c r="D265" t="s">
        <v>7</v>
      </c>
      <c r="E265" t="s">
        <v>38</v>
      </c>
      <c r="F265" t="s">
        <v>30</v>
      </c>
      <c r="G265" s="2">
        <v>10129</v>
      </c>
      <c r="H265" s="3">
        <v>312</v>
      </c>
    </row>
    <row r="266" spans="4:8" x14ac:dyDescent="0.25">
      <c r="D266" t="s">
        <v>3</v>
      </c>
      <c r="E266" t="s">
        <v>39</v>
      </c>
      <c r="F266" t="s">
        <v>28</v>
      </c>
      <c r="G266" s="2">
        <v>1652</v>
      </c>
      <c r="H266" s="3">
        <v>102</v>
      </c>
    </row>
    <row r="267" spans="4:8" x14ac:dyDescent="0.25">
      <c r="D267" t="s">
        <v>8</v>
      </c>
      <c r="E267" t="s">
        <v>38</v>
      </c>
      <c r="F267" t="s">
        <v>21</v>
      </c>
      <c r="G267" s="2">
        <v>6433</v>
      </c>
      <c r="H267" s="3">
        <v>78</v>
      </c>
    </row>
    <row r="268" spans="4:8" x14ac:dyDescent="0.25">
      <c r="D268" t="s">
        <v>3</v>
      </c>
      <c r="E268" t="s">
        <v>34</v>
      </c>
      <c r="F268" t="s">
        <v>23</v>
      </c>
      <c r="G268" s="2">
        <v>2212</v>
      </c>
      <c r="H268" s="3">
        <v>117</v>
      </c>
    </row>
    <row r="269" spans="4:8" x14ac:dyDescent="0.25">
      <c r="D269" t="s">
        <v>41</v>
      </c>
      <c r="E269" t="s">
        <v>35</v>
      </c>
      <c r="F269" t="s">
        <v>19</v>
      </c>
      <c r="G269" s="2">
        <v>609</v>
      </c>
      <c r="H269" s="3">
        <v>99</v>
      </c>
    </row>
    <row r="270" spans="4:8" x14ac:dyDescent="0.25">
      <c r="D270" t="s">
        <v>40</v>
      </c>
      <c r="E270" t="s">
        <v>35</v>
      </c>
      <c r="F270" t="s">
        <v>24</v>
      </c>
      <c r="G270" s="2">
        <v>1638</v>
      </c>
      <c r="H270" s="3">
        <v>48</v>
      </c>
    </row>
    <row r="271" spans="4:8" x14ac:dyDescent="0.25">
      <c r="D271" t="s">
        <v>7</v>
      </c>
      <c r="E271" t="s">
        <v>34</v>
      </c>
      <c r="F271" t="s">
        <v>15</v>
      </c>
      <c r="G271" s="2">
        <v>3829</v>
      </c>
      <c r="H271" s="3">
        <v>24</v>
      </c>
    </row>
    <row r="272" spans="4:8" x14ac:dyDescent="0.25">
      <c r="D272" t="s">
        <v>40</v>
      </c>
      <c r="E272" t="s">
        <v>39</v>
      </c>
      <c r="F272" t="s">
        <v>15</v>
      </c>
      <c r="G272" s="2">
        <v>5775</v>
      </c>
      <c r="H272" s="3">
        <v>42</v>
      </c>
    </row>
    <row r="273" spans="4:8" x14ac:dyDescent="0.25">
      <c r="D273" t="s">
        <v>6</v>
      </c>
      <c r="E273" t="s">
        <v>35</v>
      </c>
      <c r="F273" t="s">
        <v>20</v>
      </c>
      <c r="G273" s="2">
        <v>1071</v>
      </c>
      <c r="H273" s="3">
        <v>270</v>
      </c>
    </row>
    <row r="274" spans="4:8" x14ac:dyDescent="0.25">
      <c r="D274" t="s">
        <v>8</v>
      </c>
      <c r="E274" t="s">
        <v>36</v>
      </c>
      <c r="F274" t="s">
        <v>23</v>
      </c>
      <c r="G274" s="2">
        <v>5019</v>
      </c>
      <c r="H274" s="3">
        <v>150</v>
      </c>
    </row>
    <row r="275" spans="4:8" x14ac:dyDescent="0.25">
      <c r="D275" t="s">
        <v>2</v>
      </c>
      <c r="E275" t="s">
        <v>37</v>
      </c>
      <c r="F275" t="s">
        <v>15</v>
      </c>
      <c r="G275" s="2">
        <v>2863</v>
      </c>
      <c r="H275" s="3">
        <v>42</v>
      </c>
    </row>
    <row r="276" spans="4:8" x14ac:dyDescent="0.25">
      <c r="D276" t="s">
        <v>40</v>
      </c>
      <c r="E276" t="s">
        <v>35</v>
      </c>
      <c r="F276" t="s">
        <v>29</v>
      </c>
      <c r="G276" s="2">
        <v>1617</v>
      </c>
      <c r="H276" s="3">
        <v>126</v>
      </c>
    </row>
    <row r="277" spans="4:8" x14ac:dyDescent="0.25">
      <c r="D277" t="s">
        <v>6</v>
      </c>
      <c r="E277" t="s">
        <v>37</v>
      </c>
      <c r="F277" t="s">
        <v>26</v>
      </c>
      <c r="G277" s="2">
        <v>6818</v>
      </c>
      <c r="H277" s="3">
        <v>6</v>
      </c>
    </row>
    <row r="278" spans="4:8" x14ac:dyDescent="0.25">
      <c r="D278" t="s">
        <v>3</v>
      </c>
      <c r="E278" t="s">
        <v>35</v>
      </c>
      <c r="F278" t="s">
        <v>15</v>
      </c>
      <c r="G278" s="2">
        <v>6657</v>
      </c>
      <c r="H278" s="3">
        <v>276</v>
      </c>
    </row>
    <row r="279" spans="4:8" x14ac:dyDescent="0.25">
      <c r="D279" t="s">
        <v>3</v>
      </c>
      <c r="E279" t="s">
        <v>34</v>
      </c>
      <c r="F279" t="s">
        <v>17</v>
      </c>
      <c r="G279" s="2">
        <v>2919</v>
      </c>
      <c r="H279" s="3">
        <v>93</v>
      </c>
    </row>
    <row r="280" spans="4:8" x14ac:dyDescent="0.25">
      <c r="D280" t="s">
        <v>2</v>
      </c>
      <c r="E280" t="s">
        <v>36</v>
      </c>
      <c r="F280" t="s">
        <v>31</v>
      </c>
      <c r="G280" s="2">
        <v>3094</v>
      </c>
      <c r="H280" s="3">
        <v>246</v>
      </c>
    </row>
    <row r="281" spans="4:8" x14ac:dyDescent="0.25">
      <c r="D281" t="s">
        <v>6</v>
      </c>
      <c r="E281" t="s">
        <v>39</v>
      </c>
      <c r="F281" t="s">
        <v>24</v>
      </c>
      <c r="G281" s="2">
        <v>2989</v>
      </c>
      <c r="H281" s="3">
        <v>3</v>
      </c>
    </row>
    <row r="282" spans="4:8" x14ac:dyDescent="0.25">
      <c r="D282" t="s">
        <v>8</v>
      </c>
      <c r="E282" t="s">
        <v>38</v>
      </c>
      <c r="F282" t="s">
        <v>27</v>
      </c>
      <c r="G282" s="2">
        <v>2268</v>
      </c>
      <c r="H282" s="3">
        <v>63</v>
      </c>
    </row>
    <row r="283" spans="4:8" x14ac:dyDescent="0.25">
      <c r="D283" t="s">
        <v>5</v>
      </c>
      <c r="E283" t="s">
        <v>35</v>
      </c>
      <c r="F283" t="s">
        <v>31</v>
      </c>
      <c r="G283" s="2">
        <v>4753</v>
      </c>
      <c r="H283" s="3">
        <v>246</v>
      </c>
    </row>
    <row r="284" spans="4:8" x14ac:dyDescent="0.25">
      <c r="D284" t="s">
        <v>2</v>
      </c>
      <c r="E284" t="s">
        <v>34</v>
      </c>
      <c r="F284" t="s">
        <v>19</v>
      </c>
      <c r="G284" s="2">
        <v>7511</v>
      </c>
      <c r="H284" s="3">
        <v>120</v>
      </c>
    </row>
    <row r="285" spans="4:8" x14ac:dyDescent="0.25">
      <c r="D285" t="s">
        <v>2</v>
      </c>
      <c r="E285" t="s">
        <v>38</v>
      </c>
      <c r="F285" t="s">
        <v>31</v>
      </c>
      <c r="G285" s="2">
        <v>4326</v>
      </c>
      <c r="H285" s="3">
        <v>348</v>
      </c>
    </row>
    <row r="286" spans="4:8" x14ac:dyDescent="0.25">
      <c r="D286" t="s">
        <v>41</v>
      </c>
      <c r="E286" t="s">
        <v>34</v>
      </c>
      <c r="F286" t="s">
        <v>23</v>
      </c>
      <c r="G286" s="2">
        <v>4935</v>
      </c>
      <c r="H286" s="3">
        <v>126</v>
      </c>
    </row>
    <row r="287" spans="4:8" x14ac:dyDescent="0.25">
      <c r="D287" t="s">
        <v>6</v>
      </c>
      <c r="E287" t="s">
        <v>35</v>
      </c>
      <c r="F287" t="s">
        <v>30</v>
      </c>
      <c r="G287" s="2">
        <v>4781</v>
      </c>
      <c r="H287" s="3">
        <v>123</v>
      </c>
    </row>
    <row r="288" spans="4:8" x14ac:dyDescent="0.25">
      <c r="D288" t="s">
        <v>5</v>
      </c>
      <c r="E288" t="s">
        <v>38</v>
      </c>
      <c r="F288" t="s">
        <v>25</v>
      </c>
      <c r="G288" s="2">
        <v>7483</v>
      </c>
      <c r="H288" s="3">
        <v>45</v>
      </c>
    </row>
    <row r="289" spans="4:8" x14ac:dyDescent="0.25">
      <c r="D289" t="s">
        <v>10</v>
      </c>
      <c r="E289" t="s">
        <v>38</v>
      </c>
      <c r="F289" t="s">
        <v>4</v>
      </c>
      <c r="G289" s="2">
        <v>6860</v>
      </c>
      <c r="H289" s="3">
        <v>126</v>
      </c>
    </row>
    <row r="290" spans="4:8" x14ac:dyDescent="0.25">
      <c r="D290" t="s">
        <v>40</v>
      </c>
      <c r="E290" t="s">
        <v>37</v>
      </c>
      <c r="F290" t="s">
        <v>29</v>
      </c>
      <c r="G290" s="2">
        <v>9002</v>
      </c>
      <c r="H290" s="3">
        <v>72</v>
      </c>
    </row>
    <row r="291" spans="4:8" x14ac:dyDescent="0.25">
      <c r="D291" t="s">
        <v>6</v>
      </c>
      <c r="E291" t="s">
        <v>36</v>
      </c>
      <c r="F291" t="s">
        <v>29</v>
      </c>
      <c r="G291" s="2">
        <v>1400</v>
      </c>
      <c r="H291" s="3">
        <v>135</v>
      </c>
    </row>
    <row r="292" spans="4:8" x14ac:dyDescent="0.25">
      <c r="D292" t="s">
        <v>10</v>
      </c>
      <c r="E292" t="s">
        <v>34</v>
      </c>
      <c r="F292" t="s">
        <v>22</v>
      </c>
      <c r="G292" s="2">
        <v>4053</v>
      </c>
      <c r="H292" s="3">
        <v>24</v>
      </c>
    </row>
    <row r="293" spans="4:8" x14ac:dyDescent="0.25">
      <c r="D293" t="s">
        <v>7</v>
      </c>
      <c r="E293" t="s">
        <v>36</v>
      </c>
      <c r="F293" t="s">
        <v>31</v>
      </c>
      <c r="G293" s="2">
        <v>2149</v>
      </c>
      <c r="H293" s="3">
        <v>117</v>
      </c>
    </row>
    <row r="294" spans="4:8" x14ac:dyDescent="0.25">
      <c r="D294" t="s">
        <v>3</v>
      </c>
      <c r="E294" t="s">
        <v>39</v>
      </c>
      <c r="F294" t="s">
        <v>29</v>
      </c>
      <c r="G294" s="2">
        <v>3640</v>
      </c>
      <c r="H294" s="3">
        <v>51</v>
      </c>
    </row>
    <row r="295" spans="4:8" x14ac:dyDescent="0.25">
      <c r="D295" t="s">
        <v>2</v>
      </c>
      <c r="E295" t="s">
        <v>39</v>
      </c>
      <c r="F295" t="s">
        <v>23</v>
      </c>
      <c r="G295" s="2">
        <v>630</v>
      </c>
      <c r="H295" s="3">
        <v>36</v>
      </c>
    </row>
    <row r="296" spans="4:8" x14ac:dyDescent="0.25">
      <c r="D296" t="s">
        <v>9</v>
      </c>
      <c r="E296" t="s">
        <v>35</v>
      </c>
      <c r="F296" t="s">
        <v>27</v>
      </c>
      <c r="G296" s="2">
        <v>2429</v>
      </c>
      <c r="H296" s="3">
        <v>144</v>
      </c>
    </row>
    <row r="297" spans="4:8" x14ac:dyDescent="0.25">
      <c r="D297" t="s">
        <v>9</v>
      </c>
      <c r="E297" t="s">
        <v>36</v>
      </c>
      <c r="F297" t="s">
        <v>25</v>
      </c>
      <c r="G297" s="2">
        <v>2142</v>
      </c>
      <c r="H297" s="3">
        <v>114</v>
      </c>
    </row>
    <row r="298" spans="4:8" x14ac:dyDescent="0.25">
      <c r="D298" t="s">
        <v>7</v>
      </c>
      <c r="E298" t="s">
        <v>37</v>
      </c>
      <c r="F298" t="s">
        <v>30</v>
      </c>
      <c r="G298" s="2">
        <v>6454</v>
      </c>
      <c r="H298" s="3">
        <v>54</v>
      </c>
    </row>
    <row r="299" spans="4:8" x14ac:dyDescent="0.25">
      <c r="D299" t="s">
        <v>7</v>
      </c>
      <c r="E299" t="s">
        <v>37</v>
      </c>
      <c r="F299" t="s">
        <v>16</v>
      </c>
      <c r="G299" s="2">
        <v>4487</v>
      </c>
      <c r="H299" s="3">
        <v>333</v>
      </c>
    </row>
    <row r="300" spans="4:8" x14ac:dyDescent="0.25">
      <c r="D300" t="s">
        <v>3</v>
      </c>
      <c r="E300" t="s">
        <v>37</v>
      </c>
      <c r="F300" t="s">
        <v>4</v>
      </c>
      <c r="G300" s="2">
        <v>938</v>
      </c>
      <c r="H300" s="3">
        <v>366</v>
      </c>
    </row>
    <row r="301" spans="4:8" x14ac:dyDescent="0.25">
      <c r="D301" t="s">
        <v>3</v>
      </c>
      <c r="E301" t="s">
        <v>38</v>
      </c>
      <c r="F301" t="s">
        <v>26</v>
      </c>
      <c r="G301" s="2">
        <v>8841</v>
      </c>
      <c r="H301" s="3">
        <v>303</v>
      </c>
    </row>
    <row r="302" spans="4:8" x14ac:dyDescent="0.25">
      <c r="D302" t="s">
        <v>2</v>
      </c>
      <c r="E302" t="s">
        <v>39</v>
      </c>
      <c r="F302" t="s">
        <v>33</v>
      </c>
      <c r="G302" s="2">
        <v>4018</v>
      </c>
      <c r="H302" s="3">
        <v>126</v>
      </c>
    </row>
    <row r="303" spans="4:8" x14ac:dyDescent="0.25">
      <c r="D303" t="s">
        <v>41</v>
      </c>
      <c r="E303" t="s">
        <v>37</v>
      </c>
      <c r="F303" t="s">
        <v>15</v>
      </c>
      <c r="G303" s="2">
        <v>714</v>
      </c>
      <c r="H303" s="3">
        <v>231</v>
      </c>
    </row>
    <row r="304" spans="4:8" x14ac:dyDescent="0.25">
      <c r="D304" t="s">
        <v>9</v>
      </c>
      <c r="E304" t="s">
        <v>38</v>
      </c>
      <c r="F304" t="s">
        <v>25</v>
      </c>
      <c r="G304" s="2">
        <v>3850</v>
      </c>
      <c r="H304" s="3">
        <v>102</v>
      </c>
    </row>
  </sheetData>
  <conditionalFormatting sqref="G5:G304">
    <cfRule type="colorScale" priority="2">
      <colorScale>
        <cfvo type="min"/>
        <cfvo type="percentile" val="50"/>
        <cfvo type="max"/>
        <color rgb="FF63BE7B"/>
        <color rgb="FFFFEB84"/>
        <color rgb="FFF8696B"/>
      </colorScale>
    </cfRule>
  </conditionalFormatting>
  <conditionalFormatting sqref="H5:H304">
    <cfRule type="dataBar" priority="1">
      <dataBar>
        <cfvo type="min"/>
        <cfvo type="max"/>
        <color rgb="FF008AEF"/>
      </dataBar>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1:G9"/>
  <sheetViews>
    <sheetView showGridLines="0" workbookViewId="0">
      <selection activeCell="K7" sqref="K7"/>
    </sheetView>
  </sheetViews>
  <sheetFormatPr defaultRowHeight="15" x14ac:dyDescent="0.25"/>
  <cols>
    <col min="4" max="6" width="12.5703125" bestFit="1" customWidth="1"/>
  </cols>
  <sheetData>
    <row r="1" spans="4:7" ht="18.75" x14ac:dyDescent="0.3">
      <c r="D1" s="21" t="s">
        <v>63</v>
      </c>
    </row>
    <row r="3" spans="4:7" x14ac:dyDescent="0.25">
      <c r="D3" s="10" t="s">
        <v>60</v>
      </c>
      <c r="E3" s="11" t="s">
        <v>1</v>
      </c>
      <c r="F3" s="17"/>
      <c r="G3" s="11" t="s">
        <v>49</v>
      </c>
    </row>
    <row r="4" spans="4:7" x14ac:dyDescent="0.25">
      <c r="D4" s="12" t="s">
        <v>34</v>
      </c>
      <c r="E4" s="13">
        <f>SUMIFS(Data[Amount],Data[Geography],D4)</f>
        <v>252469</v>
      </c>
      <c r="F4" s="16">
        <f>E4</f>
        <v>252469</v>
      </c>
      <c r="G4" s="18">
        <f>SUMIFS(Data[Units],Data[Geography],D4)</f>
        <v>8760</v>
      </c>
    </row>
    <row r="5" spans="4:7" x14ac:dyDescent="0.25">
      <c r="D5" s="12" t="s">
        <v>36</v>
      </c>
      <c r="E5" s="13">
        <f>SUMIFS(Data[Amount],Data[Geography],D5)</f>
        <v>237944</v>
      </c>
      <c r="F5" s="16">
        <f t="shared" ref="F5:F9" si="0">E5</f>
        <v>237944</v>
      </c>
      <c r="G5" s="18">
        <f>SUMIFS(Data[Units],Data[Geography],D5)</f>
        <v>7302</v>
      </c>
    </row>
    <row r="6" spans="4:7" x14ac:dyDescent="0.25">
      <c r="D6" s="12" t="s">
        <v>37</v>
      </c>
      <c r="E6" s="13">
        <f>SUMIFS(Data[Amount],Data[Geography],D6)</f>
        <v>218813</v>
      </c>
      <c r="F6" s="16">
        <f t="shared" si="0"/>
        <v>218813</v>
      </c>
      <c r="G6" s="18">
        <f>SUMIFS(Data[Units],Data[Geography],D6)</f>
        <v>7431</v>
      </c>
    </row>
    <row r="7" spans="4:7" x14ac:dyDescent="0.25">
      <c r="D7" s="12" t="s">
        <v>35</v>
      </c>
      <c r="E7" s="13">
        <f>SUMIFS(Data[Amount],Data[Geography],D7)</f>
        <v>189434</v>
      </c>
      <c r="F7" s="16">
        <f t="shared" si="0"/>
        <v>189434</v>
      </c>
      <c r="G7" s="18">
        <f>SUMIFS(Data[Units],Data[Geography],D7)</f>
        <v>10158</v>
      </c>
    </row>
    <row r="8" spans="4:7" x14ac:dyDescent="0.25">
      <c r="D8" s="12" t="s">
        <v>39</v>
      </c>
      <c r="E8" s="13">
        <f>SUMIFS(Data[Amount],Data[Geography],D8)</f>
        <v>173530</v>
      </c>
      <c r="F8" s="16">
        <f t="shared" si="0"/>
        <v>173530</v>
      </c>
      <c r="G8" s="18">
        <f>SUMIFS(Data[Units],Data[Geography],D8)</f>
        <v>5745</v>
      </c>
    </row>
    <row r="9" spans="4:7" x14ac:dyDescent="0.25">
      <c r="D9" s="14" t="s">
        <v>38</v>
      </c>
      <c r="E9" s="15">
        <f>SUMIFS(Data[Amount],Data[Geography],D9)</f>
        <v>168679</v>
      </c>
      <c r="F9" s="16">
        <f t="shared" si="0"/>
        <v>168679</v>
      </c>
      <c r="G9" s="19">
        <f>SUMIFS(Data[Units],Data[Geography],D9)</f>
        <v>6264</v>
      </c>
    </row>
  </sheetData>
  <conditionalFormatting sqref="F4:F9">
    <cfRule type="dataBar" priority="1">
      <dataBar showValue="0">
        <cfvo type="min"/>
        <cfvo type="max"/>
        <color rgb="FF008AEF"/>
      </dataBar>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G11"/>
  <sheetViews>
    <sheetView workbookViewId="0">
      <selection activeCell="G17" sqref="G17"/>
    </sheetView>
  </sheetViews>
  <sheetFormatPr defaultRowHeight="15" x14ac:dyDescent="0.25"/>
  <cols>
    <col min="2" max="2" width="13.140625" bestFit="1" customWidth="1"/>
    <col min="3" max="3" width="14.85546875" customWidth="1"/>
    <col min="4" max="4" width="11.28515625" bestFit="1" customWidth="1"/>
    <col min="5" max="5" width="12.28515625" customWidth="1"/>
    <col min="6" max="6" width="12.5703125" customWidth="1"/>
    <col min="7" max="7" width="14" customWidth="1"/>
    <col min="8" max="8" width="11.7109375" customWidth="1"/>
    <col min="9" max="9" width="16.140625" customWidth="1"/>
    <col min="10" max="10" width="12.7109375" customWidth="1"/>
    <col min="11" max="11" width="10.28515625" customWidth="1"/>
    <col min="12" max="13" width="12.42578125" customWidth="1"/>
    <col min="14" max="14" width="11" customWidth="1"/>
    <col min="15" max="15" width="12.140625" customWidth="1"/>
    <col min="16" max="16" width="12.5703125" customWidth="1"/>
    <col min="17" max="17" width="14" customWidth="1"/>
    <col min="18" max="18" width="11.7109375" customWidth="1"/>
    <col min="19" max="19" width="16.140625" customWidth="1"/>
    <col min="20" max="20" width="12.7109375" customWidth="1"/>
    <col min="21" max="21" width="10.28515625" customWidth="1"/>
    <col min="22" max="23" width="12.42578125" customWidth="1"/>
    <col min="24" max="24" width="11" customWidth="1"/>
    <col min="25" max="25" width="12.140625" customWidth="1"/>
    <col min="26" max="26" width="12.5703125" customWidth="1"/>
    <col min="27" max="27" width="14" customWidth="1"/>
    <col min="28" max="28" width="11.7109375" customWidth="1"/>
    <col min="29" max="29" width="16.140625" customWidth="1"/>
    <col min="30" max="30" width="12.7109375" customWidth="1"/>
    <col min="31" max="31" width="10.28515625" customWidth="1"/>
    <col min="32" max="32" width="12.42578125" customWidth="1"/>
    <col min="33" max="46" width="5.7109375" customWidth="1"/>
    <col min="47" max="257" width="7.28515625" customWidth="1"/>
    <col min="258" max="270" width="8.28515625" customWidth="1"/>
    <col min="271" max="271" width="11.28515625" bestFit="1" customWidth="1"/>
  </cols>
  <sheetData>
    <row r="2" spans="2:7" ht="28.5" x14ac:dyDescent="0.45">
      <c r="G2" s="22" t="s">
        <v>64</v>
      </c>
    </row>
    <row r="4" spans="2:7" x14ac:dyDescent="0.25">
      <c r="C4" s="23" t="s">
        <v>67</v>
      </c>
    </row>
    <row r="5" spans="2:7" x14ac:dyDescent="0.25">
      <c r="B5" s="23" t="s">
        <v>65</v>
      </c>
      <c r="C5" t="s">
        <v>66</v>
      </c>
      <c r="D5" t="s">
        <v>69</v>
      </c>
      <c r="E5" t="s">
        <v>68</v>
      </c>
    </row>
    <row r="6" spans="2:7" x14ac:dyDescent="0.25">
      <c r="B6" s="24" t="s">
        <v>39</v>
      </c>
      <c r="C6" s="26">
        <v>45752</v>
      </c>
      <c r="D6" s="25">
        <v>45752</v>
      </c>
      <c r="E6" s="25">
        <v>1518</v>
      </c>
    </row>
    <row r="7" spans="2:7" x14ac:dyDescent="0.25">
      <c r="B7" s="24" t="s">
        <v>37</v>
      </c>
      <c r="C7" s="26">
        <v>25655</v>
      </c>
      <c r="D7" s="25">
        <v>25655</v>
      </c>
      <c r="E7" s="25">
        <v>453</v>
      </c>
    </row>
    <row r="8" spans="2:7" x14ac:dyDescent="0.25">
      <c r="B8" s="24" t="s">
        <v>36</v>
      </c>
      <c r="C8" s="26">
        <v>23709</v>
      </c>
      <c r="D8" s="25">
        <v>23709</v>
      </c>
      <c r="E8" s="25">
        <v>909</v>
      </c>
    </row>
    <row r="9" spans="2:7" x14ac:dyDescent="0.25">
      <c r="B9" s="24" t="s">
        <v>38</v>
      </c>
      <c r="C9" s="26">
        <v>18928</v>
      </c>
      <c r="D9" s="25">
        <v>18928</v>
      </c>
      <c r="E9" s="25">
        <v>738</v>
      </c>
    </row>
    <row r="10" spans="2:7" x14ac:dyDescent="0.25">
      <c r="B10" s="24" t="s">
        <v>34</v>
      </c>
      <c r="C10" s="26">
        <v>7763</v>
      </c>
      <c r="D10" s="25">
        <v>7763</v>
      </c>
      <c r="E10" s="25">
        <v>174</v>
      </c>
    </row>
    <row r="11" spans="2:7" x14ac:dyDescent="0.25">
      <c r="B11" s="24" t="s">
        <v>35</v>
      </c>
      <c r="C11" s="26">
        <v>2142</v>
      </c>
      <c r="D11" s="25">
        <v>2142</v>
      </c>
      <c r="E11" s="25">
        <v>318</v>
      </c>
    </row>
  </sheetData>
  <conditionalFormatting pivot="1" sqref="D6:D11">
    <cfRule type="dataBar" priority="1">
      <dataBar showValue="0">
        <cfvo type="min"/>
        <cfvo type="max"/>
        <color rgb="FFFFFF00"/>
      </dataBar>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3CF71-5A84-4A7E-91EE-43522F18DE53}">
  <dimension ref="I2:J11"/>
  <sheetViews>
    <sheetView workbookViewId="0">
      <selection activeCell="G11" sqref="G11"/>
    </sheetView>
  </sheetViews>
  <sheetFormatPr defaultRowHeight="15" x14ac:dyDescent="0.25"/>
  <cols>
    <col min="9" max="9" width="19.42578125" bestFit="1" customWidth="1"/>
    <col min="10" max="12" width="13.140625" bestFit="1" customWidth="1"/>
    <col min="13" max="15" width="3" bestFit="1" customWidth="1"/>
    <col min="16" max="53" width="4" bestFit="1" customWidth="1"/>
    <col min="54" max="264" width="5" bestFit="1" customWidth="1"/>
    <col min="265" max="277" width="6" bestFit="1" customWidth="1"/>
    <col min="278" max="278" width="11.28515625" bestFit="1" customWidth="1"/>
  </cols>
  <sheetData>
    <row r="2" spans="9:10" ht="28.5" x14ac:dyDescent="0.45">
      <c r="I2" s="22" t="s">
        <v>70</v>
      </c>
    </row>
    <row r="5" spans="9:10" x14ac:dyDescent="0.25">
      <c r="I5" s="23" t="s">
        <v>65</v>
      </c>
      <c r="J5" t="s">
        <v>72</v>
      </c>
    </row>
    <row r="6" spans="9:10" x14ac:dyDescent="0.25">
      <c r="I6" s="24" t="s">
        <v>15</v>
      </c>
      <c r="J6" s="27">
        <v>44.990867579908674</v>
      </c>
    </row>
    <row r="7" spans="9:10" x14ac:dyDescent="0.25">
      <c r="I7" s="24" t="s">
        <v>33</v>
      </c>
      <c r="J7" s="27">
        <v>37.303128371089535</v>
      </c>
    </row>
    <row r="8" spans="9:10" x14ac:dyDescent="0.25">
      <c r="I8" s="24" t="s">
        <v>24</v>
      </c>
      <c r="J8" s="27">
        <v>33.88697318007663</v>
      </c>
    </row>
    <row r="9" spans="9:10" x14ac:dyDescent="0.25">
      <c r="I9" s="24" t="s">
        <v>26</v>
      </c>
      <c r="J9" s="27">
        <v>32.807189542483663</v>
      </c>
    </row>
    <row r="10" spans="9:10" x14ac:dyDescent="0.25">
      <c r="I10" s="24" t="s">
        <v>22</v>
      </c>
      <c r="J10" s="27">
        <v>32.301656920077974</v>
      </c>
    </row>
    <row r="11" spans="9:10" x14ac:dyDescent="0.25">
      <c r="I11" s="24" t="s">
        <v>71</v>
      </c>
      <c r="J11" s="27">
        <v>35.949565217391303</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EC0E4-438D-4B59-81B4-255855A13F2F}">
  <dimension ref="G2:U304"/>
  <sheetViews>
    <sheetView topLeftCell="B1" workbookViewId="0">
      <selection activeCell="P23" sqref="P23"/>
    </sheetView>
  </sheetViews>
  <sheetFormatPr defaultRowHeight="15" x14ac:dyDescent="0.25"/>
  <sheetData>
    <row r="2" spans="7:21" ht="31.5" x14ac:dyDescent="0.5">
      <c r="G2" s="28" t="s">
        <v>73</v>
      </c>
    </row>
    <row r="4" spans="7:21" x14ac:dyDescent="0.25">
      <c r="Q4" s="4" t="s">
        <v>11</v>
      </c>
      <c r="R4" s="4" t="s">
        <v>12</v>
      </c>
      <c r="S4" s="4" t="s">
        <v>0</v>
      </c>
      <c r="T4" s="8" t="s">
        <v>1</v>
      </c>
      <c r="U4" s="8" t="s">
        <v>49</v>
      </c>
    </row>
    <row r="5" spans="7:21" x14ac:dyDescent="0.25">
      <c r="Q5" t="s">
        <v>40</v>
      </c>
      <c r="R5" t="s">
        <v>37</v>
      </c>
      <c r="S5" t="s">
        <v>30</v>
      </c>
      <c r="T5" s="2">
        <v>1624</v>
      </c>
      <c r="U5" s="3">
        <v>114</v>
      </c>
    </row>
    <row r="6" spans="7:21" x14ac:dyDescent="0.25">
      <c r="Q6" t="s">
        <v>8</v>
      </c>
      <c r="R6" t="s">
        <v>35</v>
      </c>
      <c r="S6" t="s">
        <v>32</v>
      </c>
      <c r="T6" s="2">
        <v>6706</v>
      </c>
      <c r="U6" s="3">
        <v>459</v>
      </c>
    </row>
    <row r="7" spans="7:21" x14ac:dyDescent="0.25">
      <c r="Q7" t="s">
        <v>9</v>
      </c>
      <c r="R7" t="s">
        <v>35</v>
      </c>
      <c r="S7" t="s">
        <v>4</v>
      </c>
      <c r="T7" s="2">
        <v>959</v>
      </c>
      <c r="U7" s="3">
        <v>147</v>
      </c>
    </row>
    <row r="8" spans="7:21" x14ac:dyDescent="0.25">
      <c r="Q8" t="s">
        <v>41</v>
      </c>
      <c r="R8" t="s">
        <v>36</v>
      </c>
      <c r="S8" t="s">
        <v>18</v>
      </c>
      <c r="T8" s="2">
        <v>9632</v>
      </c>
      <c r="U8" s="3">
        <v>288</v>
      </c>
    </row>
    <row r="9" spans="7:21" x14ac:dyDescent="0.25">
      <c r="Q9" t="s">
        <v>6</v>
      </c>
      <c r="R9" t="s">
        <v>39</v>
      </c>
      <c r="S9" t="s">
        <v>25</v>
      </c>
      <c r="T9" s="2">
        <v>2100</v>
      </c>
      <c r="U9" s="3">
        <v>414</v>
      </c>
    </row>
    <row r="10" spans="7:21" x14ac:dyDescent="0.25">
      <c r="Q10" t="s">
        <v>40</v>
      </c>
      <c r="R10" t="s">
        <v>35</v>
      </c>
      <c r="S10" t="s">
        <v>33</v>
      </c>
      <c r="T10" s="2">
        <v>8869</v>
      </c>
      <c r="U10" s="3">
        <v>432</v>
      </c>
    </row>
    <row r="11" spans="7:21" x14ac:dyDescent="0.25">
      <c r="Q11" t="s">
        <v>6</v>
      </c>
      <c r="R11" t="s">
        <v>38</v>
      </c>
      <c r="S11" t="s">
        <v>31</v>
      </c>
      <c r="T11" s="2">
        <v>2681</v>
      </c>
      <c r="U11" s="3">
        <v>54</v>
      </c>
    </row>
    <row r="12" spans="7:21" x14ac:dyDescent="0.25">
      <c r="Q12" t="s">
        <v>8</v>
      </c>
      <c r="R12" t="s">
        <v>35</v>
      </c>
      <c r="S12" t="s">
        <v>22</v>
      </c>
      <c r="T12" s="2">
        <v>5012</v>
      </c>
      <c r="U12" s="3">
        <v>210</v>
      </c>
    </row>
    <row r="13" spans="7:21" x14ac:dyDescent="0.25">
      <c r="Q13" t="s">
        <v>7</v>
      </c>
      <c r="R13" t="s">
        <v>38</v>
      </c>
      <c r="S13" t="s">
        <v>14</v>
      </c>
      <c r="T13" s="2">
        <v>1281</v>
      </c>
      <c r="U13" s="3">
        <v>75</v>
      </c>
    </row>
    <row r="14" spans="7:21" x14ac:dyDescent="0.25">
      <c r="Q14" t="s">
        <v>5</v>
      </c>
      <c r="R14" t="s">
        <v>37</v>
      </c>
      <c r="S14" t="s">
        <v>14</v>
      </c>
      <c r="T14" s="2">
        <v>4991</v>
      </c>
      <c r="U14" s="3">
        <v>12</v>
      </c>
    </row>
    <row r="15" spans="7:21" x14ac:dyDescent="0.25">
      <c r="Q15" t="s">
        <v>2</v>
      </c>
      <c r="R15" t="s">
        <v>39</v>
      </c>
      <c r="S15" t="s">
        <v>25</v>
      </c>
      <c r="T15" s="2">
        <v>1785</v>
      </c>
      <c r="U15" s="3">
        <v>462</v>
      </c>
    </row>
    <row r="16" spans="7:21" x14ac:dyDescent="0.25">
      <c r="Q16" t="s">
        <v>3</v>
      </c>
      <c r="R16" t="s">
        <v>37</v>
      </c>
      <c r="S16" t="s">
        <v>17</v>
      </c>
      <c r="T16" s="2">
        <v>3983</v>
      </c>
      <c r="U16" s="3">
        <v>144</v>
      </c>
    </row>
    <row r="17" spans="17:21" x14ac:dyDescent="0.25">
      <c r="Q17" t="s">
        <v>9</v>
      </c>
      <c r="R17" t="s">
        <v>38</v>
      </c>
      <c r="S17" t="s">
        <v>16</v>
      </c>
      <c r="T17" s="2">
        <v>2646</v>
      </c>
      <c r="U17" s="3">
        <v>120</v>
      </c>
    </row>
    <row r="18" spans="17:21" x14ac:dyDescent="0.25">
      <c r="Q18" t="s">
        <v>2</v>
      </c>
      <c r="R18" t="s">
        <v>34</v>
      </c>
      <c r="S18" t="s">
        <v>13</v>
      </c>
      <c r="T18" s="2">
        <v>252</v>
      </c>
      <c r="U18" s="3">
        <v>54</v>
      </c>
    </row>
    <row r="19" spans="17:21" x14ac:dyDescent="0.25">
      <c r="Q19" t="s">
        <v>3</v>
      </c>
      <c r="R19" t="s">
        <v>35</v>
      </c>
      <c r="S19" t="s">
        <v>25</v>
      </c>
      <c r="T19" s="2">
        <v>2464</v>
      </c>
      <c r="U19" s="3">
        <v>234</v>
      </c>
    </row>
    <row r="20" spans="17:21" x14ac:dyDescent="0.25">
      <c r="Q20" t="s">
        <v>3</v>
      </c>
      <c r="R20" t="s">
        <v>35</v>
      </c>
      <c r="S20" t="s">
        <v>29</v>
      </c>
      <c r="T20" s="2">
        <v>2114</v>
      </c>
      <c r="U20" s="3">
        <v>66</v>
      </c>
    </row>
    <row r="21" spans="17:21" x14ac:dyDescent="0.25">
      <c r="Q21" t="s">
        <v>6</v>
      </c>
      <c r="R21" t="s">
        <v>37</v>
      </c>
      <c r="S21" t="s">
        <v>31</v>
      </c>
      <c r="T21" s="2">
        <v>7693</v>
      </c>
      <c r="U21" s="3">
        <v>87</v>
      </c>
    </row>
    <row r="22" spans="17:21" x14ac:dyDescent="0.25">
      <c r="Q22" t="s">
        <v>5</v>
      </c>
      <c r="R22" t="s">
        <v>34</v>
      </c>
      <c r="S22" t="s">
        <v>20</v>
      </c>
      <c r="T22" s="2">
        <v>15610</v>
      </c>
      <c r="U22" s="3">
        <v>339</v>
      </c>
    </row>
    <row r="23" spans="17:21" x14ac:dyDescent="0.25">
      <c r="Q23" t="s">
        <v>41</v>
      </c>
      <c r="R23" t="s">
        <v>34</v>
      </c>
      <c r="S23" t="s">
        <v>22</v>
      </c>
      <c r="T23" s="2">
        <v>336</v>
      </c>
      <c r="U23" s="3">
        <v>144</v>
      </c>
    </row>
    <row r="24" spans="17:21" x14ac:dyDescent="0.25">
      <c r="Q24" t="s">
        <v>2</v>
      </c>
      <c r="R24" t="s">
        <v>39</v>
      </c>
      <c r="S24" t="s">
        <v>20</v>
      </c>
      <c r="T24" s="2">
        <v>9443</v>
      </c>
      <c r="U24" s="3">
        <v>162</v>
      </c>
    </row>
    <row r="25" spans="17:21" x14ac:dyDescent="0.25">
      <c r="Q25" t="s">
        <v>9</v>
      </c>
      <c r="R25" t="s">
        <v>34</v>
      </c>
      <c r="S25" t="s">
        <v>23</v>
      </c>
      <c r="T25" s="2">
        <v>8155</v>
      </c>
      <c r="U25" s="3">
        <v>90</v>
      </c>
    </row>
    <row r="26" spans="17:21" x14ac:dyDescent="0.25">
      <c r="Q26" t="s">
        <v>8</v>
      </c>
      <c r="R26" t="s">
        <v>38</v>
      </c>
      <c r="S26" t="s">
        <v>23</v>
      </c>
      <c r="T26" s="2">
        <v>1701</v>
      </c>
      <c r="U26" s="3">
        <v>234</v>
      </c>
    </row>
    <row r="27" spans="17:21" x14ac:dyDescent="0.25">
      <c r="Q27" t="s">
        <v>10</v>
      </c>
      <c r="R27" t="s">
        <v>38</v>
      </c>
      <c r="S27" t="s">
        <v>22</v>
      </c>
      <c r="T27" s="2">
        <v>2205</v>
      </c>
      <c r="U27" s="3">
        <v>141</v>
      </c>
    </row>
    <row r="28" spans="17:21" x14ac:dyDescent="0.25">
      <c r="Q28" t="s">
        <v>8</v>
      </c>
      <c r="R28" t="s">
        <v>37</v>
      </c>
      <c r="S28" t="s">
        <v>19</v>
      </c>
      <c r="T28" s="2">
        <v>1771</v>
      </c>
      <c r="U28" s="3">
        <v>204</v>
      </c>
    </row>
    <row r="29" spans="17:21" x14ac:dyDescent="0.25">
      <c r="Q29" t="s">
        <v>41</v>
      </c>
      <c r="R29" t="s">
        <v>35</v>
      </c>
      <c r="S29" t="s">
        <v>15</v>
      </c>
      <c r="T29" s="2">
        <v>2114</v>
      </c>
      <c r="U29" s="3">
        <v>186</v>
      </c>
    </row>
    <row r="30" spans="17:21" x14ac:dyDescent="0.25">
      <c r="Q30" t="s">
        <v>41</v>
      </c>
      <c r="R30" t="s">
        <v>36</v>
      </c>
      <c r="S30" t="s">
        <v>13</v>
      </c>
      <c r="T30" s="2">
        <v>10311</v>
      </c>
      <c r="U30" s="3">
        <v>231</v>
      </c>
    </row>
    <row r="31" spans="17:21" x14ac:dyDescent="0.25">
      <c r="Q31" t="s">
        <v>3</v>
      </c>
      <c r="R31" t="s">
        <v>39</v>
      </c>
      <c r="S31" t="s">
        <v>16</v>
      </c>
      <c r="T31" s="2">
        <v>21</v>
      </c>
      <c r="U31" s="3">
        <v>168</v>
      </c>
    </row>
    <row r="32" spans="17:21" x14ac:dyDescent="0.25">
      <c r="Q32" t="s">
        <v>10</v>
      </c>
      <c r="R32" t="s">
        <v>35</v>
      </c>
      <c r="S32" t="s">
        <v>20</v>
      </c>
      <c r="T32" s="2">
        <v>1974</v>
      </c>
      <c r="U32" s="3">
        <v>195</v>
      </c>
    </row>
    <row r="33" spans="17:21" x14ac:dyDescent="0.25">
      <c r="Q33" t="s">
        <v>5</v>
      </c>
      <c r="R33" t="s">
        <v>36</v>
      </c>
      <c r="S33" t="s">
        <v>23</v>
      </c>
      <c r="T33" s="2">
        <v>6314</v>
      </c>
      <c r="U33" s="3">
        <v>15</v>
      </c>
    </row>
    <row r="34" spans="17:21" x14ac:dyDescent="0.25">
      <c r="Q34" t="s">
        <v>10</v>
      </c>
      <c r="R34" t="s">
        <v>37</v>
      </c>
      <c r="S34" t="s">
        <v>23</v>
      </c>
      <c r="T34" s="2">
        <v>4683</v>
      </c>
      <c r="U34" s="3">
        <v>30</v>
      </c>
    </row>
    <row r="35" spans="17:21" x14ac:dyDescent="0.25">
      <c r="Q35" t="s">
        <v>41</v>
      </c>
      <c r="R35" t="s">
        <v>37</v>
      </c>
      <c r="S35" t="s">
        <v>24</v>
      </c>
      <c r="T35" s="2">
        <v>6398</v>
      </c>
      <c r="U35" s="3">
        <v>102</v>
      </c>
    </row>
    <row r="36" spans="17:21" x14ac:dyDescent="0.25">
      <c r="Q36" t="s">
        <v>2</v>
      </c>
      <c r="R36" t="s">
        <v>35</v>
      </c>
      <c r="S36" t="s">
        <v>19</v>
      </c>
      <c r="T36" s="2">
        <v>553</v>
      </c>
      <c r="U36" s="3">
        <v>15</v>
      </c>
    </row>
    <row r="37" spans="17:21" x14ac:dyDescent="0.25">
      <c r="Q37" t="s">
        <v>8</v>
      </c>
      <c r="R37" t="s">
        <v>39</v>
      </c>
      <c r="S37" t="s">
        <v>30</v>
      </c>
      <c r="T37" s="2">
        <v>7021</v>
      </c>
      <c r="U37" s="3">
        <v>183</v>
      </c>
    </row>
    <row r="38" spans="17:21" x14ac:dyDescent="0.25">
      <c r="Q38" t="s">
        <v>40</v>
      </c>
      <c r="R38" t="s">
        <v>39</v>
      </c>
      <c r="S38" t="s">
        <v>22</v>
      </c>
      <c r="T38" s="2">
        <v>5817</v>
      </c>
      <c r="U38" s="3">
        <v>12</v>
      </c>
    </row>
    <row r="39" spans="17:21" x14ac:dyDescent="0.25">
      <c r="Q39" t="s">
        <v>41</v>
      </c>
      <c r="R39" t="s">
        <v>39</v>
      </c>
      <c r="S39" t="s">
        <v>14</v>
      </c>
      <c r="T39" s="2">
        <v>3976</v>
      </c>
      <c r="U39" s="3">
        <v>72</v>
      </c>
    </row>
    <row r="40" spans="17:21" x14ac:dyDescent="0.25">
      <c r="Q40" t="s">
        <v>6</v>
      </c>
      <c r="R40" t="s">
        <v>38</v>
      </c>
      <c r="S40" t="s">
        <v>27</v>
      </c>
      <c r="T40" s="2">
        <v>1134</v>
      </c>
      <c r="U40" s="3">
        <v>282</v>
      </c>
    </row>
    <row r="41" spans="17:21" x14ac:dyDescent="0.25">
      <c r="Q41" t="s">
        <v>2</v>
      </c>
      <c r="R41" t="s">
        <v>39</v>
      </c>
      <c r="S41" t="s">
        <v>28</v>
      </c>
      <c r="T41" s="2">
        <v>6027</v>
      </c>
      <c r="U41" s="3">
        <v>144</v>
      </c>
    </row>
    <row r="42" spans="17:21" x14ac:dyDescent="0.25">
      <c r="Q42" t="s">
        <v>6</v>
      </c>
      <c r="R42" t="s">
        <v>37</v>
      </c>
      <c r="S42" t="s">
        <v>16</v>
      </c>
      <c r="T42" s="2">
        <v>1904</v>
      </c>
      <c r="U42" s="3">
        <v>405</v>
      </c>
    </row>
    <row r="43" spans="17:21" x14ac:dyDescent="0.25">
      <c r="Q43" t="s">
        <v>7</v>
      </c>
      <c r="R43" t="s">
        <v>34</v>
      </c>
      <c r="S43" t="s">
        <v>32</v>
      </c>
      <c r="T43" s="2">
        <v>3262</v>
      </c>
      <c r="U43" s="3">
        <v>75</v>
      </c>
    </row>
    <row r="44" spans="17:21" x14ac:dyDescent="0.25">
      <c r="Q44" t="s">
        <v>40</v>
      </c>
      <c r="R44" t="s">
        <v>34</v>
      </c>
      <c r="S44" t="s">
        <v>27</v>
      </c>
      <c r="T44" s="2">
        <v>2289</v>
      </c>
      <c r="U44" s="3">
        <v>135</v>
      </c>
    </row>
    <row r="45" spans="17:21" x14ac:dyDescent="0.25">
      <c r="Q45" t="s">
        <v>5</v>
      </c>
      <c r="R45" t="s">
        <v>34</v>
      </c>
      <c r="S45" t="s">
        <v>27</v>
      </c>
      <c r="T45" s="2">
        <v>6986</v>
      </c>
      <c r="U45" s="3">
        <v>21</v>
      </c>
    </row>
    <row r="46" spans="17:21" x14ac:dyDescent="0.25">
      <c r="Q46" t="s">
        <v>2</v>
      </c>
      <c r="R46" t="s">
        <v>38</v>
      </c>
      <c r="S46" t="s">
        <v>23</v>
      </c>
      <c r="T46" s="2">
        <v>4417</v>
      </c>
      <c r="U46" s="3">
        <v>153</v>
      </c>
    </row>
    <row r="47" spans="17:21" x14ac:dyDescent="0.25">
      <c r="Q47" t="s">
        <v>6</v>
      </c>
      <c r="R47" t="s">
        <v>34</v>
      </c>
      <c r="S47" t="s">
        <v>15</v>
      </c>
      <c r="T47" s="2">
        <v>1442</v>
      </c>
      <c r="U47" s="3">
        <v>15</v>
      </c>
    </row>
    <row r="48" spans="17:21" x14ac:dyDescent="0.25">
      <c r="Q48" t="s">
        <v>3</v>
      </c>
      <c r="R48" t="s">
        <v>35</v>
      </c>
      <c r="S48" t="s">
        <v>14</v>
      </c>
      <c r="T48" s="2">
        <v>2415</v>
      </c>
      <c r="U48" s="3">
        <v>255</v>
      </c>
    </row>
    <row r="49" spans="17:21" x14ac:dyDescent="0.25">
      <c r="Q49" t="s">
        <v>2</v>
      </c>
      <c r="R49" t="s">
        <v>37</v>
      </c>
      <c r="S49" t="s">
        <v>19</v>
      </c>
      <c r="T49" s="2">
        <v>238</v>
      </c>
      <c r="U49" s="3">
        <v>18</v>
      </c>
    </row>
    <row r="50" spans="17:21" x14ac:dyDescent="0.25">
      <c r="Q50" t="s">
        <v>6</v>
      </c>
      <c r="R50" t="s">
        <v>37</v>
      </c>
      <c r="S50" t="s">
        <v>23</v>
      </c>
      <c r="T50" s="2">
        <v>4949</v>
      </c>
      <c r="U50" s="3">
        <v>189</v>
      </c>
    </row>
    <row r="51" spans="17:21" x14ac:dyDescent="0.25">
      <c r="Q51" t="s">
        <v>5</v>
      </c>
      <c r="R51" t="s">
        <v>38</v>
      </c>
      <c r="S51" t="s">
        <v>32</v>
      </c>
      <c r="T51" s="2">
        <v>5075</v>
      </c>
      <c r="U51" s="3">
        <v>21</v>
      </c>
    </row>
    <row r="52" spans="17:21" x14ac:dyDescent="0.25">
      <c r="Q52" t="s">
        <v>3</v>
      </c>
      <c r="R52" t="s">
        <v>36</v>
      </c>
      <c r="S52" t="s">
        <v>16</v>
      </c>
      <c r="T52" s="2">
        <v>9198</v>
      </c>
      <c r="U52" s="3">
        <v>36</v>
      </c>
    </row>
    <row r="53" spans="17:21" x14ac:dyDescent="0.25">
      <c r="Q53" t="s">
        <v>6</v>
      </c>
      <c r="R53" t="s">
        <v>34</v>
      </c>
      <c r="S53" t="s">
        <v>29</v>
      </c>
      <c r="T53" s="2">
        <v>3339</v>
      </c>
      <c r="U53" s="3">
        <v>75</v>
      </c>
    </row>
    <row r="54" spans="17:21" x14ac:dyDescent="0.25">
      <c r="Q54" t="s">
        <v>40</v>
      </c>
      <c r="R54" t="s">
        <v>34</v>
      </c>
      <c r="S54" t="s">
        <v>17</v>
      </c>
      <c r="T54" s="2">
        <v>5019</v>
      </c>
      <c r="U54" s="3">
        <v>156</v>
      </c>
    </row>
    <row r="55" spans="17:21" x14ac:dyDescent="0.25">
      <c r="Q55" t="s">
        <v>5</v>
      </c>
      <c r="R55" t="s">
        <v>36</v>
      </c>
      <c r="S55" t="s">
        <v>16</v>
      </c>
      <c r="T55" s="2">
        <v>16184</v>
      </c>
      <c r="U55" s="3">
        <v>39</v>
      </c>
    </row>
    <row r="56" spans="17:21" x14ac:dyDescent="0.25">
      <c r="Q56" t="s">
        <v>6</v>
      </c>
      <c r="R56" t="s">
        <v>36</v>
      </c>
      <c r="S56" t="s">
        <v>21</v>
      </c>
      <c r="T56" s="2">
        <v>497</v>
      </c>
      <c r="U56" s="3">
        <v>63</v>
      </c>
    </row>
    <row r="57" spans="17:21" x14ac:dyDescent="0.25">
      <c r="Q57" t="s">
        <v>2</v>
      </c>
      <c r="R57" t="s">
        <v>36</v>
      </c>
      <c r="S57" t="s">
        <v>29</v>
      </c>
      <c r="T57" s="2">
        <v>8211</v>
      </c>
      <c r="U57" s="3">
        <v>75</v>
      </c>
    </row>
    <row r="58" spans="17:21" x14ac:dyDescent="0.25">
      <c r="Q58" t="s">
        <v>2</v>
      </c>
      <c r="R58" t="s">
        <v>38</v>
      </c>
      <c r="S58" t="s">
        <v>28</v>
      </c>
      <c r="T58" s="2">
        <v>6580</v>
      </c>
      <c r="U58" s="3">
        <v>183</v>
      </c>
    </row>
    <row r="59" spans="17:21" x14ac:dyDescent="0.25">
      <c r="Q59" t="s">
        <v>41</v>
      </c>
      <c r="R59" t="s">
        <v>35</v>
      </c>
      <c r="S59" t="s">
        <v>13</v>
      </c>
      <c r="T59" s="2">
        <v>4760</v>
      </c>
      <c r="U59" s="3">
        <v>69</v>
      </c>
    </row>
    <row r="60" spans="17:21" x14ac:dyDescent="0.25">
      <c r="Q60" t="s">
        <v>40</v>
      </c>
      <c r="R60" t="s">
        <v>36</v>
      </c>
      <c r="S60" t="s">
        <v>25</v>
      </c>
      <c r="T60" s="2">
        <v>5439</v>
      </c>
      <c r="U60" s="3">
        <v>30</v>
      </c>
    </row>
    <row r="61" spans="17:21" x14ac:dyDescent="0.25">
      <c r="Q61" t="s">
        <v>41</v>
      </c>
      <c r="R61" t="s">
        <v>34</v>
      </c>
      <c r="S61" t="s">
        <v>17</v>
      </c>
      <c r="T61" s="2">
        <v>1463</v>
      </c>
      <c r="U61" s="3">
        <v>39</v>
      </c>
    </row>
    <row r="62" spans="17:21" x14ac:dyDescent="0.25">
      <c r="Q62" t="s">
        <v>3</v>
      </c>
      <c r="R62" t="s">
        <v>34</v>
      </c>
      <c r="S62" t="s">
        <v>32</v>
      </c>
      <c r="T62" s="2">
        <v>7777</v>
      </c>
      <c r="U62" s="3">
        <v>504</v>
      </c>
    </row>
    <row r="63" spans="17:21" x14ac:dyDescent="0.25">
      <c r="Q63" t="s">
        <v>9</v>
      </c>
      <c r="R63" t="s">
        <v>37</v>
      </c>
      <c r="S63" t="s">
        <v>29</v>
      </c>
      <c r="T63" s="2">
        <v>1085</v>
      </c>
      <c r="U63" s="3">
        <v>273</v>
      </c>
    </row>
    <row r="64" spans="17:21" x14ac:dyDescent="0.25">
      <c r="Q64" t="s">
        <v>5</v>
      </c>
      <c r="R64" t="s">
        <v>37</v>
      </c>
      <c r="S64" t="s">
        <v>31</v>
      </c>
      <c r="T64" s="2">
        <v>182</v>
      </c>
      <c r="U64" s="3">
        <v>48</v>
      </c>
    </row>
    <row r="65" spans="17:21" x14ac:dyDescent="0.25">
      <c r="Q65" t="s">
        <v>6</v>
      </c>
      <c r="R65" t="s">
        <v>34</v>
      </c>
      <c r="S65" t="s">
        <v>27</v>
      </c>
      <c r="T65" s="2">
        <v>4242</v>
      </c>
      <c r="U65" s="3">
        <v>207</v>
      </c>
    </row>
    <row r="66" spans="17:21" x14ac:dyDescent="0.25">
      <c r="Q66" t="s">
        <v>6</v>
      </c>
      <c r="R66" t="s">
        <v>36</v>
      </c>
      <c r="S66" t="s">
        <v>32</v>
      </c>
      <c r="T66" s="2">
        <v>6118</v>
      </c>
      <c r="U66" s="3">
        <v>9</v>
      </c>
    </row>
    <row r="67" spans="17:21" x14ac:dyDescent="0.25">
      <c r="Q67" t="s">
        <v>10</v>
      </c>
      <c r="R67" t="s">
        <v>36</v>
      </c>
      <c r="S67" t="s">
        <v>23</v>
      </c>
      <c r="T67" s="2">
        <v>2317</v>
      </c>
      <c r="U67" s="3">
        <v>261</v>
      </c>
    </row>
    <row r="68" spans="17:21" x14ac:dyDescent="0.25">
      <c r="Q68" t="s">
        <v>6</v>
      </c>
      <c r="R68" t="s">
        <v>38</v>
      </c>
      <c r="S68" t="s">
        <v>16</v>
      </c>
      <c r="T68" s="2">
        <v>938</v>
      </c>
      <c r="U68" s="3">
        <v>6</v>
      </c>
    </row>
    <row r="69" spans="17:21" x14ac:dyDescent="0.25">
      <c r="Q69" t="s">
        <v>8</v>
      </c>
      <c r="R69" t="s">
        <v>37</v>
      </c>
      <c r="S69" t="s">
        <v>15</v>
      </c>
      <c r="T69" s="2">
        <v>9709</v>
      </c>
      <c r="U69" s="3">
        <v>30</v>
      </c>
    </row>
    <row r="70" spans="17:21" x14ac:dyDescent="0.25">
      <c r="Q70" t="s">
        <v>7</v>
      </c>
      <c r="R70" t="s">
        <v>34</v>
      </c>
      <c r="S70" t="s">
        <v>20</v>
      </c>
      <c r="T70" s="2">
        <v>2205</v>
      </c>
      <c r="U70" s="3">
        <v>138</v>
      </c>
    </row>
    <row r="71" spans="17:21" x14ac:dyDescent="0.25">
      <c r="Q71" t="s">
        <v>7</v>
      </c>
      <c r="R71" t="s">
        <v>37</v>
      </c>
      <c r="S71" t="s">
        <v>17</v>
      </c>
      <c r="T71" s="2">
        <v>4487</v>
      </c>
      <c r="U71" s="3">
        <v>111</v>
      </c>
    </row>
    <row r="72" spans="17:21" x14ac:dyDescent="0.25">
      <c r="Q72" t="s">
        <v>5</v>
      </c>
      <c r="R72" t="s">
        <v>35</v>
      </c>
      <c r="S72" t="s">
        <v>18</v>
      </c>
      <c r="T72" s="2">
        <v>2415</v>
      </c>
      <c r="U72" s="3">
        <v>15</v>
      </c>
    </row>
    <row r="73" spans="17:21" x14ac:dyDescent="0.25">
      <c r="Q73" t="s">
        <v>40</v>
      </c>
      <c r="R73" t="s">
        <v>34</v>
      </c>
      <c r="S73" t="s">
        <v>19</v>
      </c>
      <c r="T73" s="2">
        <v>4018</v>
      </c>
      <c r="U73" s="3">
        <v>162</v>
      </c>
    </row>
    <row r="74" spans="17:21" x14ac:dyDescent="0.25">
      <c r="Q74" t="s">
        <v>5</v>
      </c>
      <c r="R74" t="s">
        <v>34</v>
      </c>
      <c r="S74" t="s">
        <v>19</v>
      </c>
      <c r="T74" s="2">
        <v>861</v>
      </c>
      <c r="U74" s="3">
        <v>195</v>
      </c>
    </row>
    <row r="75" spans="17:21" x14ac:dyDescent="0.25">
      <c r="Q75" t="s">
        <v>10</v>
      </c>
      <c r="R75" t="s">
        <v>38</v>
      </c>
      <c r="S75" t="s">
        <v>14</v>
      </c>
      <c r="T75" s="2">
        <v>5586</v>
      </c>
      <c r="U75" s="3">
        <v>525</v>
      </c>
    </row>
    <row r="76" spans="17:21" x14ac:dyDescent="0.25">
      <c r="Q76" t="s">
        <v>7</v>
      </c>
      <c r="R76" t="s">
        <v>34</v>
      </c>
      <c r="S76" t="s">
        <v>33</v>
      </c>
      <c r="T76" s="2">
        <v>2226</v>
      </c>
      <c r="U76" s="3">
        <v>48</v>
      </c>
    </row>
    <row r="77" spans="17:21" x14ac:dyDescent="0.25">
      <c r="Q77" t="s">
        <v>9</v>
      </c>
      <c r="R77" t="s">
        <v>34</v>
      </c>
      <c r="S77" t="s">
        <v>28</v>
      </c>
      <c r="T77" s="2">
        <v>14329</v>
      </c>
      <c r="U77" s="3">
        <v>150</v>
      </c>
    </row>
    <row r="78" spans="17:21" x14ac:dyDescent="0.25">
      <c r="Q78" t="s">
        <v>9</v>
      </c>
      <c r="R78" t="s">
        <v>34</v>
      </c>
      <c r="S78" t="s">
        <v>20</v>
      </c>
      <c r="T78" s="2">
        <v>8463</v>
      </c>
      <c r="U78" s="3">
        <v>492</v>
      </c>
    </row>
    <row r="79" spans="17:21" x14ac:dyDescent="0.25">
      <c r="Q79" t="s">
        <v>5</v>
      </c>
      <c r="R79" t="s">
        <v>34</v>
      </c>
      <c r="S79" t="s">
        <v>29</v>
      </c>
      <c r="T79" s="2">
        <v>2891</v>
      </c>
      <c r="U79" s="3">
        <v>102</v>
      </c>
    </row>
    <row r="80" spans="17:21" x14ac:dyDescent="0.25">
      <c r="Q80" t="s">
        <v>3</v>
      </c>
      <c r="R80" t="s">
        <v>36</v>
      </c>
      <c r="S80" t="s">
        <v>23</v>
      </c>
      <c r="T80" s="2">
        <v>3773</v>
      </c>
      <c r="U80" s="3">
        <v>165</v>
      </c>
    </row>
    <row r="81" spans="17:21" x14ac:dyDescent="0.25">
      <c r="Q81" t="s">
        <v>41</v>
      </c>
      <c r="R81" t="s">
        <v>36</v>
      </c>
      <c r="S81" t="s">
        <v>28</v>
      </c>
      <c r="T81" s="2">
        <v>854</v>
      </c>
      <c r="U81" s="3">
        <v>309</v>
      </c>
    </row>
    <row r="82" spans="17:21" x14ac:dyDescent="0.25">
      <c r="Q82" t="s">
        <v>6</v>
      </c>
      <c r="R82" t="s">
        <v>36</v>
      </c>
      <c r="S82" t="s">
        <v>17</v>
      </c>
      <c r="T82" s="2">
        <v>4970</v>
      </c>
      <c r="U82" s="3">
        <v>156</v>
      </c>
    </row>
    <row r="83" spans="17:21" x14ac:dyDescent="0.25">
      <c r="Q83" t="s">
        <v>9</v>
      </c>
      <c r="R83" t="s">
        <v>35</v>
      </c>
      <c r="S83" t="s">
        <v>26</v>
      </c>
      <c r="T83" s="2">
        <v>98</v>
      </c>
      <c r="U83" s="3">
        <v>159</v>
      </c>
    </row>
    <row r="84" spans="17:21" x14ac:dyDescent="0.25">
      <c r="Q84" t="s">
        <v>5</v>
      </c>
      <c r="R84" t="s">
        <v>35</v>
      </c>
      <c r="S84" t="s">
        <v>15</v>
      </c>
      <c r="T84" s="2">
        <v>13391</v>
      </c>
      <c r="U84" s="3">
        <v>201</v>
      </c>
    </row>
    <row r="85" spans="17:21" x14ac:dyDescent="0.25">
      <c r="Q85" t="s">
        <v>8</v>
      </c>
      <c r="R85" t="s">
        <v>39</v>
      </c>
      <c r="S85" t="s">
        <v>31</v>
      </c>
      <c r="T85" s="2">
        <v>8890</v>
      </c>
      <c r="U85" s="3">
        <v>210</v>
      </c>
    </row>
    <row r="86" spans="17:21" x14ac:dyDescent="0.25">
      <c r="Q86" t="s">
        <v>2</v>
      </c>
      <c r="R86" t="s">
        <v>38</v>
      </c>
      <c r="S86" t="s">
        <v>13</v>
      </c>
      <c r="T86" s="2">
        <v>56</v>
      </c>
      <c r="U86" s="3">
        <v>51</v>
      </c>
    </row>
    <row r="87" spans="17:21" x14ac:dyDescent="0.25">
      <c r="Q87" t="s">
        <v>3</v>
      </c>
      <c r="R87" t="s">
        <v>36</v>
      </c>
      <c r="S87" t="s">
        <v>25</v>
      </c>
      <c r="T87" s="2">
        <v>3339</v>
      </c>
      <c r="U87" s="3">
        <v>39</v>
      </c>
    </row>
    <row r="88" spans="17:21" x14ac:dyDescent="0.25">
      <c r="Q88" t="s">
        <v>10</v>
      </c>
      <c r="R88" t="s">
        <v>35</v>
      </c>
      <c r="S88" t="s">
        <v>18</v>
      </c>
      <c r="T88" s="2">
        <v>3808</v>
      </c>
      <c r="U88" s="3">
        <v>279</v>
      </c>
    </row>
    <row r="89" spans="17:21" x14ac:dyDescent="0.25">
      <c r="Q89" t="s">
        <v>10</v>
      </c>
      <c r="R89" t="s">
        <v>38</v>
      </c>
      <c r="S89" t="s">
        <v>13</v>
      </c>
      <c r="T89" s="2">
        <v>63</v>
      </c>
      <c r="U89" s="3">
        <v>123</v>
      </c>
    </row>
    <row r="90" spans="17:21" x14ac:dyDescent="0.25">
      <c r="Q90" t="s">
        <v>2</v>
      </c>
      <c r="R90" t="s">
        <v>39</v>
      </c>
      <c r="S90" t="s">
        <v>27</v>
      </c>
      <c r="T90" s="2">
        <v>7812</v>
      </c>
      <c r="U90" s="3">
        <v>81</v>
      </c>
    </row>
    <row r="91" spans="17:21" x14ac:dyDescent="0.25">
      <c r="Q91" t="s">
        <v>40</v>
      </c>
      <c r="R91" t="s">
        <v>37</v>
      </c>
      <c r="S91" t="s">
        <v>19</v>
      </c>
      <c r="T91" s="2">
        <v>7693</v>
      </c>
      <c r="U91" s="3">
        <v>21</v>
      </c>
    </row>
    <row r="92" spans="17:21" x14ac:dyDescent="0.25">
      <c r="Q92" t="s">
        <v>3</v>
      </c>
      <c r="R92" t="s">
        <v>36</v>
      </c>
      <c r="S92" t="s">
        <v>28</v>
      </c>
      <c r="T92" s="2">
        <v>973</v>
      </c>
      <c r="U92" s="3">
        <v>162</v>
      </c>
    </row>
    <row r="93" spans="17:21" x14ac:dyDescent="0.25">
      <c r="Q93" t="s">
        <v>10</v>
      </c>
      <c r="R93" t="s">
        <v>35</v>
      </c>
      <c r="S93" t="s">
        <v>21</v>
      </c>
      <c r="T93" s="2">
        <v>567</v>
      </c>
      <c r="U93" s="3">
        <v>228</v>
      </c>
    </row>
    <row r="94" spans="17:21" x14ac:dyDescent="0.25">
      <c r="Q94" t="s">
        <v>10</v>
      </c>
      <c r="R94" t="s">
        <v>36</v>
      </c>
      <c r="S94" t="s">
        <v>29</v>
      </c>
      <c r="T94" s="2">
        <v>2471</v>
      </c>
      <c r="U94" s="3">
        <v>342</v>
      </c>
    </row>
    <row r="95" spans="17:21" x14ac:dyDescent="0.25">
      <c r="Q95" t="s">
        <v>5</v>
      </c>
      <c r="R95" t="s">
        <v>38</v>
      </c>
      <c r="S95" t="s">
        <v>13</v>
      </c>
      <c r="T95" s="2">
        <v>7189</v>
      </c>
      <c r="U95" s="3">
        <v>54</v>
      </c>
    </row>
    <row r="96" spans="17:21" x14ac:dyDescent="0.25">
      <c r="Q96" t="s">
        <v>41</v>
      </c>
      <c r="R96" t="s">
        <v>35</v>
      </c>
      <c r="S96" t="s">
        <v>28</v>
      </c>
      <c r="T96" s="2">
        <v>7455</v>
      </c>
      <c r="U96" s="3">
        <v>216</v>
      </c>
    </row>
    <row r="97" spans="17:21" x14ac:dyDescent="0.25">
      <c r="Q97" t="s">
        <v>3</v>
      </c>
      <c r="R97" t="s">
        <v>34</v>
      </c>
      <c r="S97" t="s">
        <v>26</v>
      </c>
      <c r="T97" s="2">
        <v>3108</v>
      </c>
      <c r="U97" s="3">
        <v>54</v>
      </c>
    </row>
    <row r="98" spans="17:21" x14ac:dyDescent="0.25">
      <c r="Q98" t="s">
        <v>6</v>
      </c>
      <c r="R98" t="s">
        <v>38</v>
      </c>
      <c r="S98" t="s">
        <v>25</v>
      </c>
      <c r="T98" s="2">
        <v>469</v>
      </c>
      <c r="U98" s="3">
        <v>75</v>
      </c>
    </row>
    <row r="99" spans="17:21" x14ac:dyDescent="0.25">
      <c r="Q99" t="s">
        <v>9</v>
      </c>
      <c r="R99" t="s">
        <v>37</v>
      </c>
      <c r="S99" t="s">
        <v>23</v>
      </c>
      <c r="T99" s="2">
        <v>2737</v>
      </c>
      <c r="U99" s="3">
        <v>93</v>
      </c>
    </row>
    <row r="100" spans="17:21" x14ac:dyDescent="0.25">
      <c r="Q100" t="s">
        <v>9</v>
      </c>
      <c r="R100" t="s">
        <v>37</v>
      </c>
      <c r="S100" t="s">
        <v>25</v>
      </c>
      <c r="T100" s="2">
        <v>4305</v>
      </c>
      <c r="U100" s="3">
        <v>156</v>
      </c>
    </row>
    <row r="101" spans="17:21" x14ac:dyDescent="0.25">
      <c r="Q101" t="s">
        <v>9</v>
      </c>
      <c r="R101" t="s">
        <v>38</v>
      </c>
      <c r="S101" t="s">
        <v>17</v>
      </c>
      <c r="T101" s="2">
        <v>2408</v>
      </c>
      <c r="U101" s="3">
        <v>9</v>
      </c>
    </row>
    <row r="102" spans="17:21" x14ac:dyDescent="0.25">
      <c r="Q102" t="s">
        <v>3</v>
      </c>
      <c r="R102" t="s">
        <v>36</v>
      </c>
      <c r="S102" t="s">
        <v>19</v>
      </c>
      <c r="T102" s="2">
        <v>1281</v>
      </c>
      <c r="U102" s="3">
        <v>18</v>
      </c>
    </row>
    <row r="103" spans="17:21" x14ac:dyDescent="0.25">
      <c r="Q103" t="s">
        <v>40</v>
      </c>
      <c r="R103" t="s">
        <v>35</v>
      </c>
      <c r="S103" t="s">
        <v>32</v>
      </c>
      <c r="T103" s="2">
        <v>12348</v>
      </c>
      <c r="U103" s="3">
        <v>234</v>
      </c>
    </row>
    <row r="104" spans="17:21" x14ac:dyDescent="0.25">
      <c r="Q104" t="s">
        <v>3</v>
      </c>
      <c r="R104" t="s">
        <v>34</v>
      </c>
      <c r="S104" t="s">
        <v>28</v>
      </c>
      <c r="T104" s="2">
        <v>3689</v>
      </c>
      <c r="U104" s="3">
        <v>312</v>
      </c>
    </row>
    <row r="105" spans="17:21" x14ac:dyDescent="0.25">
      <c r="Q105" t="s">
        <v>7</v>
      </c>
      <c r="R105" t="s">
        <v>36</v>
      </c>
      <c r="S105" t="s">
        <v>19</v>
      </c>
      <c r="T105" s="2">
        <v>2870</v>
      </c>
      <c r="U105" s="3">
        <v>300</v>
      </c>
    </row>
    <row r="106" spans="17:21" x14ac:dyDescent="0.25">
      <c r="Q106" t="s">
        <v>2</v>
      </c>
      <c r="R106" t="s">
        <v>36</v>
      </c>
      <c r="S106" t="s">
        <v>27</v>
      </c>
      <c r="T106" s="2">
        <v>798</v>
      </c>
      <c r="U106" s="3">
        <v>519</v>
      </c>
    </row>
    <row r="107" spans="17:21" x14ac:dyDescent="0.25">
      <c r="Q107" t="s">
        <v>41</v>
      </c>
      <c r="R107" t="s">
        <v>37</v>
      </c>
      <c r="S107" t="s">
        <v>21</v>
      </c>
      <c r="T107" s="2">
        <v>2933</v>
      </c>
      <c r="U107" s="3">
        <v>9</v>
      </c>
    </row>
    <row r="108" spans="17:21" x14ac:dyDescent="0.25">
      <c r="Q108" t="s">
        <v>5</v>
      </c>
      <c r="R108" t="s">
        <v>35</v>
      </c>
      <c r="S108" t="s">
        <v>4</v>
      </c>
      <c r="T108" s="2">
        <v>2744</v>
      </c>
      <c r="U108" s="3">
        <v>9</v>
      </c>
    </row>
    <row r="109" spans="17:21" x14ac:dyDescent="0.25">
      <c r="Q109" t="s">
        <v>40</v>
      </c>
      <c r="R109" t="s">
        <v>36</v>
      </c>
      <c r="S109" t="s">
        <v>33</v>
      </c>
      <c r="T109" s="2">
        <v>9772</v>
      </c>
      <c r="U109" s="3">
        <v>90</v>
      </c>
    </row>
    <row r="110" spans="17:21" x14ac:dyDescent="0.25">
      <c r="Q110" t="s">
        <v>7</v>
      </c>
      <c r="R110" t="s">
        <v>34</v>
      </c>
      <c r="S110" t="s">
        <v>25</v>
      </c>
      <c r="T110" s="2">
        <v>1568</v>
      </c>
      <c r="U110" s="3">
        <v>96</v>
      </c>
    </row>
    <row r="111" spans="17:21" x14ac:dyDescent="0.25">
      <c r="Q111" t="s">
        <v>2</v>
      </c>
      <c r="R111" t="s">
        <v>36</v>
      </c>
      <c r="S111" t="s">
        <v>16</v>
      </c>
      <c r="T111" s="2">
        <v>11417</v>
      </c>
      <c r="U111" s="3">
        <v>21</v>
      </c>
    </row>
    <row r="112" spans="17:21" x14ac:dyDescent="0.25">
      <c r="Q112" t="s">
        <v>40</v>
      </c>
      <c r="R112" t="s">
        <v>34</v>
      </c>
      <c r="S112" t="s">
        <v>26</v>
      </c>
      <c r="T112" s="2">
        <v>6748</v>
      </c>
      <c r="U112" s="3">
        <v>48</v>
      </c>
    </row>
    <row r="113" spans="17:21" x14ac:dyDescent="0.25">
      <c r="Q113" t="s">
        <v>10</v>
      </c>
      <c r="R113" t="s">
        <v>36</v>
      </c>
      <c r="S113" t="s">
        <v>27</v>
      </c>
      <c r="T113" s="2">
        <v>1407</v>
      </c>
      <c r="U113" s="3">
        <v>72</v>
      </c>
    </row>
    <row r="114" spans="17:21" x14ac:dyDescent="0.25">
      <c r="Q114" t="s">
        <v>8</v>
      </c>
      <c r="R114" t="s">
        <v>35</v>
      </c>
      <c r="S114" t="s">
        <v>29</v>
      </c>
      <c r="T114" s="2">
        <v>2023</v>
      </c>
      <c r="U114" s="3">
        <v>168</v>
      </c>
    </row>
    <row r="115" spans="17:21" x14ac:dyDescent="0.25">
      <c r="Q115" t="s">
        <v>5</v>
      </c>
      <c r="R115" t="s">
        <v>39</v>
      </c>
      <c r="S115" t="s">
        <v>26</v>
      </c>
      <c r="T115" s="2">
        <v>5236</v>
      </c>
      <c r="U115" s="3">
        <v>51</v>
      </c>
    </row>
    <row r="116" spans="17:21" x14ac:dyDescent="0.25">
      <c r="Q116" t="s">
        <v>41</v>
      </c>
      <c r="R116" t="s">
        <v>36</v>
      </c>
      <c r="S116" t="s">
        <v>19</v>
      </c>
      <c r="T116" s="2">
        <v>1925</v>
      </c>
      <c r="U116" s="3">
        <v>192</v>
      </c>
    </row>
    <row r="117" spans="17:21" x14ac:dyDescent="0.25">
      <c r="Q117" t="s">
        <v>7</v>
      </c>
      <c r="R117" t="s">
        <v>37</v>
      </c>
      <c r="S117" t="s">
        <v>14</v>
      </c>
      <c r="T117" s="2">
        <v>6608</v>
      </c>
      <c r="U117" s="3">
        <v>225</v>
      </c>
    </row>
    <row r="118" spans="17:21" x14ac:dyDescent="0.25">
      <c r="Q118" t="s">
        <v>6</v>
      </c>
      <c r="R118" t="s">
        <v>34</v>
      </c>
      <c r="S118" t="s">
        <v>26</v>
      </c>
      <c r="T118" s="2">
        <v>8008</v>
      </c>
      <c r="U118" s="3">
        <v>456</v>
      </c>
    </row>
    <row r="119" spans="17:21" x14ac:dyDescent="0.25">
      <c r="Q119" t="s">
        <v>10</v>
      </c>
      <c r="R119" t="s">
        <v>34</v>
      </c>
      <c r="S119" t="s">
        <v>25</v>
      </c>
      <c r="T119" s="2">
        <v>1428</v>
      </c>
      <c r="U119" s="3">
        <v>93</v>
      </c>
    </row>
    <row r="120" spans="17:21" x14ac:dyDescent="0.25">
      <c r="Q120" t="s">
        <v>6</v>
      </c>
      <c r="R120" t="s">
        <v>34</v>
      </c>
      <c r="S120" t="s">
        <v>4</v>
      </c>
      <c r="T120" s="2">
        <v>525</v>
      </c>
      <c r="U120" s="3">
        <v>48</v>
      </c>
    </row>
    <row r="121" spans="17:21" x14ac:dyDescent="0.25">
      <c r="Q121" t="s">
        <v>6</v>
      </c>
      <c r="R121" t="s">
        <v>37</v>
      </c>
      <c r="S121" t="s">
        <v>18</v>
      </c>
      <c r="T121" s="2">
        <v>1505</v>
      </c>
      <c r="U121" s="3">
        <v>102</v>
      </c>
    </row>
    <row r="122" spans="17:21" x14ac:dyDescent="0.25">
      <c r="Q122" t="s">
        <v>7</v>
      </c>
      <c r="R122" t="s">
        <v>35</v>
      </c>
      <c r="S122" t="s">
        <v>30</v>
      </c>
      <c r="T122" s="2">
        <v>6755</v>
      </c>
      <c r="U122" s="3">
        <v>252</v>
      </c>
    </row>
    <row r="123" spans="17:21" x14ac:dyDescent="0.25">
      <c r="Q123" t="s">
        <v>2</v>
      </c>
      <c r="R123" t="s">
        <v>37</v>
      </c>
      <c r="S123" t="s">
        <v>18</v>
      </c>
      <c r="T123" s="2">
        <v>11571</v>
      </c>
      <c r="U123" s="3">
        <v>138</v>
      </c>
    </row>
    <row r="124" spans="17:21" x14ac:dyDescent="0.25">
      <c r="Q124" t="s">
        <v>40</v>
      </c>
      <c r="R124" t="s">
        <v>38</v>
      </c>
      <c r="S124" t="s">
        <v>25</v>
      </c>
      <c r="T124" s="2">
        <v>2541</v>
      </c>
      <c r="U124" s="3">
        <v>90</v>
      </c>
    </row>
    <row r="125" spans="17:21" x14ac:dyDescent="0.25">
      <c r="Q125" t="s">
        <v>41</v>
      </c>
      <c r="R125" t="s">
        <v>37</v>
      </c>
      <c r="S125" t="s">
        <v>30</v>
      </c>
      <c r="T125" s="2">
        <v>1526</v>
      </c>
      <c r="U125" s="3">
        <v>240</v>
      </c>
    </row>
    <row r="126" spans="17:21" x14ac:dyDescent="0.25">
      <c r="Q126" t="s">
        <v>40</v>
      </c>
      <c r="R126" t="s">
        <v>38</v>
      </c>
      <c r="S126" t="s">
        <v>4</v>
      </c>
      <c r="T126" s="2">
        <v>6125</v>
      </c>
      <c r="U126" s="3">
        <v>102</v>
      </c>
    </row>
    <row r="127" spans="17:21" x14ac:dyDescent="0.25">
      <c r="Q127" t="s">
        <v>41</v>
      </c>
      <c r="R127" t="s">
        <v>35</v>
      </c>
      <c r="S127" t="s">
        <v>27</v>
      </c>
      <c r="T127" s="2">
        <v>847</v>
      </c>
      <c r="U127" s="3">
        <v>129</v>
      </c>
    </row>
    <row r="128" spans="17:21" x14ac:dyDescent="0.25">
      <c r="Q128" t="s">
        <v>8</v>
      </c>
      <c r="R128" t="s">
        <v>35</v>
      </c>
      <c r="S128" t="s">
        <v>27</v>
      </c>
      <c r="T128" s="2">
        <v>4753</v>
      </c>
      <c r="U128" s="3">
        <v>300</v>
      </c>
    </row>
    <row r="129" spans="17:21" x14ac:dyDescent="0.25">
      <c r="Q129" t="s">
        <v>6</v>
      </c>
      <c r="R129" t="s">
        <v>38</v>
      </c>
      <c r="S129" t="s">
        <v>33</v>
      </c>
      <c r="T129" s="2">
        <v>959</v>
      </c>
      <c r="U129" s="3">
        <v>135</v>
      </c>
    </row>
    <row r="130" spans="17:21" x14ac:dyDescent="0.25">
      <c r="Q130" t="s">
        <v>7</v>
      </c>
      <c r="R130" t="s">
        <v>35</v>
      </c>
      <c r="S130" t="s">
        <v>24</v>
      </c>
      <c r="T130" s="2">
        <v>2793</v>
      </c>
      <c r="U130" s="3">
        <v>114</v>
      </c>
    </row>
    <row r="131" spans="17:21" x14ac:dyDescent="0.25">
      <c r="Q131" t="s">
        <v>7</v>
      </c>
      <c r="R131" t="s">
        <v>35</v>
      </c>
      <c r="S131" t="s">
        <v>14</v>
      </c>
      <c r="T131" s="2">
        <v>4606</v>
      </c>
      <c r="U131" s="3">
        <v>63</v>
      </c>
    </row>
    <row r="132" spans="17:21" x14ac:dyDescent="0.25">
      <c r="Q132" t="s">
        <v>7</v>
      </c>
      <c r="R132" t="s">
        <v>36</v>
      </c>
      <c r="S132" t="s">
        <v>29</v>
      </c>
      <c r="T132" s="2">
        <v>5551</v>
      </c>
      <c r="U132" s="3">
        <v>252</v>
      </c>
    </row>
    <row r="133" spans="17:21" x14ac:dyDescent="0.25">
      <c r="Q133" t="s">
        <v>10</v>
      </c>
      <c r="R133" t="s">
        <v>36</v>
      </c>
      <c r="S133" t="s">
        <v>32</v>
      </c>
      <c r="T133" s="2">
        <v>6657</v>
      </c>
      <c r="U133" s="3">
        <v>303</v>
      </c>
    </row>
    <row r="134" spans="17:21" x14ac:dyDescent="0.25">
      <c r="Q134" t="s">
        <v>7</v>
      </c>
      <c r="R134" t="s">
        <v>39</v>
      </c>
      <c r="S134" t="s">
        <v>17</v>
      </c>
      <c r="T134" s="2">
        <v>4438</v>
      </c>
      <c r="U134" s="3">
        <v>246</v>
      </c>
    </row>
    <row r="135" spans="17:21" x14ac:dyDescent="0.25">
      <c r="Q135" t="s">
        <v>8</v>
      </c>
      <c r="R135" t="s">
        <v>38</v>
      </c>
      <c r="S135" t="s">
        <v>22</v>
      </c>
      <c r="T135" s="2">
        <v>168</v>
      </c>
      <c r="U135" s="3">
        <v>84</v>
      </c>
    </row>
    <row r="136" spans="17:21" x14ac:dyDescent="0.25">
      <c r="Q136" t="s">
        <v>7</v>
      </c>
      <c r="R136" t="s">
        <v>34</v>
      </c>
      <c r="S136" t="s">
        <v>17</v>
      </c>
      <c r="T136" s="2">
        <v>7777</v>
      </c>
      <c r="U136" s="3">
        <v>39</v>
      </c>
    </row>
    <row r="137" spans="17:21" x14ac:dyDescent="0.25">
      <c r="Q137" t="s">
        <v>5</v>
      </c>
      <c r="R137" t="s">
        <v>36</v>
      </c>
      <c r="S137" t="s">
        <v>17</v>
      </c>
      <c r="T137" s="2">
        <v>3339</v>
      </c>
      <c r="U137" s="3">
        <v>348</v>
      </c>
    </row>
    <row r="138" spans="17:21" x14ac:dyDescent="0.25">
      <c r="Q138" t="s">
        <v>7</v>
      </c>
      <c r="R138" t="s">
        <v>37</v>
      </c>
      <c r="S138" t="s">
        <v>33</v>
      </c>
      <c r="T138" s="2">
        <v>6391</v>
      </c>
      <c r="U138" s="3">
        <v>48</v>
      </c>
    </row>
    <row r="139" spans="17:21" x14ac:dyDescent="0.25">
      <c r="Q139" t="s">
        <v>5</v>
      </c>
      <c r="R139" t="s">
        <v>37</v>
      </c>
      <c r="S139" t="s">
        <v>22</v>
      </c>
      <c r="T139" s="2">
        <v>518</v>
      </c>
      <c r="U139" s="3">
        <v>75</v>
      </c>
    </row>
    <row r="140" spans="17:21" x14ac:dyDescent="0.25">
      <c r="Q140" t="s">
        <v>7</v>
      </c>
      <c r="R140" t="s">
        <v>38</v>
      </c>
      <c r="S140" t="s">
        <v>28</v>
      </c>
      <c r="T140" s="2">
        <v>5677</v>
      </c>
      <c r="U140" s="3">
        <v>258</v>
      </c>
    </row>
    <row r="141" spans="17:21" x14ac:dyDescent="0.25">
      <c r="Q141" t="s">
        <v>6</v>
      </c>
      <c r="R141" t="s">
        <v>39</v>
      </c>
      <c r="S141" t="s">
        <v>17</v>
      </c>
      <c r="T141" s="2">
        <v>6048</v>
      </c>
      <c r="U141" s="3">
        <v>27</v>
      </c>
    </row>
    <row r="142" spans="17:21" x14ac:dyDescent="0.25">
      <c r="Q142" t="s">
        <v>8</v>
      </c>
      <c r="R142" t="s">
        <v>38</v>
      </c>
      <c r="S142" t="s">
        <v>32</v>
      </c>
      <c r="T142" s="2">
        <v>3752</v>
      </c>
      <c r="U142" s="3">
        <v>213</v>
      </c>
    </row>
    <row r="143" spans="17:21" x14ac:dyDescent="0.25">
      <c r="Q143" t="s">
        <v>5</v>
      </c>
      <c r="R143" t="s">
        <v>35</v>
      </c>
      <c r="S143" t="s">
        <v>29</v>
      </c>
      <c r="T143" s="2">
        <v>4480</v>
      </c>
      <c r="U143" s="3">
        <v>357</v>
      </c>
    </row>
    <row r="144" spans="17:21" x14ac:dyDescent="0.25">
      <c r="Q144" t="s">
        <v>9</v>
      </c>
      <c r="R144" t="s">
        <v>37</v>
      </c>
      <c r="S144" t="s">
        <v>4</v>
      </c>
      <c r="T144" s="2">
        <v>259</v>
      </c>
      <c r="U144" s="3">
        <v>207</v>
      </c>
    </row>
    <row r="145" spans="17:21" x14ac:dyDescent="0.25">
      <c r="Q145" t="s">
        <v>8</v>
      </c>
      <c r="R145" t="s">
        <v>37</v>
      </c>
      <c r="S145" t="s">
        <v>30</v>
      </c>
      <c r="T145" s="2">
        <v>42</v>
      </c>
      <c r="U145" s="3">
        <v>150</v>
      </c>
    </row>
    <row r="146" spans="17:21" x14ac:dyDescent="0.25">
      <c r="Q146" t="s">
        <v>41</v>
      </c>
      <c r="R146" t="s">
        <v>36</v>
      </c>
      <c r="S146" t="s">
        <v>26</v>
      </c>
      <c r="T146" s="2">
        <v>98</v>
      </c>
      <c r="U146" s="3">
        <v>204</v>
      </c>
    </row>
    <row r="147" spans="17:21" x14ac:dyDescent="0.25">
      <c r="Q147" t="s">
        <v>7</v>
      </c>
      <c r="R147" t="s">
        <v>35</v>
      </c>
      <c r="S147" t="s">
        <v>27</v>
      </c>
      <c r="T147" s="2">
        <v>2478</v>
      </c>
      <c r="U147" s="3">
        <v>21</v>
      </c>
    </row>
    <row r="148" spans="17:21" x14ac:dyDescent="0.25">
      <c r="Q148" t="s">
        <v>41</v>
      </c>
      <c r="R148" t="s">
        <v>34</v>
      </c>
      <c r="S148" t="s">
        <v>33</v>
      </c>
      <c r="T148" s="2">
        <v>7847</v>
      </c>
      <c r="U148" s="3">
        <v>174</v>
      </c>
    </row>
    <row r="149" spans="17:21" x14ac:dyDescent="0.25">
      <c r="Q149" t="s">
        <v>2</v>
      </c>
      <c r="R149" t="s">
        <v>37</v>
      </c>
      <c r="S149" t="s">
        <v>17</v>
      </c>
      <c r="T149" s="2">
        <v>9926</v>
      </c>
      <c r="U149" s="3">
        <v>201</v>
      </c>
    </row>
    <row r="150" spans="17:21" x14ac:dyDescent="0.25">
      <c r="Q150" t="s">
        <v>8</v>
      </c>
      <c r="R150" t="s">
        <v>38</v>
      </c>
      <c r="S150" t="s">
        <v>13</v>
      </c>
      <c r="T150" s="2">
        <v>819</v>
      </c>
      <c r="U150" s="3">
        <v>510</v>
      </c>
    </row>
    <row r="151" spans="17:21" x14ac:dyDescent="0.25">
      <c r="Q151" t="s">
        <v>6</v>
      </c>
      <c r="R151" t="s">
        <v>39</v>
      </c>
      <c r="S151" t="s">
        <v>29</v>
      </c>
      <c r="T151" s="2">
        <v>3052</v>
      </c>
      <c r="U151" s="3">
        <v>378</v>
      </c>
    </row>
    <row r="152" spans="17:21" x14ac:dyDescent="0.25">
      <c r="Q152" t="s">
        <v>9</v>
      </c>
      <c r="R152" t="s">
        <v>34</v>
      </c>
      <c r="S152" t="s">
        <v>21</v>
      </c>
      <c r="T152" s="2">
        <v>6832</v>
      </c>
      <c r="U152" s="3">
        <v>27</v>
      </c>
    </row>
    <row r="153" spans="17:21" x14ac:dyDescent="0.25">
      <c r="Q153" t="s">
        <v>2</v>
      </c>
      <c r="R153" t="s">
        <v>39</v>
      </c>
      <c r="S153" t="s">
        <v>16</v>
      </c>
      <c r="T153" s="2">
        <v>2016</v>
      </c>
      <c r="U153" s="3">
        <v>117</v>
      </c>
    </row>
    <row r="154" spans="17:21" x14ac:dyDescent="0.25">
      <c r="Q154" t="s">
        <v>6</v>
      </c>
      <c r="R154" t="s">
        <v>38</v>
      </c>
      <c r="S154" t="s">
        <v>21</v>
      </c>
      <c r="T154" s="2">
        <v>7322</v>
      </c>
      <c r="U154" s="3">
        <v>36</v>
      </c>
    </row>
    <row r="155" spans="17:21" x14ac:dyDescent="0.25">
      <c r="Q155" t="s">
        <v>8</v>
      </c>
      <c r="R155" t="s">
        <v>35</v>
      </c>
      <c r="S155" t="s">
        <v>33</v>
      </c>
      <c r="T155" s="2">
        <v>357</v>
      </c>
      <c r="U155" s="3">
        <v>126</v>
      </c>
    </row>
    <row r="156" spans="17:21" x14ac:dyDescent="0.25">
      <c r="Q156" t="s">
        <v>9</v>
      </c>
      <c r="R156" t="s">
        <v>39</v>
      </c>
      <c r="S156" t="s">
        <v>25</v>
      </c>
      <c r="T156" s="2">
        <v>3192</v>
      </c>
      <c r="U156" s="3">
        <v>72</v>
      </c>
    </row>
    <row r="157" spans="17:21" x14ac:dyDescent="0.25">
      <c r="Q157" t="s">
        <v>7</v>
      </c>
      <c r="R157" t="s">
        <v>36</v>
      </c>
      <c r="S157" t="s">
        <v>22</v>
      </c>
      <c r="T157" s="2">
        <v>8435</v>
      </c>
      <c r="U157" s="3">
        <v>42</v>
      </c>
    </row>
    <row r="158" spans="17:21" x14ac:dyDescent="0.25">
      <c r="Q158" t="s">
        <v>40</v>
      </c>
      <c r="R158" t="s">
        <v>39</v>
      </c>
      <c r="S158" t="s">
        <v>29</v>
      </c>
      <c r="T158" s="2">
        <v>0</v>
      </c>
      <c r="U158" s="3">
        <v>135</v>
      </c>
    </row>
    <row r="159" spans="17:21" x14ac:dyDescent="0.25">
      <c r="Q159" t="s">
        <v>7</v>
      </c>
      <c r="R159" t="s">
        <v>34</v>
      </c>
      <c r="S159" t="s">
        <v>24</v>
      </c>
      <c r="T159" s="2">
        <v>8862</v>
      </c>
      <c r="U159" s="3">
        <v>189</v>
      </c>
    </row>
    <row r="160" spans="17:21" x14ac:dyDescent="0.25">
      <c r="Q160" t="s">
        <v>6</v>
      </c>
      <c r="R160" t="s">
        <v>37</v>
      </c>
      <c r="S160" t="s">
        <v>28</v>
      </c>
      <c r="T160" s="2">
        <v>3556</v>
      </c>
      <c r="U160" s="3">
        <v>459</v>
      </c>
    </row>
    <row r="161" spans="17:21" x14ac:dyDescent="0.25">
      <c r="Q161" t="s">
        <v>5</v>
      </c>
      <c r="R161" t="s">
        <v>34</v>
      </c>
      <c r="S161" t="s">
        <v>15</v>
      </c>
      <c r="T161" s="2">
        <v>7280</v>
      </c>
      <c r="U161" s="3">
        <v>201</v>
      </c>
    </row>
    <row r="162" spans="17:21" x14ac:dyDescent="0.25">
      <c r="Q162" t="s">
        <v>6</v>
      </c>
      <c r="R162" t="s">
        <v>34</v>
      </c>
      <c r="S162" t="s">
        <v>30</v>
      </c>
      <c r="T162" s="2">
        <v>3402</v>
      </c>
      <c r="U162" s="3">
        <v>366</v>
      </c>
    </row>
    <row r="163" spans="17:21" x14ac:dyDescent="0.25">
      <c r="Q163" t="s">
        <v>3</v>
      </c>
      <c r="R163" t="s">
        <v>37</v>
      </c>
      <c r="S163" t="s">
        <v>29</v>
      </c>
      <c r="T163" s="2">
        <v>4592</v>
      </c>
      <c r="U163" s="3">
        <v>324</v>
      </c>
    </row>
    <row r="164" spans="17:21" x14ac:dyDescent="0.25">
      <c r="Q164" t="s">
        <v>9</v>
      </c>
      <c r="R164" t="s">
        <v>35</v>
      </c>
      <c r="S164" t="s">
        <v>15</v>
      </c>
      <c r="T164" s="2">
        <v>7833</v>
      </c>
      <c r="U164" s="3">
        <v>243</v>
      </c>
    </row>
    <row r="165" spans="17:21" x14ac:dyDescent="0.25">
      <c r="Q165" t="s">
        <v>2</v>
      </c>
      <c r="R165" t="s">
        <v>39</v>
      </c>
      <c r="S165" t="s">
        <v>21</v>
      </c>
      <c r="T165" s="2">
        <v>7651</v>
      </c>
      <c r="U165" s="3">
        <v>213</v>
      </c>
    </row>
    <row r="166" spans="17:21" x14ac:dyDescent="0.25">
      <c r="Q166" t="s">
        <v>40</v>
      </c>
      <c r="R166" t="s">
        <v>35</v>
      </c>
      <c r="S166" t="s">
        <v>30</v>
      </c>
      <c r="T166" s="2">
        <v>2275</v>
      </c>
      <c r="U166" s="3">
        <v>447</v>
      </c>
    </row>
    <row r="167" spans="17:21" x14ac:dyDescent="0.25">
      <c r="Q167" t="s">
        <v>40</v>
      </c>
      <c r="R167" t="s">
        <v>38</v>
      </c>
      <c r="S167" t="s">
        <v>13</v>
      </c>
      <c r="T167" s="2">
        <v>5670</v>
      </c>
      <c r="U167" s="3">
        <v>297</v>
      </c>
    </row>
    <row r="168" spans="17:21" x14ac:dyDescent="0.25">
      <c r="Q168" t="s">
        <v>7</v>
      </c>
      <c r="R168" t="s">
        <v>35</v>
      </c>
      <c r="S168" t="s">
        <v>16</v>
      </c>
      <c r="T168" s="2">
        <v>2135</v>
      </c>
      <c r="U168" s="3">
        <v>27</v>
      </c>
    </row>
    <row r="169" spans="17:21" x14ac:dyDescent="0.25">
      <c r="Q169" t="s">
        <v>40</v>
      </c>
      <c r="R169" t="s">
        <v>34</v>
      </c>
      <c r="S169" t="s">
        <v>23</v>
      </c>
      <c r="T169" s="2">
        <v>2779</v>
      </c>
      <c r="U169" s="3">
        <v>75</v>
      </c>
    </row>
    <row r="170" spans="17:21" x14ac:dyDescent="0.25">
      <c r="Q170" t="s">
        <v>10</v>
      </c>
      <c r="R170" t="s">
        <v>39</v>
      </c>
      <c r="S170" t="s">
        <v>33</v>
      </c>
      <c r="T170" s="2">
        <v>12950</v>
      </c>
      <c r="U170" s="3">
        <v>30</v>
      </c>
    </row>
    <row r="171" spans="17:21" x14ac:dyDescent="0.25">
      <c r="Q171" t="s">
        <v>7</v>
      </c>
      <c r="R171" t="s">
        <v>36</v>
      </c>
      <c r="S171" t="s">
        <v>18</v>
      </c>
      <c r="T171" s="2">
        <v>2646</v>
      </c>
      <c r="U171" s="3">
        <v>177</v>
      </c>
    </row>
    <row r="172" spans="17:21" x14ac:dyDescent="0.25">
      <c r="Q172" t="s">
        <v>40</v>
      </c>
      <c r="R172" t="s">
        <v>34</v>
      </c>
      <c r="S172" t="s">
        <v>33</v>
      </c>
      <c r="T172" s="2">
        <v>3794</v>
      </c>
      <c r="U172" s="3">
        <v>159</v>
      </c>
    </row>
    <row r="173" spans="17:21" x14ac:dyDescent="0.25">
      <c r="Q173" t="s">
        <v>3</v>
      </c>
      <c r="R173" t="s">
        <v>35</v>
      </c>
      <c r="S173" t="s">
        <v>33</v>
      </c>
      <c r="T173" s="2">
        <v>819</v>
      </c>
      <c r="U173" s="3">
        <v>306</v>
      </c>
    </row>
    <row r="174" spans="17:21" x14ac:dyDescent="0.25">
      <c r="Q174" t="s">
        <v>3</v>
      </c>
      <c r="R174" t="s">
        <v>34</v>
      </c>
      <c r="S174" t="s">
        <v>20</v>
      </c>
      <c r="T174" s="2">
        <v>2583</v>
      </c>
      <c r="U174" s="3">
        <v>18</v>
      </c>
    </row>
    <row r="175" spans="17:21" x14ac:dyDescent="0.25">
      <c r="Q175" t="s">
        <v>7</v>
      </c>
      <c r="R175" t="s">
        <v>35</v>
      </c>
      <c r="S175" t="s">
        <v>19</v>
      </c>
      <c r="T175" s="2">
        <v>4585</v>
      </c>
      <c r="U175" s="3">
        <v>240</v>
      </c>
    </row>
    <row r="176" spans="17:21" x14ac:dyDescent="0.25">
      <c r="Q176" t="s">
        <v>5</v>
      </c>
      <c r="R176" t="s">
        <v>34</v>
      </c>
      <c r="S176" t="s">
        <v>33</v>
      </c>
      <c r="T176" s="2">
        <v>1652</v>
      </c>
      <c r="U176" s="3">
        <v>93</v>
      </c>
    </row>
    <row r="177" spans="17:21" x14ac:dyDescent="0.25">
      <c r="Q177" t="s">
        <v>10</v>
      </c>
      <c r="R177" t="s">
        <v>34</v>
      </c>
      <c r="S177" t="s">
        <v>26</v>
      </c>
      <c r="T177" s="2">
        <v>4991</v>
      </c>
      <c r="U177" s="3">
        <v>9</v>
      </c>
    </row>
    <row r="178" spans="17:21" x14ac:dyDescent="0.25">
      <c r="Q178" t="s">
        <v>8</v>
      </c>
      <c r="R178" t="s">
        <v>34</v>
      </c>
      <c r="S178" t="s">
        <v>16</v>
      </c>
      <c r="T178" s="2">
        <v>2009</v>
      </c>
      <c r="U178" s="3">
        <v>219</v>
      </c>
    </row>
    <row r="179" spans="17:21" x14ac:dyDescent="0.25">
      <c r="Q179" t="s">
        <v>2</v>
      </c>
      <c r="R179" t="s">
        <v>39</v>
      </c>
      <c r="S179" t="s">
        <v>22</v>
      </c>
      <c r="T179" s="2">
        <v>1568</v>
      </c>
      <c r="U179" s="3">
        <v>141</v>
      </c>
    </row>
    <row r="180" spans="17:21" x14ac:dyDescent="0.25">
      <c r="Q180" t="s">
        <v>41</v>
      </c>
      <c r="R180" t="s">
        <v>37</v>
      </c>
      <c r="S180" t="s">
        <v>20</v>
      </c>
      <c r="T180" s="2">
        <v>3388</v>
      </c>
      <c r="U180" s="3">
        <v>123</v>
      </c>
    </row>
    <row r="181" spans="17:21" x14ac:dyDescent="0.25">
      <c r="Q181" t="s">
        <v>40</v>
      </c>
      <c r="R181" t="s">
        <v>38</v>
      </c>
      <c r="S181" t="s">
        <v>24</v>
      </c>
      <c r="T181" s="2">
        <v>623</v>
      </c>
      <c r="U181" s="3">
        <v>51</v>
      </c>
    </row>
    <row r="182" spans="17:21" x14ac:dyDescent="0.25">
      <c r="Q182" t="s">
        <v>6</v>
      </c>
      <c r="R182" t="s">
        <v>36</v>
      </c>
      <c r="S182" t="s">
        <v>4</v>
      </c>
      <c r="T182" s="2">
        <v>10073</v>
      </c>
      <c r="U182" s="3">
        <v>120</v>
      </c>
    </row>
    <row r="183" spans="17:21" x14ac:dyDescent="0.25">
      <c r="Q183" t="s">
        <v>8</v>
      </c>
      <c r="R183" t="s">
        <v>39</v>
      </c>
      <c r="S183" t="s">
        <v>26</v>
      </c>
      <c r="T183" s="2">
        <v>1561</v>
      </c>
      <c r="U183" s="3">
        <v>27</v>
      </c>
    </row>
    <row r="184" spans="17:21" x14ac:dyDescent="0.25">
      <c r="Q184" t="s">
        <v>9</v>
      </c>
      <c r="R184" t="s">
        <v>36</v>
      </c>
      <c r="S184" t="s">
        <v>27</v>
      </c>
      <c r="T184" s="2">
        <v>11522</v>
      </c>
      <c r="U184" s="3">
        <v>204</v>
      </c>
    </row>
    <row r="185" spans="17:21" x14ac:dyDescent="0.25">
      <c r="Q185" t="s">
        <v>6</v>
      </c>
      <c r="R185" t="s">
        <v>38</v>
      </c>
      <c r="S185" t="s">
        <v>13</v>
      </c>
      <c r="T185" s="2">
        <v>2317</v>
      </c>
      <c r="U185" s="3">
        <v>123</v>
      </c>
    </row>
    <row r="186" spans="17:21" x14ac:dyDescent="0.25">
      <c r="Q186" t="s">
        <v>10</v>
      </c>
      <c r="R186" t="s">
        <v>37</v>
      </c>
      <c r="S186" t="s">
        <v>28</v>
      </c>
      <c r="T186" s="2">
        <v>3059</v>
      </c>
      <c r="U186" s="3">
        <v>27</v>
      </c>
    </row>
    <row r="187" spans="17:21" x14ac:dyDescent="0.25">
      <c r="Q187" t="s">
        <v>41</v>
      </c>
      <c r="R187" t="s">
        <v>37</v>
      </c>
      <c r="S187" t="s">
        <v>26</v>
      </c>
      <c r="T187" s="2">
        <v>2324</v>
      </c>
      <c r="U187" s="3">
        <v>177</v>
      </c>
    </row>
    <row r="188" spans="17:21" x14ac:dyDescent="0.25">
      <c r="Q188" t="s">
        <v>3</v>
      </c>
      <c r="R188" t="s">
        <v>39</v>
      </c>
      <c r="S188" t="s">
        <v>26</v>
      </c>
      <c r="T188" s="2">
        <v>4956</v>
      </c>
      <c r="U188" s="3">
        <v>171</v>
      </c>
    </row>
    <row r="189" spans="17:21" x14ac:dyDescent="0.25">
      <c r="Q189" t="s">
        <v>10</v>
      </c>
      <c r="R189" t="s">
        <v>34</v>
      </c>
      <c r="S189" t="s">
        <v>19</v>
      </c>
      <c r="T189" s="2">
        <v>5355</v>
      </c>
      <c r="U189" s="3">
        <v>204</v>
      </c>
    </row>
    <row r="190" spans="17:21" x14ac:dyDescent="0.25">
      <c r="Q190" t="s">
        <v>3</v>
      </c>
      <c r="R190" t="s">
        <v>34</v>
      </c>
      <c r="S190" t="s">
        <v>14</v>
      </c>
      <c r="T190" s="2">
        <v>7259</v>
      </c>
      <c r="U190" s="3">
        <v>276</v>
      </c>
    </row>
    <row r="191" spans="17:21" x14ac:dyDescent="0.25">
      <c r="Q191" t="s">
        <v>8</v>
      </c>
      <c r="R191" t="s">
        <v>37</v>
      </c>
      <c r="S191" t="s">
        <v>26</v>
      </c>
      <c r="T191" s="2">
        <v>6279</v>
      </c>
      <c r="U191" s="3">
        <v>45</v>
      </c>
    </row>
    <row r="192" spans="17:21" x14ac:dyDescent="0.25">
      <c r="Q192" t="s">
        <v>40</v>
      </c>
      <c r="R192" t="s">
        <v>38</v>
      </c>
      <c r="S192" t="s">
        <v>29</v>
      </c>
      <c r="T192" s="2">
        <v>2541</v>
      </c>
      <c r="U192" s="3">
        <v>45</v>
      </c>
    </row>
    <row r="193" spans="17:21" x14ac:dyDescent="0.25">
      <c r="Q193" t="s">
        <v>6</v>
      </c>
      <c r="R193" t="s">
        <v>35</v>
      </c>
      <c r="S193" t="s">
        <v>27</v>
      </c>
      <c r="T193" s="2">
        <v>3864</v>
      </c>
      <c r="U193" s="3">
        <v>177</v>
      </c>
    </row>
    <row r="194" spans="17:21" x14ac:dyDescent="0.25">
      <c r="Q194" t="s">
        <v>5</v>
      </c>
      <c r="R194" t="s">
        <v>36</v>
      </c>
      <c r="S194" t="s">
        <v>13</v>
      </c>
      <c r="T194" s="2">
        <v>6146</v>
      </c>
      <c r="U194" s="3">
        <v>63</v>
      </c>
    </row>
    <row r="195" spans="17:21" x14ac:dyDescent="0.25">
      <c r="Q195" t="s">
        <v>9</v>
      </c>
      <c r="R195" t="s">
        <v>39</v>
      </c>
      <c r="S195" t="s">
        <v>18</v>
      </c>
      <c r="T195" s="2">
        <v>2639</v>
      </c>
      <c r="U195" s="3">
        <v>204</v>
      </c>
    </row>
    <row r="196" spans="17:21" x14ac:dyDescent="0.25">
      <c r="Q196" t="s">
        <v>8</v>
      </c>
      <c r="R196" t="s">
        <v>37</v>
      </c>
      <c r="S196" t="s">
        <v>22</v>
      </c>
      <c r="T196" s="2">
        <v>1890</v>
      </c>
      <c r="U196" s="3">
        <v>195</v>
      </c>
    </row>
    <row r="197" spans="17:21" x14ac:dyDescent="0.25">
      <c r="Q197" t="s">
        <v>7</v>
      </c>
      <c r="R197" t="s">
        <v>34</v>
      </c>
      <c r="S197" t="s">
        <v>14</v>
      </c>
      <c r="T197" s="2">
        <v>1932</v>
      </c>
      <c r="U197" s="3">
        <v>369</v>
      </c>
    </row>
    <row r="198" spans="17:21" x14ac:dyDescent="0.25">
      <c r="Q198" t="s">
        <v>3</v>
      </c>
      <c r="R198" t="s">
        <v>34</v>
      </c>
      <c r="S198" t="s">
        <v>25</v>
      </c>
      <c r="T198" s="2">
        <v>6300</v>
      </c>
      <c r="U198" s="3">
        <v>42</v>
      </c>
    </row>
    <row r="199" spans="17:21" x14ac:dyDescent="0.25">
      <c r="Q199" t="s">
        <v>6</v>
      </c>
      <c r="R199" t="s">
        <v>37</v>
      </c>
      <c r="S199" t="s">
        <v>30</v>
      </c>
      <c r="T199" s="2">
        <v>560</v>
      </c>
      <c r="U199" s="3">
        <v>81</v>
      </c>
    </row>
    <row r="200" spans="17:21" x14ac:dyDescent="0.25">
      <c r="Q200" t="s">
        <v>9</v>
      </c>
      <c r="R200" t="s">
        <v>37</v>
      </c>
      <c r="S200" t="s">
        <v>26</v>
      </c>
      <c r="T200" s="2">
        <v>2856</v>
      </c>
      <c r="U200" s="3">
        <v>246</v>
      </c>
    </row>
    <row r="201" spans="17:21" x14ac:dyDescent="0.25">
      <c r="Q201" t="s">
        <v>9</v>
      </c>
      <c r="R201" t="s">
        <v>34</v>
      </c>
      <c r="S201" t="s">
        <v>17</v>
      </c>
      <c r="T201" s="2">
        <v>707</v>
      </c>
      <c r="U201" s="3">
        <v>174</v>
      </c>
    </row>
    <row r="202" spans="17:21" x14ac:dyDescent="0.25">
      <c r="Q202" t="s">
        <v>8</v>
      </c>
      <c r="R202" t="s">
        <v>35</v>
      </c>
      <c r="S202" t="s">
        <v>30</v>
      </c>
      <c r="T202" s="2">
        <v>3598</v>
      </c>
      <c r="U202" s="3">
        <v>81</v>
      </c>
    </row>
    <row r="203" spans="17:21" x14ac:dyDescent="0.25">
      <c r="Q203" t="s">
        <v>40</v>
      </c>
      <c r="R203" t="s">
        <v>35</v>
      </c>
      <c r="S203" t="s">
        <v>22</v>
      </c>
      <c r="T203" s="2">
        <v>6853</v>
      </c>
      <c r="U203" s="3">
        <v>372</v>
      </c>
    </row>
    <row r="204" spans="17:21" x14ac:dyDescent="0.25">
      <c r="Q204" t="s">
        <v>40</v>
      </c>
      <c r="R204" t="s">
        <v>35</v>
      </c>
      <c r="S204" t="s">
        <v>16</v>
      </c>
      <c r="T204" s="2">
        <v>4725</v>
      </c>
      <c r="U204" s="3">
        <v>174</v>
      </c>
    </row>
    <row r="205" spans="17:21" x14ac:dyDescent="0.25">
      <c r="Q205" t="s">
        <v>41</v>
      </c>
      <c r="R205" t="s">
        <v>36</v>
      </c>
      <c r="S205" t="s">
        <v>32</v>
      </c>
      <c r="T205" s="2">
        <v>10304</v>
      </c>
      <c r="U205" s="3">
        <v>84</v>
      </c>
    </row>
    <row r="206" spans="17:21" x14ac:dyDescent="0.25">
      <c r="Q206" t="s">
        <v>41</v>
      </c>
      <c r="R206" t="s">
        <v>34</v>
      </c>
      <c r="S206" t="s">
        <v>16</v>
      </c>
      <c r="T206" s="2">
        <v>1274</v>
      </c>
      <c r="U206" s="3">
        <v>225</v>
      </c>
    </row>
    <row r="207" spans="17:21" x14ac:dyDescent="0.25">
      <c r="Q207" t="s">
        <v>5</v>
      </c>
      <c r="R207" t="s">
        <v>36</v>
      </c>
      <c r="S207" t="s">
        <v>30</v>
      </c>
      <c r="T207" s="2">
        <v>1526</v>
      </c>
      <c r="U207" s="3">
        <v>105</v>
      </c>
    </row>
    <row r="208" spans="17:21" x14ac:dyDescent="0.25">
      <c r="Q208" t="s">
        <v>40</v>
      </c>
      <c r="R208" t="s">
        <v>39</v>
      </c>
      <c r="S208" t="s">
        <v>28</v>
      </c>
      <c r="T208" s="2">
        <v>3101</v>
      </c>
      <c r="U208" s="3">
        <v>225</v>
      </c>
    </row>
    <row r="209" spans="17:21" x14ac:dyDescent="0.25">
      <c r="Q209" t="s">
        <v>2</v>
      </c>
      <c r="R209" t="s">
        <v>37</v>
      </c>
      <c r="S209" t="s">
        <v>14</v>
      </c>
      <c r="T209" s="2">
        <v>1057</v>
      </c>
      <c r="U209" s="3">
        <v>54</v>
      </c>
    </row>
    <row r="210" spans="17:21" x14ac:dyDescent="0.25">
      <c r="Q210" t="s">
        <v>7</v>
      </c>
      <c r="R210" t="s">
        <v>37</v>
      </c>
      <c r="S210" t="s">
        <v>26</v>
      </c>
      <c r="T210" s="2">
        <v>5306</v>
      </c>
      <c r="U210" s="3">
        <v>0</v>
      </c>
    </row>
    <row r="211" spans="17:21" x14ac:dyDescent="0.25">
      <c r="Q211" t="s">
        <v>5</v>
      </c>
      <c r="R211" t="s">
        <v>39</v>
      </c>
      <c r="S211" t="s">
        <v>24</v>
      </c>
      <c r="T211" s="2">
        <v>4018</v>
      </c>
      <c r="U211" s="3">
        <v>171</v>
      </c>
    </row>
    <row r="212" spans="17:21" x14ac:dyDescent="0.25">
      <c r="Q212" t="s">
        <v>9</v>
      </c>
      <c r="R212" t="s">
        <v>34</v>
      </c>
      <c r="S212" t="s">
        <v>16</v>
      </c>
      <c r="T212" s="2">
        <v>938</v>
      </c>
      <c r="U212" s="3">
        <v>189</v>
      </c>
    </row>
    <row r="213" spans="17:21" x14ac:dyDescent="0.25">
      <c r="Q213" t="s">
        <v>7</v>
      </c>
      <c r="R213" t="s">
        <v>38</v>
      </c>
      <c r="S213" t="s">
        <v>18</v>
      </c>
      <c r="T213" s="2">
        <v>1778</v>
      </c>
      <c r="U213" s="3">
        <v>270</v>
      </c>
    </row>
    <row r="214" spans="17:21" x14ac:dyDescent="0.25">
      <c r="Q214" t="s">
        <v>6</v>
      </c>
      <c r="R214" t="s">
        <v>39</v>
      </c>
      <c r="S214" t="s">
        <v>30</v>
      </c>
      <c r="T214" s="2">
        <v>1638</v>
      </c>
      <c r="U214" s="3">
        <v>63</v>
      </c>
    </row>
    <row r="215" spans="17:21" x14ac:dyDescent="0.25">
      <c r="Q215" t="s">
        <v>41</v>
      </c>
      <c r="R215" t="s">
        <v>38</v>
      </c>
      <c r="S215" t="s">
        <v>25</v>
      </c>
      <c r="T215" s="2">
        <v>154</v>
      </c>
      <c r="U215" s="3">
        <v>21</v>
      </c>
    </row>
    <row r="216" spans="17:21" x14ac:dyDescent="0.25">
      <c r="Q216" t="s">
        <v>7</v>
      </c>
      <c r="R216" t="s">
        <v>37</v>
      </c>
      <c r="S216" t="s">
        <v>22</v>
      </c>
      <c r="T216" s="2">
        <v>9835</v>
      </c>
      <c r="U216" s="3">
        <v>207</v>
      </c>
    </row>
    <row r="217" spans="17:21" x14ac:dyDescent="0.25">
      <c r="Q217" t="s">
        <v>9</v>
      </c>
      <c r="R217" t="s">
        <v>37</v>
      </c>
      <c r="S217" t="s">
        <v>20</v>
      </c>
      <c r="T217" s="2">
        <v>7273</v>
      </c>
      <c r="U217" s="3">
        <v>96</v>
      </c>
    </row>
    <row r="218" spans="17:21" x14ac:dyDescent="0.25">
      <c r="Q218" t="s">
        <v>5</v>
      </c>
      <c r="R218" t="s">
        <v>39</v>
      </c>
      <c r="S218" t="s">
        <v>22</v>
      </c>
      <c r="T218" s="2">
        <v>6909</v>
      </c>
      <c r="U218" s="3">
        <v>81</v>
      </c>
    </row>
    <row r="219" spans="17:21" x14ac:dyDescent="0.25">
      <c r="Q219" t="s">
        <v>9</v>
      </c>
      <c r="R219" t="s">
        <v>39</v>
      </c>
      <c r="S219" t="s">
        <v>24</v>
      </c>
      <c r="T219" s="2">
        <v>3920</v>
      </c>
      <c r="U219" s="3">
        <v>306</v>
      </c>
    </row>
    <row r="220" spans="17:21" x14ac:dyDescent="0.25">
      <c r="Q220" t="s">
        <v>10</v>
      </c>
      <c r="R220" t="s">
        <v>39</v>
      </c>
      <c r="S220" t="s">
        <v>21</v>
      </c>
      <c r="T220" s="2">
        <v>4858</v>
      </c>
      <c r="U220" s="3">
        <v>279</v>
      </c>
    </row>
    <row r="221" spans="17:21" x14ac:dyDescent="0.25">
      <c r="Q221" t="s">
        <v>2</v>
      </c>
      <c r="R221" t="s">
        <v>38</v>
      </c>
      <c r="S221" t="s">
        <v>4</v>
      </c>
      <c r="T221" s="2">
        <v>3549</v>
      </c>
      <c r="U221" s="3">
        <v>3</v>
      </c>
    </row>
    <row r="222" spans="17:21" x14ac:dyDescent="0.25">
      <c r="Q222" t="s">
        <v>7</v>
      </c>
      <c r="R222" t="s">
        <v>39</v>
      </c>
      <c r="S222" t="s">
        <v>27</v>
      </c>
      <c r="T222" s="2">
        <v>966</v>
      </c>
      <c r="U222" s="3">
        <v>198</v>
      </c>
    </row>
    <row r="223" spans="17:21" x14ac:dyDescent="0.25">
      <c r="Q223" t="s">
        <v>5</v>
      </c>
      <c r="R223" t="s">
        <v>39</v>
      </c>
      <c r="S223" t="s">
        <v>18</v>
      </c>
      <c r="T223" s="2">
        <v>385</v>
      </c>
      <c r="U223" s="3">
        <v>249</v>
      </c>
    </row>
    <row r="224" spans="17:21" x14ac:dyDescent="0.25">
      <c r="Q224" t="s">
        <v>6</v>
      </c>
      <c r="R224" t="s">
        <v>34</v>
      </c>
      <c r="S224" t="s">
        <v>16</v>
      </c>
      <c r="T224" s="2">
        <v>2219</v>
      </c>
      <c r="U224" s="3">
        <v>75</v>
      </c>
    </row>
    <row r="225" spans="17:21" x14ac:dyDescent="0.25">
      <c r="Q225" t="s">
        <v>9</v>
      </c>
      <c r="R225" t="s">
        <v>36</v>
      </c>
      <c r="S225" t="s">
        <v>32</v>
      </c>
      <c r="T225" s="2">
        <v>2954</v>
      </c>
      <c r="U225" s="3">
        <v>189</v>
      </c>
    </row>
    <row r="226" spans="17:21" x14ac:dyDescent="0.25">
      <c r="Q226" t="s">
        <v>7</v>
      </c>
      <c r="R226" t="s">
        <v>36</v>
      </c>
      <c r="S226" t="s">
        <v>32</v>
      </c>
      <c r="T226" s="2">
        <v>280</v>
      </c>
      <c r="U226" s="3">
        <v>87</v>
      </c>
    </row>
    <row r="227" spans="17:21" x14ac:dyDescent="0.25">
      <c r="Q227" t="s">
        <v>41</v>
      </c>
      <c r="R227" t="s">
        <v>36</v>
      </c>
      <c r="S227" t="s">
        <v>30</v>
      </c>
      <c r="T227" s="2">
        <v>6118</v>
      </c>
      <c r="U227" s="3">
        <v>174</v>
      </c>
    </row>
    <row r="228" spans="17:21" x14ac:dyDescent="0.25">
      <c r="Q228" t="s">
        <v>2</v>
      </c>
      <c r="R228" t="s">
        <v>39</v>
      </c>
      <c r="S228" t="s">
        <v>15</v>
      </c>
      <c r="T228" s="2">
        <v>4802</v>
      </c>
      <c r="U228" s="3">
        <v>36</v>
      </c>
    </row>
    <row r="229" spans="17:21" x14ac:dyDescent="0.25">
      <c r="Q229" t="s">
        <v>9</v>
      </c>
      <c r="R229" t="s">
        <v>38</v>
      </c>
      <c r="S229" t="s">
        <v>24</v>
      </c>
      <c r="T229" s="2">
        <v>4137</v>
      </c>
      <c r="U229" s="3">
        <v>60</v>
      </c>
    </row>
    <row r="230" spans="17:21" x14ac:dyDescent="0.25">
      <c r="Q230" t="s">
        <v>3</v>
      </c>
      <c r="R230" t="s">
        <v>35</v>
      </c>
      <c r="S230" t="s">
        <v>23</v>
      </c>
      <c r="T230" s="2">
        <v>2023</v>
      </c>
      <c r="U230" s="3">
        <v>78</v>
      </c>
    </row>
    <row r="231" spans="17:21" x14ac:dyDescent="0.25">
      <c r="Q231" t="s">
        <v>9</v>
      </c>
      <c r="R231" t="s">
        <v>36</v>
      </c>
      <c r="S231" t="s">
        <v>30</v>
      </c>
      <c r="T231" s="2">
        <v>9051</v>
      </c>
      <c r="U231" s="3">
        <v>57</v>
      </c>
    </row>
    <row r="232" spans="17:21" x14ac:dyDescent="0.25">
      <c r="Q232" t="s">
        <v>9</v>
      </c>
      <c r="R232" t="s">
        <v>37</v>
      </c>
      <c r="S232" t="s">
        <v>28</v>
      </c>
      <c r="T232" s="2">
        <v>2919</v>
      </c>
      <c r="U232" s="3">
        <v>45</v>
      </c>
    </row>
    <row r="233" spans="17:21" x14ac:dyDescent="0.25">
      <c r="Q233" t="s">
        <v>41</v>
      </c>
      <c r="R233" t="s">
        <v>38</v>
      </c>
      <c r="S233" t="s">
        <v>22</v>
      </c>
      <c r="T233" s="2">
        <v>5915</v>
      </c>
      <c r="U233" s="3">
        <v>3</v>
      </c>
    </row>
    <row r="234" spans="17:21" x14ac:dyDescent="0.25">
      <c r="Q234" t="s">
        <v>10</v>
      </c>
      <c r="R234" t="s">
        <v>35</v>
      </c>
      <c r="S234" t="s">
        <v>15</v>
      </c>
      <c r="T234" s="2">
        <v>2562</v>
      </c>
      <c r="U234" s="3">
        <v>6</v>
      </c>
    </row>
    <row r="235" spans="17:21" x14ac:dyDescent="0.25">
      <c r="Q235" t="s">
        <v>5</v>
      </c>
      <c r="R235" t="s">
        <v>37</v>
      </c>
      <c r="S235" t="s">
        <v>25</v>
      </c>
      <c r="T235" s="2">
        <v>8813</v>
      </c>
      <c r="U235" s="3">
        <v>21</v>
      </c>
    </row>
    <row r="236" spans="17:21" x14ac:dyDescent="0.25">
      <c r="Q236" t="s">
        <v>5</v>
      </c>
      <c r="R236" t="s">
        <v>36</v>
      </c>
      <c r="S236" t="s">
        <v>18</v>
      </c>
      <c r="T236" s="2">
        <v>6111</v>
      </c>
      <c r="U236" s="3">
        <v>3</v>
      </c>
    </row>
    <row r="237" spans="17:21" x14ac:dyDescent="0.25">
      <c r="Q237" t="s">
        <v>8</v>
      </c>
      <c r="R237" t="s">
        <v>34</v>
      </c>
      <c r="S237" t="s">
        <v>31</v>
      </c>
      <c r="T237" s="2">
        <v>3507</v>
      </c>
      <c r="U237" s="3">
        <v>288</v>
      </c>
    </row>
    <row r="238" spans="17:21" x14ac:dyDescent="0.25">
      <c r="Q238" t="s">
        <v>6</v>
      </c>
      <c r="R238" t="s">
        <v>36</v>
      </c>
      <c r="S238" t="s">
        <v>13</v>
      </c>
      <c r="T238" s="2">
        <v>4319</v>
      </c>
      <c r="U238" s="3">
        <v>30</v>
      </c>
    </row>
    <row r="239" spans="17:21" x14ac:dyDescent="0.25">
      <c r="Q239" t="s">
        <v>40</v>
      </c>
      <c r="R239" t="s">
        <v>38</v>
      </c>
      <c r="S239" t="s">
        <v>26</v>
      </c>
      <c r="T239" s="2">
        <v>609</v>
      </c>
      <c r="U239" s="3">
        <v>87</v>
      </c>
    </row>
    <row r="240" spans="17:21" x14ac:dyDescent="0.25">
      <c r="Q240" t="s">
        <v>40</v>
      </c>
      <c r="R240" t="s">
        <v>39</v>
      </c>
      <c r="S240" t="s">
        <v>27</v>
      </c>
      <c r="T240" s="2">
        <v>6370</v>
      </c>
      <c r="U240" s="3">
        <v>30</v>
      </c>
    </row>
    <row r="241" spans="17:21" x14ac:dyDescent="0.25">
      <c r="Q241" t="s">
        <v>5</v>
      </c>
      <c r="R241" t="s">
        <v>38</v>
      </c>
      <c r="S241" t="s">
        <v>19</v>
      </c>
      <c r="T241" s="2">
        <v>5474</v>
      </c>
      <c r="U241" s="3">
        <v>168</v>
      </c>
    </row>
    <row r="242" spans="17:21" x14ac:dyDescent="0.25">
      <c r="Q242" t="s">
        <v>40</v>
      </c>
      <c r="R242" t="s">
        <v>36</v>
      </c>
      <c r="S242" t="s">
        <v>27</v>
      </c>
      <c r="T242" s="2">
        <v>3164</v>
      </c>
      <c r="U242" s="3">
        <v>306</v>
      </c>
    </row>
    <row r="243" spans="17:21" x14ac:dyDescent="0.25">
      <c r="Q243" t="s">
        <v>6</v>
      </c>
      <c r="R243" t="s">
        <v>35</v>
      </c>
      <c r="S243" t="s">
        <v>4</v>
      </c>
      <c r="T243" s="2">
        <v>1302</v>
      </c>
      <c r="U243" s="3">
        <v>402</v>
      </c>
    </row>
    <row r="244" spans="17:21" x14ac:dyDescent="0.25">
      <c r="Q244" t="s">
        <v>3</v>
      </c>
      <c r="R244" t="s">
        <v>37</v>
      </c>
      <c r="S244" t="s">
        <v>28</v>
      </c>
      <c r="T244" s="2">
        <v>7308</v>
      </c>
      <c r="U244" s="3">
        <v>327</v>
      </c>
    </row>
    <row r="245" spans="17:21" x14ac:dyDescent="0.25">
      <c r="Q245" t="s">
        <v>40</v>
      </c>
      <c r="R245" t="s">
        <v>37</v>
      </c>
      <c r="S245" t="s">
        <v>27</v>
      </c>
      <c r="T245" s="2">
        <v>6132</v>
      </c>
      <c r="U245" s="3">
        <v>93</v>
      </c>
    </row>
    <row r="246" spans="17:21" x14ac:dyDescent="0.25">
      <c r="Q246" t="s">
        <v>10</v>
      </c>
      <c r="R246" t="s">
        <v>35</v>
      </c>
      <c r="S246" t="s">
        <v>14</v>
      </c>
      <c r="T246" s="2">
        <v>3472</v>
      </c>
      <c r="U246" s="3">
        <v>96</v>
      </c>
    </row>
    <row r="247" spans="17:21" x14ac:dyDescent="0.25">
      <c r="Q247" t="s">
        <v>8</v>
      </c>
      <c r="R247" t="s">
        <v>39</v>
      </c>
      <c r="S247" t="s">
        <v>18</v>
      </c>
      <c r="T247" s="2">
        <v>9660</v>
      </c>
      <c r="U247" s="3">
        <v>27</v>
      </c>
    </row>
    <row r="248" spans="17:21" x14ac:dyDescent="0.25">
      <c r="Q248" t="s">
        <v>9</v>
      </c>
      <c r="R248" t="s">
        <v>38</v>
      </c>
      <c r="S248" t="s">
        <v>26</v>
      </c>
      <c r="T248" s="2">
        <v>2436</v>
      </c>
      <c r="U248" s="3">
        <v>99</v>
      </c>
    </row>
    <row r="249" spans="17:21" x14ac:dyDescent="0.25">
      <c r="Q249" t="s">
        <v>9</v>
      </c>
      <c r="R249" t="s">
        <v>38</v>
      </c>
      <c r="S249" t="s">
        <v>33</v>
      </c>
      <c r="T249" s="2">
        <v>9506</v>
      </c>
      <c r="U249" s="3">
        <v>87</v>
      </c>
    </row>
    <row r="250" spans="17:21" x14ac:dyDescent="0.25">
      <c r="Q250" t="s">
        <v>10</v>
      </c>
      <c r="R250" t="s">
        <v>37</v>
      </c>
      <c r="S250" t="s">
        <v>21</v>
      </c>
      <c r="T250" s="2">
        <v>245</v>
      </c>
      <c r="U250" s="3">
        <v>288</v>
      </c>
    </row>
    <row r="251" spans="17:21" x14ac:dyDescent="0.25">
      <c r="Q251" t="s">
        <v>8</v>
      </c>
      <c r="R251" t="s">
        <v>35</v>
      </c>
      <c r="S251" t="s">
        <v>20</v>
      </c>
      <c r="T251" s="2">
        <v>2702</v>
      </c>
      <c r="U251" s="3">
        <v>363</v>
      </c>
    </row>
    <row r="252" spans="17:21" x14ac:dyDescent="0.25">
      <c r="Q252" t="s">
        <v>10</v>
      </c>
      <c r="R252" t="s">
        <v>34</v>
      </c>
      <c r="S252" t="s">
        <v>17</v>
      </c>
      <c r="T252" s="2">
        <v>700</v>
      </c>
      <c r="U252" s="3">
        <v>87</v>
      </c>
    </row>
    <row r="253" spans="17:21" x14ac:dyDescent="0.25">
      <c r="Q253" t="s">
        <v>6</v>
      </c>
      <c r="R253" t="s">
        <v>34</v>
      </c>
      <c r="S253" t="s">
        <v>17</v>
      </c>
      <c r="T253" s="2">
        <v>3759</v>
      </c>
      <c r="U253" s="3">
        <v>150</v>
      </c>
    </row>
    <row r="254" spans="17:21" x14ac:dyDescent="0.25">
      <c r="Q254" t="s">
        <v>2</v>
      </c>
      <c r="R254" t="s">
        <v>35</v>
      </c>
      <c r="S254" t="s">
        <v>17</v>
      </c>
      <c r="T254" s="2">
        <v>1589</v>
      </c>
      <c r="U254" s="3">
        <v>303</v>
      </c>
    </row>
    <row r="255" spans="17:21" x14ac:dyDescent="0.25">
      <c r="Q255" t="s">
        <v>7</v>
      </c>
      <c r="R255" t="s">
        <v>35</v>
      </c>
      <c r="S255" t="s">
        <v>28</v>
      </c>
      <c r="T255" s="2">
        <v>5194</v>
      </c>
      <c r="U255" s="3">
        <v>288</v>
      </c>
    </row>
    <row r="256" spans="17:21" x14ac:dyDescent="0.25">
      <c r="Q256" t="s">
        <v>10</v>
      </c>
      <c r="R256" t="s">
        <v>36</v>
      </c>
      <c r="S256" t="s">
        <v>13</v>
      </c>
      <c r="T256" s="2">
        <v>945</v>
      </c>
      <c r="U256" s="3">
        <v>75</v>
      </c>
    </row>
    <row r="257" spans="17:21" x14ac:dyDescent="0.25">
      <c r="Q257" t="s">
        <v>40</v>
      </c>
      <c r="R257" t="s">
        <v>38</v>
      </c>
      <c r="S257" t="s">
        <v>31</v>
      </c>
      <c r="T257" s="2">
        <v>1988</v>
      </c>
      <c r="U257" s="3">
        <v>39</v>
      </c>
    </row>
    <row r="258" spans="17:21" x14ac:dyDescent="0.25">
      <c r="Q258" t="s">
        <v>6</v>
      </c>
      <c r="R258" t="s">
        <v>34</v>
      </c>
      <c r="S258" t="s">
        <v>32</v>
      </c>
      <c r="T258" s="2">
        <v>6734</v>
      </c>
      <c r="U258" s="3">
        <v>123</v>
      </c>
    </row>
    <row r="259" spans="17:21" x14ac:dyDescent="0.25">
      <c r="Q259" t="s">
        <v>40</v>
      </c>
      <c r="R259" t="s">
        <v>36</v>
      </c>
      <c r="S259" t="s">
        <v>4</v>
      </c>
      <c r="T259" s="2">
        <v>217</v>
      </c>
      <c r="U259" s="3">
        <v>36</v>
      </c>
    </row>
    <row r="260" spans="17:21" x14ac:dyDescent="0.25">
      <c r="Q260" t="s">
        <v>5</v>
      </c>
      <c r="R260" t="s">
        <v>34</v>
      </c>
      <c r="S260" t="s">
        <v>22</v>
      </c>
      <c r="T260" s="2">
        <v>6279</v>
      </c>
      <c r="U260" s="3">
        <v>237</v>
      </c>
    </row>
    <row r="261" spans="17:21" x14ac:dyDescent="0.25">
      <c r="Q261" t="s">
        <v>40</v>
      </c>
      <c r="R261" t="s">
        <v>36</v>
      </c>
      <c r="S261" t="s">
        <v>13</v>
      </c>
      <c r="T261" s="2">
        <v>4424</v>
      </c>
      <c r="U261" s="3">
        <v>201</v>
      </c>
    </row>
    <row r="262" spans="17:21" x14ac:dyDescent="0.25">
      <c r="Q262" t="s">
        <v>2</v>
      </c>
      <c r="R262" t="s">
        <v>36</v>
      </c>
      <c r="S262" t="s">
        <v>17</v>
      </c>
      <c r="T262" s="2">
        <v>189</v>
      </c>
      <c r="U262" s="3">
        <v>48</v>
      </c>
    </row>
    <row r="263" spans="17:21" x14ac:dyDescent="0.25">
      <c r="Q263" t="s">
        <v>5</v>
      </c>
      <c r="R263" t="s">
        <v>35</v>
      </c>
      <c r="S263" t="s">
        <v>22</v>
      </c>
      <c r="T263" s="2">
        <v>490</v>
      </c>
      <c r="U263" s="3">
        <v>84</v>
      </c>
    </row>
    <row r="264" spans="17:21" x14ac:dyDescent="0.25">
      <c r="Q264" t="s">
        <v>8</v>
      </c>
      <c r="R264" t="s">
        <v>37</v>
      </c>
      <c r="S264" t="s">
        <v>21</v>
      </c>
      <c r="T264" s="2">
        <v>434</v>
      </c>
      <c r="U264" s="3">
        <v>87</v>
      </c>
    </row>
    <row r="265" spans="17:21" x14ac:dyDescent="0.25">
      <c r="Q265" t="s">
        <v>7</v>
      </c>
      <c r="R265" t="s">
        <v>38</v>
      </c>
      <c r="S265" t="s">
        <v>30</v>
      </c>
      <c r="T265" s="2">
        <v>10129</v>
      </c>
      <c r="U265" s="3">
        <v>312</v>
      </c>
    </row>
    <row r="266" spans="17:21" x14ac:dyDescent="0.25">
      <c r="Q266" t="s">
        <v>3</v>
      </c>
      <c r="R266" t="s">
        <v>39</v>
      </c>
      <c r="S266" t="s">
        <v>28</v>
      </c>
      <c r="T266" s="2">
        <v>1652</v>
      </c>
      <c r="U266" s="3">
        <v>102</v>
      </c>
    </row>
    <row r="267" spans="17:21" x14ac:dyDescent="0.25">
      <c r="Q267" t="s">
        <v>8</v>
      </c>
      <c r="R267" t="s">
        <v>38</v>
      </c>
      <c r="S267" t="s">
        <v>21</v>
      </c>
      <c r="T267" s="2">
        <v>6433</v>
      </c>
      <c r="U267" s="3">
        <v>78</v>
      </c>
    </row>
    <row r="268" spans="17:21" x14ac:dyDescent="0.25">
      <c r="Q268" t="s">
        <v>3</v>
      </c>
      <c r="R268" t="s">
        <v>34</v>
      </c>
      <c r="S268" t="s">
        <v>23</v>
      </c>
      <c r="T268" s="2">
        <v>2212</v>
      </c>
      <c r="U268" s="3">
        <v>117</v>
      </c>
    </row>
    <row r="269" spans="17:21" x14ac:dyDescent="0.25">
      <c r="Q269" t="s">
        <v>41</v>
      </c>
      <c r="R269" t="s">
        <v>35</v>
      </c>
      <c r="S269" t="s">
        <v>19</v>
      </c>
      <c r="T269" s="2">
        <v>609</v>
      </c>
      <c r="U269" s="3">
        <v>99</v>
      </c>
    </row>
    <row r="270" spans="17:21" x14ac:dyDescent="0.25">
      <c r="Q270" t="s">
        <v>40</v>
      </c>
      <c r="R270" t="s">
        <v>35</v>
      </c>
      <c r="S270" t="s">
        <v>24</v>
      </c>
      <c r="T270" s="2">
        <v>1638</v>
      </c>
      <c r="U270" s="3">
        <v>48</v>
      </c>
    </row>
    <row r="271" spans="17:21" x14ac:dyDescent="0.25">
      <c r="Q271" t="s">
        <v>7</v>
      </c>
      <c r="R271" t="s">
        <v>34</v>
      </c>
      <c r="S271" t="s">
        <v>15</v>
      </c>
      <c r="T271" s="2">
        <v>3829</v>
      </c>
      <c r="U271" s="3">
        <v>24</v>
      </c>
    </row>
    <row r="272" spans="17:21" x14ac:dyDescent="0.25">
      <c r="Q272" t="s">
        <v>40</v>
      </c>
      <c r="R272" t="s">
        <v>39</v>
      </c>
      <c r="S272" t="s">
        <v>15</v>
      </c>
      <c r="T272" s="2">
        <v>5775</v>
      </c>
      <c r="U272" s="3">
        <v>42</v>
      </c>
    </row>
    <row r="273" spans="17:21" x14ac:dyDescent="0.25">
      <c r="Q273" t="s">
        <v>6</v>
      </c>
      <c r="R273" t="s">
        <v>35</v>
      </c>
      <c r="S273" t="s">
        <v>20</v>
      </c>
      <c r="T273" s="2">
        <v>1071</v>
      </c>
      <c r="U273" s="3">
        <v>270</v>
      </c>
    </row>
    <row r="274" spans="17:21" x14ac:dyDescent="0.25">
      <c r="Q274" t="s">
        <v>8</v>
      </c>
      <c r="R274" t="s">
        <v>36</v>
      </c>
      <c r="S274" t="s">
        <v>23</v>
      </c>
      <c r="T274" s="2">
        <v>5019</v>
      </c>
      <c r="U274" s="3">
        <v>150</v>
      </c>
    </row>
    <row r="275" spans="17:21" x14ac:dyDescent="0.25">
      <c r="Q275" t="s">
        <v>2</v>
      </c>
      <c r="R275" t="s">
        <v>37</v>
      </c>
      <c r="S275" t="s">
        <v>15</v>
      </c>
      <c r="T275" s="2">
        <v>2863</v>
      </c>
      <c r="U275" s="3">
        <v>42</v>
      </c>
    </row>
    <row r="276" spans="17:21" x14ac:dyDescent="0.25">
      <c r="Q276" t="s">
        <v>40</v>
      </c>
      <c r="R276" t="s">
        <v>35</v>
      </c>
      <c r="S276" t="s">
        <v>29</v>
      </c>
      <c r="T276" s="2">
        <v>1617</v>
      </c>
      <c r="U276" s="3">
        <v>126</v>
      </c>
    </row>
    <row r="277" spans="17:21" x14ac:dyDescent="0.25">
      <c r="Q277" t="s">
        <v>6</v>
      </c>
      <c r="R277" t="s">
        <v>37</v>
      </c>
      <c r="S277" t="s">
        <v>26</v>
      </c>
      <c r="T277" s="2">
        <v>6818</v>
      </c>
      <c r="U277" s="3">
        <v>6</v>
      </c>
    </row>
    <row r="278" spans="17:21" x14ac:dyDescent="0.25">
      <c r="Q278" t="s">
        <v>3</v>
      </c>
      <c r="R278" t="s">
        <v>35</v>
      </c>
      <c r="S278" t="s">
        <v>15</v>
      </c>
      <c r="T278" s="2">
        <v>6657</v>
      </c>
      <c r="U278" s="3">
        <v>276</v>
      </c>
    </row>
    <row r="279" spans="17:21" x14ac:dyDescent="0.25">
      <c r="Q279" t="s">
        <v>3</v>
      </c>
      <c r="R279" t="s">
        <v>34</v>
      </c>
      <c r="S279" t="s">
        <v>17</v>
      </c>
      <c r="T279" s="2">
        <v>2919</v>
      </c>
      <c r="U279" s="3">
        <v>93</v>
      </c>
    </row>
    <row r="280" spans="17:21" x14ac:dyDescent="0.25">
      <c r="Q280" t="s">
        <v>2</v>
      </c>
      <c r="R280" t="s">
        <v>36</v>
      </c>
      <c r="S280" t="s">
        <v>31</v>
      </c>
      <c r="T280" s="2">
        <v>3094</v>
      </c>
      <c r="U280" s="3">
        <v>246</v>
      </c>
    </row>
    <row r="281" spans="17:21" x14ac:dyDescent="0.25">
      <c r="Q281" t="s">
        <v>6</v>
      </c>
      <c r="R281" t="s">
        <v>39</v>
      </c>
      <c r="S281" t="s">
        <v>24</v>
      </c>
      <c r="T281" s="2">
        <v>2989</v>
      </c>
      <c r="U281" s="3">
        <v>3</v>
      </c>
    </row>
    <row r="282" spans="17:21" x14ac:dyDescent="0.25">
      <c r="Q282" t="s">
        <v>8</v>
      </c>
      <c r="R282" t="s">
        <v>38</v>
      </c>
      <c r="S282" t="s">
        <v>27</v>
      </c>
      <c r="T282" s="2">
        <v>2268</v>
      </c>
      <c r="U282" s="3">
        <v>63</v>
      </c>
    </row>
    <row r="283" spans="17:21" x14ac:dyDescent="0.25">
      <c r="Q283" t="s">
        <v>5</v>
      </c>
      <c r="R283" t="s">
        <v>35</v>
      </c>
      <c r="S283" t="s">
        <v>31</v>
      </c>
      <c r="T283" s="2">
        <v>4753</v>
      </c>
      <c r="U283" s="3">
        <v>246</v>
      </c>
    </row>
    <row r="284" spans="17:21" x14ac:dyDescent="0.25">
      <c r="Q284" t="s">
        <v>2</v>
      </c>
      <c r="R284" t="s">
        <v>34</v>
      </c>
      <c r="S284" t="s">
        <v>19</v>
      </c>
      <c r="T284" s="2">
        <v>7511</v>
      </c>
      <c r="U284" s="3">
        <v>120</v>
      </c>
    </row>
    <row r="285" spans="17:21" x14ac:dyDescent="0.25">
      <c r="Q285" t="s">
        <v>2</v>
      </c>
      <c r="R285" t="s">
        <v>38</v>
      </c>
      <c r="S285" t="s">
        <v>31</v>
      </c>
      <c r="T285" s="2">
        <v>4326</v>
      </c>
      <c r="U285" s="3">
        <v>348</v>
      </c>
    </row>
    <row r="286" spans="17:21" x14ac:dyDescent="0.25">
      <c r="Q286" t="s">
        <v>41</v>
      </c>
      <c r="R286" t="s">
        <v>34</v>
      </c>
      <c r="S286" t="s">
        <v>23</v>
      </c>
      <c r="T286" s="2">
        <v>4935</v>
      </c>
      <c r="U286" s="3">
        <v>126</v>
      </c>
    </row>
    <row r="287" spans="17:21" x14ac:dyDescent="0.25">
      <c r="Q287" t="s">
        <v>6</v>
      </c>
      <c r="R287" t="s">
        <v>35</v>
      </c>
      <c r="S287" t="s">
        <v>30</v>
      </c>
      <c r="T287" s="2">
        <v>4781</v>
      </c>
      <c r="U287" s="3">
        <v>123</v>
      </c>
    </row>
    <row r="288" spans="17:21" x14ac:dyDescent="0.25">
      <c r="Q288" t="s">
        <v>5</v>
      </c>
      <c r="R288" t="s">
        <v>38</v>
      </c>
      <c r="S288" t="s">
        <v>25</v>
      </c>
      <c r="T288" s="2">
        <v>7483</v>
      </c>
      <c r="U288" s="3">
        <v>45</v>
      </c>
    </row>
    <row r="289" spans="17:21" x14ac:dyDescent="0.25">
      <c r="Q289" t="s">
        <v>10</v>
      </c>
      <c r="R289" t="s">
        <v>38</v>
      </c>
      <c r="S289" t="s">
        <v>4</v>
      </c>
      <c r="T289" s="2">
        <v>6860</v>
      </c>
      <c r="U289" s="3">
        <v>126</v>
      </c>
    </row>
    <row r="290" spans="17:21" x14ac:dyDescent="0.25">
      <c r="Q290" t="s">
        <v>40</v>
      </c>
      <c r="R290" t="s">
        <v>37</v>
      </c>
      <c r="S290" t="s">
        <v>29</v>
      </c>
      <c r="T290" s="2">
        <v>9002</v>
      </c>
      <c r="U290" s="3">
        <v>72</v>
      </c>
    </row>
    <row r="291" spans="17:21" x14ac:dyDescent="0.25">
      <c r="Q291" t="s">
        <v>6</v>
      </c>
      <c r="R291" t="s">
        <v>36</v>
      </c>
      <c r="S291" t="s">
        <v>29</v>
      </c>
      <c r="T291" s="2">
        <v>1400</v>
      </c>
      <c r="U291" s="3">
        <v>135</v>
      </c>
    </row>
    <row r="292" spans="17:21" x14ac:dyDescent="0.25">
      <c r="Q292" t="s">
        <v>10</v>
      </c>
      <c r="R292" t="s">
        <v>34</v>
      </c>
      <c r="S292" t="s">
        <v>22</v>
      </c>
      <c r="T292" s="2">
        <v>4053</v>
      </c>
      <c r="U292" s="3">
        <v>24</v>
      </c>
    </row>
    <row r="293" spans="17:21" x14ac:dyDescent="0.25">
      <c r="Q293" t="s">
        <v>7</v>
      </c>
      <c r="R293" t="s">
        <v>36</v>
      </c>
      <c r="S293" t="s">
        <v>31</v>
      </c>
      <c r="T293" s="2">
        <v>2149</v>
      </c>
      <c r="U293" s="3">
        <v>117</v>
      </c>
    </row>
    <row r="294" spans="17:21" x14ac:dyDescent="0.25">
      <c r="Q294" t="s">
        <v>3</v>
      </c>
      <c r="R294" t="s">
        <v>39</v>
      </c>
      <c r="S294" t="s">
        <v>29</v>
      </c>
      <c r="T294" s="2">
        <v>3640</v>
      </c>
      <c r="U294" s="3">
        <v>51</v>
      </c>
    </row>
    <row r="295" spans="17:21" x14ac:dyDescent="0.25">
      <c r="Q295" t="s">
        <v>2</v>
      </c>
      <c r="R295" t="s">
        <v>39</v>
      </c>
      <c r="S295" t="s">
        <v>23</v>
      </c>
      <c r="T295" s="2">
        <v>630</v>
      </c>
      <c r="U295" s="3">
        <v>36</v>
      </c>
    </row>
    <row r="296" spans="17:21" x14ac:dyDescent="0.25">
      <c r="Q296" t="s">
        <v>9</v>
      </c>
      <c r="R296" t="s">
        <v>35</v>
      </c>
      <c r="S296" t="s">
        <v>27</v>
      </c>
      <c r="T296" s="2">
        <v>2429</v>
      </c>
      <c r="U296" s="3">
        <v>144</v>
      </c>
    </row>
    <row r="297" spans="17:21" x14ac:dyDescent="0.25">
      <c r="Q297" t="s">
        <v>9</v>
      </c>
      <c r="R297" t="s">
        <v>36</v>
      </c>
      <c r="S297" t="s">
        <v>25</v>
      </c>
      <c r="T297" s="2">
        <v>2142</v>
      </c>
      <c r="U297" s="3">
        <v>114</v>
      </c>
    </row>
    <row r="298" spans="17:21" x14ac:dyDescent="0.25">
      <c r="Q298" t="s">
        <v>7</v>
      </c>
      <c r="R298" t="s">
        <v>37</v>
      </c>
      <c r="S298" t="s">
        <v>30</v>
      </c>
      <c r="T298" s="2">
        <v>6454</v>
      </c>
      <c r="U298" s="3">
        <v>54</v>
      </c>
    </row>
    <row r="299" spans="17:21" x14ac:dyDescent="0.25">
      <c r="Q299" t="s">
        <v>7</v>
      </c>
      <c r="R299" t="s">
        <v>37</v>
      </c>
      <c r="S299" t="s">
        <v>16</v>
      </c>
      <c r="T299" s="2">
        <v>4487</v>
      </c>
      <c r="U299" s="3">
        <v>333</v>
      </c>
    </row>
    <row r="300" spans="17:21" x14ac:dyDescent="0.25">
      <c r="Q300" t="s">
        <v>3</v>
      </c>
      <c r="R300" t="s">
        <v>37</v>
      </c>
      <c r="S300" t="s">
        <v>4</v>
      </c>
      <c r="T300" s="2">
        <v>938</v>
      </c>
      <c r="U300" s="3">
        <v>366</v>
      </c>
    </row>
    <row r="301" spans="17:21" x14ac:dyDescent="0.25">
      <c r="Q301" t="s">
        <v>3</v>
      </c>
      <c r="R301" t="s">
        <v>38</v>
      </c>
      <c r="S301" t="s">
        <v>26</v>
      </c>
      <c r="T301" s="2">
        <v>8841</v>
      </c>
      <c r="U301" s="3">
        <v>303</v>
      </c>
    </row>
    <row r="302" spans="17:21" x14ac:dyDescent="0.25">
      <c r="Q302" t="s">
        <v>2</v>
      </c>
      <c r="R302" t="s">
        <v>39</v>
      </c>
      <c r="S302" t="s">
        <v>33</v>
      </c>
      <c r="T302" s="2">
        <v>4018</v>
      </c>
      <c r="U302" s="3">
        <v>126</v>
      </c>
    </row>
    <row r="303" spans="17:21" x14ac:dyDescent="0.25">
      <c r="Q303" t="s">
        <v>41</v>
      </c>
      <c r="R303" t="s">
        <v>37</v>
      </c>
      <c r="S303" t="s">
        <v>15</v>
      </c>
      <c r="T303" s="2">
        <v>714</v>
      </c>
      <c r="U303" s="3">
        <v>231</v>
      </c>
    </row>
    <row r="304" spans="17:21" x14ac:dyDescent="0.25">
      <c r="Q304" t="s">
        <v>9</v>
      </c>
      <c r="R304" t="s">
        <v>38</v>
      </c>
      <c r="S304" t="s">
        <v>25</v>
      </c>
      <c r="T304" s="2">
        <v>3850</v>
      </c>
      <c r="U304" s="3">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D08A1-934F-4E9D-93C5-B428302474F9}">
  <dimension ref="D2:I17"/>
  <sheetViews>
    <sheetView topLeftCell="B1" workbookViewId="0">
      <selection activeCell="C4" sqref="C4"/>
    </sheetView>
  </sheetViews>
  <sheetFormatPr defaultRowHeight="15" x14ac:dyDescent="0.25"/>
  <cols>
    <col min="8" max="8" width="16.42578125" bestFit="1" customWidth="1"/>
    <col min="9" max="9" width="14.85546875" bestFit="1" customWidth="1"/>
  </cols>
  <sheetData>
    <row r="2" spans="4:9" ht="31.5" x14ac:dyDescent="0.5">
      <c r="H2" s="28" t="s">
        <v>48</v>
      </c>
    </row>
    <row r="4" spans="4:9" x14ac:dyDescent="0.25">
      <c r="D4" s="30"/>
      <c r="H4" s="23" t="s">
        <v>65</v>
      </c>
      <c r="I4" t="s">
        <v>66</v>
      </c>
    </row>
    <row r="5" spans="4:9" x14ac:dyDescent="0.25">
      <c r="H5" s="24" t="s">
        <v>38</v>
      </c>
      <c r="I5" s="25">
        <v>25221</v>
      </c>
    </row>
    <row r="6" spans="4:9" x14ac:dyDescent="0.25">
      <c r="H6" s="29" t="s">
        <v>5</v>
      </c>
      <c r="I6" s="25">
        <v>25221</v>
      </c>
    </row>
    <row r="7" spans="4:9" x14ac:dyDescent="0.25">
      <c r="H7" s="24" t="s">
        <v>36</v>
      </c>
      <c r="I7" s="25">
        <v>39620</v>
      </c>
    </row>
    <row r="8" spans="4:9" x14ac:dyDescent="0.25">
      <c r="H8" s="29" t="s">
        <v>5</v>
      </c>
      <c r="I8" s="25">
        <v>39620</v>
      </c>
    </row>
    <row r="9" spans="4:9" x14ac:dyDescent="0.25">
      <c r="H9" s="24" t="s">
        <v>34</v>
      </c>
      <c r="I9" s="25">
        <v>41559</v>
      </c>
    </row>
    <row r="10" spans="4:9" x14ac:dyDescent="0.25">
      <c r="H10" s="29" t="s">
        <v>5</v>
      </c>
      <c r="I10" s="25">
        <v>41559</v>
      </c>
    </row>
    <row r="11" spans="4:9" x14ac:dyDescent="0.25">
      <c r="H11" s="24" t="s">
        <v>37</v>
      </c>
      <c r="I11" s="25">
        <v>43568</v>
      </c>
    </row>
    <row r="12" spans="4:9" x14ac:dyDescent="0.25">
      <c r="H12" s="29" t="s">
        <v>7</v>
      </c>
      <c r="I12" s="25">
        <v>43568</v>
      </c>
    </row>
    <row r="13" spans="4:9" x14ac:dyDescent="0.25">
      <c r="H13" s="24" t="s">
        <v>39</v>
      </c>
      <c r="I13" s="25">
        <v>45752</v>
      </c>
    </row>
    <row r="14" spans="4:9" x14ac:dyDescent="0.25">
      <c r="H14" s="29" t="s">
        <v>2</v>
      </c>
      <c r="I14" s="25">
        <v>45752</v>
      </c>
    </row>
    <row r="15" spans="4:9" x14ac:dyDescent="0.25">
      <c r="H15" s="24" t="s">
        <v>35</v>
      </c>
      <c r="I15" s="25">
        <v>38325</v>
      </c>
    </row>
    <row r="16" spans="4:9" x14ac:dyDescent="0.25">
      <c r="H16" s="29" t="s">
        <v>40</v>
      </c>
      <c r="I16" s="25">
        <v>38325</v>
      </c>
    </row>
    <row r="17" spans="8:9" x14ac:dyDescent="0.25">
      <c r="H17" s="24" t="s">
        <v>71</v>
      </c>
      <c r="I17" s="25">
        <v>234045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27634-85AB-4E0A-BC8D-E21FBD06EE23}">
  <dimension ref="G2:H27"/>
  <sheetViews>
    <sheetView workbookViewId="0">
      <selection activeCell="H4" sqref="H4"/>
    </sheetView>
  </sheetViews>
  <sheetFormatPr defaultRowHeight="15" x14ac:dyDescent="0.25"/>
  <cols>
    <col min="7" max="7" width="21.85546875" bestFit="1" customWidth="1"/>
    <col min="8" max="10" width="10.85546875" bestFit="1" customWidth="1"/>
  </cols>
  <sheetData>
    <row r="2" spans="7:8" ht="28.5" x14ac:dyDescent="0.45">
      <c r="G2" s="22" t="s">
        <v>74</v>
      </c>
    </row>
    <row r="4" spans="7:8" x14ac:dyDescent="0.25">
      <c r="G4" s="23" t="s">
        <v>65</v>
      </c>
      <c r="H4" t="s">
        <v>78</v>
      </c>
    </row>
    <row r="5" spans="7:8" x14ac:dyDescent="0.25">
      <c r="G5" s="24" t="s">
        <v>26</v>
      </c>
      <c r="H5" s="32">
        <v>58277.8</v>
      </c>
    </row>
    <row r="6" spans="7:8" x14ac:dyDescent="0.25">
      <c r="G6" s="24" t="s">
        <v>17</v>
      </c>
      <c r="H6" s="32">
        <v>56471.590000000004</v>
      </c>
    </row>
    <row r="7" spans="7:8" x14ac:dyDescent="0.25">
      <c r="G7" s="24" t="s">
        <v>32</v>
      </c>
      <c r="H7" s="32">
        <v>52063.35</v>
      </c>
    </row>
    <row r="8" spans="7:8" x14ac:dyDescent="0.25">
      <c r="G8" s="24" t="s">
        <v>15</v>
      </c>
      <c r="H8" s="32">
        <v>50988.91</v>
      </c>
    </row>
    <row r="9" spans="7:8" x14ac:dyDescent="0.25">
      <c r="G9" s="24" t="s">
        <v>22</v>
      </c>
      <c r="H9" s="32">
        <v>46234.960000000006</v>
      </c>
    </row>
    <row r="10" spans="7:8" x14ac:dyDescent="0.25">
      <c r="G10" s="24" t="s">
        <v>33</v>
      </c>
      <c r="H10" s="32">
        <v>46226.020000000004</v>
      </c>
    </row>
    <row r="11" spans="7:8" x14ac:dyDescent="0.25">
      <c r="G11" s="24" t="s">
        <v>23</v>
      </c>
      <c r="H11" s="32">
        <v>44884.12</v>
      </c>
    </row>
    <row r="12" spans="7:8" x14ac:dyDescent="0.25">
      <c r="G12" s="24" t="s">
        <v>16</v>
      </c>
      <c r="H12" s="32">
        <v>43177.340000000004</v>
      </c>
    </row>
    <row r="13" spans="7:8" x14ac:dyDescent="0.25">
      <c r="G13" s="24" t="s">
        <v>18</v>
      </c>
      <c r="H13" s="32">
        <v>40814.559999999998</v>
      </c>
    </row>
    <row r="14" spans="7:8" x14ac:dyDescent="0.25">
      <c r="G14" s="24" t="s">
        <v>28</v>
      </c>
      <c r="H14" s="32">
        <v>39084.340000000004</v>
      </c>
    </row>
    <row r="15" spans="7:8" x14ac:dyDescent="0.25">
      <c r="G15" s="24" t="s">
        <v>29</v>
      </c>
      <c r="H15" s="32">
        <v>36700.840000000004</v>
      </c>
    </row>
    <row r="16" spans="7:8" x14ac:dyDescent="0.25">
      <c r="G16" s="24" t="s">
        <v>20</v>
      </c>
      <c r="H16" s="32">
        <v>31390.480000000003</v>
      </c>
    </row>
    <row r="17" spans="7:8" x14ac:dyDescent="0.25">
      <c r="G17" s="24" t="s">
        <v>24</v>
      </c>
      <c r="H17" s="32">
        <v>30189.32</v>
      </c>
    </row>
    <row r="18" spans="7:8" x14ac:dyDescent="0.25">
      <c r="G18" s="24" t="s">
        <v>19</v>
      </c>
      <c r="H18" s="32">
        <v>29800.160000000003</v>
      </c>
    </row>
    <row r="19" spans="7:8" x14ac:dyDescent="0.25">
      <c r="G19" s="24" t="s">
        <v>13</v>
      </c>
      <c r="H19" s="32">
        <v>29721.27</v>
      </c>
    </row>
    <row r="20" spans="7:8" x14ac:dyDescent="0.25">
      <c r="G20" s="24" t="s">
        <v>25</v>
      </c>
      <c r="H20" s="32">
        <v>29678.099999999995</v>
      </c>
    </row>
    <row r="21" spans="7:8" x14ac:dyDescent="0.25">
      <c r="G21" s="24" t="s">
        <v>31</v>
      </c>
      <c r="H21" s="32">
        <v>29518.43</v>
      </c>
    </row>
    <row r="22" spans="7:8" x14ac:dyDescent="0.25">
      <c r="G22" s="24" t="s">
        <v>21</v>
      </c>
      <c r="H22" s="32">
        <v>26000</v>
      </c>
    </row>
    <row r="23" spans="7:8" x14ac:dyDescent="0.25">
      <c r="G23" s="24" t="s">
        <v>30</v>
      </c>
      <c r="H23" s="32">
        <v>25899.020000000011</v>
      </c>
    </row>
    <row r="24" spans="7:8" x14ac:dyDescent="0.25">
      <c r="G24" s="24" t="s">
        <v>27</v>
      </c>
      <c r="H24" s="32">
        <v>19572.14</v>
      </c>
    </row>
    <row r="25" spans="7:8" x14ac:dyDescent="0.25">
      <c r="G25" s="24" t="s">
        <v>14</v>
      </c>
      <c r="H25" s="32">
        <v>19525.600000000002</v>
      </c>
    </row>
    <row r="26" spans="7:8" x14ac:dyDescent="0.25">
      <c r="G26" s="24" t="s">
        <v>4</v>
      </c>
      <c r="H26" s="32">
        <v>14946.919999999998</v>
      </c>
    </row>
    <row r="27" spans="7:8" x14ac:dyDescent="0.25">
      <c r="G27" s="24" t="s">
        <v>71</v>
      </c>
      <c r="H27" s="32">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Statistical Analysis</vt:lpstr>
      <vt:lpstr>EDA</vt:lpstr>
      <vt:lpstr>Sales By Country - Formulas</vt:lpstr>
      <vt:lpstr>Sales By Country - Pivot</vt:lpstr>
      <vt:lpstr>Top 5 Products by $ per unit</vt:lpstr>
      <vt:lpstr>Anamoly Detection</vt:lpstr>
      <vt:lpstr>Best Sales person by country</vt:lpstr>
      <vt:lpstr>Profits by product</vt:lpstr>
      <vt:lpstr>Dynamic country level sales rep</vt:lpstr>
      <vt:lpstr>Products to discontinue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hp</cp:lastModifiedBy>
  <dcterms:created xsi:type="dcterms:W3CDTF">2021-03-14T20:21:32Z</dcterms:created>
  <dcterms:modified xsi:type="dcterms:W3CDTF">2021-11-02T13:15:16Z</dcterms:modified>
</cp:coreProperties>
</file>