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HirePurchaseNonRegulated" sheetId="15" state="visible" r:id="rId16"/>
    <sheet name="HirePurchaseRegulated" sheetId="16" state="visible" r:id="rId17"/>
    <sheet name="PersonalContractPurchase" sheetId="17" state="visible" r:id="rId18"/>
    <sheet name="ContractPurchase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<sst xmlns="http://schemas.openxmlformats.org/spreadsheetml/2006/main" count="10409" uniqueCount="358">
  <si>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</si>
  <si>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</si>
  <si>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</si>
  <si>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</si>
  <si>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</si>
  <si>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</si>
  <si>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</si>
  <si>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</si>
  <si>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</si>
  <si>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</si>
  <si>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</si>
  <si>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</si>
  <si>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</si>
  <si>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</si>
  <si>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</si>
  <si>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</si>
  <si>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</si>
  <si>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</si>
  <si>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</si>
  <si>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</si>
  <si>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</si>
  <si>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</si>
  <si>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</si>
  <si>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</si>
  <si>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</si>
  <si>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</si>
  <si>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</si>
  <si>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</si>
  <si>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</si>
  <si>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</si>
  <si>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</si>
  <si>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</si>
  <si>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</si>
  <si>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</si>
  <si>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</si>
  <si>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</si>
  <si>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</si>
  <si>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</si>
  <si>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</si>
  <si>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</si>
  <si>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</si>
  <si>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</si>
  <si>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</si>
  <si>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</si>
  <si>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</si>
  <si>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</si>
  <si>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</si>
  <si>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</si>
  <si>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</si>
  <si>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</si>
  <si>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</si>
  <si>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</si>
  <si>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</si>
  <si>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</si>
  <si>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</si>
  <si>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</si>
  <si>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</si>
  <si>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</si>
  <si>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</si>
  <si>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</si>
  <si>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</si>
  <si>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</si>
  <si>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</si>
  <si>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</si>
  <si>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</si>
  <si>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</si>
  <si>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</si>
  <si>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</si>
  <si>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</si>
  <si>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</si>
  <si>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</si>
  <si>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</si>
  <si>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</si>
  <si>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</si>
  <si>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</si>
  <si>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</si>
  <si>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</si>
  <si>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</si>
  <si>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</si>
  <si>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</si>
  <si>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</si>
  <si>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</si>
  <si>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</si>
  <si>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</si>
  <si>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</si>
  <si>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</si>
  <si>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</si>
  <si>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</si>
  <si>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</si>
  <si>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</si>
  <si>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</si>
  <si>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</si>
  <si>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</si>
  <si>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</si>
  <si>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</si>
  <si>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</si>
  <si>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</si>
  <si>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</si>
  <si>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</si>
  <si>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</si>
  <si>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</si>
  <si>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</si>
  <si>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</si>
  <si>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</si>
  <si>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</si>
  <si>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</si>
  <si>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</si>
  <si>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</si>
  <si>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</si>
  <si>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</si>
  <si>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</si>
  <si>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</si>
  <si>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</si>
  <si>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</si>
  <si>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</si>
  <si>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</si>
  <si>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</si>
  <si>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</si>
  <si>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</si>
  <si>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</si>
  <si>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</si>
  <si>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</si>
  <si>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</si>
  <si>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</si>
  <si>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</si>
  <si>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</si>
  <si>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</si>
  <si>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</si>
  <si>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</si>
  <si>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</si>
  <si>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</si>
  <si>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</si>
  <si>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</si>
  <si>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</si>
  <si>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</si>
  <si>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</si>
  <si>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</si>
  <si>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</si>
  <si>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</si>
  <si>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</si>
  <si>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</si>
  <si>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</si>
  <si>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</si>
  <si>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</si>
  <si>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</si>
  <si>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</si>
  <si>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</si>
  <si>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</si>
  <si>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</si>
  <si>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</si>
  <si>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</si>
  <si>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</si>
  <si>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</si>
  <si>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</si>
  <si>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</si>
  <si>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</si>
  <si>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</si>
  <si>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</si>
  <si>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</si>
  <si>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</si>
  <si>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</si>
  <si>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</si>
  <si>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</si>
  <si>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</si>
  <si>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</si>
  <si>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</si>
  <si>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</si>
  <si>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</si>
  <si>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</si>
  <si>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</si>
  <si>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</si>
  <si>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</si>
  <si>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</si>
  <si>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</si>
  <si>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</si>
  <si>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</si>
  <si>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</si>
  <si>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</si>
  <si>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</si>
  <si>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</si>
  <si>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</si>
  <si>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</si>
  <si>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</si>
  <si>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</si>
  <si>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</si>
  <si>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</si>
  <si>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</si>
  <si>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</si>
  <si>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</si>
  <si>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</si>
  <si>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</si>
  <si>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</si>
  <si>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</si>
  <si>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</si>
  <si>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</si>
  <si>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</si>
  <si>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</si>
  <si>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</si>
  <si>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</si>
  <si>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</si>
  <si>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</si>
  <si>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</si>
  <si>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</si>
  <si>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</si>
  <si>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</si>
  <si>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</si>
  <si>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</si>
  <si>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</si>
  <si>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</si>
  <si>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</si>
  <si>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</si>
  <si>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</si>
  <si>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</si>
  <si>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</si>
  <si>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</si>
  <si>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</si>
  <si>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</si>
  <si>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</si>
  <si>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</si>
  <si>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</si>
  <si>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</si>
  <si>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</si>
  <si>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</si>
  <si>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</si>
  <si>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</si>
  <si>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</si>
  <si>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</si>
  <si>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</si>
  <si>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</si>
  <si>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</si>
  <si>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</si>
  <si>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</si>
  <si>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</si>
  <si>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</si>
  <si>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</si>
  <si>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</si>
  <si>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</si>
  <si>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</si>
  <si>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</si>
  <si>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</si>
  <si>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</si>
  <si>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</si>
  <si>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</si>
  <si>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</si>
  <si>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</si>
  <si>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</si>
  <si>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</si>
  <si>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</si>
  <si>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</si>
  <si>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</si>
  <si>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</si>
  <si>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</si>
  <si>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</si>
  <si>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</si>
  <si>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</si>
  <si>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</si>
  <si>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</si>
  <si>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</si>
  <si>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</si>
  <si>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</si>
  <si>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</si>
  <si>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</si>
  <si>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</si>
  <si>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</si>
  <si>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</si>
  <si>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</si>
  <si>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</si>
  <si>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</si>
  <si>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</si>
  <si>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</si>
  <si>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</si>
  <si>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</si>
  <si>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</si>
  <si>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</si>
  <si>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</si>
  <si>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</si>
  <si>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</si>
  <si>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</si>
  <si>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</si>
  <si>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</si>
  <si>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</si>
  <si>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</si>
  <si>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</si>
  <si>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</si>
  <si>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</si>
  <si>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</si>
  <si>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</si>
  <si>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</si>
  <si>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</si>
  <si>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</si>
  <si>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</si>
  <si>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</si>
  <si>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</si>
  <si>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</si>
  <si>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</si>
  <si>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</si>
  <si>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</si>
  <si>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</si>
  <si>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</si>
  <si>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</si>
  <si>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</si>
  <si>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</si>
  <si>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</si>
  <si>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</si>
  <si>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</si>
  <si>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</si>
  <si>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</si>
  <si>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</si>
  <si>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</si>
  <si>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</si>
  <si>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</si>
  <si>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</si>
  <si>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</si>
  <si>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</si>
  <si>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</si>
  <si>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</si>
  <si>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</si>
  <si>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</si>
  <si>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</si>
  <si>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</si>
  <si>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</si>
  <si>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</si>
  <si>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</si>
  <si>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</si>
  <si>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</si>
  <si>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</si>
  <si>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</si>
  <si>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</si>
  <si>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</si>
  <si>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</si>
  <si>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</si>
  <si>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</si>
  <si>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</si>
  <si>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</si>
  <si>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</si>
  <si>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</si>
  <si>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</si>
  <si>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</si>
  <si>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Hire purchase – 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</si>
  <si>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</si>
  <si>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</si>
  <si>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</si>
  <si>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</si>
  <si>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</si>
  <si>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</si>
  <si>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</si>
  <si>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</si>
  <si>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</si>
  <si>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Hire Purchase Non-Regulated</t>
  </si>
  <si>
    <t xml:space="preserve">Final payment (inc. option to purchase fee)</t>
  </si>
  <si>
    <t xml:space="preserve">       Commission due</t>
  </si>
  <si>
    <t xml:space="preserve">Vehicle comm.</t>
  </si>
  <si>
    <t xml:space="preserve">239.99</t>
  </si>
  <si>
    <t xml:space="preserve">Contract Purchase</t>
  </si>
  <si>
    <t xml:space="preserve">Guaranteed future value</t>
  </si>
  <si>
    <t xml:space="preserve">RFL included?</t>
  </si>
  <si>
    <t xml:space="preserve">Upload document</t>
  </si>
  <si>
    <t xml:space="preserve">`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</si>
</sst>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44951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D41,0)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A157" activeCellId="0" sqref="A15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340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341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s">
        <v>342</v>
      </c>
      <c r="C47" s="448"/>
      <c r="D47" s="45" t="s">
        <v>342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343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3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342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s">
        <v>342</v>
      </c>
      <c r="C47" s="448"/>
      <c r="D47" s="45" t="s">
        <v>342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342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s">
        <v>342</v>
      </c>
      <c r="C47" s="448"/>
      <c r="D47" s="45" t="s">
        <v>342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208" colorId="64" zoomScale="75" zoomScaleNormal="75" zoomScalePageLayoutView="100" workbookViewId="0">
      <selection pane="topLeft" activeCell="B240" activeCellId="0" sqref="B240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str">
        <f aca="false">IF(B26="YES",K42,"0")</f>
        <v>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0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</f>
        <v>572.25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str">
        <f aca="false">IF(B26="YES",((E40/B85)*(1+A108)),"0")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1176.45336508409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927.687248290581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1" t="s">
        <v>28</v>
      </c>
      <c r="F105" s="451"/>
      <c r="G105" s="451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347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str">
        <f aca="false">B94</f>
        <v>0</v>
      </c>
      <c r="C167" s="439"/>
      <c r="D167" s="439"/>
      <c r="E167" s="286" t="n">
        <f aca="false">B96</f>
        <v>1176.45336508409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0</v>
      </c>
      <c r="U167" s="439"/>
      <c r="V167" s="439"/>
      <c r="W167" s="286" t="n">
        <f aca="false">T96</f>
        <v>927.687248290581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14500.3046901703</v>
      </c>
      <c r="T182" s="164" t="n">
        <f aca="false">T114</f>
        <v>199.99</v>
      </c>
      <c r="U182" s="164"/>
      <c r="V182" s="308"/>
      <c r="W182" s="164" t="n">
        <f aca="false">W179+S182+T182+S185</f>
        <v>60179.0436901703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0)*100</f>
        <v>0</v>
      </c>
      <c r="B188" s="164" t="n">
        <f aca="false">(G158*B67)/1.2</f>
        <v>476.875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576.865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1478.89624166667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1176.45336508409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927.687248290581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391" t="s">
        <v>348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str">
        <f aca="false">B167</f>
        <v>0</v>
      </c>
      <c r="C212" s="439"/>
      <c r="D212" s="439"/>
      <c r="E212" s="286" t="n">
        <f aca="false">E167</f>
        <v>1176.45336508409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199.99</v>
      </c>
      <c r="C224" s="164"/>
      <c r="D224" s="421"/>
      <c r="E224" s="164" t="n">
        <f aca="false">E182</f>
        <v>68885.8577779432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str">
        <f aca="false">B167</f>
        <v>0</v>
      </c>
      <c r="C230" s="441"/>
      <c r="D230" s="441"/>
      <c r="E230" s="164" t="n">
        <f aca="false">E167</f>
        <v>1176.45336508409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349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B68/1.2</f>
        <v>476.875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1576.865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68" colorId="64" zoomScale="75" zoomScaleNormal="75" zoomScalePageLayoutView="100" workbookViewId="0">
      <selection pane="topLeft" activeCell="A191" activeCellId="0" sqref="A191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7" t="s">
        <v>236</v>
      </c>
      <c r="B45" s="402"/>
      <c r="C45" s="458" t="s">
        <v>236</v>
      </c>
      <c r="D45" s="458"/>
      <c r="E45" s="458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42.3771428571428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1218.83050794124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352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42.3771428571428</v>
      </c>
      <c r="C167" s="439"/>
      <c r="D167" s="439"/>
      <c r="E167" s="286" t="n">
        <f aca="false">B96</f>
        <v>1218.83050794124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239.99</v>
      </c>
      <c r="C182" s="164"/>
      <c r="D182" s="308"/>
      <c r="E182" s="164" t="n">
        <f aca="false">E179+A182+B182+A185</f>
        <v>68925.8577779432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0)*100</f>
        <v>11.705</v>
      </c>
      <c r="B188" s="164" t="n">
        <f aca="false">(G158*B67)</f>
        <v>214.59375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335.185416666667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1218.83050794124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391" t="s">
        <v>348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n">
        <f aca="false">B167</f>
        <v>42.3771428571428</v>
      </c>
      <c r="C212" s="439"/>
      <c r="D212" s="439"/>
      <c r="E212" s="286" t="n">
        <f aca="false">E167</f>
        <v>1218.83050794124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239.99</v>
      </c>
      <c r="C224" s="164"/>
      <c r="D224" s="421"/>
      <c r="E224" s="164" t="n">
        <f aca="false">E182</f>
        <v>68925.8577779432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42.3771428571428</v>
      </c>
      <c r="C230" s="441"/>
      <c r="D230" s="441"/>
      <c r="E230" s="164" t="n">
        <f aca="false">E167</f>
        <v>1218.83050794124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349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11.705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214.59375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1335.18541666667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true" showOutlineSymbols="true" defaultGridColor="true" view="normal" topLeftCell="A190" colorId="64" zoomScale="75" zoomScaleNormal="75" zoomScalePageLayoutView="100" workbookViewId="0">
      <selection pane="topLeft" activeCell="A192" activeCellId="0" sqref="A19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9" t="s">
        <v>236</v>
      </c>
      <c r="B45" s="402"/>
      <c r="C45" s="458" t="s">
        <v>236</v>
      </c>
      <c r="D45" s="458"/>
      <c r="E45" s="458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352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178.828125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139.99</v>
      </c>
      <c r="B191" s="164" t="n">
        <f aca="false">B188+E188+A191</f>
        <v>318.818125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460" t="s">
        <v>353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str">
        <f aca="false">B167</f>
        <v>0</v>
      </c>
      <c r="C212" s="439"/>
      <c r="D212" s="439"/>
      <c r="E212" s="286" t="n">
        <f aca="false">E167</f>
        <v>1356.23444593391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239.99</v>
      </c>
      <c r="C224" s="164"/>
      <c r="D224" s="421"/>
      <c r="E224" s="164" t="n">
        <f aca="false">E182</f>
        <v>75218.1956076868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441"/>
      <c r="D230" s="441"/>
      <c r="E230" s="164" t="n">
        <f aca="false">E167</f>
        <v>1356.23444593391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354</v>
      </c>
      <c r="B232" s="402" t="s">
        <v>349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IF(E105="YES", #REF!*0.000006, 0)*100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#REF!*0.000002, 0)*100</f>
        <v>0</v>
      </c>
      <c r="B236" s="164" t="n">
        <f aca="false">E233+A236</f>
        <v>0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214.59375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139.99</v>
      </c>
      <c r="B243" s="164" t="n">
        <f aca="false">B240+E240+A243+A240</f>
        <v>1354.58375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40" activeCellId="0" sqref="B240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9" t="s">
        <v>236</v>
      </c>
      <c r="B45" s="402"/>
      <c r="C45" s="458" t="s">
        <v>236</v>
      </c>
      <c r="D45" s="458"/>
      <c r="E45" s="458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347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299.418125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460" t="s">
        <v>353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n">
        <f aca="false">B167</f>
        <v>35.3142857142857</v>
      </c>
      <c r="C212" s="439"/>
      <c r="D212" s="439"/>
      <c r="E212" s="286" t="n">
        <f aca="false">E167</f>
        <v>1211.76765079838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199.99</v>
      </c>
      <c r="C224" s="164"/>
      <c r="D224" s="421"/>
      <c r="E224" s="164" t="n">
        <f aca="false">E182</f>
        <v>68885.8577779432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2199.99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35.3142857142857</v>
      </c>
      <c r="C230" s="441"/>
      <c r="D230" s="441"/>
      <c r="E230" s="164" t="n">
        <f aca="false">E167</f>
        <v>1211.76765079838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354</v>
      </c>
      <c r="B232" s="402" t="s">
        <v>349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IF(E105="YES", H15*0.000006, 0)*100</f>
        <v>35.115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H15*0.000002, 0)*100</f>
        <v>11.705</v>
      </c>
      <c r="B236" s="164" t="n">
        <f aca="false">E233+A236</f>
        <v>46.82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214.59375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1335.18375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1" activeCellId="0" sqref="A151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44951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0" activeCellId="0" sqref="B22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61" t="s">
        <v>236</v>
      </c>
      <c r="D45" s="461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44.6333333333333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1426.53384712551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44.6333333333333</v>
      </c>
      <c r="C128" s="125"/>
      <c r="D128" s="120" t="n">
        <f aca="false">B91</f>
        <v>1426.53384712551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1381.90051379218</v>
      </c>
      <c r="C131" s="13"/>
      <c r="D131" s="136" t="n">
        <f aca="false">IF(A105="YES", B89*B57, 0)</f>
        <v>44.6333333333333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1426.53384712551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44.6333333333333</v>
      </c>
      <c r="C137" s="13"/>
      <c r="D137" s="136" t="n">
        <f aca="false">B91</f>
        <v>1426.53384712551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1288.59166666667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1426.53384712551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44.6333333333333</v>
      </c>
      <c r="C177" s="162"/>
      <c r="D177" s="160" t="n">
        <f aca="false">B91</f>
        <v>1426.53384712551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1381.90051379218</v>
      </c>
      <c r="C180" s="31"/>
      <c r="D180" s="164" t="n">
        <f aca="false">IF(A105="YES", B89*B57, 0)</f>
        <v>44.6333333333333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1426.53384712551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44.6333333333333</v>
      </c>
      <c r="C186" s="31"/>
      <c r="D186" s="164" t="n">
        <f aca="false">B91</f>
        <v>1426.53384712551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1288.59166666667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n">
        <v>0.01</v>
      </c>
      <c r="C47" s="448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355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356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62" t="n">
        <v>0</v>
      </c>
      <c r="C4" s="462" t="n">
        <v>0</v>
      </c>
      <c r="D4" s="46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356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357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8959.58427188382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63" t="n">
        <f aca="false">IF(B99=Z102,(((H44*B35)+(H44*B35)*(B105/100))/(B58))*1.2,(((H44*B35)+(H44*B35)*(B105/100))/(B57+B58))*1.2)</f>
        <v>0</v>
      </c>
      <c r="C89" s="203"/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746.632022656985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746.632022656985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27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64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64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6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356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357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/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IF(B110="YES",((B85+B86)-A151-E114),((B85+B86)-A151))</f>
        <v>10714.8042718838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63" t="n">
        <f aca="false">IF(B99=Z102,(((H44*B35)+(H44*B35)*(B105/100))/(B58)),(((H44*B35)+(H44*B35)*(B105/100))/(B57+B58)))</f>
        <v>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892.900355990319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892.900355990319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892.900355990319</v>
      </c>
      <c r="B128" s="120" t="n">
        <f aca="false">IF(A105="YES", B89, 0)</f>
        <v>0</v>
      </c>
      <c r="C128" s="191"/>
      <c r="D128" s="120" t="n">
        <f aca="false">B91</f>
        <v>892.900355990319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64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64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892.900355990319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6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892.900355990319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892.900355990319</v>
      </c>
      <c r="B137" s="136" t="n">
        <f aca="false">IF(A105="YES", B89, 0)</f>
        <v>0</v>
      </c>
      <c r="C137" s="13"/>
      <c r="D137" s="136" t="n">
        <f aca="false">B91</f>
        <v>892.900355990319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892.900355990319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892.900355990319</v>
      </c>
      <c r="B171" s="160" t="n">
        <f aca="false">IF(A105="YES", B89, 0)</f>
        <v>0</v>
      </c>
      <c r="C171" s="192"/>
      <c r="D171" s="160" t="n">
        <f aca="false">B91</f>
        <v>892.900355990319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Monthly in advance</v>
      </c>
      <c r="B174" s="164" t="n">
        <f aca="false">B90*B57</f>
        <v>892.900355990319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892.900355990319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892.900355990319</v>
      </c>
      <c r="B180" s="164" t="n">
        <f aca="false">IF(A105="YES", B89, 0)</f>
        <v>0</v>
      </c>
      <c r="C180" s="31"/>
      <c r="D180" s="164" t="n">
        <f aca="false">B91</f>
        <v>892.900355990319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(G12*0.000006)*1.2*100</f>
        <v>0</v>
      </c>
      <c r="B183" s="170" t="n">
        <f aca="false">G12*0.000002 *1.2*100</f>
        <v>0</v>
      </c>
      <c r="C183" s="31"/>
      <c r="D183" s="170" t="n">
        <f aca="false">A183+B183</f>
        <v>0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46" t="n">
        <v>10000</v>
      </c>
      <c r="D64" s="201" t="n">
        <f aca="false">B64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65"/>
      <c r="D81" s="270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65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65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41166.4094575303</v>
      </c>
      <c r="C85" s="265"/>
      <c r="D85" s="265"/>
      <c r="E85" s="247" t="n">
        <f aca="false">B85/(B58+B57)</f>
        <v>1143.51137382028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348.727147482104</v>
      </c>
      <c r="C86" s="265" t="s">
        <v>211</v>
      </c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41515.1366050124</v>
      </c>
      <c r="C87" s="265"/>
      <c r="D87" s="273"/>
      <c r="E87" s="247" t="n">
        <f aca="false">E86+E85</f>
        <v>1153.19823902812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37.1944444444444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1153.19823902812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1190.39268347257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1153.19823902812</v>
      </c>
      <c r="B128" s="120" t="n">
        <f aca="false">IF(A105="YES", B89, 0)</f>
        <v>37.1944444444444</v>
      </c>
      <c r="C128" s="125"/>
      <c r="D128" s="120" t="n">
        <f aca="false">B91</f>
        <v>1190.39268347257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10378.7841512531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10713.5341512531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1153.19823902812</v>
      </c>
      <c r="B137" s="136" t="n">
        <f aca="false">IF(A105="YES", B89, 0)</f>
        <v>37.1944444444444</v>
      </c>
      <c r="C137" s="13"/>
      <c r="D137" s="136" t="n">
        <f aca="false">B91</f>
        <v>1190.39268347257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1190.39268347257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1153.19823902812</v>
      </c>
      <c r="B177" s="160" t="n">
        <f aca="false">IF(A105="YES", B89, 0)</f>
        <v>37.1944444444444</v>
      </c>
      <c r="C177" s="162"/>
      <c r="D177" s="160" t="n">
        <f aca="false">B91</f>
        <v>1190.39268347257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10378.7841512531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10713.5341512531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1153.19823902812</v>
      </c>
      <c r="B186" s="164" t="n">
        <f aca="false">IF(A105="YES", B89, 0)</f>
        <v>37.1944444444444</v>
      </c>
      <c r="C186" s="31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H36" activeCellId="0" sqref="H36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42" activeCellId="0" sqref="A4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0.0105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52744.1367693228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0.0995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0.00829166666666667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28.7667323446291</v>
      </c>
      <c r="C87" s="402" t="n">
        <f aca="false">((1-(1/((1+B84)^B85)))/B84)</f>
        <v>28.7667323446291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1664.33571343528</v>
      </c>
      <c r="C89" s="402" t="n">
        <f aca="false">(B88/B87)</f>
        <v>1664.33571343528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54923.0785433642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54923.0785433642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1664.33571343528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1684.84480434437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338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0.0995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1664.33571343528</v>
      </c>
      <c r="B167" s="286" t="n">
        <f aca="false">B94</f>
        <v>20.5090909090909</v>
      </c>
      <c r="C167" s="439"/>
      <c r="D167" s="439"/>
      <c r="E167" s="286" t="n">
        <f aca="false">B96</f>
        <v>1684.84480434437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1684.84480434437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339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44951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2023-01-24T19:15:14Z</dcterms:modified>
  <cp:revision>413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