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9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<sst xmlns="http://schemas.openxmlformats.org/spreadsheetml/2006/main" count="34281" uniqueCount="411">
  <si>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</si>
  <si>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</si>
  <si>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</si>
  <si>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</si>
  <si>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</si>
  <si>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</si>
  <si>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</si>
  <si>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</si>
  <si>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</si>
  <si>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</si>
  <si>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</si>
  <si>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</si>
  <si>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</si>
  <si>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</si>
  <si>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</si>
  <si>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</si>
  <si>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</si>
  <si>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</si>
  <si>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</si>
  <si>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</si>
  <si>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</si>
  <si>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</si>
  <si>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</si>
  <si>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</si>
  <si>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</si>
  <si>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</si>
  <si>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</si>
  <si>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</si>
  <si>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</si>
  <si>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</si>
  <si>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</si>
  <si>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</si>
  <si>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</si>
  <si>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</si>
  <si>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</si>
  <si>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</si>
  <si>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</si>
  <si>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</si>
  <si>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</si>
  <si>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</si>
  <si>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</si>
  <si>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</si>
  <si>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</si>
  <si>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</si>
  <si>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</si>
  <si>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</si>
  <si>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</si>
  <si>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</si>
  <si>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</si>
  <si>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</si>
  <si>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</si>
  <si>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</si>
  <si>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</si>
  <si>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</si>
  <si>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</si>
  <si>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</si>
  <si>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</si>
  <si>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</si>
  <si>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</si>
  <si>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</si>
  <si>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</si>
  <si>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</si>
  <si>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</si>
  <si>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</si>
  <si>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</si>
  <si>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</si>
  <si>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</si>
  <si>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</si>
  <si>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</si>
  <si>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</si>
  <si>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</si>
  <si>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</si>
  <si>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</si>
  <si>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</si>
  <si>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</si>
  <si>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</si>
  <si>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</si>
  <si>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</si>
  <si>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</si>
  <si>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</si>
  <si>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</si>
  <si>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</si>
  <si>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</si>
  <si>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</si>
  <si>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</si>
  <si>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</si>
  <si>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</si>
  <si>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</si>
  <si>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</si>
  <si>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</si>
  <si>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</si>
  <si>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</si>
  <si>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</si>
  <si>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</si>
  <si>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</si>
  <si>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</si>
  <si>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</si>
  <si>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</si>
  <si>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</si>
  <si>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</si>
  <si>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</si>
  <si>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</si>
  <si>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</si>
  <si>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</si>
  <si>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</si>
  <si>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</si>
  <si>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</si>
  <si>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</si>
  <si>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</si>
  <si>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</si>
  <si>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</si>
  <si>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</si>
  <si>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</si>
  <si>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</si>
  <si>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</si>
  <si>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</si>
  <si>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</si>
  <si>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</si>
  <si>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</si>
  <si>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</si>
  <si>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</si>
  <si>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</si>
  <si>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</si>
  <si>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</si>
  <si>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</si>
  <si>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</si>
  <si>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</si>
  <si>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</si>
  <si>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</si>
  <si>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</si>
  <si>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</si>
  <si>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</si>
  <si>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</si>
  <si>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</si>
  <si>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</si>
  <si>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</si>
  <si>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</si>
  <si>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</si>
  <si>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</si>
  <si>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</si>
  <si>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</si>
  <si>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</si>
  <si>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</si>
  <si>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</si>
  <si>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</si>
  <si>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</si>
  <si>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</si>
  <si>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</si>
  <si>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</si>
  <si>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</si>
  <si>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</si>
  <si>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</si>
  <si>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</si>
  <si>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</si>
  <si>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</si>
  <si>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</si>
  <si>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</si>
  <si>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</si>
  <si>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</si>
  <si>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</si>
  <si>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</si>
  <si>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</si>
  <si>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</si>
  <si>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</si>
  <si>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</si>
  <si>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</si>
  <si>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</si>
  <si>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</si>
  <si>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</si>
  <si>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</si>
  <si>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</si>
  <si>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</si>
  <si>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</si>
  <si>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</si>
  <si>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</si>
  <si>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</si>
  <si>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</si>
  <si>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</si>
  <si>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</si>
  <si>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</si>
  <si>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</si>
  <si>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</si>
  <si>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</si>
  <si>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</si>
  <si>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</si>
  <si>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</si>
  <si>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</si>
  <si>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</si>
  <si>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</si>
  <si>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</si>
  <si>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</si>
  <si>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</si>
  <si>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</si>
  <si>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</si>
  <si>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</si>
  <si>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</si>
  <si>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</si>
  <si>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</si>
  <si>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</si>
  <si>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</si>
  <si>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</si>
  <si>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</si>
  <si>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</si>
  <si>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</si>
  <si>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</si>
  <si>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</si>
  <si>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</si>
  <si>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</si>
  <si>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</si>
  <si>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</si>
  <si>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</si>
  <si>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</si>
  <si>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</si>
  <si>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</si>
  <si>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</si>
  <si>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</si>
  <si>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</si>
  <si>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</si>
  <si>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</si>
  <si>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</si>
  <si>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</si>
  <si>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</si>
  <si>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</si>
  <si>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</si>
  <si>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</si>
  <si>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</si>
  <si>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</si>
  <si>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</si>
  <si>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</si>
  <si>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</si>
  <si>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</si>
  <si>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</si>
  <si>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</si>
  <si>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107.00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</si>
  <si>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</si>
  <si>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</si>
  <si>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</si>
  <si>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</si>
  <si>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</si>
  <si>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</si>
  <si>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</si>
  <si>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</si>
  <si>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</si>
  <si>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</si>
  <si>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</si>
  <si>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</si>
  <si>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</si>
  <si>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</si>
  <si>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</si>
  <si>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</si>
  <si>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</si>
  <si>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</si>
  <si>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</si>
  <si>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</si>
  <si>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</si>
  <si>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</si>
  <si>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</si>
  <si>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</si>
  <si>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</si>
  <si>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</si>
  <si>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</si>
  <si>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</si>
  <si>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</si>
  <si>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</si>
  <si>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</si>
  <si>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</si>
  <si>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</si>
  <si>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</si>
  <si>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</si>
  <si>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21125.00</t>
  </si>
  <si>
    <t xml:space="preserve">0.00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</si>
  <si>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</si>
  <si>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</si>
  <si>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</si>
  <si>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</si>
  <si>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</si>
  <si>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</si>
  <si>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</si>
  <si>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</si>
  <si>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</si>
  <si>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</si>
  <si>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</si>
  <si>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</si>
  <si>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</si>
  <si>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</si>
  <si>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</si>
  <si>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</si>
  <si>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</si>
  <si>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</si>
  <si>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</si>
  <si>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</si>
  <si>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</si>
  <si>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</si>
  <si>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</si>
  <si>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</si>
  <si>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</si>
  <si>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</si>
  <si>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</si>
  <si>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</si>
  <si>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</si>
  <si>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</si>
  <si>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</si>
  <si>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</si>
  <si>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</si>
  <si>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</si>
  <si>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</si>
  <si>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</si>
  <si>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</si>
  <si>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</si>
  <si>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</si>
  <si>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</si>
  <si>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</si>
  <si>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</si>
  <si>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</si>
  <si>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</si>
  <si>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</si>
  <si>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</si>
  <si>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</si>
  <si>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</si>
  <si>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</si>
  <si>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</si>
  <si>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</si>
  <si>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</si>
  <si>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</si>
  <si>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</si>
  <si>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</si>
  <si>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</si>
  <si>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</si>
  <si>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</si>
  <si>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</si>
  <si>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</si>
  <si>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</si>
  <si>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</si>
  <si>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</si>
  <si>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</si>
  <si>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</si>
  <si>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</si>
  <si>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</si>
  <si>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</si>
  <si>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</si>
  <si>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</si>
  <si>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</si>
  <si>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</si>
  <si>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</si>
  <si>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</si>
  <si>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</si>
  <si>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</si>
  <si>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</si>
  <si>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</si>
  <si>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</si>
  <si>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</si>
  <si>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</si>
  <si>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</si>
  <si>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</si>
  <si>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</si>
  <si>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</si>
  <si>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</si>
  <si>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</si>
  <si>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</si>
  <si>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</si>
  <si>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</si>
  <si>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</si>
  <si>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</si>
  <si>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</si>
  <si>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</si>
  <si>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</si>
  <si>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</si>
  <si>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</si>
  <si>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</si>
  <si>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</si>
  <si>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</si>
  <si>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</si>
  <si>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</si>
  <si>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</si>
  <si>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</si>
  <si>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</si>
  <si>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23625.00</t>
  </si>
  <si>
    <t xml:space="preserve">30.35</t>
  </si>
  <si>
    <t xml:space="preserve">OTR Calculation</t>
  </si>
  <si>
    <t xml:space="preserve">470.00</t>
  </si>
  <si>
    <t xml:space="preserve">48877.50</t>
  </si>
  <si>
    <t xml:space="preserve">5.28</t>
  </si>
  <si>
    <t xml:space="preserve">RFL included?</t>
  </si>
  <si>
    <t>YES</t>
  </si>
  <si>
    <t>0</t>
  </si>
  <si>
    <t>50</t>
  </si>
  <si>
    <t>A1 Credit</t>
  </si>
  <si>
    <t>NO</t>
  </si>
  <si>
    <t>Limited Credit</t>
  </si>
  <si>
    <t>30</t>
  </si>
  <si>
    <t>100</t>
  </si>
  <si>
    <t>200</t>
  </si>
  <si>
    <t xml:space="preserve"> Terminal pause with 6 down </t>
  </si>
  <si>
    <t>40</t>
  </si>
  <si>
    <t>60</t>
  </si>
  <si>
    <t>500</t>
  </si>
  <si>
    <t>5.28</t>
  </si>
  <si>
    <t>12</t>
  </si>
  <si>
    <t>48877.50</t>
  </si>
  <si>
    <t>1000</t>
  </si>
  <si>
    <t>33</t>
  </si>
  <si>
    <t>5000</t>
  </si>
  <si>
    <t>199.99</t>
  </si>
  <si>
    <t>470.00</t>
  </si>
  <si>
    <t>239.99</t>
  </si>
  <si>
    <t>6000</t>
  </si>
  <si>
    <t>10</t>
  </si>
  <si>
    <t>1</t>
  </si>
  <si>
    <t>2</t>
  </si>
  <si>
    <t>70</t>
  </si>
  <si>
    <t>20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</si>
</sst>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75" zoomScaleNormal="7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21125</v>
      </c>
      <c r="B37" s="32"/>
      <c r="C37" s="41" t="s">
        <v>45</v>
      </c>
      <c r="D37" s="41"/>
      <c r="E37" s="32"/>
      <c r="F37" s="43" t="n">
        <f aca="false">A37-C37</f>
        <v>20125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4225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268.75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281.25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283.916666666667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233.916666666667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233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283.916666666667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16055.6593390761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283.916666666667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283.916666666667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283.916666666667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20125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14943.1682206957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1460.69630355237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16067.6593390761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16067.6593390761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1460.69630355237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1526.15084900692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25350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25350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25350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25350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25350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21125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4225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25350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3875</v>
      </c>
      <c r="I157" s="1" t="n">
        <f aca="false">(H157-G90)/1.2</f>
        <v>3229.16666666667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1460.69630355237</v>
      </c>
      <c r="B176" s="174" t="n">
        <f aca="false">B103</f>
        <v>65.4545454545455</v>
      </c>
      <c r="C176" s="171"/>
      <c r="D176" s="171"/>
      <c r="E176" s="174" t="n">
        <f aca="false">B105</f>
        <v>1526.15084900692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-7932.34066092392</v>
      </c>
      <c r="B191" s="99" t="str">
        <f aca="false">B123</f>
        <v>199.99</v>
      </c>
      <c r="C191" s="99"/>
      <c r="D191" s="23"/>
      <c r="E191" s="99" t="n">
        <f aca="false">E188+A191+B191+A194</f>
        <v>22277.6493390761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3875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1526.15084900692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1460.69630355237</v>
      </c>
      <c r="B221" s="174" t="n">
        <f aca="false">B176</f>
        <v>65.4545454545455</v>
      </c>
      <c r="C221" s="171"/>
      <c r="D221" s="171"/>
      <c r="E221" s="174" t="n">
        <f aca="false">E176</f>
        <v>1526.15084900692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-7932.34066092392</v>
      </c>
      <c r="B233" s="99" t="str">
        <f aca="false">B191</f>
        <v>199.99</v>
      </c>
      <c r="C233" s="99"/>
      <c r="D233" s="109"/>
      <c r="E233" s="99" t="n">
        <f aca="false">E191</f>
        <v>22277.6493390761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1460.69630355237</v>
      </c>
      <c r="B239" s="99" t="n">
        <f aca="false">B176</f>
        <v>65.4545454545455</v>
      </c>
      <c r="C239" s="183"/>
      <c r="D239" s="183"/>
      <c r="E239" s="99" t="n">
        <f aca="false">E176</f>
        <v>1526.15084900692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3875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4099.99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16067.6593390761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14452.3051866956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1359.39138060869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1359.39138060869</v>
      </c>
      <c r="B167" s="174" t="n">
        <f aca="false">B94</f>
        <v>0</v>
      </c>
      <c r="C167" s="171"/>
      <c r="D167" s="171"/>
      <c r="E167" s="174" t="n">
        <f aca="false">B96</f>
        <v>1359.39138060869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215.615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1359.39138060869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0</v>
      </c>
      <c r="C212" s="171"/>
      <c r="D212" s="171"/>
      <c r="E212" s="174" t="n">
        <f aca="false">E167</f>
        <v>1359.39138060869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0</v>
      </c>
      <c r="C230" s="183"/>
      <c r="D230" s="183"/>
      <c r="E230" s="99" t="n">
        <f aca="false">E167</f>
        <v>1359.39138060869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2215.615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-38.76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-38.76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14139.1924161718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13770.0582001204</v>
      </c>
      <c r="C88" s="130" t="n">
        <f aca="false">B81-B86</f>
        <v>13770.0582001204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1331.73718934896</v>
      </c>
      <c r="C89" s="130" t="n">
        <f aca="false">(B88/B87)</f>
        <v>1331.73718934896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14649.1090828385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14649.1090828385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15.1745454545455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1331.73718934896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1346.9117348035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272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1331.73718934896</v>
      </c>
      <c r="B167" s="174" t="n">
        <f aca="false">B94</f>
        <v>15.1745454545455</v>
      </c>
      <c r="C167" s="171"/>
      <c r="D167" s="171"/>
      <c r="E167" s="174" t="n">
        <f aca="false">B96</f>
        <v>1346.9117348035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-5900.89091716149</v>
      </c>
      <c r="B182" s="99" t="str">
        <f aca="false">B114</f>
        <v>239.99</v>
      </c>
      <c r="C182" s="99"/>
      <c r="D182" s="23"/>
      <c r="E182" s="99" t="n">
        <f aca="false">E179+A182+B182+A185</f>
        <v>22099.0990828385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3.21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218.826666666667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1346.9117348035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1331.73718934896</v>
      </c>
      <c r="B212" s="174" t="n">
        <f aca="false">B167</f>
        <v>15.1745454545455</v>
      </c>
      <c r="C212" s="171"/>
      <c r="D212" s="171"/>
      <c r="E212" s="174" t="n">
        <f aca="false">E167</f>
        <v>1346.9117348035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-5900.89091716149</v>
      </c>
      <c r="B224" s="99" t="str">
        <f aca="false">B182</f>
        <v>239.99</v>
      </c>
      <c r="C224" s="99"/>
      <c r="D224" s="109"/>
      <c r="E224" s="99" t="n">
        <f aca="false">E182</f>
        <v>22099.0990828385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1331.73718934896</v>
      </c>
      <c r="B230" s="99" t="n">
        <f aca="false">B167</f>
        <v>15.1745454545455</v>
      </c>
      <c r="C230" s="183"/>
      <c r="D230" s="183"/>
      <c r="E230" s="99" t="n">
        <f aca="false">E167</f>
        <v>1346.9117348035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E188</f>
        <v>3.21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2218.82666666667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132.091666666667</v>
      </c>
      <c r="C255" s="194"/>
      <c r="D255" s="195" t="s">
        <v>218</v>
      </c>
      <c r="E255" s="195"/>
      <c r="F255" s="196" t="n">
        <f aca="false">(B254-F254)+B255</f>
        <v>-6.65833333333333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32.1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-6.65833333333333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262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14443.388520029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11.6727272727273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1371.06410788142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1359.39138060869</v>
      </c>
      <c r="B167" s="174" t="n">
        <f aca="false">B94</f>
        <v>11.6727272727273</v>
      </c>
      <c r="C167" s="171"/>
      <c r="D167" s="171"/>
      <c r="E167" s="174" t="n">
        <f aca="false">B96</f>
        <v>1371.06410788142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="YES" , (H36*A108)*0.1 , 0)</f>
        <v>2.14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217.755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1371.06410788142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11.6727272727273</v>
      </c>
      <c r="C212" s="171"/>
      <c r="D212" s="171"/>
      <c r="E212" s="174" t="n">
        <f aca="false">E167</f>
        <v>1371.06410788142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11.6727272727273</v>
      </c>
      <c r="C230" s="183"/>
      <c r="D230" s="183"/>
      <c r="E230" s="99" t="n">
        <f aca="false">E167</f>
        <v>1371.06410788142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2.14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2217.755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121.39</v>
      </c>
      <c r="C255" s="194"/>
      <c r="D255" s="195" t="s">
        <v>218</v>
      </c>
      <c r="E255" s="195"/>
      <c r="F255" s="196" t="n">
        <f aca="false">(B254-F254)+B255</f>
        <v>-17.36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21.4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-17.36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2836.82</v>
      </c>
      <c r="C64" s="211" t="n">
        <v>10000</v>
      </c>
      <c r="D64" s="290" t="n">
        <f aca="false">B64</f>
        <v>2836.82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405.26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4163.48666666667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346.957222222222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12210.584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86.1981524808391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8296.78215248084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691.398512706737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763.398512706737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691.398512706737</v>
      </c>
      <c r="B128" s="320" t="n">
        <f aca="false">IF(A105="YES", B89, 0)</f>
        <v>72</v>
      </c>
      <c r="C128" s="325"/>
      <c r="D128" s="320" t="n">
        <f aca="false">B91</f>
        <v>763.398512706737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6222.58661436063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6870.58661436063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691.398512706737</v>
      </c>
      <c r="B137" s="38" t="n">
        <f aca="false">IF(A105="YES", B89, 0)</f>
        <v>72</v>
      </c>
      <c r="C137" s="316"/>
      <c r="D137" s="38" t="n">
        <f aca="false">B91</f>
        <v>763.398512706737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763.398512706737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691.398512706737</v>
      </c>
      <c r="B171" s="354" t="n">
        <f aca="false">IF(A105="YES", B89, 0)</f>
        <v>72</v>
      </c>
      <c r="C171" s="357"/>
      <c r="D171" s="354" t="n">
        <f aca="false">B91</f>
        <v>763.398512706737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6222.58661436063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6870.58661436063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691.398512706737</v>
      </c>
      <c r="B180" s="99" t="n">
        <f aca="false">IF(A105="YES", B89, 0)</f>
        <v>72</v>
      </c>
      <c r="C180" s="352"/>
      <c r="D180" s="99" t="n">
        <f aca="false">B91</f>
        <v>763.398512706737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2836.82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405.26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2891.55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2836.82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405.26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2891.55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86.1981524808391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211" t="n">
        <v>10000</v>
      </c>
      <c r="D64" s="290" t="n">
        <f aca="false">B64</f>
        <v>1774.5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9113.16666666667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77.1990722065349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5190.3657388732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432.530478239434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492.530478239434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432.530478239434</v>
      </c>
      <c r="B128" s="320" t="n">
        <f aca="false">IF(A105="YES", B89, 0)</f>
        <v>60</v>
      </c>
      <c r="C128" s="325"/>
      <c r="D128" s="320" t="n">
        <f aca="false">B91</f>
        <v>492.530478239434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3892.7743041549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4432.7743041549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432.530478239434</v>
      </c>
      <c r="B137" s="38" t="n">
        <f aca="false">IF(A105="YES", B89, 0)</f>
        <v>60</v>
      </c>
      <c r="C137" s="316"/>
      <c r="D137" s="38" t="n">
        <f aca="false">B91</f>
        <v>492.530478239434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765.49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492.530478239434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432.530478239434</v>
      </c>
      <c r="B171" s="354" t="n">
        <f aca="false">IF(A105="YES", B89, 0)</f>
        <v>60</v>
      </c>
      <c r="C171" s="357"/>
      <c r="D171" s="354" t="n">
        <f aca="false">B91</f>
        <v>492.530478239434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3892.7743041549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4432.7743041549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432.530478239434</v>
      </c>
      <c r="B180" s="99" t="n">
        <f aca="false">IF(A105="YES", B89, 0)</f>
        <v>60</v>
      </c>
      <c r="C180" s="352"/>
      <c r="D180" s="99" t="n">
        <f aca="false">B91</f>
        <v>492.530478239434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253.5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765.49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1774.5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253.5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1980.99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1774.5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253.5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1980.99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77.1990722065349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233.916666666667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233.916666666667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233.916666666667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8722.084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4783.65579104478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398.637982587065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398.637982587065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18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398.637982587065</v>
      </c>
      <c r="B134" s="320" t="n">
        <f aca="false">IF(A111="YES", B95, 0)</f>
        <v>0</v>
      </c>
      <c r="C134" s="324"/>
      <c r="D134" s="320" t="n">
        <f aca="false">B97</f>
        <v>398.637982587065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398.637982587065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398.637982587065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398.637982587065</v>
      </c>
      <c r="B143" s="38" t="n">
        <f aca="false">IF(A111="YES", B95, 0)</f>
        <v>0</v>
      </c>
      <c r="C143" s="316"/>
      <c r="D143" s="38" t="n">
        <f aca="false">B97</f>
        <v>398.637982587065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398.637982587065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398.637982587065</v>
      </c>
      <c r="B177" s="354" t="n">
        <f aca="false">IF(A111="YES", B95, 0)</f>
        <v>0</v>
      </c>
      <c r="C177" s="356"/>
      <c r="D177" s="354" t="n">
        <f aca="false">A177+B177</f>
        <v>398.637982587065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398.637982587065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398.637982587065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398.637982587065</v>
      </c>
      <c r="B186" s="99" t="n">
        <f aca="false">IF(A111="YES", B95, 0)</f>
        <v>0</v>
      </c>
      <c r="C186" s="352"/>
      <c r="D186" s="99" t="n">
        <f aca="false">B97</f>
        <v>398.637982587065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2923.31166666667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2923.31166666667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281.25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283.916666666667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283.916666666667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316" t="n">
        <v>10000</v>
      </c>
      <c r="D70" s="32" t="n">
        <f aca="false">B70-A149</f>
        <v>1774.5</v>
      </c>
      <c r="E70" s="317" t="n">
        <f aca="false">D70/12</f>
        <v>147.875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3176.86111111111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264.738425925926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5983.86111111111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50.6902312760522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6034.55134238716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502.879278532264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562.879278532264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502.879278532264</v>
      </c>
      <c r="B134" s="320" t="n">
        <f aca="false">IF(A111="YES", B95, 0)</f>
        <v>60</v>
      </c>
      <c r="C134" s="325"/>
      <c r="D134" s="320" t="n">
        <f aca="false">B97</f>
        <v>562.879278532264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502.879278532264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562.879278532264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502.879278532264</v>
      </c>
      <c r="B143" s="38" t="n">
        <f aca="false">IF(A111="YES", B95, 0)</f>
        <v>60</v>
      </c>
      <c r="C143" s="316"/>
      <c r="D143" s="38" t="n">
        <f aca="false">B97</f>
        <v>562.879278532264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565.49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562.879278532264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502.879278532264</v>
      </c>
      <c r="B177" s="354" t="n">
        <f aca="false">IF(A111="YES", B95, 0)</f>
        <v>60</v>
      </c>
      <c r="C177" s="357"/>
      <c r="D177" s="354" t="n">
        <f aca="false">B91</f>
        <v>5983.86111111111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502.879278532264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562.879278532264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502.879278532264</v>
      </c>
      <c r="B186" s="99" t="n">
        <f aca="false">IF(A111="YES", B95, 0)</f>
        <v>60</v>
      </c>
      <c r="C186" s="352"/>
      <c r="D186" s="99" t="n">
        <f aca="false">B97</f>
        <v>562.879278532264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565.49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1774.5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1960.99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1960.99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50.6902312760522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432.530478239434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0</v>
      </c>
      <c r="C134" s="325"/>
      <c r="D134" s="320" t="n">
        <f aca="false">B97</f>
        <v>432.530478239434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3892.7743041549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3892.7743041549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0</v>
      </c>
      <c r="C143" s="316"/>
      <c r="D143" s="38" t="n">
        <f aca="false">B97</f>
        <v>432.530478239434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432.530478239434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0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3892.7743041549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3892.7743041549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0</v>
      </c>
      <c r="C186" s="352"/>
      <c r="D186" s="99" t="n">
        <f aca="false">B97</f>
        <v>432.530478239434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614.418564273229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0</v>
      </c>
      <c r="C134" s="325"/>
      <c r="D134" s="320" t="n">
        <f aca="false">B97</f>
        <v>614.418564273229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614.418564273229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614.418564273229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0</v>
      </c>
      <c r="C143" s="316"/>
      <c r="D143" s="38" t="n">
        <f aca="false">B97</f>
        <v>614.418564273229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614.418564273229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0</v>
      </c>
      <c r="C177" s="357"/>
      <c r="D177" s="354" t="n">
        <f aca="false">B97</f>
        <v>614.418564273229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614.418564273229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614.418564273229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0</v>
      </c>
      <c r="C186" s="352"/>
      <c r="D186" s="99" t="n">
        <f aca="false">B97</f>
        <v>614.418564273229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2732.41666666667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227.701388888889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8744.41666666667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74.0753327954821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4818.49199946215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401.540999955179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401.540999955179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401.540999955179</v>
      </c>
      <c r="B134" s="320" t="n">
        <f aca="false">IF(A111="YES", B95, 0)</f>
        <v>0</v>
      </c>
      <c r="C134" s="325"/>
      <c r="D134" s="320" t="n">
        <f aca="false">B97</f>
        <v>401.540999955179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3613.86899959661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3613.86899959661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401.540999955179</v>
      </c>
      <c r="B143" s="38" t="n">
        <f aca="false">IF(A111="YES", B95, 0)</f>
        <v>0</v>
      </c>
      <c r="C143" s="316"/>
      <c r="D143" s="38" t="n">
        <f aca="false">B97</f>
        <v>401.540999955179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401.540999955179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401.540999955179</v>
      </c>
      <c r="B177" s="354" t="n">
        <f aca="false">IF(A111="YES", B95, 0)</f>
        <v>0</v>
      </c>
      <c r="C177" s="357"/>
      <c r="D177" s="354" t="n">
        <f aca="false">B91</f>
        <v>8744.41666666667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3613.86899959661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3613.86899959661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401.540999955179</v>
      </c>
      <c r="B186" s="99" t="n">
        <f aca="false">IF(A111="YES", B95, 0)</f>
        <v>0</v>
      </c>
      <c r="C186" s="352"/>
      <c r="D186" s="99" t="n">
        <f aca="false">B97</f>
        <v>401.540999955179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1620.99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1620.99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74.0753327954821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10.704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443.234478239434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10.704</v>
      </c>
      <c r="C134" s="325"/>
      <c r="D134" s="320" t="n">
        <f aca="false">B97</f>
        <v>443.234478239434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432.530478239434</v>
      </c>
      <c r="C137" s="316"/>
      <c r="D137" s="38" t="n">
        <f aca="false">IF(A111="YES", B95*B63, 0)</f>
        <v>10.704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443.234478239434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10.704</v>
      </c>
      <c r="C143" s="316"/>
      <c r="D143" s="38" t="n">
        <f aca="false">B97</f>
        <v>443.234478239434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2.1408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755.6308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443.234478239434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10.704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432.530478239434</v>
      </c>
      <c r="C180" s="352"/>
      <c r="D180" s="99" t="n">
        <f aca="false">IF(A111="YES", B95*B63, 0)</f>
        <v>10.704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443.234478239434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10.704</v>
      </c>
      <c r="C186" s="352"/>
      <c r="D186" s="99" t="n">
        <f aca="false">B97</f>
        <v>443.234478239434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2.1408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755.6308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361.398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1882.398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1882.398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21.408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13.9152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628.333764273229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13.9152</v>
      </c>
      <c r="C134" s="325"/>
      <c r="D134" s="320" t="n">
        <f aca="false">B97</f>
        <v>628.333764273229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614.418564273229</v>
      </c>
      <c r="C137" s="316"/>
      <c r="D137" s="38" t="n">
        <f aca="false">IF(A111="YES", B95*B63, 0)</f>
        <v>13.9152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628.333764273229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13.9152</v>
      </c>
      <c r="C143" s="316"/>
      <c r="D143" s="38" t="n">
        <f aca="false">B97</f>
        <v>628.333764273229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756.702866666667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628.333764273229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13.9152</v>
      </c>
      <c r="C177" s="357"/>
      <c r="D177" s="354" t="n">
        <f aca="false">B91</f>
        <v>11293.3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614.418564273229</v>
      </c>
      <c r="C180" s="352"/>
      <c r="D180" s="99" t="n">
        <f aca="false">IF(A111="YES", B95*B63, 0)</f>
        <v>13.9152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628.333764273229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13.9152</v>
      </c>
      <c r="C186" s="352"/>
      <c r="D186" s="99" t="n">
        <f aca="false">B97</f>
        <v>628.333764273229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756.702866666667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372.103666666667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1893.10366666667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1893.10366666667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9411.08333333333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5490.80610461207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457.56717538434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457.56717538434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457.56717538434</v>
      </c>
      <c r="B134" s="320" t="n">
        <f aca="false">IF(A111="YES", B95, 0)</f>
        <v>0</v>
      </c>
      <c r="C134" s="325"/>
      <c r="D134" s="320" t="n">
        <f aca="false">B97</f>
        <v>457.56717538434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4118.10457845906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4118.10457845906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457.56717538434</v>
      </c>
      <c r="B143" s="38" t="n">
        <f aca="false">IF(A111="YES", B95, 0)</f>
        <v>0</v>
      </c>
      <c r="C143" s="316"/>
      <c r="D143" s="38" t="n">
        <f aca="false">B97</f>
        <v>457.56717538434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457.56717538434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457.56717538434</v>
      </c>
      <c r="B177" s="354" t="n">
        <f aca="false">IF(A111="YES", B95, 0)</f>
        <v>0</v>
      </c>
      <c r="C177" s="357"/>
      <c r="D177" s="354" t="n">
        <f aca="false">B91</f>
        <v>9411.08333333333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4118.10457845906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4118.10457845906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457.56717538434</v>
      </c>
      <c r="B186" s="99" t="n">
        <f aca="false">IF(A111="YES", B95, 0)</f>
        <v>0</v>
      </c>
      <c r="C186" s="352"/>
      <c r="D186" s="99" t="n">
        <f aca="false">B97</f>
        <v>457.56717538434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20310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474.246906948761</v>
      </c>
      <c r="F33" s="228"/>
      <c r="G33" s="228"/>
      <c r="H33" s="47"/>
      <c r="I33" s="2"/>
      <c r="J33" s="34" t="s">
        <v>352</v>
      </c>
      <c r="K33" s="48" t="n">
        <f aca="false">E21</f>
        <v>21125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461.496906948761</v>
      </c>
      <c r="B36" s="228" t="n">
        <f aca="false">IF(B26="YES", K42, "0.00")</f>
        <v>12.75</v>
      </c>
      <c r="C36" s="228"/>
      <c r="D36" s="228"/>
      <c r="E36" s="228" t="n">
        <f aca="false">K31</f>
        <v>20310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21125</v>
      </c>
      <c r="L39" s="2" t="n">
        <f aca="false">(L47*K46)+K44</f>
        <v>24899.8159718053</v>
      </c>
      <c r="N39" s="1" t="n">
        <f aca="false">K39-L39</f>
        <v>-3774.81597180526</v>
      </c>
      <c r="P39" s="208"/>
    </row>
    <row r="40" customFormat="false" ht="17.35" hidden="false" customHeight="false" outlineLevel="0" collapsed="false">
      <c r="A40" s="103" t="n">
        <f aca="false">E36*A45/100</f>
        <v>20310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16925</v>
      </c>
      <c r="L40" s="2" t="n">
        <f aca="false">K39-L39</f>
        <v>-3774.81597180526</v>
      </c>
      <c r="N40" s="1" t="n">
        <f aca="false">N38-N39</f>
        <v>6686.49597180526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15777.1892425596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5347.81075744043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461.496906948761</v>
      </c>
      <c r="L47" s="2" t="n">
        <f aca="false">L49-K42</f>
        <v>787.25</v>
      </c>
      <c r="M47" s="1" t="n">
        <f aca="false">K47-L47</f>
        <v>-325.753093051239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474.246906948761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474.246906948761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4289.92059924057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115.625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461.496906948761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461.496906948761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474.246906948761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474.246906948761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20310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20310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20310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18393.9833598667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17644.8002266518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17644.8002266518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9356.01664013328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893.443952965973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9827.88348262571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9827.88348262571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20.0290909090909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893.443952965973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913.473043875064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21125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25350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25350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25350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21125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21125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893.443952965973</v>
      </c>
      <c r="B167" s="174" t="n">
        <f aca="false">B94</f>
        <v>20.0290909090909</v>
      </c>
      <c r="C167" s="171"/>
      <c r="D167" s="171"/>
      <c r="E167" s="174" t="n">
        <f aca="false">B96</f>
        <v>913.473043875064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20310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20310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20310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20310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-17008.6434734992</v>
      </c>
      <c r="B182" s="99" t="str">
        <f aca="false">B114</f>
        <v>239.99</v>
      </c>
      <c r="C182" s="99"/>
      <c r="D182" s="23"/>
      <c r="E182" s="99" t="n">
        <f aca="false">E179+A182+B182+A185</f>
        <v>10991.3465265008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B233</f>
        <v>923.473043875064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20330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20320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20320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115.625</v>
      </c>
      <c r="C188" s="130"/>
      <c r="D188" s="130"/>
      <c r="E188" s="99" t="n">
        <f aca="false">(E40*A108)*0.1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218.676666666667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913.473043875064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893.443952965973</v>
      </c>
      <c r="B212" s="174" t="n">
        <f aca="false">B167</f>
        <v>20.0290909090909</v>
      </c>
      <c r="C212" s="171"/>
      <c r="D212" s="171"/>
      <c r="E212" s="174" t="n">
        <f aca="false">E167</f>
        <v>913.473043875064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-17008.6434734992</v>
      </c>
      <c r="B224" s="99" t="str">
        <f aca="false">B182</f>
        <v>239.99</v>
      </c>
      <c r="C224" s="99"/>
      <c r="D224" s="109"/>
      <c r="E224" s="99" t="n">
        <f aca="false">E182</f>
        <v>10991.3465265008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893.443952965973</v>
      </c>
      <c r="B230" s="99" t="n">
        <f aca="false">B167</f>
        <v>20.0290909090909</v>
      </c>
      <c r="C230" s="183"/>
      <c r="D230" s="183"/>
      <c r="E230" s="99" t="n">
        <f aca="false">E167</f>
        <v>913.473043875064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20310</v>
      </c>
      <c r="B233" s="99" t="n">
        <f aca="false">E212+A227</f>
        <v>923.473043875064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115.625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2218.67666666667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130.591666666667</v>
      </c>
      <c r="C255" s="194"/>
      <c r="D255" s="195" t="s">
        <v>218</v>
      </c>
      <c r="E255" s="195"/>
      <c r="F255" s="196" t="n">
        <f aca="false">(B254-F254)+B255</f>
        <v>-8.15833333333333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9827.88348262571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-8.15833333333333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str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199.99</v>
      </c>
      <c r="C182" s="99"/>
      <c r="D182" s="23"/>
      <c r="E182" s="99" t="n">
        <f aca="false">E179+A182+B182+A185</f>
        <v>30903.1755022749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310.406666666667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str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199.99</v>
      </c>
      <c r="C224" s="99"/>
      <c r="D224" s="109"/>
      <c r="E224" s="99" t="n">
        <f aca="false">E182</f>
        <v>30903.1755022749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str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862.588486174303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2268.73666666667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-152.51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-152.51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1839.35777998069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1826.60777998069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1839.35777998069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1839.35777998069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2829.97834367243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1826.60777998069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1826.60777998069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1839.35777998069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1839.35777998069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2249.93379122189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26999.2054946626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26999.2054946626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19.89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2249.93379122189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2269.82379122189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2249.93379122189</v>
      </c>
      <c r="B167" s="174" t="n">
        <f aca="false">B94</f>
        <v>19.89</v>
      </c>
      <c r="C167" s="171"/>
      <c r="D167" s="171"/>
      <c r="E167" s="174" t="n">
        <f aca="false">B96</f>
        <v>2269.82379122189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1769.09549466265</v>
      </c>
      <c r="B182" s="99" t="str">
        <f aca="false">B114</f>
        <v>239.99</v>
      </c>
      <c r="C182" s="99"/>
      <c r="D182" s="23"/>
      <c r="E182" s="99" t="n">
        <f aca="false">E179+A182+B182+A185</f>
        <v>27269.0854946626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2279.82379122189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105.208333333333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209.79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2269.82379122189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2249.93379122189</v>
      </c>
      <c r="B212" s="174" t="n">
        <f aca="false">B167</f>
        <v>19.89</v>
      </c>
      <c r="C212" s="171"/>
      <c r="D212" s="171"/>
      <c r="E212" s="174" t="n">
        <f aca="false">E167</f>
        <v>2269.82379122189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1769.09549466265</v>
      </c>
      <c r="B224" s="99" t="str">
        <f aca="false">B182</f>
        <v>239.99</v>
      </c>
      <c r="C224" s="99"/>
      <c r="D224" s="109"/>
      <c r="E224" s="99" t="n">
        <f aca="false">E182</f>
        <v>27269.0854946626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2249.93379122189</v>
      </c>
      <c r="B230" s="99" t="n">
        <f aca="false">B167</f>
        <v>19.89</v>
      </c>
      <c r="C230" s="183"/>
      <c r="D230" s="183"/>
      <c r="E230" s="99" t="n">
        <f aca="false">E167</f>
        <v>2269.82379122189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2279.82379122189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105.208333333333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2168.12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145.891666666667</v>
      </c>
      <c r="C255" s="194"/>
      <c r="D255" s="195" t="s">
        <v>218</v>
      </c>
      <c r="E255" s="195"/>
      <c r="F255" s="196" t="n">
        <f aca="false">(B254-F254)+B255</f>
        <v>19.6416666666667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24749.2717034408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19.6416666666667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7962.16682456305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231.25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36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31.0137935455467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27750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894.763162695543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32211.4738570396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32211.4738570396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894.763162695543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894.763162695543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894.763162695543</v>
      </c>
      <c r="B167" s="174" t="n">
        <f aca="false">B94</f>
        <v>0</v>
      </c>
      <c r="C167" s="171"/>
      <c r="D167" s="171"/>
      <c r="E167" s="174" t="n">
        <f aca="false">B96</f>
        <v>894.763162695543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4461.47385703956</v>
      </c>
      <c r="B182" s="99" t="str">
        <f aca="false">B114</f>
        <v>199.99</v>
      </c>
      <c r="C182" s="99"/>
      <c r="D182" s="23"/>
      <c r="E182" s="99" t="n">
        <f aca="false">E179+A182+B182+A185</f>
        <v>32421.4638570396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904.763162695543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231.25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331.24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894.763162695543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894.763162695543</v>
      </c>
      <c r="B212" s="174" t="n">
        <f aca="false">B167</f>
        <v>0</v>
      </c>
      <c r="C212" s="171"/>
      <c r="D212" s="171"/>
      <c r="E212" s="174" t="n">
        <f aca="false">E167</f>
        <v>894.763162695543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4461.47385703956</v>
      </c>
      <c r="B224" s="99" t="str">
        <f aca="false">B182</f>
        <v>199.99</v>
      </c>
      <c r="C224" s="99"/>
      <c r="D224" s="109"/>
      <c r="E224" s="99" t="n">
        <f aca="false">E182</f>
        <v>32421.4638570396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894.763162695543</v>
      </c>
      <c r="B230" s="99" t="n">
        <f aca="false">B167</f>
        <v>0</v>
      </c>
      <c r="C230" s="183"/>
      <c r="D230" s="183"/>
      <c r="E230" s="99" t="n">
        <f aca="false">E167</f>
        <v>894.763162695543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904.763162695543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231.25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2289.57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277.5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31316.710694344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277.5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1846.78680828596</v>
      </c>
      <c r="E33" s="212"/>
      <c r="F33" s="63"/>
      <c r="G33" s="215" t="s">
        <v>352</v>
      </c>
      <c r="H33" s="459" t="n">
        <f aca="false">E21-E11</f>
        <v>21125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1823.01180828596</v>
      </c>
      <c r="B36" s="99" t="n">
        <f aca="false">IF(B26="YES", H42, "")</f>
        <v>23.775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21125</v>
      </c>
      <c r="I39" s="234" t="n">
        <f aca="false">(I48*H46)+H44</f>
        <v>15947.649374984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23.775</v>
      </c>
      <c r="C40" s="103"/>
      <c r="D40" s="181" t="n">
        <f aca="false">I32</f>
        <v>951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5177.35062501602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23.775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1823.01180828596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1846.78680828596</v>
      </c>
      <c r="I48" s="234" t="n">
        <f aca="false">I49-H42</f>
        <v>1376.225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1846.78680828596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464" t="n">
        <v>10000</v>
      </c>
      <c r="D64" s="290" t="n">
        <f aca="false">B64</f>
        <v>1774.5</v>
      </c>
      <c r="E64" s="465" t="n">
        <f aca="false">D64/(B58+B57)</f>
        <v>147.875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55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1823.01180828596</v>
      </c>
      <c r="C83" s="472"/>
      <c r="D83" s="211"/>
      <c r="E83" s="465" t="n">
        <f aca="false">B83+E80+E77+E64</f>
        <v>2062.923845323</v>
      </c>
      <c r="F83" s="63"/>
      <c r="G83" s="304" t="s">
        <v>107</v>
      </c>
      <c r="H83" s="305" t="n">
        <f aca="false">H47</f>
        <v>1823.01180828596</v>
      </c>
      <c r="I83" s="211"/>
      <c r="J83" s="211"/>
      <c r="K83" s="212"/>
      <c r="L83" s="63"/>
      <c r="M83" s="304" t="s">
        <v>107</v>
      </c>
      <c r="N83" s="305" t="n">
        <f aca="false">H47</f>
        <v>1823.01180828596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24977.3083660982</v>
      </c>
      <c r="C85" s="472"/>
      <c r="D85" s="472"/>
      <c r="E85" s="465" t="n">
        <f aca="false">B85/(B58+B57)</f>
        <v>2081.44236384152</v>
      </c>
      <c r="F85" s="63"/>
      <c r="G85" s="287" t="s">
        <v>117</v>
      </c>
      <c r="H85" s="127" t="n">
        <f aca="false">((H83*H29)+H81)*1.2</f>
        <v>27004.6700393178</v>
      </c>
      <c r="I85" s="211"/>
      <c r="J85" s="211"/>
      <c r="K85" s="212"/>
      <c r="L85" s="63"/>
      <c r="M85" s="287" t="s">
        <v>117</v>
      </c>
      <c r="N85" s="127" t="n">
        <f aca="false">((N83*H29)+N81)</f>
        <v>22490.1416994315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211.586718712409</v>
      </c>
      <c r="C86" s="472" t="s">
        <v>230</v>
      </c>
      <c r="D86" s="211"/>
      <c r="E86" s="465" t="n">
        <f aca="false">B86/(B58+B57)</f>
        <v>17.6322265593674</v>
      </c>
      <c r="F86" s="63"/>
      <c r="G86" s="210" t="s">
        <v>118</v>
      </c>
      <c r="H86" s="299" t="n">
        <f aca="false">((((H83*H29)+H81))/(1-H70))*H70</f>
        <v>190.634016009706</v>
      </c>
      <c r="I86" s="211"/>
      <c r="J86" s="211"/>
      <c r="K86" s="212"/>
      <c r="L86" s="63"/>
      <c r="M86" s="210" t="s">
        <v>118</v>
      </c>
      <c r="N86" s="299" t="n">
        <f aca="false">(N85/(1-N70))*N70</f>
        <v>190.517537590989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25188.8950848106</v>
      </c>
      <c r="C87" s="472"/>
      <c r="D87" s="474"/>
      <c r="E87" s="465" t="n">
        <f aca="false">E86+E85</f>
        <v>2099.07459040088</v>
      </c>
      <c r="F87" s="63"/>
      <c r="G87" s="284" t="s">
        <v>119</v>
      </c>
      <c r="H87" s="129" t="n">
        <f aca="false">IF(H110="YES",((H85+H86)-K114),(H85+H86))</f>
        <v>27195.3040553275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22680.6592370225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30.9075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80.5552941176471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67.1294117647059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2099.07459040088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1599.72376796044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1334.15642570721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2129.98209040088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1680.27906207809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1401.28583747191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1599.72376796044</v>
      </c>
      <c r="H127" s="174" t="n">
        <f aca="false">IF(G105="YES", H89*H57, 0)</f>
        <v>483.331764705882</v>
      </c>
      <c r="I127" s="174"/>
      <c r="J127" s="333" t="n">
        <f aca="false">H91</f>
        <v>1680.27906207809</v>
      </c>
      <c r="K127" s="212"/>
      <c r="L127" s="63"/>
      <c r="M127" s="332" t="n">
        <f aca="false">N90</f>
        <v>1334.15642570721</v>
      </c>
      <c r="N127" s="174" t="n">
        <f aca="false">IF(M105="YES", N89*N57, 0)</f>
        <v>402.776470588235</v>
      </c>
      <c r="O127" s="174"/>
      <c r="P127" s="174" t="n">
        <f aca="false">N91</f>
        <v>1401.28583747191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2099.07459040088</v>
      </c>
      <c r="B128" s="320" t="n">
        <f aca="false">IF(A105="YES", B89, 0)</f>
        <v>30.9075</v>
      </c>
      <c r="C128" s="324"/>
      <c r="D128" s="320" t="n">
        <f aca="false">B91</f>
        <v>2129.98209040088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2099.07459040088</v>
      </c>
      <c r="C131" s="316"/>
      <c r="D131" s="38" t="n">
        <f aca="false">IF(A105="YES", B89*B57, 0)</f>
        <v>30.9075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9598.34260776266</v>
      </c>
      <c r="H133" s="99" t="n">
        <f aca="false">IF(G105="YES", H89*H57, 0)</f>
        <v>483.331764705882</v>
      </c>
      <c r="I133" s="217"/>
      <c r="J133" s="181" t="n">
        <f aca="false">H91*H57</f>
        <v>10081.6743724685</v>
      </c>
      <c r="K133" s="212"/>
      <c r="L133" s="63"/>
      <c r="M133" s="182" t="n">
        <f aca="false">N90*N57</f>
        <v>8004.93855424324</v>
      </c>
      <c r="N133" s="99" t="n">
        <f aca="false">IF(M105="YES", N89*N57, 0)</f>
        <v>402.776470588235</v>
      </c>
      <c r="O133" s="217"/>
      <c r="P133" s="181" t="n">
        <f aca="false">N91*N57</f>
        <v>8407.71502483147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2129.98209040088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2099.07459040088</v>
      </c>
      <c r="B137" s="38" t="n">
        <f aca="false">IF(A105="YES", B89, 0)</f>
        <v>30.9075</v>
      </c>
      <c r="C137" s="316"/>
      <c r="D137" s="38" t="n">
        <f aca="false">B91</f>
        <v>2129.98209040088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5.706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5.706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99" t="n">
        <f aca="false">B102</f>
        <v>400</v>
      </c>
      <c r="C148" s="38"/>
      <c r="D148" s="38" t="n">
        <f aca="false">IF(A105="YES", (B40*B105)*B125, 0)*0.1</f>
        <v>8.559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762.049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1680.27906207809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1401.28583747191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2129.98209040088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2099.07459040088</v>
      </c>
      <c r="B177" s="354" t="n">
        <f aca="false">IF(A105="YES", B89, 0)</f>
        <v>30.9075</v>
      </c>
      <c r="C177" s="356"/>
      <c r="D177" s="354" t="n">
        <f aca="false">B91</f>
        <v>2129.98209040088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2099.07459040088</v>
      </c>
      <c r="C180" s="352"/>
      <c r="D180" s="99" t="n">
        <f aca="false">IF(A105="YES", B89*B57, 0)</f>
        <v>30.9075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2129.98209040088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2099.07459040088</v>
      </c>
      <c r="B186" s="99" t="n">
        <f aca="false">IF(A105="YES", B89, 0)</f>
        <v>30.9075</v>
      </c>
      <c r="C186" s="352"/>
      <c r="D186" s="99" t="n">
        <f aca="false">B91</f>
        <v>2129.98209040088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253.5</v>
      </c>
      <c r="B197" s="99" t="n">
        <f aca="false">B102</f>
        <v>400</v>
      </c>
      <c r="C197" s="99"/>
      <c r="D197" s="99" t="n">
        <f aca="false">IF(A105="YES", (B40*B105)*B125, 0)*0.1</f>
        <v>8.559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762.049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425.58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1946.58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1774.5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1946.58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85.59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211.586718712409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497.416745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45.7142857142857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4896.62541416667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139.903583261905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799.084588690215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33828.2193916557</v>
      </c>
      <c r="C85" s="472"/>
      <c r="D85" s="472"/>
      <c r="E85" s="465" t="n">
        <f aca="false">B85/(B58+B57)</f>
        <v>966.520554047305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238.803485015722</v>
      </c>
      <c r="C86" s="472" t="s">
        <v>230</v>
      </c>
      <c r="D86" s="211"/>
      <c r="E86" s="465" t="n">
        <f aca="false">B86/(B58+B57)</f>
        <v>6.82295671473491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34067.0228766714</v>
      </c>
      <c r="C87" s="472"/>
      <c r="D87" s="474"/>
      <c r="E87" s="465" t="n">
        <f aca="false">E86+E85</f>
        <v>973.34351076204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973.34351076204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973.34351076204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973.34351076204</v>
      </c>
      <c r="B128" s="320" t="n">
        <f aca="false">IF(A105="YES", B89, 0)</f>
        <v>0</v>
      </c>
      <c r="C128" s="324"/>
      <c r="D128" s="320" t="n">
        <f aca="false">B91</f>
        <v>973.34351076204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973.34351076204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973.34351076204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973.34351076204</v>
      </c>
      <c r="B137" s="38" t="n">
        <f aca="false">IF(A105="YES", B89, 0)</f>
        <v>0</v>
      </c>
      <c r="C137" s="316"/>
      <c r="D137" s="38" t="n">
        <f aca="false">B91</f>
        <v>973.34351076204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497.416745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997.408411666667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973.34351076204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973.34351076204</v>
      </c>
      <c r="B177" s="354" t="n">
        <f aca="false">IF(A105="YES", B89, 0)</f>
        <v>0</v>
      </c>
      <c r="C177" s="356"/>
      <c r="D177" s="354" t="n">
        <f aca="false">B91</f>
        <v>973.34351076204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973.34351076204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973.34351076204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973.34351076204</v>
      </c>
      <c r="B186" s="99" t="n">
        <f aca="false">IF(A105="YES", B89, 0)</f>
        <v>0</v>
      </c>
      <c r="C186" s="352"/>
      <c r="D186" s="99" t="n">
        <f aca="false">B91</f>
        <v>973.34351076204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497.416745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997.408411666667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497.416745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2472.53366916667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497.416745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2472.53366916667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238.803485015722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1850.43277998069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1826.60777998069</v>
      </c>
      <c r="B36" s="99" t="n">
        <f aca="false">IF(B26="YES", H42, "")</f>
        <v>23.825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15947.0699766525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23.825</v>
      </c>
      <c r="C40" s="103"/>
      <c r="D40" s="181" t="n">
        <f aca="false">I32</f>
        <v>953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5219.6000233475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23.825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1826.60777998069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1850.43277998069</v>
      </c>
      <c r="I48" s="234" t="n">
        <f aca="false">I49-H42</f>
        <v>1376.175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1850.43277998069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1778.00028</v>
      </c>
      <c r="C64" s="464" t="n">
        <v>10000</v>
      </c>
      <c r="D64" s="290" t="n">
        <f aca="false">B64</f>
        <v>1778.00028</v>
      </c>
      <c r="E64" s="465" t="n">
        <f aca="false">D64/(B58+B57)</f>
        <v>148.16669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254.00004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79.8263888888889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3402.58361333333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283.548634444444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1826.60777998069</v>
      </c>
      <c r="C83" s="472"/>
      <c r="D83" s="211"/>
      <c r="E83" s="465" t="n">
        <f aca="false">B83+E80+E77+E64</f>
        <v>2091.63789590662</v>
      </c>
      <c r="F83" s="63"/>
      <c r="G83" s="304" t="s">
        <v>107</v>
      </c>
      <c r="H83" s="305" t="n">
        <f aca="false">H47</f>
        <v>1826.60777998069</v>
      </c>
      <c r="I83" s="211"/>
      <c r="J83" s="211"/>
      <c r="K83" s="212"/>
      <c r="L83" s="63"/>
      <c r="M83" s="304" t="s">
        <v>107</v>
      </c>
      <c r="N83" s="305" t="n">
        <f aca="false">H47</f>
        <v>1826.60777998069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25321.8769731017</v>
      </c>
      <c r="C85" s="472"/>
      <c r="D85" s="472"/>
      <c r="E85" s="465" t="n">
        <f aca="false">B85/(B58+B57)</f>
        <v>2110.15641442514</v>
      </c>
      <c r="F85" s="63"/>
      <c r="G85" s="287" t="s">
        <v>117</v>
      </c>
      <c r="H85" s="127" t="n">
        <f aca="false">((H83*H29)+H81)*1.2</f>
        <v>27056.452031722</v>
      </c>
      <c r="I85" s="211"/>
      <c r="J85" s="211"/>
      <c r="K85" s="212"/>
      <c r="L85" s="63"/>
      <c r="M85" s="287" t="s">
        <v>117</v>
      </c>
      <c r="N85" s="127" t="n">
        <f aca="false">((N83*H29)+N81)</f>
        <v>22533.2933597683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214.505613729381</v>
      </c>
      <c r="C86" s="472" t="s">
        <v>230</v>
      </c>
      <c r="D86" s="211"/>
      <c r="E86" s="465" t="n">
        <f aca="false">B86/(B58+B57)</f>
        <v>17.8754678107817</v>
      </c>
      <c r="F86" s="63"/>
      <c r="G86" s="210" t="s">
        <v>118</v>
      </c>
      <c r="H86" s="299" t="n">
        <f aca="false">((((H83*H29)+H81))/(1-H70))*H70</f>
        <v>190.99956053051</v>
      </c>
      <c r="I86" s="211"/>
      <c r="J86" s="211"/>
      <c r="K86" s="212"/>
      <c r="L86" s="63"/>
      <c r="M86" s="210" t="s">
        <v>118</v>
      </c>
      <c r="N86" s="299" t="n">
        <f aca="false">(N85/(1-N70))*N70</f>
        <v>190.883082111793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25536.382586831</v>
      </c>
      <c r="C87" s="472"/>
      <c r="D87" s="474"/>
      <c r="E87" s="465" t="n">
        <f aca="false">E86+E85</f>
        <v>2128.03188223592</v>
      </c>
      <c r="F87" s="63"/>
      <c r="G87" s="284" t="s">
        <v>119</v>
      </c>
      <c r="H87" s="129" t="n">
        <f aca="false">IF(H110="YES",((H85+H86)-K114),(H85+H86))</f>
        <v>27247.4515922525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22724.1764418801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30.9725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80.7247058823529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67.2705882352941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2128.03188223592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1602.7912701325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1336.71626128707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2159.00438223592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1683.51597601485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1403.98684952236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1602.7912701325</v>
      </c>
      <c r="H127" s="174" t="n">
        <f aca="false">IF(G105="YES", H89*H57, 0)</f>
        <v>484.348235294118</v>
      </c>
      <c r="I127" s="174"/>
      <c r="J127" s="333" t="n">
        <f aca="false">H91</f>
        <v>1683.51597601485</v>
      </c>
      <c r="K127" s="212"/>
      <c r="L127" s="63"/>
      <c r="M127" s="332" t="n">
        <f aca="false">N90</f>
        <v>1336.71626128707</v>
      </c>
      <c r="N127" s="174" t="n">
        <f aca="false">IF(M105="YES", N89*N57, 0)</f>
        <v>403.623529411765</v>
      </c>
      <c r="O127" s="174"/>
      <c r="P127" s="174" t="n">
        <f aca="false">N91</f>
        <v>1403.98684952236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2128.03188223592</v>
      </c>
      <c r="B128" s="320" t="n">
        <f aca="false">IF(A105="YES", B89, 0)</f>
        <v>30.9725</v>
      </c>
      <c r="C128" s="324"/>
      <c r="D128" s="320" t="n">
        <f aca="false">B91</f>
        <v>2159.00438223592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2128.03188223592</v>
      </c>
      <c r="C131" s="316"/>
      <c r="D131" s="38" t="n">
        <f aca="false">IF(A105="YES", B89*B57, 0)</f>
        <v>30.9725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9616.747620795</v>
      </c>
      <c r="H133" s="99" t="n">
        <f aca="false">IF(G105="YES", H89*H57, 0)</f>
        <v>484.348235294118</v>
      </c>
      <c r="I133" s="217"/>
      <c r="J133" s="181" t="n">
        <f aca="false">H91*H57</f>
        <v>10101.0958560891</v>
      </c>
      <c r="K133" s="212"/>
      <c r="L133" s="63"/>
      <c r="M133" s="182" t="n">
        <f aca="false">N90*N57</f>
        <v>8020.29756772239</v>
      </c>
      <c r="N133" s="99" t="n">
        <f aca="false">IF(M105="YES", N89*N57, 0)</f>
        <v>403.623529411765</v>
      </c>
      <c r="O133" s="217"/>
      <c r="P133" s="181" t="n">
        <f aca="false">N91*N57</f>
        <v>8423.92109713416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2159.00438223592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2128.03188223592</v>
      </c>
      <c r="B137" s="38" t="n">
        <f aca="false">IF(A105="YES", B89, 0)</f>
        <v>30.9725</v>
      </c>
      <c r="C137" s="316"/>
      <c r="D137" s="38" t="n">
        <f aca="false">B91</f>
        <v>2159.00438223592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5.718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5.718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254.00004</v>
      </c>
      <c r="B148" s="99" t="n">
        <f aca="false">B102</f>
        <v>400</v>
      </c>
      <c r="C148" s="38"/>
      <c r="D148" s="38" t="n">
        <f aca="false">IF(A105="YES", (B40*B105)*B125, 0)*0.1</f>
        <v>8.577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762.56704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1683.51597601485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1403.98684952236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2159.00438223592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2128.03188223592</v>
      </c>
      <c r="B177" s="354" t="n">
        <f aca="false">IF(A105="YES", B89, 0)</f>
        <v>30.9725</v>
      </c>
      <c r="C177" s="356"/>
      <c r="D177" s="354" t="n">
        <f aca="false">B91</f>
        <v>2159.00438223592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2128.03188223592</v>
      </c>
      <c r="C180" s="352"/>
      <c r="D180" s="99" t="n">
        <f aca="false">IF(A105="YES", B89*B57, 0)</f>
        <v>30.9725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2159.00438223592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2128.03188223592</v>
      </c>
      <c r="B186" s="99" t="n">
        <f aca="false">IF(A105="YES", B89, 0)</f>
        <v>30.9725</v>
      </c>
      <c r="C186" s="352"/>
      <c r="D186" s="99" t="n">
        <f aca="false">B91</f>
        <v>2159.00438223592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254.00004</v>
      </c>
      <c r="B197" s="99" t="n">
        <f aca="false">B102</f>
        <v>400</v>
      </c>
      <c r="C197" s="99"/>
      <c r="D197" s="99" t="n">
        <f aca="false">IF(A105="YES", (B40*B105)*B125, 0)*0.1</f>
        <v>8.577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762.56704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1778.00028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254.00004</v>
      </c>
      <c r="C211" s="319" t="s">
        <v>217</v>
      </c>
      <c r="D211" s="369" t="n">
        <f aca="false">B225+E221+B221+B223</f>
        <v>425.76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1949.76024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1778.00028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254.00004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1949.76024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85.77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214.505613729381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23625</v>
      </c>
      <c r="B37" s="32"/>
      <c r="C37" s="41" t="s">
        <v>45</v>
      </c>
      <c r="D37" s="41"/>
      <c r="E37" s="32"/>
      <c r="F37" s="43" t="n">
        <f aca="false">A37-C37</f>
        <v>22625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4725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310.416666666667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239.583333333333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242.25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192.25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270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242.25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18743.7873019305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242.25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242.25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242.25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22625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17443.1682206957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1705.07157290278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18755.7873019305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18755.7873019305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1705.07157290278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1770.52611835732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28350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28350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28350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28350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28350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23625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4725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28350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28350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1375</v>
      </c>
      <c r="I157" s="1" t="n">
        <f aca="false">(H157-G90)/1.2</f>
        <v>1145.83333333333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1705.07157290278</v>
      </c>
      <c r="B176" s="174" t="n">
        <f aca="false">B103</f>
        <v>65.4545454545455</v>
      </c>
      <c r="C176" s="171"/>
      <c r="D176" s="171"/>
      <c r="E176" s="174" t="n">
        <f aca="false">B105</f>
        <v>1770.52611835732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-5244.21269806946</v>
      </c>
      <c r="B191" s="99" t="str">
        <f aca="false">B123</f>
        <v>199.99</v>
      </c>
      <c r="C191" s="99"/>
      <c r="D191" s="23"/>
      <c r="E191" s="99" t="n">
        <f aca="false">E188+A191+B191+A194</f>
        <v>24965.7773019305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1375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1770.52611835732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1705.07157290278</v>
      </c>
      <c r="B221" s="174" t="n">
        <f aca="false">B176</f>
        <v>65.4545454545455</v>
      </c>
      <c r="C221" s="171"/>
      <c r="D221" s="171"/>
      <c r="E221" s="174" t="n">
        <f aca="false">E176</f>
        <v>1770.52611835732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-5244.21269806946</v>
      </c>
      <c r="B233" s="99" t="str">
        <f aca="false">B191</f>
        <v>199.99</v>
      </c>
      <c r="C233" s="99"/>
      <c r="D233" s="109"/>
      <c r="E233" s="99" t="n">
        <f aca="false">E191</f>
        <v>24965.7773019305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1705.07157290278</v>
      </c>
      <c r="B239" s="99" t="n">
        <f aca="false">B176</f>
        <v>65.4545454545455</v>
      </c>
      <c r="C239" s="183"/>
      <c r="D239" s="183"/>
      <c r="E239" s="99" t="n">
        <f aca="false">E176</f>
        <v>1770.52611835732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1375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1599.99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18755.7873019305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18254.7873019305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17443.1682206957</v>
      </c>
      <c r="C88" s="130" t="n">
        <f aca="false">B81-B86</f>
        <v>17443.1682206957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1705.07157290278</v>
      </c>
      <c r="C89" s="130" t="n">
        <f aca="false">(B88/B87)</f>
        <v>1705.07157290278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18755.7873019305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18755.7873019305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1705.07157290278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1705.07157290278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1705.07157290278</v>
      </c>
      <c r="B167" s="174" t="n">
        <f aca="false">B94</f>
        <v>0</v>
      </c>
      <c r="C167" s="171"/>
      <c r="D167" s="171"/>
      <c r="E167" s="174" t="n">
        <f aca="false">B96</f>
        <v>1705.07157290278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-5744.21669806946</v>
      </c>
      <c r="B182" s="99" t="str">
        <f aca="false">B114</f>
        <v>199.99</v>
      </c>
      <c r="C182" s="99"/>
      <c r="D182" s="23"/>
      <c r="E182" s="99" t="n">
        <f aca="false">E179+A182+B182+A185</f>
        <v>24965.7773019305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1705.07157290278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1705.07157290278</v>
      </c>
      <c r="B212" s="174" t="n">
        <f aca="false">B167</f>
        <v>0</v>
      </c>
      <c r="C212" s="171"/>
      <c r="D212" s="171"/>
      <c r="E212" s="174" t="n">
        <f aca="false">E167</f>
        <v>1705.07157290278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-5744.21669806946</v>
      </c>
      <c r="B224" s="99" t="str">
        <f aca="false">B182</f>
        <v>199.99</v>
      </c>
      <c r="C224" s="99"/>
      <c r="D224" s="109"/>
      <c r="E224" s="99" t="n">
        <f aca="false">E182</f>
        <v>24965.7773019305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1705.07157290278</v>
      </c>
      <c r="B230" s="99" t="n">
        <f aca="false">B167</f>
        <v>0</v>
      </c>
      <c r="C230" s="183"/>
      <c r="D230" s="183"/>
      <c r="E230" s="99" t="n">
        <f aca="false">E167</f>
        <v>1705.07157290278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17557.0540911073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17191.0315037321</v>
      </c>
      <c r="C88" s="130" t="n">
        <f aca="false">B81-B86</f>
        <v>17191.0315037321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1641.64128100976</v>
      </c>
      <c r="C89" s="130" t="n">
        <f aca="false">(B88/B87)</f>
        <v>1641.64128100976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18058.0540911073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18058.0540911073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1641.64128100976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1641.64128100976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272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1641.64128100976</v>
      </c>
      <c r="B167" s="174" t="n">
        <f aca="false">B94</f>
        <v>0</v>
      </c>
      <c r="C167" s="171"/>
      <c r="D167" s="171"/>
      <c r="E167" s="174" t="n">
        <f aca="false">B96</f>
        <v>1641.64128100976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-6441.94990889265</v>
      </c>
      <c r="B182" s="99" t="str">
        <f aca="false">B114</f>
        <v>239.99</v>
      </c>
      <c r="C182" s="99"/>
      <c r="D182" s="23"/>
      <c r="E182" s="99" t="n">
        <f aca="false">E179+A182+B182+A185</f>
        <v>24308.0440911073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227.075016666667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1641.64128100976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1641.64128100976</v>
      </c>
      <c r="B212" s="174" t="n">
        <f aca="false">B167</f>
        <v>0</v>
      </c>
      <c r="C212" s="171"/>
      <c r="D212" s="171"/>
      <c r="E212" s="174" t="n">
        <f aca="false">E167</f>
        <v>1641.64128100976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-6441.94990889265</v>
      </c>
      <c r="B224" s="99" t="str">
        <f aca="false">B182</f>
        <v>239.99</v>
      </c>
      <c r="C224" s="99"/>
      <c r="D224" s="109"/>
      <c r="E224" s="99" t="n">
        <f aca="false">E182</f>
        <v>24308.0440911073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1641.64128100976</v>
      </c>
      <c r="B230" s="99" t="n">
        <f aca="false">B167</f>
        <v>0</v>
      </c>
      <c r="C230" s="183"/>
      <c r="D230" s="183"/>
      <c r="E230" s="99" t="n">
        <f aca="false">E167</f>
        <v>1641.64128100976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2018.74501666666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-52.5083533333333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-52.5083533333333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262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17934.4749710302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17329.215166767</v>
      </c>
      <c r="C88" s="130" t="n">
        <f aca="false">B81-B86</f>
        <v>17329.215166767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1675.95227009366</v>
      </c>
      <c r="C89" s="130" t="n">
        <f aca="false">(B88/B87)</f>
        <v>1675.95227009366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18435.4749710302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18435.4749710302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1675.95227009366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1675.95227009366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1675.95227009366</v>
      </c>
      <c r="B167" s="174" t="n">
        <f aca="false">B94</f>
        <v>0</v>
      </c>
      <c r="C167" s="171"/>
      <c r="D167" s="171"/>
      <c r="E167" s="174" t="n">
        <f aca="false">B96</f>
        <v>1675.95227009366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-6064.52902896976</v>
      </c>
      <c r="B182" s="99" t="str">
        <f aca="false">B114</f>
        <v>199.99</v>
      </c>
      <c r="C182" s="99"/>
      <c r="D182" s="23"/>
      <c r="E182" s="99" t="n">
        <f aca="false">E179+A182+B182+A185</f>
        <v>24645.4649710302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1675.95227009366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1675.95227009366</v>
      </c>
      <c r="B212" s="174" t="n">
        <f aca="false">B167</f>
        <v>0</v>
      </c>
      <c r="C212" s="171"/>
      <c r="D212" s="171"/>
      <c r="E212" s="174" t="n">
        <f aca="false">E167</f>
        <v>1675.95227009366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-6064.52902896976</v>
      </c>
      <c r="B224" s="99" t="str">
        <f aca="false">B182</f>
        <v>199.99</v>
      </c>
      <c r="C224" s="99"/>
      <c r="D224" s="109"/>
      <c r="E224" s="99" t="n">
        <f aca="false">E182</f>
        <v>24645.4649710302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1675.95227009366</v>
      </c>
      <c r="B230" s="99" t="n">
        <f aca="false">B167</f>
        <v>0</v>
      </c>
      <c r="C230" s="183"/>
      <c r="D230" s="183"/>
      <c r="E230" s="99" t="n">
        <f aca="false">E167</f>
        <v>1675.95227009366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189.583333333333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192.25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192.25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192.25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0</v>
      </c>
      <c r="C82" s="316"/>
      <c r="D82" s="32" t="n">
        <f aca="false">IF(A50="YES", 0, B82)</f>
        <v>0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2644.5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220.375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5941.8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41.9449374747882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5983.74493747479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498.645411456232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498.645411456232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498.645411456232</v>
      </c>
      <c r="B134" s="320" t="n">
        <f aca="false">IF(A111="YES", B95, 0)</f>
        <v>0</v>
      </c>
      <c r="C134" s="324"/>
      <c r="D134" s="320" t="n">
        <f aca="false">B97</f>
        <v>498.645411456232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498.645411456232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498.645411456232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498.645411456232</v>
      </c>
      <c r="B143" s="38" t="n">
        <f aca="false">IF(A111="YES", B95, 0)</f>
        <v>0</v>
      </c>
      <c r="C143" s="316"/>
      <c r="D143" s="38" t="n">
        <f aca="false">B97</f>
        <v>498.645411456232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283.5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383.491666666667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498.645411456232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498.645411456232</v>
      </c>
      <c r="B177" s="354" t="n">
        <f aca="false">IF(A111="YES", B95, 0)</f>
        <v>0</v>
      </c>
      <c r="C177" s="356"/>
      <c r="D177" s="354" t="n">
        <f aca="false">A177+B177</f>
        <v>498.645411456232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498.645411456232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498.645411456232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498.645411456232</v>
      </c>
      <c r="B186" s="99" t="n">
        <f aca="false">IF(A111="YES", B95, 0)</f>
        <v>0</v>
      </c>
      <c r="C186" s="352"/>
      <c r="D186" s="99" t="n">
        <f aca="false">B97</f>
        <v>498.645411456232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383.491666666667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99.9916666666667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1800.99166666667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1800.99166666667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41.9449374747882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242.25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242.25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3267.69444444444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272.30787037037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5574.69444444444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47.2241159069517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5621.9185603514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468.493213362616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528.493213362616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468.493213362616</v>
      </c>
      <c r="B134" s="320" t="n">
        <f aca="false">IF(A111="YES", B95, 0)</f>
        <v>60</v>
      </c>
      <c r="C134" s="325"/>
      <c r="D134" s="320" t="n">
        <f aca="false">B97</f>
        <v>528.493213362616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468.493213362616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528.493213362616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468.493213362616</v>
      </c>
      <c r="B143" s="38" t="n">
        <f aca="false">IF(A111="YES", B95, 0)</f>
        <v>60</v>
      </c>
      <c r="C143" s="316"/>
      <c r="D143" s="38" t="n">
        <f aca="false">B97</f>
        <v>528.493213362616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686.03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528.493213362616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468.493213362616</v>
      </c>
      <c r="B177" s="354" t="n">
        <f aca="false">IF(A111="YES", B95, 0)</f>
        <v>60</v>
      </c>
      <c r="C177" s="357"/>
      <c r="D177" s="354" t="n">
        <f aca="false">B91</f>
        <v>5574.69444444444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468.493213362616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528.493213362616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468.493213362616</v>
      </c>
      <c r="B186" s="99" t="n">
        <f aca="false">IF(A111="YES", B95, 0)</f>
        <v>60</v>
      </c>
      <c r="C186" s="352"/>
      <c r="D186" s="99" t="n">
        <f aca="false">B97</f>
        <v>528.493213362616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686.03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2050.45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2050.45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47.2241159069517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450.178723499619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450.178723499619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450.178723499619</v>
      </c>
      <c r="B134" s="320" t="n">
        <f aca="false">IF(A111="YES", B95, 0)</f>
        <v>0</v>
      </c>
      <c r="C134" s="325"/>
      <c r="D134" s="320" t="n">
        <f aca="false">B97</f>
        <v>450.178723499619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4051.60851149657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4051.60851149657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450.178723499619</v>
      </c>
      <c r="B143" s="38" t="n">
        <f aca="false">IF(A111="YES", B95, 0)</f>
        <v>0</v>
      </c>
      <c r="C143" s="316"/>
      <c r="D143" s="38" t="n">
        <f aca="false">B97</f>
        <v>450.178723499619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450.178723499619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450.178723499619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4051.60851149657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4051.60851149657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450.178723499619</v>
      </c>
      <c r="B186" s="99" t="n">
        <f aca="false">IF(A111="YES", B95, 0)</f>
        <v>0</v>
      </c>
      <c r="C186" s="352"/>
      <c r="D186" s="99" t="n">
        <f aca="false">B97</f>
        <v>450.178723499619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2040.99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2040.99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3832.5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319.375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11813.4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83.3943122226704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658.066192685223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736.066192685223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658.066192685223</v>
      </c>
      <c r="B134" s="320" t="n">
        <f aca="false">IF(A111="YES", B95, 0)</f>
        <v>78</v>
      </c>
      <c r="C134" s="325"/>
      <c r="D134" s="320" t="n">
        <f aca="false">B97</f>
        <v>736.066192685223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5922.595734167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316"/>
      <c r="D143" s="38" t="n">
        <f aca="false">B97</f>
        <v>736.066192685223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658.066192685223</v>
      </c>
      <c r="B177" s="354" t="n">
        <f aca="false">IF(A111="YES", B95, 0)</f>
        <v>78</v>
      </c>
      <c r="C177" s="357"/>
      <c r="D177" s="354" t="n">
        <f aca="false">B97</f>
        <v>736.066192685223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5922.595734167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352"/>
      <c r="D186" s="99" t="n">
        <f aca="false">B97</f>
        <v>736.066192685223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2088.45166666667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3165.83333333333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263.819444444445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77.7468737394111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437.965017256062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502.965017256062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437.965017256062</v>
      </c>
      <c r="B134" s="320" t="n">
        <f aca="false">IF(A111="YES", B95, 0)</f>
        <v>65</v>
      </c>
      <c r="C134" s="325"/>
      <c r="D134" s="320" t="n">
        <f aca="false">B97</f>
        <v>502.965017256062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3941.68515530456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316"/>
      <c r="D143" s="38" t="n">
        <f aca="false">B97</f>
        <v>502.965017256062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437.965017256062</v>
      </c>
      <c r="B177" s="354" t="n">
        <f aca="false">IF(A111="YES", B95, 0)</f>
        <v>65</v>
      </c>
      <c r="C177" s="357"/>
      <c r="D177" s="354" t="n">
        <f aca="false">B91</f>
        <v>9177.83333333333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3941.68515530456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352"/>
      <c r="D186" s="99" t="n">
        <f aca="false">B97</f>
        <v>502.965017256062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279.99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1848.45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2602.5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216.875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8614.5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72.9747882210569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723.956232351755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723.956232351755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723.956232351755</v>
      </c>
      <c r="B134" s="320" t="n">
        <f aca="false">IF(A111="YES", B95, 0)</f>
        <v>0</v>
      </c>
      <c r="C134" s="325"/>
      <c r="D134" s="320" t="n">
        <f aca="false">B97</f>
        <v>723.956232351755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723.956232351755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316"/>
      <c r="D143" s="38" t="n">
        <f aca="false">B97</f>
        <v>723.956232351755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723.956232351755</v>
      </c>
      <c r="B177" s="354" t="n">
        <f aca="false">IF(A111="YES", B95, 0)</f>
        <v>0</v>
      </c>
      <c r="C177" s="357"/>
      <c r="D177" s="354" t="n">
        <f aca="false">B91</f>
        <v>8614.5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723.956232351755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352"/>
      <c r="D186" s="99" t="n">
        <f aca="false">B97</f>
        <v>723.956232351755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242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377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30.35</v>
      </c>
      <c r="I44" s="393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3447.91666666667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287.326388888889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11351.9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80.1364461476402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619.336370512303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666.682370512303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619.336370512303</v>
      </c>
      <c r="B134" s="320" t="n">
        <f aca="false">IF(A111="YES", B95, 0)</f>
        <v>47.346</v>
      </c>
      <c r="C134" s="325"/>
      <c r="D134" s="320" t="n">
        <f aca="false">B97</f>
        <v>666.682370512303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619.336370512303</v>
      </c>
      <c r="C137" s="316"/>
      <c r="D137" s="38" t="n">
        <f aca="false">IF(A111="YES", B95*B63, 0)</f>
        <v>47.346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316"/>
      <c r="D143" s="38" t="n">
        <f aca="false">B97</f>
        <v>666.682370512303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619.336370512303</v>
      </c>
      <c r="B177" s="354" t="n">
        <f aca="false">IF(A111="YES", B95, 0)</f>
        <v>47.346</v>
      </c>
      <c r="C177" s="357"/>
      <c r="D177" s="354" t="n">
        <f aca="false">B91</f>
        <v>11351.9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619.336370512303</v>
      </c>
      <c r="C180" s="352"/>
      <c r="D180" s="99" t="n">
        <f aca="false">IF(A111="YES", B95*B63, 0)</f>
        <v>47.346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352"/>
      <c r="D186" s="99" t="n">
        <f aca="false">B97</f>
        <v>666.682370512303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449.251666666667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2017.71166666667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109.26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270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2781.25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231.770833333333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8793.25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74.4890076643808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405.644917305365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405.644917305365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405.644917305365</v>
      </c>
      <c r="B134" s="320" t="n">
        <f aca="false">IF(A111="YES", B95, 0)</f>
        <v>0</v>
      </c>
      <c r="C134" s="325"/>
      <c r="D134" s="320" t="n">
        <f aca="false">B97</f>
        <v>405.644917305365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3650.80425574829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316"/>
      <c r="D143" s="38" t="n">
        <f aca="false">B97</f>
        <v>405.644917305365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405.644917305365</v>
      </c>
      <c r="B177" s="354" t="n">
        <f aca="false">IF(A111="YES", B95, 0)</f>
        <v>0</v>
      </c>
      <c r="C177" s="357"/>
      <c r="D177" s="354" t="n">
        <f aca="false">B91</f>
        <v>8793.25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3650.80425574829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352"/>
      <c r="D186" s="99" t="n">
        <f aca="false">B97</f>
        <v>405.644917305365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352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739.763676142544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739.763676142544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25909.1715613066</v>
      </c>
      <c r="N39" s="1" t="n">
        <f aca="false">K39-L39</f>
        <v>-1950.84156130656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-1950.84156130656</v>
      </c>
      <c r="N40" s="1" t="n">
        <f aca="false">N38-N39</f>
        <v>4862.52156130656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739.763676142544</v>
      </c>
      <c r="L47" s="2" t="n">
        <f aca="false">L49-K42</f>
        <v>800</v>
      </c>
      <c r="M47" s="1" t="n">
        <f aca="false">K47-L47</f>
        <v>-60.2363238574559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739.763676142544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739.763676142544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7115.38009594654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739.763676142544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739.763676142544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739.763676142544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739.763676142544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1041.67</v>
      </c>
      <c r="I148" s="1" t="n">
        <f aca="false">(H148-G81)/1.2</f>
        <v>868.058333333331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n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1041.67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n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n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1041.67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1370.82666666666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E122" activeCellId="0" sqref="E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29349.996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19650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338.669919252835</v>
      </c>
      <c r="F33" s="228"/>
      <c r="G33" s="228"/>
      <c r="H33" s="47"/>
      <c r="I33" s="2"/>
      <c r="J33" s="34" t="s">
        <v>352</v>
      </c>
      <c r="K33" s="48" t="n">
        <f aca="false">E21</f>
        <v>24458.33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338.669919252835</v>
      </c>
      <c r="B36" s="228" t="n">
        <f aca="false">IF(B26="YES", K42, "0.00")</f>
        <v>0</v>
      </c>
      <c r="C36" s="228"/>
      <c r="D36" s="228"/>
      <c r="E36" s="228" t="n">
        <f aca="false">K31</f>
        <v>19650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24458.33</v>
      </c>
      <c r="L39" s="2" t="n">
        <f aca="false">(L47*K46)+K44</f>
        <v>39510.3720715134</v>
      </c>
      <c r="N39" s="1" t="n">
        <f aca="false">K39-L39</f>
        <v>-15052.0420715134</v>
      </c>
      <c r="P39" s="208"/>
    </row>
    <row r="40" customFormat="false" ht="17.35" hidden="false" customHeight="false" outlineLevel="0" collapsed="false">
      <c r="A40" s="103" t="n">
        <f aca="false">E36*A45/100</f>
        <v>19650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16375</v>
      </c>
      <c r="L40" s="2" t="n">
        <f aca="false">K39-L39</f>
        <v>-15052.0420715134</v>
      </c>
      <c r="N40" s="1" t="n">
        <f aca="false">N38-N39</f>
        <v>17963.7220715134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13408.380981515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11049.949018485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338.669919252835</v>
      </c>
      <c r="L47" s="2" t="n">
        <f aca="false">L49-K42</f>
        <v>800</v>
      </c>
      <c r="M47" s="1" t="n">
        <f aca="false">K47-L47</f>
        <v>-461.330080747165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338.669919252835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338.669919252835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7351.67236090576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262.5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338.669919252835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338.669919252835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338.669919252835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338.669919252835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31500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19650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19650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19650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14596.8838503821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13292.5932058847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13292.5932058847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30.2709495836952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16903.1161496179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558.393984400224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19543.7894540078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19543.7894540078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558.393984400224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558.393984400224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24458.33</v>
      </c>
      <c r="C121" s="117" t="n">
        <v>26250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29349.996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29349.996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29349.996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24458.33</v>
      </c>
      <c r="C125" s="129" t="n">
        <f aca="false">C121-C124</f>
        <v>26250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24458.33</v>
      </c>
      <c r="H135" s="150" t="n">
        <f aca="false">C125+E125+G125+H128</f>
        <v>26250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4891.666</v>
      </c>
      <c r="H137" s="33" t="n">
        <f aca="false">(H135+H136)*20%</f>
        <v>5250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29349.996</v>
      </c>
      <c r="H141" s="154" t="n">
        <f aca="false">(H135+H136+H139+H140+H137)-H138</f>
        <v>31500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29349.996</v>
      </c>
      <c r="H147" s="161" t="n">
        <f aca="false">H141-((H144*1.2)+(H145*1.2)+(H146*1.2)+(H142*1.2))</f>
        <v>31500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31500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558.393984400224</v>
      </c>
      <c r="B167" s="174" t="n">
        <f aca="false">B94</f>
        <v>0</v>
      </c>
      <c r="C167" s="171"/>
      <c r="D167" s="171"/>
      <c r="E167" s="174" t="n">
        <f aca="false">B96</f>
        <v>558.393984400224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19650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19650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19650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19650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26250</v>
      </c>
      <c r="B173" s="99" t="n">
        <f aca="false">H137</f>
        <v>5250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31500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31500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-11397.8165615919</v>
      </c>
      <c r="B182" s="99" t="str">
        <f aca="false">B114</f>
        <v>199.99</v>
      </c>
      <c r="C182" s="99"/>
      <c r="D182" s="23"/>
      <c r="E182" s="99" t="n">
        <f aca="false">E179+A182+B182+A185</f>
        <v>20312.1734384081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568.393984400224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19670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19660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19660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262.5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362.49</v>
      </c>
      <c r="C191" s="130"/>
      <c r="D191" s="130"/>
      <c r="E191" s="99" t="n">
        <f aca="false">H148</f>
        <v>1791.67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558.393984400224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558.393984400224</v>
      </c>
      <c r="B212" s="174" t="n">
        <f aca="false">B167</f>
        <v>0</v>
      </c>
      <c r="C212" s="171"/>
      <c r="D212" s="171"/>
      <c r="E212" s="174" t="n">
        <f aca="false">E167</f>
        <v>558.393984400224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26250</v>
      </c>
      <c r="B215" s="99" t="n">
        <f aca="false">B173</f>
        <v>5250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31500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31500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-11397.8165615919</v>
      </c>
      <c r="B224" s="99" t="str">
        <f aca="false">B182</f>
        <v>199.99</v>
      </c>
      <c r="C224" s="99"/>
      <c r="D224" s="109"/>
      <c r="E224" s="99" t="n">
        <f aca="false">E182</f>
        <v>20312.1734384081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558.393984400224</v>
      </c>
      <c r="B230" s="99" t="n">
        <f aca="false">B167</f>
        <v>0</v>
      </c>
      <c r="C230" s="183"/>
      <c r="D230" s="183"/>
      <c r="E230" s="99" t="n">
        <f aca="false">E167</f>
        <v>558.393984400224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19650</v>
      </c>
      <c r="B233" s="99" t="n">
        <f aca="false">E185</f>
        <v>568.393984400224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B68</f>
        <v>262.5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2154.16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315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-215.01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19543.7894540078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315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-215.01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2618.35</v>
      </c>
      <c r="C64" s="211" t="n">
        <v>10000</v>
      </c>
      <c r="D64" s="290" t="n">
        <f aca="false">B64</f>
        <v>2618.35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3945.01666666667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328.751388888889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669.397288221057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741.397288221057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669.397288221057</v>
      </c>
      <c r="B128" s="320" t="n">
        <f aca="false">IF(A105="YES", B89, 0)</f>
        <v>72</v>
      </c>
      <c r="C128" s="325"/>
      <c r="D128" s="320" t="n">
        <f aca="false">B91</f>
        <v>741.397288221057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6024.57559398951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316"/>
      <c r="D137" s="38" t="n">
        <f aca="false">B91</f>
        <v>741.397288221057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669.397288221057</v>
      </c>
      <c r="B171" s="354" t="n">
        <f aca="false">IF(A105="YES", B89, 0)</f>
        <v>72</v>
      </c>
      <c r="C171" s="357"/>
      <c r="D171" s="354" t="n">
        <f aca="false">B91</f>
        <v>741.397288221057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6024.57559398951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352"/>
      <c r="D180" s="99" t="n">
        <f aca="false">B91</f>
        <v>741.397288221057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2618.35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2704.29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2618.35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29349.996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29349.996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2054.49972</v>
      </c>
      <c r="C64" s="211" t="n">
        <v>10000</v>
      </c>
      <c r="D64" s="290" t="n">
        <f aca="false">B64</f>
        <v>2054.49972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3381.16638666667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281.763865555556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9393.16638666667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79.5709939975797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9472.73738066425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789.394781722021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849.394781722021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789.394781722021</v>
      </c>
      <c r="B128" s="320" t="n">
        <f aca="false">IF(A105="YES", B89, 0)</f>
        <v>60</v>
      </c>
      <c r="C128" s="325"/>
      <c r="D128" s="320" t="n">
        <f aca="false">B91</f>
        <v>849.394781722021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7104.55303549819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7644.55303549819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789.394781722021</v>
      </c>
      <c r="B137" s="38" t="n">
        <f aca="false">IF(A105="YES", B89, 0)</f>
        <v>60</v>
      </c>
      <c r="C137" s="316"/>
      <c r="D137" s="38" t="n">
        <f aca="false">B91</f>
        <v>849.394781722021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849.394781722021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789.394781722021</v>
      </c>
      <c r="B171" s="354" t="n">
        <f aca="false">IF(A105="YES", B89, 0)</f>
        <v>60</v>
      </c>
      <c r="C171" s="357"/>
      <c r="D171" s="354" t="n">
        <f aca="false">B91</f>
        <v>849.394781722021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7104.55303549819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7644.55303549819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789.394781722021</v>
      </c>
      <c r="B180" s="99" t="n">
        <f aca="false">IF(A105="YES", B89, 0)</f>
        <v>60</v>
      </c>
      <c r="C180" s="352"/>
      <c r="D180" s="99" t="n">
        <f aca="false">B91</f>
        <v>849.394781722021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2054.49972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2140.43972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2054.49972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2140.43972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79.5709939975797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3899.9587475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111.427392785714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776.957604563231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27193.5161597131</v>
      </c>
      <c r="C85" s="472"/>
      <c r="D85" s="472"/>
      <c r="E85" s="465" t="n">
        <f aca="false">B85/(B58+B57)</f>
        <v>776.957604563231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230.360564483249</v>
      </c>
      <c r="C86" s="472" t="s">
        <v>230</v>
      </c>
      <c r="D86" s="211"/>
      <c r="E86" s="465" t="n">
        <f aca="false">B86/(B58+B57)</f>
        <v>6.58173041380712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27423.8767241963</v>
      </c>
      <c r="C87" s="472"/>
      <c r="D87" s="474"/>
      <c r="E87" s="465" t="n">
        <f aca="false">E86+E85</f>
        <v>783.539334977038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783.539334977038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783.539334977038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783.539334977038</v>
      </c>
      <c r="B128" s="320" t="n">
        <f aca="false">IF(A105="YES", B89, 0)</f>
        <v>0</v>
      </c>
      <c r="C128" s="324"/>
      <c r="D128" s="320" t="n">
        <f aca="false">B91</f>
        <v>783.539334977038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783.539334977038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783.539334977038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783.539334977038</v>
      </c>
      <c r="B137" s="38" t="n">
        <f aca="false">IF(A105="YES", B89, 0)</f>
        <v>0</v>
      </c>
      <c r="C137" s="316"/>
      <c r="D137" s="38" t="n">
        <f aca="false">B91</f>
        <v>783.539334977038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783.539334977038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783.539334977038</v>
      </c>
      <c r="B177" s="354" t="n">
        <f aca="false">IF(A105="YES", B89, 0)</f>
        <v>0</v>
      </c>
      <c r="C177" s="356"/>
      <c r="D177" s="354" t="n">
        <f aca="false">B91</f>
        <v>783.539334977038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783.539334977038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783.539334977038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783.539334977038</v>
      </c>
      <c r="B186" s="99" t="n">
        <f aca="false">IF(A105="YES", B89, 0)</f>
        <v>0</v>
      </c>
      <c r="C186" s="352"/>
      <c r="D186" s="99" t="n">
        <f aca="false">B91</f>
        <v>783.539334977038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1997.4537475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1997.4537475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230.360564483249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352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2976.8225025</v>
      </c>
      <c r="C64" s="464" t="n">
        <v>10000</v>
      </c>
      <c r="D64" s="290" t="n">
        <f aca="false">B64</f>
        <v>2976.8225025</v>
      </c>
      <c r="E64" s="465" t="n">
        <f aca="false">D64/(B58+B57)</f>
        <v>85.0520715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4913.48916916667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140.385404833333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304" t="s">
        <v>107</v>
      </c>
      <c r="H83" s="305" t="n">
        <f aca="false">H47</f>
        <v>753.306610758122</v>
      </c>
      <c r="I83" s="211"/>
      <c r="J83" s="211"/>
      <c r="K83" s="212"/>
      <c r="L83" s="63"/>
      <c r="M83" s="304" t="s">
        <v>107</v>
      </c>
      <c r="N83" s="30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287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287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29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29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284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1080.0010247313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828.202486464516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1080.0010247313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828.202486464516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828.202486464516</v>
      </c>
      <c r="H127" s="174" t="n">
        <f aca="false">IF(G105="YES", H89*H57, 0)</f>
        <v>0</v>
      </c>
      <c r="I127" s="174"/>
      <c r="J127" s="333" t="n">
        <f aca="false">H91</f>
        <v>828.202486464516</v>
      </c>
      <c r="K127" s="212"/>
      <c r="L127" s="63"/>
      <c r="M127" s="332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1080.0010247313</v>
      </c>
      <c r="B128" s="320" t="n">
        <f aca="false">IF(A105="YES", B89, 0)</f>
        <v>0</v>
      </c>
      <c r="C128" s="324"/>
      <c r="D128" s="320" t="n">
        <f aca="false">B91</f>
        <v>1080.0010247313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1080.0010247313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316"/>
      <c r="D137" s="38" t="n">
        <f aca="false">B91</f>
        <v>1080.0010247313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1080.0010247313</v>
      </c>
      <c r="B177" s="354" t="n">
        <f aca="false">IF(A105="YES", B89, 0)</f>
        <v>0</v>
      </c>
      <c r="C177" s="356"/>
      <c r="D177" s="354" t="n">
        <f aca="false">B91</f>
        <v>1080.0010247313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1080.0010247313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352"/>
      <c r="D186" s="99" t="n">
        <f aca="false">B91</f>
        <v>1080.0010247313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2976.8225025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2624.3175025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2976.8225025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399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397</v>
      </c>
      <c r="B38" s="237" t="n">
        <f aca="false">A32-1</f>
        <v>11</v>
      </c>
      <c r="C38" s="237"/>
      <c r="D38" s="100" t="s">
        <v>395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405</v>
      </c>
      <c r="B41" s="100" t="s">
        <v>410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385</v>
      </c>
      <c r="B44" s="100" t="s">
        <v>406</v>
      </c>
      <c r="C44" s="100"/>
      <c r="D44" s="100" t="s">
        <v>406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200.0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5.0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5199.72777777778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433.310648148148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3101.07333333333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21.8914011025951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3122.96473443593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72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260.247061202994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332.247061202994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1000.0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383</v>
      </c>
      <c r="B111" s="311" t="n">
        <v>20.0</v>
      </c>
      <c r="C111" s="311"/>
      <c r="D111" s="103" t="s">
        <v>391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387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0.0</v>
      </c>
      <c r="E118" s="103" t="n">
        <v>6000.0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260.247061202994</v>
      </c>
      <c r="B134" s="320" t="n">
        <f aca="false">IF(A111="YES", B95, 0)</f>
        <v>72</v>
      </c>
      <c r="C134" s="324"/>
      <c r="D134" s="320" t="n">
        <f aca="false">B97</f>
        <v>332.247061202994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260.247061202994</v>
      </c>
      <c r="C137" s="316"/>
      <c r="D137" s="38" t="n">
        <f aca="false">IF(A111="YES", B95*B63, 0)</f>
        <v>72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332.247061202994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260.247061202994</v>
      </c>
      <c r="B143" s="38" t="n">
        <f aca="false">IF(A111="YES", B95, 0)</f>
        <v>72</v>
      </c>
      <c r="C143" s="316"/>
      <c r="D143" s="38" t="n">
        <f aca="false">B97</f>
        <v>332.247061202994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890.841666666667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332.247061202994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260.247061202994</v>
      </c>
      <c r="B177" s="354" t="n">
        <f aca="false">IF(A111="YES", B95, 0)</f>
        <v>72</v>
      </c>
      <c r="C177" s="356"/>
      <c r="D177" s="354" t="n">
        <f aca="false">A177+B177</f>
        <v>332.247061202994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260.247061202994</v>
      </c>
      <c r="C180" s="352"/>
      <c r="D180" s="99" t="n">
        <f aca="false">IF(A111="YES", B95*B63, 0)</f>
        <v>72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332.247061202994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260.247061202994</v>
      </c>
      <c r="B186" s="99" t="n">
        <f aca="false">IF(A111="YES", B95, 0)</f>
        <v>72</v>
      </c>
      <c r="C186" s="352"/>
      <c r="D186" s="99" t="n">
        <f aca="false">B97</f>
        <v>332.247061202994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890.841666666667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439.991666666667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3913.09166666667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3913.09166666667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21.8914011025951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399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397</v>
      </c>
      <c r="B38" s="237" t="n">
        <f aca="false">A32-1</f>
        <v>11</v>
      </c>
      <c r="C38" s="237"/>
      <c r="D38" s="100" t="s">
        <v>395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405</v>
      </c>
      <c r="B41" s="100" t="s">
        <v>410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0.0</v>
      </c>
      <c r="B44" s="100" t="s">
        <v>406</v>
      </c>
      <c r="C44" s="100"/>
      <c r="D44" s="100" t="n">
        <v>0.0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200.0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5.0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5199.72777777778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433.310648148148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2584.22777777778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21.8914011025951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2606.11917888037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217.176598240031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217.176598240031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1000.0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387</v>
      </c>
      <c r="B111" s="311" t="n">
        <v>0.0</v>
      </c>
      <c r="C111" s="311"/>
      <c r="D111" s="103" t="s">
        <v>391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387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0.0</v>
      </c>
      <c r="E118" s="103" t="n">
        <v>6000.0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217.176598240031</v>
      </c>
      <c r="B134" s="320" t="n">
        <f aca="false">IF(A111="YES", B95, 0)</f>
        <v>0</v>
      </c>
      <c r="C134" s="325"/>
      <c r="D134" s="320" t="n">
        <f aca="false">B97</f>
        <v>217.176598240031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217.176598240031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217.176598240031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217.176598240031</v>
      </c>
      <c r="B143" s="38" t="n">
        <f aca="false">IF(A111="YES", B95, 0)</f>
        <v>0</v>
      </c>
      <c r="C143" s="316"/>
      <c r="D143" s="38" t="n">
        <f aca="false">B97</f>
        <v>217.176598240031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200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878.84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217.176598240031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217.176598240031</v>
      </c>
      <c r="B177" s="354" t="n">
        <f aca="false">IF(A111="YES", B95, 0)</f>
        <v>0</v>
      </c>
      <c r="C177" s="357"/>
      <c r="D177" s="354" t="n">
        <f aca="false">B91</f>
        <v>2584.22777777778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217.176598240031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217.176598240031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217.176598240031</v>
      </c>
      <c r="B186" s="99" t="n">
        <f aca="false">IF(A111="YES", B95, 0)</f>
        <v>0</v>
      </c>
      <c r="C186" s="352"/>
      <c r="D186" s="99" t="n">
        <f aca="false">B97</f>
        <v>217.176598240031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878.84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3793.09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3793.09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21.8914011025951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399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395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387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383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399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395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387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383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19025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604.717952868298</v>
      </c>
      <c r="E33" s="212"/>
      <c r="F33" s="63"/>
      <c r="G33" s="215" t="s">
        <v>352</v>
      </c>
      <c r="H33" s="459" t="n">
        <f aca="false">E21-E11</f>
        <v>23625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604.717952868298</v>
      </c>
      <c r="B36" s="99" t="n">
        <f aca="false">IF(B26="YES", H42, "")</f>
        <v>0</v>
      </c>
      <c r="C36" s="217"/>
      <c r="D36" s="181" t="n">
        <f aca="false">H31</f>
        <v>19025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23625</v>
      </c>
      <c r="I39" s="234" t="n">
        <f aca="false">(I48*H46)+H44</f>
        <v>49573.0561353342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5707.5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4756.25</v>
      </c>
      <c r="I40" s="234" t="n">
        <f aca="false">H39-I39</f>
        <v>-25948.0561353342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3894.57172783699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19730.428272163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604.717952868298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604.717952868298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604.717952868298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2976.75</v>
      </c>
      <c r="C64" s="464" t="n">
        <v>10000</v>
      </c>
      <c r="D64" s="290" t="n">
        <f aca="false">B64</f>
        <v>2976.75</v>
      </c>
      <c r="E64" s="465" t="n">
        <f aca="false">D64/(B58+B57)</f>
        <v>82.6875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0.02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748.1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227</v>
      </c>
      <c r="F73" s="63"/>
      <c r="G73" s="284" t="s">
        <v>102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102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281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4265.5</v>
      </c>
      <c r="C81" s="472"/>
      <c r="D81" s="473"/>
      <c r="E81" s="465"/>
      <c r="F81" s="63"/>
      <c r="G81" s="302" t="s">
        <v>105</v>
      </c>
      <c r="H81" s="303" t="n">
        <f aca="false">SUM(J64:J80)</f>
        <v>1065.75</v>
      </c>
      <c r="I81" s="211"/>
      <c r="J81" s="211"/>
      <c r="K81" s="212"/>
      <c r="L81" s="63"/>
      <c r="M81" s="302" t="s">
        <v>105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118.486111111111</v>
      </c>
      <c r="C82" s="472"/>
      <c r="D82" s="211"/>
      <c r="E82" s="465"/>
      <c r="F82" s="63"/>
      <c r="G82" s="210" t="s">
        <v>106</v>
      </c>
      <c r="H82" s="299" t="n">
        <f aca="false">H81/H29</f>
        <v>29.6041666666667</v>
      </c>
      <c r="I82" s="211"/>
      <c r="J82" s="211"/>
      <c r="K82" s="212"/>
      <c r="L82" s="63"/>
      <c r="M82" s="210" t="s">
        <v>106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604.717952868298</v>
      </c>
      <c r="C83" s="472"/>
      <c r="D83" s="211"/>
      <c r="E83" s="465" t="n">
        <f aca="false">B83+E80+E77+E64</f>
        <v>723.204063979409</v>
      </c>
      <c r="F83" s="63"/>
      <c r="G83" s="304" t="s">
        <v>107</v>
      </c>
      <c r="H83" s="305" t="n">
        <f aca="false">H47</f>
        <v>604.717952868298</v>
      </c>
      <c r="I83" s="211"/>
      <c r="J83" s="211"/>
      <c r="K83" s="212"/>
      <c r="L83" s="63"/>
      <c r="M83" s="304" t="s">
        <v>107</v>
      </c>
      <c r="N83" s="305" t="n">
        <f aca="false">H47</f>
        <v>604.717952868298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26035.3463032587</v>
      </c>
      <c r="C85" s="472"/>
      <c r="D85" s="472"/>
      <c r="E85" s="465" t="n">
        <f aca="false">B85/(B58+B57)</f>
        <v>723.204063979409</v>
      </c>
      <c r="F85" s="63"/>
      <c r="G85" s="287" t="s">
        <v>117</v>
      </c>
      <c r="H85" s="127" t="n">
        <f aca="false">((H83*H29)+H81)*1.2</f>
        <v>27402.7155639105</v>
      </c>
      <c r="I85" s="211"/>
      <c r="J85" s="211"/>
      <c r="K85" s="212"/>
      <c r="L85" s="63"/>
      <c r="M85" s="287" t="s">
        <v>117</v>
      </c>
      <c r="N85" s="127" t="n">
        <f aca="false">((N83*H29)+N81)</f>
        <v>22491.8463032587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220.549524957012</v>
      </c>
      <c r="C86" s="472" t="s">
        <v>230</v>
      </c>
      <c r="D86" s="211"/>
      <c r="E86" s="465" t="n">
        <f aca="false">B86/(B58+B57)</f>
        <v>6.12637569325034</v>
      </c>
      <c r="F86" s="63"/>
      <c r="G86" s="210" t="s">
        <v>118</v>
      </c>
      <c r="H86" s="299" t="n">
        <f aca="false">((((H83*H29)+H81))/(1-H70))*H70</f>
        <v>193.443938026798</v>
      </c>
      <c r="I86" s="211"/>
      <c r="J86" s="211"/>
      <c r="K86" s="212"/>
      <c r="L86" s="63"/>
      <c r="M86" s="210" t="s">
        <v>118</v>
      </c>
      <c r="N86" s="299" t="n">
        <f aca="false">(N85/(1-N70))*N70</f>
        <v>190.531977558868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26255.8958282157</v>
      </c>
      <c r="C87" s="472"/>
      <c r="D87" s="474"/>
      <c r="E87" s="465" t="n">
        <f aca="false">E86+E85</f>
        <v>729.33043967266</v>
      </c>
      <c r="F87" s="63"/>
      <c r="G87" s="284" t="s">
        <v>119</v>
      </c>
      <c r="H87" s="129" t="n">
        <f aca="false">IF(H110="YES",((H85+H86)-K114),(H85+H86))</f>
        <v>27596.1595019373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22682.3782808176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729.33043967266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673.07706102286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553.228738556527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729.33043967266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673.07706102286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553.228738556527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673.07706102286</v>
      </c>
      <c r="H127" s="174" t="n">
        <f aca="false">IF(G105="YES", H89*H57, 0)</f>
        <v>0</v>
      </c>
      <c r="I127" s="174"/>
      <c r="J127" s="333" t="n">
        <f aca="false">H91</f>
        <v>673.07706102286</v>
      </c>
      <c r="K127" s="212"/>
      <c r="L127" s="63"/>
      <c r="M127" s="332" t="n">
        <f aca="false">N90</f>
        <v>553.228738556527</v>
      </c>
      <c r="N127" s="174" t="n">
        <f aca="false">IF(M105="YES", N89*N57, 0)</f>
        <v>0</v>
      </c>
      <c r="O127" s="174"/>
      <c r="P127" s="174" t="n">
        <f aca="false">N91</f>
        <v>553.228738556527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729.33043967266</v>
      </c>
      <c r="B128" s="320" t="n">
        <f aca="false">IF(A105="YES", B89, 0)</f>
        <v>0</v>
      </c>
      <c r="C128" s="324"/>
      <c r="D128" s="320" t="n">
        <f aca="false">B91</f>
        <v>729.33043967266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729.33043967266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4038.46236613716</v>
      </c>
      <c r="H133" s="99" t="n">
        <f aca="false">IF(G105="YES", H89*H57, 0)</f>
        <v>0</v>
      </c>
      <c r="I133" s="217"/>
      <c r="J133" s="181" t="n">
        <f aca="false">H91*H57</f>
        <v>4038.46236613716</v>
      </c>
      <c r="K133" s="212"/>
      <c r="L133" s="63"/>
      <c r="M133" s="182" t="n">
        <f aca="false">N90*N57</f>
        <v>3319.37243133916</v>
      </c>
      <c r="N133" s="99" t="n">
        <f aca="false">IF(M105="YES", N89*N57, 0)</f>
        <v>0</v>
      </c>
      <c r="O133" s="217"/>
      <c r="P133" s="181" t="n">
        <f aca="false">N91*N57</f>
        <v>3319.37243133916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729.33043967266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729.33043967266</v>
      </c>
      <c r="B137" s="38" t="n">
        <f aca="false">IF(A105="YES", B89, 0)</f>
        <v>0</v>
      </c>
      <c r="C137" s="316"/>
      <c r="D137" s="38" t="n">
        <f aca="false">B91</f>
        <v>729.33043967266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848.09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673.07706102286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553.228738556527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729.33043967266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729.33043967266</v>
      </c>
      <c r="B177" s="354" t="n">
        <f aca="false">IF(A105="YES", B89, 0)</f>
        <v>0</v>
      </c>
      <c r="C177" s="356"/>
      <c r="D177" s="354" t="n">
        <f aca="false">B91</f>
        <v>729.33043967266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729.33043967266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729.33043967266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729.33043967266</v>
      </c>
      <c r="B186" s="99" t="n">
        <f aca="false">IF(A105="YES", B89, 0)</f>
        <v>0</v>
      </c>
      <c r="C186" s="352"/>
      <c r="D186" s="99" t="n">
        <f aca="false">B91</f>
        <v>729.33043967266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848.09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748.1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2328.64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2976.75</v>
      </c>
      <c r="C217" s="374" t="s">
        <v>221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748.1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2328.64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220.549524957012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398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400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403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52810.8112296508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43868.2382128122</v>
      </c>
      <c r="C88" s="130" t="n">
        <f aca="false">B81-B86</f>
        <v>43868.2382128122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1666.41929032053</v>
      </c>
      <c r="C89" s="130" t="n">
        <f aca="false">(B88/B87)</f>
        <v>1666.41929032053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53325.4172902569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53325.4172902569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21.15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1666.41929032053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1687.56929032053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388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1666.41929032053</v>
      </c>
      <c r="B167" s="174" t="n">
        <f aca="false">B94</f>
        <v>21.15</v>
      </c>
      <c r="C167" s="171"/>
      <c r="D167" s="171"/>
      <c r="E167" s="174" t="n">
        <f aca="false">B96</f>
        <v>1687.56929032053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800.417290256904</v>
      </c>
      <c r="B182" s="99" t="str">
        <f aca="false">B114</f>
        <v>239.99</v>
      </c>
      <c r="C182" s="99"/>
      <c r="D182" s="23"/>
      <c r="E182" s="99" t="n">
        <f aca="false">E179+A182+B182+A185</f>
        <v>59575.4072902569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566.618229166667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1687.56929032053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1666.41929032053</v>
      </c>
      <c r="B212" s="174" t="n">
        <f aca="false">B167</f>
        <v>21.15</v>
      </c>
      <c r="C212" s="171"/>
      <c r="D212" s="171"/>
      <c r="E212" s="174" t="n">
        <f aca="false">E167</f>
        <v>1687.56929032053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800.417290256904</v>
      </c>
      <c r="B224" s="99" t="str">
        <f aca="false">B182</f>
        <v>239.99</v>
      </c>
      <c r="C224" s="99"/>
      <c r="D224" s="109"/>
      <c r="E224" s="99" t="n">
        <f aca="false">E182</f>
        <v>59575.4072902569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1666.41929032053</v>
      </c>
      <c r="B230" s="99" t="n">
        <f aca="false">B167</f>
        <v>21.15</v>
      </c>
      <c r="C230" s="183"/>
      <c r="D230" s="183"/>
      <c r="E230" s="99" t="n">
        <f aca="false">E167</f>
        <v>1687.56929032053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566.618229166667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193.991666666667</v>
      </c>
      <c r="C255" s="194"/>
      <c r="D255" s="195" t="s">
        <v>218</v>
      </c>
      <c r="E255" s="195"/>
      <c r="F255" s="196" t="n">
        <f aca="false">(B254-F254)+B255</f>
        <v>-354.680208333333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-354.680208333333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398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400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387</v>
      </c>
      <c r="C38" s="219"/>
      <c r="D38" s="100" t="s">
        <v>395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52810.8112296508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43868.2382128122</v>
      </c>
      <c r="C88" s="130" t="n">
        <f aca="false">B81-B86</f>
        <v>43868.2382128122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1666.41929032053</v>
      </c>
      <c r="C89" s="130" t="n">
        <f aca="false">(B88/B87)</f>
        <v>1666.41929032053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53325.4172902569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53325.4172902569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1666.41929032053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1684.04429032053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388</v>
      </c>
      <c r="C108" s="103"/>
      <c r="D108" s="103"/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1666.41929032053</v>
      </c>
      <c r="B167" s="174" t="n">
        <f aca="false">B94</f>
        <v>17.625</v>
      </c>
      <c r="C167" s="171"/>
      <c r="D167" s="171"/>
      <c r="E167" s="174" t="n">
        <f aca="false">B96</f>
        <v>1684.04429032053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800.417290256904</v>
      </c>
      <c r="B182" s="99" t="str">
        <f aca="false">B114</f>
        <v>199.99</v>
      </c>
      <c r="C182" s="99"/>
      <c r="D182" s="23"/>
      <c r="E182" s="99" t="n">
        <f aca="false">E179+A182+B182+A185</f>
        <v>59535.4072902569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1684.04429032053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1666.41929032053</v>
      </c>
      <c r="B212" s="174" t="n">
        <f aca="false">B167</f>
        <v>17.625</v>
      </c>
      <c r="C212" s="171"/>
      <c r="D212" s="171"/>
      <c r="E212" s="174" t="n">
        <f aca="false">E167</f>
        <v>1684.04429032053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800.417290256904</v>
      </c>
      <c r="B224" s="99" t="str">
        <f aca="false">B182</f>
        <v>199.99</v>
      </c>
      <c r="C224" s="99"/>
      <c r="D224" s="109"/>
      <c r="E224" s="99" t="n">
        <f aca="false">E182</f>
        <v>59535.4072902569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1666.41929032053</v>
      </c>
      <c r="B230" s="99" t="n">
        <f aca="false">B167</f>
        <v>17.625</v>
      </c>
      <c r="C230" s="183"/>
      <c r="D230" s="183"/>
      <c r="E230" s="99" t="n">
        <f aca="false">E167</f>
        <v>1684.04429032053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</v>
      </c>
      <c r="C255" s="194"/>
      <c r="D255" s="195" t="s">
        <v>218</v>
      </c>
      <c r="E255" s="195"/>
      <c r="F255" s="196" t="n">
        <f aca="false">(B254-F254)+B255</f>
        <v>-354.681875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-354.681875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398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400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403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52810.8112296508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43868.2382128122</v>
      </c>
      <c r="C88" s="130" t="n">
        <f aca="false">B81-B86</f>
        <v>43868.2382128122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1666.41929032053</v>
      </c>
      <c r="C89" s="130" t="n">
        <f aca="false">(B88/B87)</f>
        <v>1666.41929032053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53325.4172902569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53325.4172902569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21.15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1666.41929032053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1687.56929032053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388</v>
      </c>
      <c r="C108" s="103"/>
      <c r="D108" s="103"/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1666.41929032053</v>
      </c>
      <c r="B167" s="174" t="n">
        <f aca="false">B94</f>
        <v>21.15</v>
      </c>
      <c r="C167" s="171"/>
      <c r="D167" s="171"/>
      <c r="E167" s="174" t="n">
        <f aca="false">B96</f>
        <v>1687.56929032053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800.417290256904</v>
      </c>
      <c r="B182" s="99" t="str">
        <f aca="false">B114</f>
        <v>239.99</v>
      </c>
      <c r="C182" s="99"/>
      <c r="D182" s="23"/>
      <c r="E182" s="99" t="n">
        <f aca="false">E179+A182+B182+A185</f>
        <v>59575.4072902569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566.618229166667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1687.56929032053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1666.41929032053</v>
      </c>
      <c r="B212" s="174" t="n">
        <f aca="false">B167</f>
        <v>21.15</v>
      </c>
      <c r="C212" s="171"/>
      <c r="D212" s="171"/>
      <c r="E212" s="174" t="n">
        <f aca="false">E167</f>
        <v>1687.56929032053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800.417290256904</v>
      </c>
      <c r="B224" s="99" t="str">
        <f aca="false">B182</f>
        <v>239.99</v>
      </c>
      <c r="C224" s="99"/>
      <c r="D224" s="109"/>
      <c r="E224" s="99" t="n">
        <f aca="false">E182</f>
        <v>59575.4072902569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1666.41929032053</v>
      </c>
      <c r="B230" s="99" t="n">
        <f aca="false">B167</f>
        <v>21.15</v>
      </c>
      <c r="C230" s="183"/>
      <c r="D230" s="183"/>
      <c r="E230" s="99" t="n">
        <f aca="false">E167</f>
        <v>1687.56929032053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566.618229166667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193.991666666667</v>
      </c>
      <c r="C255" s="194"/>
      <c r="D255" s="195" t="s">
        <v>218</v>
      </c>
      <c r="E255" s="195"/>
      <c r="F255" s="196" t="n">
        <f aca="false">(B254-F254)+B255</f>
        <v>-354.680208333333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-354.680208333333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242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396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5156.39444444444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429.699537037037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11168.3944444444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94.6092308726637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11263.0036753171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6.336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938.583639609759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944.919639609759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383</v>
      </c>
      <c r="B111" s="311" t="n">
        <v>20.0</v>
      </c>
      <c r="C111" s="311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938.583639609759</v>
      </c>
      <c r="B134" s="320" t="n">
        <f aca="false">IF(A111="YES", B95, 0)</f>
        <v>6.336</v>
      </c>
      <c r="C134" s="325"/>
      <c r="D134" s="320" t="n">
        <f aca="false">B97</f>
        <v>944.919639609759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938.583639609759</v>
      </c>
      <c r="C137" s="316"/>
      <c r="D137" s="38" t="n">
        <f aca="false">IF(A111="YES", B95*B63, 0)</f>
        <v>6.336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944.919639609759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938.583639609759</v>
      </c>
      <c r="B143" s="38" t="n">
        <f aca="false">IF(A111="YES", B95, 0)</f>
        <v>6.336</v>
      </c>
      <c r="C143" s="316"/>
      <c r="D143" s="38" t="n">
        <f aca="false">B97</f>
        <v>944.919639609759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1.2672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880.1072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944.919639609759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938.583639609759</v>
      </c>
      <c r="B177" s="354" t="n">
        <f aca="false">IF(A111="YES", B95, 0)</f>
        <v>6.336</v>
      </c>
      <c r="C177" s="357"/>
      <c r="D177" s="354" t="n">
        <f aca="false">B91</f>
        <v>11168.3944444444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938.583639609759</v>
      </c>
      <c r="C180" s="352"/>
      <c r="D180" s="99" t="n">
        <f aca="false">IF(A111="YES", B95*B63, 0)</f>
        <v>6.336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944.919639609759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938.583639609759</v>
      </c>
      <c r="B186" s="99" t="n">
        <f aca="false">IF(A111="YES", B95, 0)</f>
        <v>6.336</v>
      </c>
      <c r="C186" s="352"/>
      <c r="D186" s="99" t="n">
        <f aca="false">B97</f>
        <v>944.919639609759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1.2672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880.1072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332.662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3805.762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3805.762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12.672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94.6092308726637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13454.0733333333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13549.0496477074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1129.08747064228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1129.08747064228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387</v>
      </c>
      <c r="B111" s="311" t="n">
        <v>0.0</v>
      </c>
      <c r="C111" s="311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1129.08747064228</v>
      </c>
      <c r="B134" s="320" t="n">
        <f aca="false">IF(A111="YES", B95, 0)</f>
        <v>0</v>
      </c>
      <c r="C134" s="325"/>
      <c r="D134" s="320" t="n">
        <f aca="false">B97</f>
        <v>1129.08747064228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1129.08747064228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1129.08747064228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1129.08747064228</v>
      </c>
      <c r="B143" s="38" t="n">
        <f aca="false">IF(A111="YES", B95, 0)</f>
        <v>0</v>
      </c>
      <c r="C143" s="316"/>
      <c r="D143" s="38" t="n">
        <f aca="false">B97</f>
        <v>1129.08747064228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1129.08747064228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1129.08747064228</v>
      </c>
      <c r="B177" s="354" t="n">
        <f aca="false">IF(A111="YES", B95, 0)</f>
        <v>0</v>
      </c>
      <c r="C177" s="357"/>
      <c r="D177" s="354" t="n">
        <f aca="false">B91</f>
        <v>13454.0733333333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1129.08747064228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1129.08747064228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1129.08747064228</v>
      </c>
      <c r="B186" s="99" t="n">
        <f aca="false">IF(A111="YES", B95, 0)</f>
        <v>0</v>
      </c>
      <c r="C186" s="352"/>
      <c r="D186" s="99" t="n">
        <f aca="false">B97</f>
        <v>1129.08747064228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3793.09166666667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3793.09166666667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242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11211.7277777778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11306.7040921519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6.336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942.225341012654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948.561341012655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387</v>
      </c>
      <c r="B111" s="311" t="n">
        <v>0.0</v>
      </c>
      <c r="C111" s="311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942.225341012654</v>
      </c>
      <c r="B134" s="320" t="n">
        <f aca="false">IF(A111="YES", B95, 0)</f>
        <v>6.336</v>
      </c>
      <c r="C134" s="325"/>
      <c r="D134" s="320" t="n">
        <f aca="false">B97</f>
        <v>948.561341012655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942.225341012654</v>
      </c>
      <c r="C137" s="316"/>
      <c r="D137" s="38" t="n">
        <f aca="false">IF(A111="YES", B95*B63, 0)</f>
        <v>6.336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948.561341012655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942.225341012654</v>
      </c>
      <c r="B143" s="38" t="n">
        <f aca="false">IF(A111="YES", B95, 0)</f>
        <v>6.336</v>
      </c>
      <c r="C143" s="316"/>
      <c r="D143" s="38" t="n">
        <f aca="false">B97</f>
        <v>948.561341012655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1.2672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880.1072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948.561341012655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942.225341012654</v>
      </c>
      <c r="B177" s="354" t="n">
        <f aca="false">IF(A111="YES", B95, 0)</f>
        <v>6.336</v>
      </c>
      <c r="C177" s="357"/>
      <c r="D177" s="354" t="n">
        <f aca="false">B91</f>
        <v>11211.7277777778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942.225341012654</v>
      </c>
      <c r="C180" s="352"/>
      <c r="D180" s="99" t="n">
        <f aca="false">IF(A111="YES", B95*B63, 0)</f>
        <v>6.336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948.561341012655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942.225341012654</v>
      </c>
      <c r="B186" s="99" t="n">
        <f aca="false">IF(A111="YES", B95, 0)</f>
        <v>6.336</v>
      </c>
      <c r="C186" s="352"/>
      <c r="D186" s="99" t="n">
        <f aca="false">B97</f>
        <v>948.561341012655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1.2672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880.1072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332.662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3805.762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3805.762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12.672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262" t="s">
        <v>398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400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403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52810.8112296508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43868.2382128122</v>
      </c>
      <c r="C88" s="130" t="n">
        <f aca="false">B81-B86</f>
        <v>43868.2382128122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1666.41929032053</v>
      </c>
      <c r="C89" s="130" t="n">
        <f aca="false">(B88/B87)</f>
        <v>1666.41929032053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53325.4172902569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53325.4172902569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1666.41929032053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1684.04429032053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388</v>
      </c>
      <c r="C108" s="103"/>
      <c r="D108" s="103"/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1666.41929032053</v>
      </c>
      <c r="B167" s="174" t="n">
        <f aca="false">B94</f>
        <v>17.625</v>
      </c>
      <c r="C167" s="171"/>
      <c r="D167" s="171"/>
      <c r="E167" s="174" t="n">
        <f aca="false">B96</f>
        <v>1684.04429032053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800.417290256904</v>
      </c>
      <c r="B182" s="99" t="str">
        <f aca="false">B114</f>
        <v>199.99</v>
      </c>
      <c r="C182" s="99"/>
      <c r="D182" s="23"/>
      <c r="E182" s="99" t="n">
        <f aca="false">E179+A182+B182+A185</f>
        <v>59535.4072902569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1684.04429032053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1666.41929032053</v>
      </c>
      <c r="B212" s="174" t="n">
        <f aca="false">B167</f>
        <v>17.625</v>
      </c>
      <c r="C212" s="171"/>
      <c r="D212" s="171"/>
      <c r="E212" s="174" t="n">
        <f aca="false">E167</f>
        <v>1684.04429032053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800.417290256904</v>
      </c>
      <c r="B224" s="99" t="str">
        <f aca="false">B182</f>
        <v>199.99</v>
      </c>
      <c r="C224" s="99"/>
      <c r="D224" s="109"/>
      <c r="E224" s="99" t="n">
        <f aca="false">E182</f>
        <v>59535.4072902569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1666.41929032053</v>
      </c>
      <c r="B230" s="99" t="n">
        <f aca="false">B167</f>
        <v>17.625</v>
      </c>
      <c r="C230" s="183"/>
      <c r="D230" s="183"/>
      <c r="E230" s="99" t="n">
        <f aca="false">E167</f>
        <v>1684.04429032053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</v>
      </c>
      <c r="C255" s="194"/>
      <c r="D255" s="195" t="s">
        <v>218</v>
      </c>
      <c r="E255" s="195"/>
      <c r="F255" s="196" t="n">
        <f aca="false">(B254-F254)+B255</f>
        <v>-354.681875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-354.681875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242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560</v>
      </c>
      <c r="C41" s="237"/>
      <c r="D41" s="100" t="s">
        <v>405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100" t="s">
        <v>406</v>
      </c>
      <c r="C44" s="100"/>
      <c r="D44" s="100" t="s">
        <v>408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407</v>
      </c>
      <c r="C47" s="428"/>
      <c r="D47" s="100" t="s">
        <v>407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901.232855990319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973.232855990319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383</v>
      </c>
      <c r="B111" s="313" t="n">
        <v>20.0</v>
      </c>
      <c r="C111" s="313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901.232855990319</v>
      </c>
      <c r="B134" s="320" t="n">
        <f aca="false">IF(A111="YES", B95, 0)</f>
        <v>72</v>
      </c>
      <c r="C134" s="325"/>
      <c r="D134" s="320" t="n">
        <f aca="false">B97</f>
        <v>973.232855990319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901.232855990319</v>
      </c>
      <c r="C137" s="316"/>
      <c r="D137" s="38" t="n">
        <f aca="false">IF(A111="YES", B95*B63, 0)</f>
        <v>72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973.232855990319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901.232855990319</v>
      </c>
      <c r="B143" s="38" t="n">
        <f aca="false">IF(A111="YES", B95, 0)</f>
        <v>72</v>
      </c>
      <c r="C143" s="316"/>
      <c r="D143" s="38" t="n">
        <f aca="false">B97</f>
        <v>973.232855990319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0</v>
      </c>
      <c r="C154" s="38"/>
      <c r="D154" s="38" t="n">
        <f aca="false">IF(A111="YES", (A41/100*B111)*B131, 0)*0.1</f>
        <v>14.4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693.24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973.232855990319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901.232855990319</v>
      </c>
      <c r="B177" s="354" t="n">
        <f aca="false">IF(A111="YES", B95, 0)</f>
        <v>72</v>
      </c>
      <c r="C177" s="357"/>
      <c r="D177" s="354" t="n">
        <f aca="false">B91</f>
        <v>10723.95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901.232855990319</v>
      </c>
      <c r="C180" s="352"/>
      <c r="D180" s="99" t="n">
        <f aca="false">IF(A111="YES", B95*B63,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973.232855990319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901.232855990319</v>
      </c>
      <c r="B186" s="99" t="n">
        <f aca="false">IF(A111="YES", B95, 0)</f>
        <v>72</v>
      </c>
      <c r="C186" s="352"/>
      <c r="D186" s="99" t="n">
        <f aca="false">B97</f>
        <v>973.232855990319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0</v>
      </c>
      <c r="C197" s="99"/>
      <c r="D197" s="99" t="n">
        <f aca="false">IF(A111="YES", (A41/100*B111)*B131, 0)*0.1</f>
        <v>14.4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693.24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243.99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3717.09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3717.09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144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384</v>
      </c>
      <c r="B41" s="237" t="n">
        <f aca="false">IF(B38="YES", D38+A41, D38)</f>
        <v>550</v>
      </c>
      <c r="C41" s="237"/>
      <c r="D41" s="100" t="s">
        <v>405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100" t="s">
        <v>406</v>
      </c>
      <c r="C44" s="100"/>
      <c r="D44" s="100" t="s">
        <v>384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407</v>
      </c>
      <c r="C47" s="428"/>
      <c r="D47" s="100" t="s">
        <v>407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13454.0733333333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13549.0496477074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1129.08747064228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1201.08747064228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387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1129.08747064228</v>
      </c>
      <c r="B134" s="320" t="n">
        <f aca="false">IF(A111="YES", B95, 0)</f>
        <v>72</v>
      </c>
      <c r="C134" s="325"/>
      <c r="D134" s="320" t="n">
        <f aca="false">B97</f>
        <v>1201.08747064228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1129.08747064228</v>
      </c>
      <c r="C137" s="316"/>
      <c r="D137" s="38" t="n">
        <f aca="false">IF(A111="YES", B95*B63, 0)</f>
        <v>72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1201.08747064228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1129.08747064228</v>
      </c>
      <c r="B143" s="38" t="n">
        <f aca="false">IF(A111="YES", B95, 0)</f>
        <v>72</v>
      </c>
      <c r="C143" s="316"/>
      <c r="D143" s="38" t="n">
        <f aca="false">B97</f>
        <v>1201.08747064228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890.841666666667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1201.08747064228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1129.08747064228</v>
      </c>
      <c r="B177" s="354" t="n">
        <f aca="false">IF(A111="YES", B95, 0)</f>
        <v>72</v>
      </c>
      <c r="C177" s="357"/>
      <c r="D177" s="354" t="n">
        <f aca="false">B97</f>
        <v>1201.08747064228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1129.08747064228</v>
      </c>
      <c r="C180" s="352"/>
      <c r="D180" s="99" t="n">
        <f aca="false">IF(A111="YES", B95*B63,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1201.08747064228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1129.08747064228</v>
      </c>
      <c r="B186" s="99" t="n">
        <f aca="false">IF(A111="YES", B95, 0)</f>
        <v>72</v>
      </c>
      <c r="C186" s="352"/>
      <c r="D186" s="99" t="n">
        <f aca="false">B97</f>
        <v>1201.08747064228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890.841666666667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439.991666666667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385</v>
      </c>
      <c r="B41" s="237" t="n">
        <f aca="false">IF(B38="YES", D38+A41, D38)</f>
        <v>550</v>
      </c>
      <c r="C41" s="237"/>
      <c r="D41" s="100" t="s">
        <v>405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100" t="s">
        <v>406</v>
      </c>
      <c r="C44" s="100"/>
      <c r="D44" s="100" t="s">
        <v>407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407</v>
      </c>
      <c r="C47" s="428"/>
      <c r="D47" s="100" t="s">
        <v>407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11211.7277777778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11306.7040921519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942.225341012654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1002.22534101265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387</v>
      </c>
      <c r="B111" s="311" t="n">
        <v>0.0</v>
      </c>
      <c r="C111" s="311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942.225341012654</v>
      </c>
      <c r="B134" s="320" t="n">
        <f aca="false">IF(A111="YES", B95, 0)</f>
        <v>60</v>
      </c>
      <c r="C134" s="325"/>
      <c r="D134" s="320" t="n">
        <f aca="false">B97</f>
        <v>1002.22534101265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942.225341012654</v>
      </c>
      <c r="C137" s="316"/>
      <c r="D137" s="38" t="n">
        <f aca="false">IF(A111="YES", B95*B63, 0)</f>
        <v>60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1002.22534101265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942.225341012654</v>
      </c>
      <c r="B143" s="38" t="n">
        <f aca="false">IF(A111="YES", B95, 0)</f>
        <v>60</v>
      </c>
      <c r="C143" s="316"/>
      <c r="D143" s="38" t="n">
        <f aca="false">B97</f>
        <v>1002.22534101265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890.84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1002.22534101265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942.225341012654</v>
      </c>
      <c r="B177" s="354" t="n">
        <f aca="false">IF(A111="YES", B95, 0)</f>
        <v>60</v>
      </c>
      <c r="C177" s="357"/>
      <c r="D177" s="354" t="n">
        <f aca="false">B91</f>
        <v>11211.7277777778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942.225341012654</v>
      </c>
      <c r="C180" s="352"/>
      <c r="D180" s="99" t="n">
        <f aca="false">IF(A111="YES", B95*B63, 0)</f>
        <v>60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1002.22534101265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942.225341012654</v>
      </c>
      <c r="B186" s="99" t="n">
        <f aca="false">IF(A111="YES", B95, 0)</f>
        <v>60</v>
      </c>
      <c r="C186" s="352"/>
      <c r="D186" s="99" t="n">
        <f aca="false">B97</f>
        <v>1002.22534101265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200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890.84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439.99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387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384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929.049786343018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900.438675231907</v>
      </c>
      <c r="B36" s="228" t="n">
        <f aca="false">IF(B26="YES", K42, "0.00")</f>
        <v>28.6111111111111</v>
      </c>
      <c r="C36" s="228"/>
      <c r="D36" s="228"/>
      <c r="E36" s="228" t="n">
        <f aca="false">K31</f>
        <v>28575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44666.9295333854</v>
      </c>
      <c r="N39" s="1" t="n">
        <f aca="false">K39-L39</f>
        <v>4210.57046661458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28.6111111111111</v>
      </c>
      <c r="C40" s="103"/>
      <c r="D40" s="103"/>
      <c r="E40" s="179" t="n">
        <f aca="false">K32</f>
        <v>1030</v>
      </c>
      <c r="F40" s="183"/>
      <c r="G40" s="183"/>
      <c r="H40" s="47"/>
      <c r="J40" s="2" t="s">
        <v>109</v>
      </c>
      <c r="K40" s="2" t="n">
        <f aca="false">(A40)/1.2</f>
        <v>23812.5</v>
      </c>
      <c r="L40" s="2" t="n">
        <f aca="false">K39-L39</f>
        <v>4210.57046661458</v>
      </c>
      <c r="N40" s="1" t="n">
        <f aca="false">N38-N39</f>
        <v>-1298.89046661458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28.6111111111111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19498.4471525085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29379.0528474915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900.438675231907</v>
      </c>
      <c r="L47" s="2" t="n">
        <f aca="false">L49-K42</f>
        <v>771.388888888889</v>
      </c>
      <c r="M47" s="1" t="n">
        <f aca="false">K47-L47</f>
        <v>129.049786343018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929.049786343018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929.049786343018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22635.3621336917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19290.1649516044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-825.607591586977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-825.607591586977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585.250033333333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4341.375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578.85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454.68749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900.438675231907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900.438675231907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929.049786343018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929.049786343018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28575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28575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28575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21900.6751723328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19330.0687459621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19330.0687459621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48329.3288276672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26138.6802540379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26138.6802540379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1572.89012691544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1477.31306457009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902.576706193191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902.576706193191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55051.1544420404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53183.2703245232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31590.1847167617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31590.1847167617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55051.1544420404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53183.2703245232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31590.1847167617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31590.1847167617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35.3142857142857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44.6333333333333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35.3142857142857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42.3771428571428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1572.89012691544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1477.31306457009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902.576706193191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902.576706193191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1608.20441262972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1521.94639790342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937.890991907477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944.953849050334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387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386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0.0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1572.89012691544</v>
      </c>
      <c r="B167" s="174" t="n">
        <f aca="false">B94</f>
        <v>35.3142857142857</v>
      </c>
      <c r="C167" s="171"/>
      <c r="D167" s="171"/>
      <c r="E167" s="174" t="n">
        <f aca="false">B96</f>
        <v>1608.20441262972</v>
      </c>
      <c r="F167" s="23"/>
      <c r="G167" s="23"/>
      <c r="H167" s="33"/>
      <c r="J167" s="173" t="n">
        <f aca="false">K95</f>
        <v>1477.31306457009</v>
      </c>
      <c r="K167" s="174" t="n">
        <f aca="false">K94</f>
        <v>44.6333333333333</v>
      </c>
      <c r="L167" s="171"/>
      <c r="M167" s="171"/>
      <c r="N167" s="174" t="n">
        <f aca="false">K96</f>
        <v>1521.94639790342</v>
      </c>
      <c r="O167" s="23"/>
      <c r="P167" s="23"/>
      <c r="Q167" s="33"/>
      <c r="S167" s="173" t="n">
        <f aca="false">T95</f>
        <v>902.576706193191</v>
      </c>
      <c r="T167" s="174" t="n">
        <f aca="false">T94</f>
        <v>35.3142857142857</v>
      </c>
      <c r="U167" s="171"/>
      <c r="V167" s="171"/>
      <c r="W167" s="174" t="n">
        <f aca="false">T96</f>
        <v>937.890991907477</v>
      </c>
      <c r="X167" s="23"/>
      <c r="Y167" s="23"/>
      <c r="Z167" s="33"/>
      <c r="AB167" s="173" t="n">
        <f aca="false">AC95</f>
        <v>902.576706193191</v>
      </c>
      <c r="AC167" s="174" t="n">
        <f aca="false">AC94</f>
        <v>42.3771428571428</v>
      </c>
      <c r="AD167" s="171"/>
      <c r="AE167" s="171"/>
      <c r="AF167" s="174" t="n">
        <f aca="false">AC96</f>
        <v>944.953849050334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28575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28575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28575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28575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13396.1504420404</v>
      </c>
      <c r="B182" s="99" t="str">
        <f aca="false">B114</f>
        <v>199.99</v>
      </c>
      <c r="C182" s="99"/>
      <c r="D182" s="23"/>
      <c r="E182" s="99" t="n">
        <f aca="false">E179+A182+B182+A185</f>
        <v>83836.1444420404</v>
      </c>
      <c r="F182" s="23"/>
      <c r="G182" s="23"/>
      <c r="H182" s="101"/>
      <c r="J182" s="107" t="n">
        <f aca="false">(J167*K59)+N185-N179-J185</f>
        <v>42625.9572599531</v>
      </c>
      <c r="K182" s="99" t="n">
        <f aca="false">K114</f>
        <v>239.99</v>
      </c>
      <c r="L182" s="99"/>
      <c r="M182" s="23"/>
      <c r="N182" s="99" t="n">
        <f aca="false">N179+J182+K182+J185</f>
        <v>80540.9472599531</v>
      </c>
      <c r="O182" s="23"/>
      <c r="P182" s="23"/>
      <c r="Q182" s="101"/>
      <c r="S182" s="107" t="n">
        <f aca="false">(S167*T59)+W185-W179-S185</f>
        <v>14696.4357167617</v>
      </c>
      <c r="T182" s="99" t="n">
        <f aca="false">T114</f>
        <v>199.99</v>
      </c>
      <c r="U182" s="99"/>
      <c r="V182" s="23"/>
      <c r="W182" s="99" t="n">
        <f aca="false">W179+S182+T182+S185</f>
        <v>60375.1747167617</v>
      </c>
      <c r="X182" s="23"/>
      <c r="Y182" s="23"/>
      <c r="Z182" s="101"/>
      <c r="AB182" s="107" t="n">
        <f aca="false">(AB167*AC59)+AF185-AF179-AB185</f>
        <v>14696.4357167617</v>
      </c>
      <c r="AC182" s="99" t="n">
        <f aca="false">AC114</f>
        <v>239.99</v>
      </c>
      <c r="AD182" s="99"/>
      <c r="AE182" s="23"/>
      <c r="AF182" s="99" t="n">
        <f aca="false">AF179+AB182+AC182+AB185</f>
        <v>60415.1747167617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28585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28595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28585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28585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585.250033333333</v>
      </c>
      <c r="C188" s="130"/>
      <c r="D188" s="130"/>
      <c r="E188" s="99" t="n">
        <f aca="false">(E40*A108)*0.1</f>
        <v>20.6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2353.4375</v>
      </c>
      <c r="L188" s="130"/>
      <c r="M188" s="130"/>
      <c r="N188" s="99" t="n">
        <f aca="false">(E40*J108)*0.1</f>
        <v>30.9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378.906241666667</v>
      </c>
      <c r="U188" s="130"/>
      <c r="V188" s="130"/>
      <c r="W188" s="99" t="n">
        <f aca="false">(E40*S108)*0.1</f>
        <v>20.6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378.906241666667</v>
      </c>
      <c r="AD188" s="130"/>
      <c r="AE188" s="130"/>
      <c r="AF188" s="99" t="n">
        <f aca="false">(E40*AB108)*0.1</f>
        <v>20.6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705.840033333333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3524.3275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1499.49624166667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1539.49624166667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1608.20441262972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1521.94639790342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937.890991907477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944.953849050334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1572.89012691544</v>
      </c>
      <c r="B212" s="174" t="n">
        <f aca="false">B167</f>
        <v>35.3142857142857</v>
      </c>
      <c r="C212" s="171"/>
      <c r="D212" s="171"/>
      <c r="E212" s="174" t="n">
        <f aca="false">E167</f>
        <v>1608.20441262972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13396.1504420404</v>
      </c>
      <c r="B224" s="99" t="str">
        <f aca="false">B182</f>
        <v>199.99</v>
      </c>
      <c r="C224" s="99"/>
      <c r="D224" s="109"/>
      <c r="E224" s="99" t="n">
        <f aca="false">E182</f>
        <v>83836.1444420404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1572.89012691544</v>
      </c>
      <c r="B230" s="99" t="n">
        <f aca="false">B167</f>
        <v>35.3142857142857</v>
      </c>
      <c r="C230" s="183"/>
      <c r="D230" s="183"/>
      <c r="E230" s="99" t="n">
        <f aca="false">E167</f>
        <v>1608.20441262972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28575</v>
      </c>
      <c r="B233" s="99" t="n">
        <f aca="false">E185</f>
        <v>28585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585.250033333333</v>
      </c>
      <c r="C240" s="130"/>
      <c r="D240" s="130"/>
      <c r="E240" s="99" t="n">
        <f aca="false">E188</f>
        <v>20.6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10460.0100333333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702.30004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305.99</v>
      </c>
      <c r="C255" s="194"/>
      <c r="D255" s="195" t="s">
        <v>218</v>
      </c>
      <c r="E255" s="195"/>
      <c r="F255" s="196" t="n">
        <f aca="false">(B254-F254)+B255</f>
        <v>-396.31004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55051.1544420404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702.30004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206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-396.31004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383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384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1424.74718545353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53.59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29007.9023860839</v>
      </c>
      <c r="N39" s="1" t="n">
        <f aca="false">K39-L39</f>
        <v>19869.5976139161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6400</v>
      </c>
      <c r="L40" s="2" t="n">
        <f aca="false">K39-L39</f>
        <v>19869.5976139161</v>
      </c>
      <c r="N40" s="1" t="n">
        <f aca="false">N38-N39</f>
        <v>-16957.9176139161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4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1371.15718545353</v>
      </c>
      <c r="L47" s="2" t="n">
        <f aca="false">L49-K42</f>
        <v>746.41</v>
      </c>
      <c r="M47" s="1" t="n">
        <f aca="false">K47-L47</f>
        <v>624.747185453526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1424.74718545353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1424.74718545353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24994.1281835042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1424.74718545353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1424.74718545353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7680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5929.82144466603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64300.182555334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2146.60675512875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72984.6296743776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72984.6296743776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79.4392941176471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2146.60675512875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2226.0460492464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1980.61596303101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1501.72174311224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386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383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2146.60675512875</v>
      </c>
      <c r="B167" s="174" t="n">
        <f aca="false">B94</f>
        <v>79.4392941176471</v>
      </c>
      <c r="C167" s="171"/>
      <c r="D167" s="171"/>
      <c r="E167" s="174" t="n">
        <f aca="false">B96</f>
        <v>2226.0460492464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66.1994117647059</v>
      </c>
      <c r="U167" s="171"/>
      <c r="V167" s="171"/>
      <c r="W167" s="174" t="n">
        <f aca="false">T96</f>
        <v>1980.61596303101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79.4392941176471</v>
      </c>
      <c r="AD167" s="171"/>
      <c r="AE167" s="171"/>
      <c r="AF167" s="174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10434.6256743776</v>
      </c>
      <c r="B182" s="99" t="str">
        <f aca="false">B114</f>
        <v>239.99</v>
      </c>
      <c r="C182" s="99"/>
      <c r="D182" s="23"/>
      <c r="E182" s="99" t="n">
        <f aca="false">E179+A182+B182+A185</f>
        <v>80914.6196743776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687.668789166667</v>
      </c>
      <c r="C188" s="130"/>
      <c r="D188" s="130"/>
      <c r="E188" s="99" t="n">
        <f aca="false">(E40*A108)*0.1</f>
        <v>37.513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825.173455833333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2226.0460492464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2146.60675512875</v>
      </c>
      <c r="B212" s="174" t="n">
        <f aca="false">B167</f>
        <v>79.4392941176471</v>
      </c>
      <c r="C212" s="171"/>
      <c r="D212" s="171"/>
      <c r="E212" s="174" t="n">
        <f aca="false">E167</f>
        <v>2226.0460492464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10434.6256743776</v>
      </c>
      <c r="B224" s="99" t="str">
        <f aca="false">B182</f>
        <v>239.99</v>
      </c>
      <c r="C224" s="99"/>
      <c r="D224" s="109"/>
      <c r="E224" s="99" t="n">
        <f aca="false">E182</f>
        <v>80914.6196743776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2146.60675512875</v>
      </c>
      <c r="B230" s="99" t="n">
        <f aca="false">B167</f>
        <v>79.4392941176471</v>
      </c>
      <c r="C230" s="183"/>
      <c r="D230" s="183"/>
      <c r="E230" s="99" t="n">
        <f aca="false">E167</f>
        <v>2226.0460492464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37.513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10464.7319909722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475.121666666667</v>
      </c>
      <c r="C255" s="194"/>
      <c r="D255" s="195" t="s">
        <v>218</v>
      </c>
      <c r="E255" s="195"/>
      <c r="F255" s="196" t="n">
        <f aca="false">(B254-F254)+B255</f>
        <v>-212.5471225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72984.6296743776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-212.5471225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387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384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31002.1228083753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5760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3871.4065202586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66358.5974797414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2365.94740003434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80442.2116011675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80442.2116011675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2365.94740003434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2365.94740003434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388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383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2365.94740003434</v>
      </c>
      <c r="B167" s="174" t="str">
        <f aca="false">B94</f>
        <v>0</v>
      </c>
      <c r="C167" s="171"/>
      <c r="D167" s="171"/>
      <c r="E167" s="174" t="n">
        <f aca="false">B96</f>
        <v>2365.94740003434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15972.2076011675</v>
      </c>
      <c r="B182" s="99" t="str">
        <f aca="false">B114</f>
        <v>239.99</v>
      </c>
      <c r="C182" s="99"/>
      <c r="D182" s="23"/>
      <c r="E182" s="99" t="n">
        <f aca="false">E179+A182+B182+A185</f>
        <v>86452.2016011675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573.057324305556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673.048990972222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2365.94740003434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2365.94740003434</v>
      </c>
      <c r="B212" s="174" t="str">
        <f aca="false">B167</f>
        <v>0</v>
      </c>
      <c r="C212" s="171"/>
      <c r="D212" s="171"/>
      <c r="E212" s="174" t="n">
        <f aca="false">E167</f>
        <v>2365.94740003434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15972.2076011675</v>
      </c>
      <c r="B224" s="99" t="str">
        <f aca="false">B182</f>
        <v>239.99</v>
      </c>
      <c r="C224" s="99"/>
      <c r="D224" s="109"/>
      <c r="E224" s="99" t="n">
        <f aca="false">E182</f>
        <v>86452.2016011675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2365.94740003434</v>
      </c>
      <c r="B230" s="99" t="str">
        <f aca="false">B167</f>
        <v>0</v>
      </c>
      <c r="C230" s="183"/>
      <c r="D230" s="183"/>
      <c r="E230" s="99" t="n">
        <f aca="false">E167</f>
        <v>2365.94740003434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10427.2189909722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-587.6771225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80442.2116011675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-587.6771225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387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384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30657.8303952567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11520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7742.81304051719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62487.1909594828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2227.91639065566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75749.1572822926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75749.1572822926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2227.91639065566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2227.91639065566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388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383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2227.91639065566</v>
      </c>
      <c r="B167" s="174" t="str">
        <f aca="false">B94</f>
        <v>0</v>
      </c>
      <c r="C167" s="171"/>
      <c r="D167" s="171"/>
      <c r="E167" s="174" t="n">
        <f aca="false">B96</f>
        <v>2227.91639065566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17039.1532822926</v>
      </c>
      <c r="B182" s="99" t="str">
        <f aca="false">B114</f>
        <v>199.99</v>
      </c>
      <c r="C182" s="99"/>
      <c r="D182" s="23"/>
      <c r="E182" s="99" t="n">
        <f aca="false">E179+A182+B182+A185</f>
        <v>87479.1472822926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573.057324305556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673.047324305556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2227.91639065566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2227.91639065566</v>
      </c>
      <c r="B212" s="174" t="str">
        <f aca="false">B167</f>
        <v>0</v>
      </c>
      <c r="C212" s="171"/>
      <c r="D212" s="171"/>
      <c r="E212" s="174" t="n">
        <f aca="false">E167</f>
        <v>2227.91639065566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17039.1532822926</v>
      </c>
      <c r="B224" s="99" t="str">
        <f aca="false">B182</f>
        <v>199.99</v>
      </c>
      <c r="C224" s="99"/>
      <c r="D224" s="109"/>
      <c r="E224" s="99" t="n">
        <f aca="false">E182</f>
        <v>87479.1472822926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2227.91639065566</v>
      </c>
      <c r="B230" s="99" t="str">
        <f aca="false">B167</f>
        <v>0</v>
      </c>
      <c r="C230" s="183"/>
      <c r="D230" s="183"/>
      <c r="E230" s="99" t="n">
        <f aca="false">E167</f>
        <v>2227.91639065566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10427.2173243056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-587.678789166667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75749.1572822926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-587.678789166667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383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384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234" t="n">
        <f aca="false">IF(C107="YES",H31,0)</f>
        <v>28575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4689.299999999999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924.452435911542</v>
      </c>
      <c r="E33" s="212"/>
      <c r="F33" s="63"/>
      <c r="G33" s="215" t="s">
        <v>352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895.841324800431</v>
      </c>
      <c r="B36" s="99" t="n">
        <f aca="false">IF(B26="YES", H42, "")</f>
        <v>28.6111111111111</v>
      </c>
      <c r="C36" s="217"/>
      <c r="D36" s="181" t="n">
        <f aca="false">I31</f>
        <v>28575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48727.5</v>
      </c>
      <c r="I39" s="234" t="n">
        <f aca="false">(I48*H46)+H44</f>
        <v>64243.4228508843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28575</v>
      </c>
      <c r="B40" s="103" t="n">
        <f aca="false">IF(B26="YES",H42,"0")</f>
        <v>28.6111111111111</v>
      </c>
      <c r="C40" s="103"/>
      <c r="D40" s="181" t="n">
        <f aca="false">I32</f>
        <v>1030</v>
      </c>
      <c r="E40" s="212"/>
      <c r="F40" s="63"/>
      <c r="G40" s="63" t="s">
        <v>109</v>
      </c>
      <c r="H40" s="234" t="n">
        <f aca="false">A40/1.2</f>
        <v>23812.5</v>
      </c>
      <c r="I40" s="234" t="n">
        <f aca="false">H39-I39</f>
        <v>-15515.9228508843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28.6111111111111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19498.4471525085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29229.0528474915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895.841324800431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924.452435911542</v>
      </c>
      <c r="I48" s="234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924.452435911542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0.105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6077.925</v>
      </c>
      <c r="C64" s="211" t="n">
        <v>10000</v>
      </c>
      <c r="D64" s="290" t="n">
        <f aca="false">B64-A143</f>
        <v>6077.925</v>
      </c>
      <c r="E64" s="212"/>
      <c r="F64" s="63"/>
      <c r="G64" s="284" t="s">
        <v>93</v>
      </c>
      <c r="H64" s="129" t="n">
        <f aca="false">H61*H63</f>
        <v>6077.925</v>
      </c>
      <c r="I64" s="211"/>
      <c r="J64" s="290" t="n">
        <f aca="false">H64-G145</f>
        <v>6077.925</v>
      </c>
      <c r="K64" s="212"/>
      <c r="L64" s="63"/>
      <c r="M64" s="284" t="s">
        <v>93</v>
      </c>
      <c r="N64" s="129" t="n">
        <f aca="false">N61*N63</f>
        <v>6077.925</v>
      </c>
      <c r="O64" s="211"/>
      <c r="P64" s="290" t="n">
        <f aca="false">N64-M145</f>
        <v>6077.925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0.02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1157.7</v>
      </c>
      <c r="C67" s="211"/>
      <c r="D67" s="290"/>
      <c r="E67" s="212"/>
      <c r="F67" s="63"/>
      <c r="G67" s="284" t="s">
        <v>96</v>
      </c>
      <c r="H67" s="129" t="n">
        <f aca="false">(H61*H66)/1.2</f>
        <v>964.75</v>
      </c>
      <c r="I67" s="211"/>
      <c r="J67" s="290"/>
      <c r="K67" s="212"/>
      <c r="L67" s="63"/>
      <c r="M67" s="284" t="s">
        <v>96</v>
      </c>
      <c r="N67" s="129" t="n">
        <f aca="false">(N61*N66)/1.2</f>
        <v>964.75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470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180</v>
      </c>
      <c r="C73" s="211"/>
      <c r="D73" s="290" t="n">
        <f aca="false">B73+B71</f>
        <v>380</v>
      </c>
      <c r="E73" s="212"/>
      <c r="F73" s="63"/>
      <c r="G73" s="284" t="s">
        <v>102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102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279</v>
      </c>
      <c r="B74" s="431" t="n">
        <v>0.0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280</v>
      </c>
      <c r="B75" s="433" t="n">
        <v>0.0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281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7524.59166666667</v>
      </c>
      <c r="C81" s="211"/>
      <c r="D81" s="211"/>
      <c r="E81" s="212"/>
      <c r="F81" s="63"/>
      <c r="G81" s="302" t="s">
        <v>105</v>
      </c>
      <c r="H81" s="303" t="n">
        <f aca="false">SUM(J64:J80)</f>
        <v>7143.675</v>
      </c>
      <c r="I81" s="211"/>
      <c r="J81" s="211"/>
      <c r="K81" s="212"/>
      <c r="L81" s="63"/>
      <c r="M81" s="302" t="s">
        <v>105</v>
      </c>
      <c r="N81" s="303" t="n">
        <f aca="false">SUM(P64:P80)</f>
        <v>6799.925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209.016435185185</v>
      </c>
      <c r="C82" s="211"/>
      <c r="D82" s="211"/>
      <c r="E82" s="212"/>
      <c r="F82" s="63"/>
      <c r="G82" s="210" t="s">
        <v>106</v>
      </c>
      <c r="H82" s="299" t="n">
        <f aca="false">H81/H29</f>
        <v>198.435416666667</v>
      </c>
      <c r="I82" s="211"/>
      <c r="J82" s="211"/>
      <c r="K82" s="212"/>
      <c r="L82" s="63"/>
      <c r="M82" s="210" t="s">
        <v>106</v>
      </c>
      <c r="N82" s="299" t="n">
        <f aca="false">N81/H29</f>
        <v>188.886805555556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895.841324800431</v>
      </c>
      <c r="C83" s="211"/>
      <c r="D83" s="211"/>
      <c r="E83" s="212"/>
      <c r="F83" s="63"/>
      <c r="G83" s="304" t="s">
        <v>107</v>
      </c>
      <c r="H83" s="305" t="n">
        <f aca="false">H47</f>
        <v>895.841324800431</v>
      </c>
      <c r="I83" s="211"/>
      <c r="J83" s="211"/>
      <c r="K83" s="212"/>
      <c r="L83" s="63"/>
      <c r="M83" s="304" t="s">
        <v>107</v>
      </c>
      <c r="N83" s="305" t="n">
        <f aca="false">H47</f>
        <v>895.841324800431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39774.8793594822</v>
      </c>
      <c r="C85" s="211"/>
      <c r="D85" s="211"/>
      <c r="E85" s="212"/>
      <c r="F85" s="63"/>
      <c r="G85" s="287" t="s">
        <v>117</v>
      </c>
      <c r="H85" s="127" t="n">
        <f aca="false">((H83*H29)+H81)*1.2</f>
        <v>47272.7552313786</v>
      </c>
      <c r="I85" s="211"/>
      <c r="J85" s="211"/>
      <c r="K85" s="212"/>
      <c r="L85" s="63"/>
      <c r="M85" s="287" t="s">
        <v>117</v>
      </c>
      <c r="N85" s="127" t="n">
        <f aca="false">((N83*H29)+N81)</f>
        <v>39050.2126928155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336.939276542608</v>
      </c>
      <c r="C86" s="211"/>
      <c r="D86" s="211"/>
      <c r="E86" s="212"/>
      <c r="F86" s="63"/>
      <c r="G86" s="210" t="s">
        <v>118</v>
      </c>
      <c r="H86" s="299" t="n">
        <f aca="false">((((H83*H29)+H81))/(1-H70))*H70</f>
        <v>333.712471379236</v>
      </c>
      <c r="I86" s="211"/>
      <c r="J86" s="211"/>
      <c r="K86" s="212"/>
      <c r="L86" s="63"/>
      <c r="M86" s="210" t="s">
        <v>118</v>
      </c>
      <c r="N86" s="299" t="n">
        <f aca="false">(N85/(1-N70))*N70</f>
        <v>330.800510911305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40111.8186360248</v>
      </c>
      <c r="C87" s="211"/>
      <c r="D87" s="211"/>
      <c r="E87" s="212"/>
      <c r="F87" s="63"/>
      <c r="G87" s="284" t="s">
        <v>119</v>
      </c>
      <c r="H87" s="129" t="n">
        <f aca="false">IF(H110="YES",((H85+H86)-K114),(H85+H86))</f>
        <v>47606.4677027578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39381.0132037268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(D40+(D40*B105))/(B57+B58))*(C45/100)</f>
        <v>34.3333333333333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36.1756097560976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30.1463414634146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1114.21718433402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1161.13335860385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960.512517164069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1148.55051766735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1197.30896835995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990.658858627483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383</v>
      </c>
      <c r="B105" s="313" t="n">
        <v>0.2</v>
      </c>
      <c r="C105" s="313"/>
      <c r="D105" s="103" t="s">
        <v>391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383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1161.13335860385</v>
      </c>
      <c r="H127" s="174" t="n">
        <f aca="false">IF(G105="YES", H89*H57, 0)</f>
        <v>217.053658536585</v>
      </c>
      <c r="I127" s="174"/>
      <c r="J127" s="333" t="n">
        <f aca="false">H91</f>
        <v>1197.30896835995</v>
      </c>
      <c r="K127" s="212"/>
      <c r="L127" s="63"/>
      <c r="M127" s="332" t="n">
        <f aca="false">N90</f>
        <v>960.512517164069</v>
      </c>
      <c r="N127" s="174" t="n">
        <f aca="false">IF(M105="YES", N89*N57, 0)</f>
        <v>180.878048780488</v>
      </c>
      <c r="O127" s="174"/>
      <c r="P127" s="174" t="n">
        <f aca="false">N91</f>
        <v>990.658858627483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1114.21718433402</v>
      </c>
      <c r="B128" s="320" t="n">
        <f aca="false">IF(A105="YES", B89, 0)</f>
        <v>34.3333333333333</v>
      </c>
      <c r="C128" s="324"/>
      <c r="D128" s="320" t="n">
        <f aca="false">B91</f>
        <v>1148.55051766735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1114.21718433402</v>
      </c>
      <c r="C131" s="316"/>
      <c r="D131" s="38" t="n">
        <f aca="false">IF(A105="YES", B89*B57, 0)</f>
        <v>34.3333333333333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6966.8001516231</v>
      </c>
      <c r="H133" s="99" t="n">
        <f aca="false">IF(G105="YES", H89*H57, 0)</f>
        <v>217.053658536585</v>
      </c>
      <c r="I133" s="217"/>
      <c r="J133" s="181" t="n">
        <f aca="false">H91*H57</f>
        <v>7183.85381015968</v>
      </c>
      <c r="K133" s="212"/>
      <c r="L133" s="63"/>
      <c r="M133" s="182" t="n">
        <f aca="false">N90*N57</f>
        <v>5763.07510298441</v>
      </c>
      <c r="N133" s="99" t="n">
        <f aca="false">IF(M105="YES", N89*N57, 0)</f>
        <v>180.878048780488</v>
      </c>
      <c r="O133" s="217"/>
      <c r="P133" s="181" t="n">
        <f aca="false">N91*N57</f>
        <v>5943.9531517649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1148.55051766735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1114.21718433402</v>
      </c>
      <c r="B137" s="38" t="n">
        <f aca="false">IF(A105="YES", B89, 0)</f>
        <v>34.3333333333333</v>
      </c>
      <c r="C137" s="316"/>
      <c r="D137" s="38" t="n">
        <f aca="false">B91</f>
        <v>1148.55051766735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964.75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964.75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20.6</v>
      </c>
      <c r="H142" s="99" t="n">
        <f aca="false">G102-100</f>
        <v>99.99</v>
      </c>
      <c r="I142" s="99"/>
      <c r="J142" s="99" t="n">
        <f aca="false">(H139+J139+G142+H142)-H145</f>
        <v>1085.34</v>
      </c>
      <c r="K142" s="101"/>
      <c r="L142" s="63"/>
      <c r="M142" s="107" t="n">
        <f aca="false">IF(M105="YES", ((B36*N105)*0.1)*(M130), 0)</f>
        <v>20.6</v>
      </c>
      <c r="N142" s="99" t="n">
        <f aca="false">M102-100</f>
        <v>99.99</v>
      </c>
      <c r="O142" s="99"/>
      <c r="P142" s="99" t="n">
        <f aca="false">(N139+P139+M142+N142)-N145</f>
        <v>1085.34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1157.7</v>
      </c>
      <c r="B148" s="38" t="n">
        <f aca="false">B102</f>
        <v>400</v>
      </c>
      <c r="C148" s="38"/>
      <c r="D148" s="38" t="n">
        <f aca="false">IF(A105="YES", (B40*B105)*B125, 0)*0.1</f>
        <v>20.6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1678.29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1197.30896835995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990.658858627483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1148.55051766735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1114.21718433402</v>
      </c>
      <c r="B177" s="354" t="n">
        <f aca="false">IF(A105="YES", B89, 0)</f>
        <v>34.3333333333333</v>
      </c>
      <c r="C177" s="356"/>
      <c r="D177" s="354" t="n">
        <f aca="false">B91</f>
        <v>1148.55051766735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1114.21718433402</v>
      </c>
      <c r="C180" s="352"/>
      <c r="D180" s="99" t="n">
        <f aca="false">IF(A105="YES", B89*B57, 0)</f>
        <v>34.3333333333333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1148.55051766735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1114.21718433402</v>
      </c>
      <c r="B186" s="99" t="n">
        <f aca="false">IF(A105="YES", B89, 0)</f>
        <v>34.3333333333333</v>
      </c>
      <c r="C186" s="352"/>
      <c r="D186" s="99" t="n">
        <f aca="false">B91</f>
        <v>1148.55051766735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1157.7</v>
      </c>
      <c r="B197" s="99" t="n">
        <f aca="false">B102</f>
        <v>400</v>
      </c>
      <c r="C197" s="99"/>
      <c r="D197" s="99" t="n">
        <f aca="false">IF(A105="YES", (B40*B105)*B125, 0)*0.1</f>
        <v>20.6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1678.29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6077.925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1157.7</v>
      </c>
      <c r="C211" s="319" t="s">
        <v>217</v>
      </c>
      <c r="D211" s="369" t="n">
        <f aca="false">B225+E221+B221+B223</f>
        <v>545.99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5466.215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6077.925</v>
      </c>
      <c r="C217" s="374" t="s">
        <v>221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1157.7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5466.215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206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336.939276542608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387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384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1313.21255628002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str">
        <f aca="false">IF(B26="YES", H42, "")</f>
        <v/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50672.8729687618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(A40)/1.2</f>
        <v>24583.3333333333</v>
      </c>
      <c r="I40" s="234" t="n">
        <f aca="false">H39-I39</f>
        <v>-1795.3729687618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1313.21255628002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1313.21255628002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211" t="n">
        <v>10000.0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211"/>
      <c r="D67" s="290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211"/>
      <c r="D81" s="211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211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211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42768.1389857925</v>
      </c>
      <c r="C85" s="211"/>
      <c r="D85" s="211"/>
      <c r="E85" s="465" t="n">
        <f aca="false">B85/(B58+B57)</f>
        <v>1944.00631753602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((((B83*H29)+B81))/(1-B70))*B70</f>
        <v>301.913042457188</v>
      </c>
      <c r="C86" s="211"/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43070.0520282497</v>
      </c>
      <c r="C87" s="211"/>
      <c r="D87" s="211"/>
      <c r="E87" s="465" t="n">
        <f aca="false">E86+E85</f>
        <v>1957.72963764771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1957.72963764771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1957.72963764771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1548.50058906714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1286.57696831759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387</v>
      </c>
      <c r="B105" s="313" t="n">
        <v>0.0</v>
      </c>
      <c r="C105" s="313"/>
      <c r="D105" s="103" t="s">
        <v>391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0</v>
      </c>
      <c r="I127" s="174"/>
      <c r="J127" s="333" t="n">
        <f aca="false">H91</f>
        <v>1548.50058906714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0</v>
      </c>
      <c r="O127" s="174"/>
      <c r="P127" s="174" t="n">
        <f aca="false">N91</f>
        <v>1286.57696831759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1957.72963764771</v>
      </c>
      <c r="B128" s="320" t="n">
        <f aca="false">IF(A105="YES", B89, 0)</f>
        <v>0</v>
      </c>
      <c r="C128" s="324"/>
      <c r="D128" s="320" t="n">
        <f aca="false">B91</f>
        <v>1957.72963764771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17619.5667388294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0</v>
      </c>
      <c r="I133" s="217"/>
      <c r="J133" s="181" t="n">
        <f aca="false">H91*H57</f>
        <v>9291.00353440285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0</v>
      </c>
      <c r="O133" s="217"/>
      <c r="P133" s="181" t="n">
        <f aca="false">N91*N57</f>
        <v>7719.46180990552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17619.5667388294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1957.72963764771</v>
      </c>
      <c r="B137" s="38" t="n">
        <f aca="false">IF(A105="YES", B89, 0)</f>
        <v>0</v>
      </c>
      <c r="C137" s="316"/>
      <c r="D137" s="38" t="n">
        <f aca="false">B91</f>
        <v>1957.72963764771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1320.02916666667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1548.50058906714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1286.57696831759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1957.72963764771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1957.72963764771</v>
      </c>
      <c r="B177" s="354" t="n">
        <f aca="false">IF(A105="YES", B89, 0)</f>
        <v>0</v>
      </c>
      <c r="C177" s="356"/>
      <c r="D177" s="354" t="n">
        <f aca="false">B91</f>
        <v>1957.72963764771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Terminal pause with 9 down</v>
      </c>
      <c r="B180" s="99" t="n">
        <f aca="false">B90*B57</f>
        <v>17619.5667388294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17619.5667388294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1957.72963764771</v>
      </c>
      <c r="B186" s="99" t="n">
        <f aca="false">IF(A105="YES", B89, 0)</f>
        <v>0</v>
      </c>
      <c r="C186" s="352"/>
      <c r="D186" s="99" t="n">
        <f aca="false">B91</f>
        <v>1957.72963764771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1320.02916666667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4416.06041666667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4416.06041666667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88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383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384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831.5999999999999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1388.82255628002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75.61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49108.727922549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75.61</v>
      </c>
      <c r="C40" s="103"/>
      <c r="D40" s="181" t="n">
        <f aca="false">I32</f>
        <v>1663.42</v>
      </c>
      <c r="E40" s="212"/>
      <c r="F40" s="63"/>
      <c r="G40" s="63" t="s">
        <v>109</v>
      </c>
      <c r="H40" s="234" t="n">
        <f aca="false">A40/1.2</f>
        <v>24583.3333333333</v>
      </c>
      <c r="I40" s="234" t="n">
        <f aca="false">H39-I39</f>
        <v>-231.227922548998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75.61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1388.82255628002</v>
      </c>
      <c r="I48" s="234" t="n">
        <f aca="false">I49-H42</f>
        <v>1324.39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1388.82255628002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464" t="n">
        <v>10000.0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472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472"/>
      <c r="D81" s="473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472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472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35640.1158214938</v>
      </c>
      <c r="C85" s="472"/>
      <c r="D85" s="472"/>
      <c r="E85" s="465" t="n">
        <f aca="false">B85/(B58+B57)</f>
        <v>1620.00526461335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301.913042457188</v>
      </c>
      <c r="C86" s="472" t="s">
        <v>230</v>
      </c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35942.028863951</v>
      </c>
      <c r="C87" s="472"/>
      <c r="D87" s="474"/>
      <c r="E87" s="465" t="n">
        <f aca="false">E86+E85</f>
        <v>1633.72858472504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90.732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88.7157333333333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73.9297777777778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1633.72858472504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1724.46058472504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1637.21632240048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1360.50674609537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383</v>
      </c>
      <c r="B105" s="313" t="n">
        <v>0.3</v>
      </c>
      <c r="C105" s="313"/>
      <c r="D105" s="103" t="s">
        <v>391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387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532.2944</v>
      </c>
      <c r="I127" s="174"/>
      <c r="J127" s="333" t="n">
        <f aca="false">H91</f>
        <v>1637.21632240048</v>
      </c>
      <c r="K127" s="212"/>
      <c r="L127" s="63"/>
      <c r="M127" s="332" t="n">
        <f aca="false">N90</f>
        <v>1286.57696831759</v>
      </c>
      <c r="N127" s="174" t="n">
        <f aca="false">IF(M105="YES", N89*N57, 0)</f>
        <v>443.578666666667</v>
      </c>
      <c r="O127" s="174"/>
      <c r="P127" s="174" t="n">
        <f aca="false">N91</f>
        <v>1360.50674609537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90.732</v>
      </c>
      <c r="C128" s="324"/>
      <c r="D128" s="320" t="n">
        <f aca="false">B91</f>
        <v>1724.46058472504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14703.5572625254</v>
      </c>
      <c r="C131" s="316"/>
      <c r="D131" s="38" t="n">
        <f aca="false">IF(A105="YES", B89*B57, 0)</f>
        <v>816.588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532.2944</v>
      </c>
      <c r="I133" s="217"/>
      <c r="J133" s="181" t="n">
        <f aca="false">H91*H57</f>
        <v>9823.29793440285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443.578666666667</v>
      </c>
      <c r="O133" s="217"/>
      <c r="P133" s="181" t="n">
        <f aca="false">N91*N57</f>
        <v>8163.04047657219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15520.1452625254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90.732</v>
      </c>
      <c r="C137" s="316"/>
      <c r="D137" s="38" t="n">
        <f aca="false">B91</f>
        <v>1724.46058472504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33.2684</v>
      </c>
      <c r="H142" s="99" t="n">
        <f aca="false">G102-100</f>
        <v>99.99</v>
      </c>
      <c r="I142" s="99"/>
      <c r="J142" s="99" t="n">
        <f aca="false">(H139+J139+G142+H142)-H145</f>
        <v>816.622983333333</v>
      </c>
      <c r="K142" s="101"/>
      <c r="L142" s="63"/>
      <c r="M142" s="107" t="n">
        <f aca="false">IF(M105="YES", ((B36*N105)*0.1)*(M130), 0)</f>
        <v>33.2684</v>
      </c>
      <c r="N142" s="99" t="n">
        <f aca="false">M102-100</f>
        <v>99.99</v>
      </c>
      <c r="O142" s="99"/>
      <c r="P142" s="99" t="n">
        <f aca="false">(N139+P139+M142+N142)-N145</f>
        <v>816.622983333333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33.2684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1353.2959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1637.21632240048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1360.50674609537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1724.46058472504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90.732</v>
      </c>
      <c r="C177" s="356"/>
      <c r="D177" s="354" t="n">
        <f aca="false">B91</f>
        <v>1724.46058472504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Terminal pause with 9 down</v>
      </c>
      <c r="B180" s="99" t="n">
        <f aca="false">B90*B57</f>
        <v>14703.5572625254</v>
      </c>
      <c r="C180" s="352"/>
      <c r="D180" s="99" t="n">
        <f aca="false">IF(A105="YES", B89*B57, 0)</f>
        <v>816.588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15520.1452625254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90.732</v>
      </c>
      <c r="C186" s="352"/>
      <c r="D186" s="99" t="n">
        <f aca="false">B91</f>
        <v>1724.46058472504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33.2684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1353.2959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672.674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4748.74275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4748.74275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332.684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382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274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84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286</v>
      </c>
      <c r="B105" s="311" t="s">
        <v>265</v>
      </c>
      <c r="C105" s="311"/>
      <c r="D105" s="420" t="n">
        <v>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122</v>
      </c>
      <c r="E135" s="212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240</v>
      </c>
      <c r="C138" s="211"/>
      <c r="D138" s="211" t="s">
        <v>243</v>
      </c>
      <c r="E138" s="212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312</v>
      </c>
      <c r="C144" s="211"/>
      <c r="D144" s="211" t="s">
        <v>313</v>
      </c>
      <c r="E144" s="212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315</v>
      </c>
      <c r="B147" s="211" t="s">
        <v>316</v>
      </c>
      <c r="C147" s="211"/>
      <c r="D147" s="211" t="s">
        <v>317</v>
      </c>
      <c r="E147" s="212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319</v>
      </c>
      <c r="B150" s="211" t="s">
        <v>320</v>
      </c>
      <c r="C150" s="211"/>
      <c r="D150" s="211"/>
      <c r="E150" s="212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325</v>
      </c>
      <c r="B154" s="211"/>
      <c r="C154" s="211"/>
      <c r="D154" s="281"/>
      <c r="E154" s="282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510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1147.10264253059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387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0</v>
      </c>
      <c r="C128" s="325"/>
      <c r="D128" s="320" t="n">
        <f aca="false">B91</f>
        <v>1147.10264253059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1147.10264253059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1147.10264253059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0</v>
      </c>
      <c r="C137" s="316"/>
      <c r="D137" s="38" t="n">
        <f aca="false">B91</f>
        <v>1147.10264253059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1147.10264253059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0</v>
      </c>
      <c r="C171" s="357"/>
      <c r="D171" s="354" t="n">
        <f aca="false">B91</f>
        <v>1147.10264253059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1147.10264253059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1147.10264253059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0</v>
      </c>
      <c r="C180" s="352"/>
      <c r="D180" s="99" t="n">
        <f aca="false">B91</f>
        <v>1147.10264253059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91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11487.1083770338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957.259031419479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957.259031419479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1000.0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387</v>
      </c>
      <c r="B105" s="311" t="n">
        <v>0.0</v>
      </c>
      <c r="C105" s="311"/>
      <c r="D105" s="103" t="s">
        <v>391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 B89, 0)</f>
        <v>0</v>
      </c>
      <c r="C128" s="325"/>
      <c r="D128" s="320" t="n">
        <f aca="false">B91</f>
        <v>957.259031419479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957.259031419479</v>
      </c>
      <c r="B137" s="38" t="n">
        <f aca="false">IF(A105="YES", B89, 0)</f>
        <v>0</v>
      </c>
      <c r="C137" s="316"/>
      <c r="D137" s="38" t="n">
        <f aca="false">B91</f>
        <v>957.259031419479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957.259031419479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 B89, 0)</f>
        <v>0</v>
      </c>
      <c r="C171" s="357"/>
      <c r="D171" s="354" t="n">
        <f aca="false">B91</f>
        <v>957.259031419479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957.259031419479</v>
      </c>
      <c r="B180" s="99" t="n">
        <f aca="false">IF(A105="YES", B89, 0)</f>
        <v>0</v>
      </c>
      <c r="C180" s="352"/>
      <c r="D180" s="99" t="n">
        <f aca="false">B91</f>
        <v>957.259031419479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4494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2023-04-24T20:04:47Z</dcterms:modified>
  <cp:revision>776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