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<sst xmlns="http://schemas.openxmlformats.org/spreadsheetml/2006/main" count="4375" uniqueCount="278">
  <si>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</si>
  <si>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</si>
  <si>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</si>
  <si>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</si>
  <si>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</si>
  <si>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</si>
  <si>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</si>
  <si>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</si>
  <si>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</si>
  <si>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</si>
  <si>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</si>
  <si>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</si>
  <si>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</si>
  <si>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</si>
  <si>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</si>
  <si>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</si>
  <si>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</si>
  <si>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</si>
  <si>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</si>
  <si>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</si>
  <si>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</si>
  <si>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</si>
  <si>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</si>
  <si>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</si>
  <si>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</si>
  <si>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</si>
  <si>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</si>
  <si>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</si>
  <si>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</si>
  <si>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</si>
  <si>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</si>
  <si>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</si>
  <si>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</si>
  <si>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</si>
  <si>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</si>
  <si>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</si>
  <si>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</si>
  <si>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</si>
  <si>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</si>
  <si>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</si>
  <si>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</si>
  <si>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</si>
  <si>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</si>
  <si>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</si>
  <si>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</si>
  <si>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</si>
  <si>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</si>
  <si>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</si>
  <si>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</si>
  <si>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</si>
  <si>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</si>
  <si>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</si>
  <si>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</si>
  <si>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</si>
  <si>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</si>
  <si>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</si>
  <si>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</si>
  <si>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</si>
  <si>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</si>
  <si>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</si>
  <si>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</si>
  <si>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</si>
  <si>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</si>
  <si>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</si>
  <si>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</si>
  <si>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</si>
  <si>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</si>
  <si>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</si>
  <si>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</si>
  <si>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</si>
  <si>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</si>
  <si>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</si>
  <si>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</si>
  <si>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</si>
  <si>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</si>
  <si>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</si>
  <si>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</si>
  <si>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</si>
  <si>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</si>
  <si>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</si>
  <si>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</si>
  <si>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</si>
  <si>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</si>
  <si>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</si>
  <si>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</si>
  <si>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</si>
  <si>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</si>
  <si>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</si>
  <si>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</si>
  <si>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</si>
  <si>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</si>
  <si>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</si>
  <si>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</si>
  <si>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</si>
  <si>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</si>
  <si>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</si>
  <si>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</si>
  <si>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</si>
  <si>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</si>
  <si>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</si>
  <si>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</si>
  <si>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</si>
  <si>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</si>
  <si>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</si>
  <si>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</si>
  <si>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</si>
  <si>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</si>
  <si>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</si>
  <si>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</si>
  <si>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</si>
  <si>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</si>
  <si>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</si>
  <si>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</si>
  <si>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</si>
  <si>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</si>
  <si>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</si>
  <si>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</si>
  <si>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</si>
  <si>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</si>
  <si>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</si>
  <si>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</si>
  <si>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</si>
  <si>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</si>
  <si>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</si>
  <si>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</si>
  <si>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</si>
  <si>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</si>
  <si>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</si>
  <si>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</si>
  <si>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</si>
  <si>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</si>
  <si>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</si>
  <si>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</si>
  <si>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</si>
  <si>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</si>
  <si>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</si>
  <si>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</si>
  <si>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</si>
  <si>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</si>
  <si>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</si>
  <si>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</si>
  <si>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</si>
  <si>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</si>
  <si>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</si>
  <si>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</si>
  <si>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</si>
  <si>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</si>
  <si>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</si>
  <si>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</si>
  <si>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</si>
  <si>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</si>
  <si>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</si>
  <si>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</si>
  <si>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</si>
  <si>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</si>
  <si>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</si>
  <si>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</si>
  <si>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</si>
  <si>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</si>
  <si>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</si>
  <si>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</si>
  <si>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</si>
  <si>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</si>
  <si>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</si>
  <si>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-1000.00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</si>
  <si>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</si>
  <si>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</si>
  <si>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</si>
  <si>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</si>
  <si>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</si>
  <si>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</si>
  <si>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</si>
  <si>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</si>
  <si>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</si>
  <si>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</si>
  <si>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</si>
  <si>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</si>
  <si>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</si>
  <si>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</si>
  <si>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</si>
  <si>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</si>
  <si>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</si>
  <si>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</si>
  <si>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</si>
  <si>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</si>
  <si>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</si>
  <si>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</si>
  <si>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</si>
  <si>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</si>
  <si>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</si>
  <si>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</si>
  <si>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</si>
  <si>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</si>
  <si>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</si>
  <si>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</si>
  <si>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</si>
  <si>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</si>
  <si>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</si>
  <si>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</si>
  <si>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</si>
  <si>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</si>
  <si>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</si>
  <si>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</si>
  <si>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</si>
  <si>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</si>
  <si>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</si>
  <si>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</si>
  <si>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</si>
  <si>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</si>
  <si>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</si>
  <si>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</si>
  <si>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</si>
  <si>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</si>
  <si>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</si>
  <si>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</si>
  <si>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</si>
  <si>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</si>
  <si>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</si>
  <si>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</si>
  <si>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</si>
  <si>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</si>
  <si>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</si>
  <si>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</si>
  <si>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</si>
  <si>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 Terminal pause with 9 down </t>
  </si>
  <si>
    <t xml:space="preserve">200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</si>
  <si>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</si>
  <si>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</si>
  <si>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</si>
  <si>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</si>
  <si>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</si>
  <si>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</si>
  <si>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</si>
  <si>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</si>
  <si>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</si>
  <si>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</si>
  <si>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</si>
  <si>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</si>
  <si>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</si>
  <si>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</si>
  <si>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</si>
  <si>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</si>
  <si>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</si>
  <si>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</si>
  <si>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</si>
  <si>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</si>
  <si>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</si>
  <si>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</si>
  <si>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</si>
  <si>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</si>
  <si>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</si>
  <si>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</si>
  <si>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</si>
  <si>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</si>
  <si>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</si>
  <si>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</si>
  <si>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</si>
  <si>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199.99</t>
  </si>
  <si>
    <t xml:space="preserve">Audi </t>
  </si>
  <si>
    <t xml:space="preserve">A1</t>
  </si>
  <si>
    <t xml:space="preserve">with maintenance</t>
  </si>
  <si>
    <t xml:space="preserve">without maintenance</t>
  </si>
  <si>
    <t xml:space="preserve">HPNR</t>
  </si>
  <si>
    <t xml:space="preserve">BCH</t>
  </si>
  <si>
    <t xml:space="preserve">monthly Finance Rental and maint Rental values are not matching</t>
  </si>
  <si>
    <t xml:space="preserve">Matching</t>
  </si>
  <si>
    <t xml:space="preserve">PCH</t>
  </si>
  <si>
    <t xml:space="preserve">FL</t>
  </si>
  <si>
    <t xml:space="preserve">Maint. Rental values are not matching</t>
  </si>
  <si>
    <t xml:space="preserve">HPR</t>
  </si>
  <si>
    <t xml:space="preserve">CP</t>
  </si>
  <si>
    <t xml:space="preserve">PCP</t>
  </si>
  <si>
    <t>NO</t>
  </si>
  <si>
    <t>200</t>
  </si>
  <si>
    <t xml:space="preserve"> Terminal pause with 6 down </t>
  </si>
  <si>
    <t>YES</t>
  </si>
  <si>
    <t>0</t>
  </si>
  <si>
    <t>100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</si>
</sst>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  <font>
      <sz val="8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00A933"/>
        <bgColor rgb="FF0080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A8D08D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9773.25069764638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58825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37748.2347422869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1228.52576633838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42998.4018218433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42998.4018218433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42.3771428571428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1228.52576633838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1270.90290919552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112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200</v>
      </c>
      <c r="C111" s="58"/>
      <c r="D111" s="58"/>
      <c r="E111" s="58" t="n">
        <v>200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400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400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58825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1228.52576633838</v>
      </c>
      <c r="B167" s="150" t="n">
        <f aca="false">B94</f>
        <v>42.3771428571428</v>
      </c>
      <c r="C167" s="148"/>
      <c r="D167" s="148"/>
      <c r="E167" s="150" t="n">
        <f aca="false">B96</f>
        <v>1270.90290919552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200</v>
      </c>
      <c r="C176" s="23"/>
      <c r="D176" s="31"/>
      <c r="E176" s="23" t="n">
        <f aca="false">E111</f>
        <v>200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400</v>
      </c>
      <c r="B179" s="23" t="n">
        <f aca="false">G154</f>
        <v>500</v>
      </c>
      <c r="C179" s="23"/>
      <c r="D179" s="31"/>
      <c r="E179" s="23" t="n">
        <f aca="false">A176-A179-B179</f>
        <v>58825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11673.4018218433</v>
      </c>
      <c r="B182" s="23" t="str">
        <f aca="false">B114</f>
        <v>239.99</v>
      </c>
      <c r="C182" s="23"/>
      <c r="D182" s="31"/>
      <c r="E182" s="23" t="n">
        <f aca="false">E179+A182+B182+A185</f>
        <v>70748.3918218433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639.99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367.65625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539.99</v>
      </c>
      <c r="B191" s="23" t="n">
        <f aca="false">B188+E188+A191</f>
        <v>928.24625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1270.90290919552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25" defaultRowHeight="12.8" zeroHeight="false" outlineLevelRow="0" outlineLevelCol="0"/>
  <cols>
    <col min="3" max="3" customWidth="true" hidden="false" style="0" width="15.35" collapsed="false" outlineLevel="0"/>
  </cols>
  <sheetData>
    <row r="1" customFormat="false" ht="12.8" hidden="false" customHeight="false" outlineLevel="0" collapsed="false">
      <c r="A1" s="0" t="s">
        <v>258</v>
      </c>
      <c r="B1" s="0" t="s">
        <v>259</v>
      </c>
    </row>
    <row r="2" customFormat="false" ht="13.8" hidden="false" customHeight="false" outlineLevel="0" collapsed="false">
      <c r="C2" s="0" t="s">
        <v>260</v>
      </c>
      <c r="D2" s="0" t="s">
        <v>261</v>
      </c>
    </row>
    <row r="3" customFormat="false" ht="28.6" hidden="false" customHeight="false" outlineLevel="0" collapsed="false">
      <c r="A3" s="305" t="s">
        <v>262</v>
      </c>
      <c r="B3" s="0" t="s">
        <v>263</v>
      </c>
      <c r="C3" s="306" t="s">
        <v>264</v>
      </c>
      <c r="D3" s="307" t="s">
        <v>265</v>
      </c>
    </row>
    <row r="4" customFormat="false" ht="13.8" hidden="false" customHeight="false" outlineLevel="0" collapsed="false">
      <c r="A4" s="305"/>
      <c r="B4" s="0" t="s">
        <v>266</v>
      </c>
      <c r="C4" s="307" t="s">
        <v>265</v>
      </c>
      <c r="D4" s="307" t="s">
        <v>265</v>
      </c>
    </row>
    <row r="5" customFormat="false" ht="19.45" hidden="false" customHeight="false" outlineLevel="0" collapsed="false">
      <c r="A5" s="305"/>
      <c r="B5" s="0" t="s">
        <v>267</v>
      </c>
      <c r="C5" s="306" t="s">
        <v>268</v>
      </c>
      <c r="D5" s="307" t="s">
        <v>265</v>
      </c>
    </row>
    <row r="6" customFormat="false" ht="13.8" hidden="false" customHeight="false" outlineLevel="0" collapsed="false">
      <c r="A6" s="305"/>
      <c r="B6" s="0" t="s">
        <v>262</v>
      </c>
    </row>
    <row r="7" customFormat="false" ht="13.8" hidden="false" customHeight="false" outlineLevel="0" collapsed="false">
      <c r="A7" s="305"/>
      <c r="B7" s="0" t="s">
        <v>269</v>
      </c>
    </row>
    <row r="8" customFormat="false" ht="13.8" hidden="false" customHeight="false" outlineLevel="0" collapsed="false">
      <c r="A8" s="305"/>
      <c r="B8" s="0" t="s">
        <v>270</v>
      </c>
    </row>
    <row r="9" customFormat="false" ht="13.8" hidden="false" customHeight="false" outlineLevel="0" collapsed="false">
      <c r="A9" s="305"/>
      <c r="B9" s="0" t="s">
        <v>271</v>
      </c>
    </row>
  </sheetData>
  <mergeCells count="1">
    <mergeCell ref="A3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14243.0544834899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38950.357840503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1356.23444593391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47468.2056076868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47468.2056076868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1356.23444593391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1356.23444593391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1408.20027188803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26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163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-1000.00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1356.23444593391</v>
      </c>
      <c r="B167" s="150" t="str">
        <f aca="false">B94</f>
        <v>0</v>
      </c>
      <c r="C167" s="148"/>
      <c r="D167" s="148"/>
      <c r="E167" s="150" t="n">
        <f aca="false">B96</f>
        <v>1356.23444593391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1408.20027188803</v>
      </c>
      <c r="T167" s="150" t="n">
        <f aca="false">T94</f>
        <v>0</v>
      </c>
      <c r="U167" s="148"/>
      <c r="V167" s="148"/>
      <c r="W167" s="150" t="n">
        <f aca="false">T96</f>
        <v>1408.20027188803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17743.2056076868</v>
      </c>
      <c r="B182" s="23" t="str">
        <f aca="false">B114</f>
        <v>-1000.00</v>
      </c>
      <c r="C182" s="23"/>
      <c r="D182" s="31"/>
      <c r="E182" s="23" t="n">
        <f aca="false">E179+A182+B182+A185</f>
        <v>73978.2056076868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1000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357.65625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900</v>
      </c>
      <c r="B191" s="23" t="n">
        <f aca="false">B188+E188+A191</f>
        <v>1257.65625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1356.23444593391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1408.20027188803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1858.27754632746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112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41.2</v>
      </c>
      <c r="C167" s="148"/>
      <c r="D167" s="148"/>
      <c r="E167" s="150" t="n">
        <f aca="false">B96</f>
        <v>1858.27754632746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239.99</v>
      </c>
      <c r="C182" s="23"/>
      <c r="D182" s="31"/>
      <c r="E182" s="23" t="n">
        <f aca="false">E179+A182+B182+A185</f>
        <v>63847.7041214612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-10097.427973919</v>
      </c>
      <c r="T182" s="23" t="n">
        <f aca="false">T114</f>
        <v>199.99</v>
      </c>
      <c r="U182" s="23"/>
      <c r="V182" s="31"/>
      <c r="W182" s="23" t="n">
        <f aca="false">W179+S182+T182+S185</f>
        <v>49496.999516081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357.65625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2518.24625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1858.27754632746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53" colorId="64" zoomScale="75" zoomScaleNormal="75" zoomScalePageLayoutView="100" workbookViewId="0">
      <selection pane="topLeft" activeCell="B75" activeCellId="0" sqref="B75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7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62.5</v>
      </c>
      <c r="C76" s="168"/>
      <c r="D76" s="65" t="n">
        <f aca="false">B76</f>
        <v>62.5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169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169"/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6920.425</v>
      </c>
      <c r="C81" s="168"/>
      <c r="D81" s="168"/>
      <c r="E81" s="169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192.234027777778</v>
      </c>
      <c r="C82" s="168"/>
      <c r="D82" s="168"/>
      <c r="E82" s="169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169"/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40145.5761241969</v>
      </c>
      <c r="C85" s="168"/>
      <c r="D85" s="168"/>
      <c r="E85" s="169"/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340.079507304613</v>
      </c>
      <c r="C86" s="168"/>
      <c r="D86" s="168"/>
      <c r="E86" s="169"/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40485.6556315015</v>
      </c>
      <c r="C87" s="168"/>
      <c r="D87" s="168"/>
      <c r="E87" s="169"/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1124.60154531949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1124.60154531949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191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500</v>
      </c>
      <c r="E112" s="58" t="n">
        <v>300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200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1124.60154531949</v>
      </c>
      <c r="B127" s="150" t="n">
        <f aca="false">IF(A105="YES", B89*B57, 0)</f>
        <v>0</v>
      </c>
      <c r="C127" s="150"/>
      <c r="D127" s="150" t="n">
        <f aca="false">B91</f>
        <v>1124.60154531949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1124.60154531949</v>
      </c>
      <c r="B133" s="23" t="n">
        <f aca="false">IF(A105="YES", B89*B57, 0)</f>
        <v>0</v>
      </c>
      <c r="C133" s="199"/>
      <c r="D133" s="200" t="n">
        <f aca="false">B91*B57</f>
        <v>1124.60154531949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221</v>
      </c>
      <c r="B147" s="26" t="s">
        <v>222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223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40</v>
      </c>
      <c r="B153" s="221" t="s">
        <v>41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1124.60154531949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D121" activeCellId="0" sqref="D121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57" t="s">
        <v>277</v>
      </c>
      <c r="D45" s="257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168"/>
      <c r="D81" s="168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168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((B83*H29)+B81)*1.2</f>
        <v>49399.6913490363</v>
      </c>
      <c r="C85" s="168"/>
      <c r="D85" s="168"/>
      <c r="E85" s="258" t="n">
        <f aca="false">B85/(B58+B57)</f>
        <v>1372.21364858434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((((B83*H29)+B81))/(1-B70))*B70</f>
        <v>348.727147482104</v>
      </c>
      <c r="C86" s="168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49748.4184965184</v>
      </c>
      <c r="C87" s="168"/>
      <c r="D87" s="168"/>
      <c r="E87" s="258" t="n">
        <f aca="false">E86+E85</f>
        <v>1381.90051379218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(D40+(D40*B105))/(B57+B58))*1.2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1381.90051379218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1381.90051379218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200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1381.90051379218</v>
      </c>
      <c r="B127" s="150" t="n">
        <f aca="false">IF(A105="YES", B89*B57, 0)</f>
        <v>0</v>
      </c>
      <c r="C127" s="150"/>
      <c r="D127" s="254" t="n">
        <f aca="false">B91</f>
        <v>1381.90051379218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204</v>
      </c>
      <c r="B132" s="168" t="s">
        <v>205</v>
      </c>
      <c r="C132" s="168"/>
      <c r="D132" s="168" t="s">
        <v>206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12437.1046241296</v>
      </c>
      <c r="B133" s="23" t="n">
        <f aca="false">IF(A105="YES", B89*B57, 0)</f>
        <v>0</v>
      </c>
      <c r="C133" s="199"/>
      <c r="D133" s="200" t="n">
        <f aca="false">B91*B57</f>
        <v>12437.1046241296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210</v>
      </c>
      <c r="B135" s="168" t="s">
        <v>211</v>
      </c>
      <c r="C135" s="168"/>
      <c r="D135" s="168" t="s">
        <v>212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215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1381.90051379218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E47" activeCellId="0" sqref="E47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65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</f>
        <v>1157.7</v>
      </c>
      <c r="C67" s="261"/>
      <c r="D67" s="262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263"/>
      <c r="D68" s="65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264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102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228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34.3333333333333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1153.19823902812</v>
      </c>
      <c r="B133" s="23" t="n">
        <f aca="false">IF(A105="YES", B89*B57, 0)</f>
        <v>34.3333333333333</v>
      </c>
      <c r="C133" s="199"/>
      <c r="D133" s="200" t="n">
        <f aca="false">B91*B57</f>
        <v>1187.53157236145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108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120</v>
      </c>
      <c r="B43" s="287" t="s">
        <v>207</v>
      </c>
      <c r="C43" s="194"/>
      <c r="D43" s="287" t="s">
        <v>208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209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66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40</v>
      </c>
      <c r="B56" s="221" t="s">
        <v>41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54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54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54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69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69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69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74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74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74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75</v>
      </c>
      <c r="B71" s="225" t="n">
        <v>0.01</v>
      </c>
      <c r="C71" s="168"/>
      <c r="D71" s="168"/>
      <c r="E71" s="169"/>
      <c r="F71" s="157"/>
      <c r="G71" s="224" t="s">
        <v>75</v>
      </c>
      <c r="H71" s="225" t="n">
        <v>0.005</v>
      </c>
      <c r="I71" s="168"/>
      <c r="J71" s="168"/>
      <c r="K71" s="169"/>
      <c r="L71" s="157"/>
      <c r="M71" s="224" t="s">
        <v>75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76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76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76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77</v>
      </c>
      <c r="B73" s="121" t="n">
        <f aca="false">B67*B72</f>
        <v>3116.25</v>
      </c>
      <c r="C73" s="168"/>
      <c r="D73" s="65"/>
      <c r="E73" s="169"/>
      <c r="F73" s="157"/>
      <c r="G73" s="211" t="s">
        <v>77</v>
      </c>
      <c r="H73" s="121" t="n">
        <f aca="false">H67*H72</f>
        <v>1558.125</v>
      </c>
      <c r="I73" s="168"/>
      <c r="J73" s="65"/>
      <c r="K73" s="169"/>
      <c r="L73" s="157"/>
      <c r="M73" s="211" t="s">
        <v>77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78</v>
      </c>
      <c r="B74" s="225" t="n">
        <v>0.0075</v>
      </c>
      <c r="C74" s="168"/>
      <c r="D74" s="168"/>
      <c r="E74" s="169"/>
      <c r="F74" s="157"/>
      <c r="G74" s="224" t="s">
        <v>78</v>
      </c>
      <c r="H74" s="225" t="n">
        <v>0.0075</v>
      </c>
      <c r="I74" s="168"/>
      <c r="J74" s="168"/>
      <c r="K74" s="169"/>
      <c r="L74" s="157"/>
      <c r="M74" s="224" t="s">
        <v>78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79</v>
      </c>
      <c r="B75" s="226" t="n">
        <v>0.12</v>
      </c>
      <c r="C75" s="168"/>
      <c r="D75" s="168"/>
      <c r="E75" s="169"/>
      <c r="F75" s="157"/>
      <c r="G75" s="158" t="s">
        <v>79</v>
      </c>
      <c r="H75" s="226" t="n">
        <v>0.12</v>
      </c>
      <c r="I75" s="168"/>
      <c r="J75" s="168"/>
      <c r="K75" s="169"/>
      <c r="L75" s="157"/>
      <c r="M75" s="158" t="s">
        <v>79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80</v>
      </c>
      <c r="B76" s="228" t="n">
        <f aca="false">B74*(1+B75)</f>
        <v>0.0084</v>
      </c>
      <c r="C76" s="168"/>
      <c r="D76" s="168"/>
      <c r="E76" s="169"/>
      <c r="F76" s="157"/>
      <c r="G76" s="211" t="s">
        <v>80</v>
      </c>
      <c r="H76" s="228" t="n">
        <f aca="false">H74*(1+H75)</f>
        <v>0.0084</v>
      </c>
      <c r="I76" s="168"/>
      <c r="J76" s="168"/>
      <c r="K76" s="169"/>
      <c r="L76" s="157"/>
      <c r="M76" s="211" t="s">
        <v>80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81</v>
      </c>
      <c r="B77" s="229" t="n">
        <v>160</v>
      </c>
      <c r="C77" s="168"/>
      <c r="D77" s="168"/>
      <c r="E77" s="169"/>
      <c r="F77" s="157"/>
      <c r="G77" s="224" t="s">
        <v>81</v>
      </c>
      <c r="H77" s="229" t="n">
        <v>160</v>
      </c>
      <c r="I77" s="168"/>
      <c r="J77" s="168"/>
      <c r="K77" s="169"/>
      <c r="L77" s="157"/>
      <c r="M77" s="224" t="s">
        <v>81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82</v>
      </c>
      <c r="B78" s="230" t="n">
        <v>4.5</v>
      </c>
      <c r="C78" s="168"/>
      <c r="D78" s="168"/>
      <c r="E78" s="169"/>
      <c r="F78" s="157"/>
      <c r="G78" s="158" t="s">
        <v>82</v>
      </c>
      <c r="H78" s="230" t="n">
        <v>4.5</v>
      </c>
      <c r="I78" s="168"/>
      <c r="J78" s="168"/>
      <c r="K78" s="169"/>
      <c r="L78" s="157"/>
      <c r="M78" s="158" t="s">
        <v>82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83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83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83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84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84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84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85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85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85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86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86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86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87</v>
      </c>
      <c r="B88" s="166" t="n">
        <f aca="false">B87/H29</f>
        <v>549.415404040404</v>
      </c>
      <c r="C88" s="168"/>
      <c r="D88" s="168"/>
      <c r="E88" s="169"/>
      <c r="F88" s="157"/>
      <c r="G88" s="161" t="s">
        <v>87</v>
      </c>
      <c r="H88" s="166" t="n">
        <f aca="false">H87/H29</f>
        <v>630.400252525253</v>
      </c>
      <c r="I88" s="168"/>
      <c r="J88" s="168"/>
      <c r="K88" s="169"/>
      <c r="L88" s="157"/>
      <c r="M88" s="161" t="s">
        <v>87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88</v>
      </c>
      <c r="B89" s="242" t="n">
        <f aca="false">H46</f>
        <v>51.5151515151515</v>
      </c>
      <c r="C89" s="168"/>
      <c r="D89" s="168"/>
      <c r="E89" s="169"/>
      <c r="F89" s="157"/>
      <c r="G89" s="241" t="s">
        <v>88</v>
      </c>
      <c r="H89" s="242" t="n">
        <f aca="false">H46</f>
        <v>51.5151515151515</v>
      </c>
      <c r="I89" s="168"/>
      <c r="J89" s="168"/>
      <c r="K89" s="169"/>
      <c r="L89" s="157"/>
      <c r="M89" s="241" t="s">
        <v>88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97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97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97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98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98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98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99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99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99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100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100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100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101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101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101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102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102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102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</row>
    <row r="104" customFormat="false" ht="18.75" hidden="false" customHeight="true" outlineLevel="0" collapsed="false">
      <c r="A104" s="161" t="s">
        <v>106</v>
      </c>
      <c r="B104" s="168" t="s">
        <v>30</v>
      </c>
      <c r="C104" s="168"/>
      <c r="D104" s="168" t="s">
        <v>178</v>
      </c>
      <c r="E104" s="169"/>
      <c r="F104" s="157"/>
      <c r="G104" s="161" t="s">
        <v>106</v>
      </c>
      <c r="H104" s="168" t="s">
        <v>30</v>
      </c>
      <c r="I104" s="168"/>
      <c r="J104" s="168" t="s">
        <v>178</v>
      </c>
      <c r="K104" s="169"/>
      <c r="L104" s="157"/>
      <c r="M104" s="161" t="s">
        <v>106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108</v>
      </c>
      <c r="C105" s="248"/>
      <c r="D105" s="297" t="n">
        <v>0</v>
      </c>
      <c r="E105" s="297"/>
      <c r="F105" s="157"/>
      <c r="G105" s="185" t="s">
        <v>180</v>
      </c>
      <c r="H105" s="248" t="s">
        <v>188</v>
      </c>
      <c r="I105" s="248"/>
      <c r="J105" s="297" t="n">
        <v>5000</v>
      </c>
      <c r="K105" s="297"/>
      <c r="L105" s="157"/>
      <c r="M105" s="185" t="s">
        <v>180</v>
      </c>
      <c r="N105" s="248" t="s">
        <v>187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</row>
    <row r="107" customFormat="false" ht="18.75" hidden="false" customHeight="true" outlineLevel="0" collapsed="false">
      <c r="A107" s="161" t="s">
        <v>183</v>
      </c>
      <c r="B107" s="168" t="s">
        <v>184</v>
      </c>
      <c r="C107" s="168"/>
      <c r="D107" s="168" t="s">
        <v>185</v>
      </c>
      <c r="E107" s="169"/>
      <c r="F107" s="157"/>
      <c r="G107" s="161" t="s">
        <v>183</v>
      </c>
      <c r="H107" s="168" t="s">
        <v>184</v>
      </c>
      <c r="I107" s="168"/>
      <c r="J107" s="168" t="s">
        <v>185</v>
      </c>
      <c r="K107" s="169"/>
      <c r="L107" s="157"/>
      <c r="M107" s="161" t="s">
        <v>183</v>
      </c>
      <c r="N107" s="168" t="s">
        <v>184</v>
      </c>
      <c r="O107" s="168"/>
      <c r="P107" s="168" t="s">
        <v>185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109</v>
      </c>
      <c r="C110" s="168"/>
      <c r="D110" s="168" t="s">
        <v>121</v>
      </c>
      <c r="E110" s="169"/>
      <c r="F110" s="157"/>
      <c r="G110" s="185" t="s">
        <v>29</v>
      </c>
      <c r="H110" s="157" t="s">
        <v>109</v>
      </c>
      <c r="I110" s="168"/>
      <c r="J110" s="168" t="s">
        <v>121</v>
      </c>
      <c r="K110" s="169"/>
      <c r="L110" s="157"/>
      <c r="M110" s="185" t="s">
        <v>29</v>
      </c>
      <c r="N110" s="157" t="s">
        <v>109</v>
      </c>
      <c r="O110" s="168"/>
      <c r="P110" s="168" t="s">
        <v>121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191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192</v>
      </c>
      <c r="B114" s="189"/>
      <c r="C114" s="189"/>
      <c r="D114" s="189"/>
      <c r="E114" s="189"/>
      <c r="F114" s="157"/>
      <c r="G114" s="189" t="s">
        <v>192</v>
      </c>
      <c r="H114" s="189"/>
      <c r="I114" s="189"/>
      <c r="J114" s="189"/>
      <c r="K114" s="189"/>
      <c r="L114" s="157"/>
      <c r="M114" s="189" t="s">
        <v>192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193</v>
      </c>
      <c r="B116" s="186" t="s">
        <v>26</v>
      </c>
      <c r="C116" s="168"/>
      <c r="D116" s="168"/>
      <c r="E116" s="169"/>
      <c r="F116" s="157"/>
      <c r="G116" s="161" t="s">
        <v>193</v>
      </c>
      <c r="H116" s="186" t="s">
        <v>25</v>
      </c>
      <c r="I116" s="168"/>
      <c r="J116" s="168"/>
      <c r="K116" s="169"/>
      <c r="L116" s="157"/>
      <c r="M116" s="161" t="s">
        <v>193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135</v>
      </c>
      <c r="B118" s="168"/>
      <c r="C118" s="168"/>
      <c r="D118" s="57" t="n">
        <v>0</v>
      </c>
      <c r="E118" s="58" t="n">
        <v>0</v>
      </c>
      <c r="F118" s="157"/>
      <c r="G118" s="161" t="s">
        <v>135</v>
      </c>
      <c r="H118" s="168"/>
      <c r="I118" s="168"/>
      <c r="J118" s="57" t="n">
        <v>10000</v>
      </c>
      <c r="K118" s="58" t="n">
        <v>5000</v>
      </c>
      <c r="L118" s="157"/>
      <c r="M118" s="161" t="s">
        <v>135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136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136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136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137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137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137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138</v>
      </c>
      <c r="B121" s="168"/>
      <c r="C121" s="168"/>
      <c r="D121" s="26" t="n">
        <f aca="false">D120-E120</f>
        <v>0</v>
      </c>
      <c r="E121" s="169"/>
      <c r="F121" s="157"/>
      <c r="G121" s="161" t="s">
        <v>138</v>
      </c>
      <c r="H121" s="168"/>
      <c r="I121" s="168"/>
      <c r="J121" s="26" t="n">
        <f aca="false">J120-K120</f>
        <v>5000</v>
      </c>
      <c r="K121" s="169"/>
      <c r="L121" s="157"/>
      <c r="M121" s="161" t="s">
        <v>138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117</v>
      </c>
      <c r="B123" s="205"/>
      <c r="C123" s="205"/>
      <c r="D123" s="205"/>
      <c r="E123" s="119" t="n">
        <f aca="false">D105</f>
        <v>0</v>
      </c>
      <c r="F123" s="157"/>
      <c r="G123" s="204" t="s">
        <v>117</v>
      </c>
      <c r="H123" s="205"/>
      <c r="I123" s="205"/>
      <c r="J123" s="205"/>
      <c r="K123" s="119" t="n">
        <f aca="false">J105</f>
        <v>5000</v>
      </c>
      <c r="L123" s="157"/>
      <c r="M123" s="204" t="s">
        <v>117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141</v>
      </c>
      <c r="B124" s="168"/>
      <c r="C124" s="168"/>
      <c r="D124" s="168"/>
      <c r="E124" s="166" t="n">
        <f aca="false">A108</f>
        <v>199.99</v>
      </c>
      <c r="F124" s="157"/>
      <c r="G124" s="161" t="s">
        <v>141</v>
      </c>
      <c r="H124" s="168"/>
      <c r="I124" s="168"/>
      <c r="J124" s="168"/>
      <c r="K124" s="166" t="n">
        <f aca="false">G108</f>
        <v>239.988</v>
      </c>
      <c r="L124" s="157"/>
      <c r="M124" s="161" t="s">
        <v>141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194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194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194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195</v>
      </c>
      <c r="B128" s="189"/>
      <c r="C128" s="189"/>
      <c r="D128" s="189"/>
      <c r="E128" s="189"/>
      <c r="F128" s="157"/>
      <c r="G128" s="189" t="s">
        <v>195</v>
      </c>
      <c r="H128" s="189"/>
      <c r="I128" s="189"/>
      <c r="J128" s="189"/>
      <c r="K128" s="189"/>
      <c r="L128" s="157"/>
      <c r="M128" s="189" t="s">
        <v>195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40</v>
      </c>
      <c r="B132" s="168" t="s">
        <v>41</v>
      </c>
      <c r="C132" s="168"/>
      <c r="D132" s="168" t="s">
        <v>69</v>
      </c>
      <c r="E132" s="169"/>
      <c r="F132" s="157"/>
      <c r="G132" s="161" t="s">
        <v>40</v>
      </c>
      <c r="H132" s="168" t="s">
        <v>41</v>
      </c>
      <c r="I132" s="168"/>
      <c r="J132" s="168" t="s">
        <v>69</v>
      </c>
      <c r="K132" s="169"/>
      <c r="L132" s="157"/>
      <c r="M132" s="161" t="s">
        <v>40</v>
      </c>
      <c r="N132" s="168" t="s">
        <v>41</v>
      </c>
      <c r="O132" s="168"/>
      <c r="P132" s="168" t="s">
        <v>69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196</v>
      </c>
      <c r="B135" s="252" t="s">
        <v>197</v>
      </c>
      <c r="C135" s="252"/>
      <c r="D135" s="252" t="s">
        <v>102</v>
      </c>
      <c r="E135" s="169"/>
      <c r="F135" s="157"/>
      <c r="G135" s="251" t="s">
        <v>198</v>
      </c>
      <c r="H135" s="252" t="s">
        <v>199</v>
      </c>
      <c r="I135" s="252"/>
      <c r="J135" s="252" t="s">
        <v>200</v>
      </c>
      <c r="K135" s="169"/>
      <c r="L135" s="157"/>
      <c r="M135" s="251" t="s">
        <v>196</v>
      </c>
      <c r="N135" s="252" t="s">
        <v>197</v>
      </c>
      <c r="O135" s="252"/>
      <c r="P135" s="252" t="s">
        <v>102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201</v>
      </c>
      <c r="B138" s="168" t="s">
        <v>202</v>
      </c>
      <c r="C138" s="168"/>
      <c r="D138" s="168" t="s">
        <v>203</v>
      </c>
      <c r="E138" s="169"/>
      <c r="F138" s="157"/>
      <c r="G138" s="161" t="s">
        <v>204</v>
      </c>
      <c r="H138" s="168" t="s">
        <v>205</v>
      </c>
      <c r="I138" s="168"/>
      <c r="J138" s="168" t="s">
        <v>206</v>
      </c>
      <c r="K138" s="169"/>
      <c r="L138" s="157"/>
      <c r="M138" s="161" t="s">
        <v>201</v>
      </c>
      <c r="N138" s="168" t="s">
        <v>202</v>
      </c>
      <c r="O138" s="168"/>
      <c r="P138" s="168" t="s">
        <v>203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207</v>
      </c>
      <c r="B141" s="168" t="s">
        <v>208</v>
      </c>
      <c r="C141" s="168"/>
      <c r="D141" s="168" t="s">
        <v>209</v>
      </c>
      <c r="E141" s="169"/>
      <c r="F141" s="157"/>
      <c r="G141" s="161" t="s">
        <v>210</v>
      </c>
      <c r="H141" s="168" t="s">
        <v>211</v>
      </c>
      <c r="I141" s="168"/>
      <c r="J141" s="168" t="s">
        <v>212</v>
      </c>
      <c r="K141" s="169"/>
      <c r="L141" s="157"/>
      <c r="M141" s="161" t="s">
        <v>207</v>
      </c>
      <c r="N141" s="168" t="s">
        <v>208</v>
      </c>
      <c r="O141" s="168"/>
      <c r="P141" s="168" t="s">
        <v>209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120</v>
      </c>
      <c r="B144" s="168" t="s">
        <v>213</v>
      </c>
      <c r="C144" s="168"/>
      <c r="D144" s="168" t="s">
        <v>214</v>
      </c>
      <c r="E144" s="169"/>
      <c r="F144" s="157"/>
      <c r="G144" s="161" t="s">
        <v>215</v>
      </c>
      <c r="H144" s="168" t="s">
        <v>213</v>
      </c>
      <c r="I144" s="168"/>
      <c r="J144" s="168" t="s">
        <v>214</v>
      </c>
      <c r="K144" s="169"/>
      <c r="L144" s="157"/>
      <c r="M144" s="161" t="s">
        <v>120</v>
      </c>
      <c r="N144" s="168" t="s">
        <v>213</v>
      </c>
      <c r="O144" s="168"/>
      <c r="P144" s="168" t="s">
        <v>214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216</v>
      </c>
      <c r="B147" s="168" t="s">
        <v>217</v>
      </c>
      <c r="C147" s="168"/>
      <c r="D147" s="168" t="s">
        <v>218</v>
      </c>
      <c r="E147" s="169"/>
      <c r="F147" s="157"/>
      <c r="G147" s="161" t="s">
        <v>216</v>
      </c>
      <c r="H147" s="168" t="s">
        <v>217</v>
      </c>
      <c r="I147" s="168"/>
      <c r="J147" s="168" t="s">
        <v>218</v>
      </c>
      <c r="K147" s="169"/>
      <c r="L147" s="157"/>
      <c r="M147" s="161" t="s">
        <v>216</v>
      </c>
      <c r="N147" s="168" t="s">
        <v>217</v>
      </c>
      <c r="O147" s="168"/>
      <c r="P147" s="168" t="s">
        <v>218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219</v>
      </c>
      <c r="B150" s="168" t="s">
        <v>220</v>
      </c>
      <c r="C150" s="168"/>
      <c r="D150" s="168"/>
      <c r="E150" s="169"/>
      <c r="F150" s="157"/>
      <c r="G150" s="161" t="s">
        <v>219</v>
      </c>
      <c r="H150" s="168" t="s">
        <v>220</v>
      </c>
      <c r="I150" s="168"/>
      <c r="J150" s="168"/>
      <c r="K150" s="169"/>
      <c r="L150" s="157"/>
      <c r="M150" s="161" t="s">
        <v>219</v>
      </c>
      <c r="N150" s="168" t="s">
        <v>220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221</v>
      </c>
      <c r="N153" s="26" t="s">
        <v>222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223</v>
      </c>
      <c r="B154" s="168"/>
      <c r="C154" s="168"/>
      <c r="D154" s="215"/>
      <c r="E154" s="216"/>
      <c r="F154" s="157"/>
      <c r="G154" s="214" t="s">
        <v>223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40</v>
      </c>
      <c r="B156" s="221" t="s">
        <v>41</v>
      </c>
      <c r="C156" s="221"/>
      <c r="D156" s="168"/>
      <c r="E156" s="169"/>
      <c r="F156" s="157"/>
      <c r="G156" s="220" t="s">
        <v>40</v>
      </c>
      <c r="H156" s="221" t="s">
        <v>41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223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40</v>
      </c>
      <c r="N159" s="221" t="s">
        <v>41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186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120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207</v>
      </c>
      <c r="B43" s="287" t="s">
        <v>208</v>
      </c>
      <c r="C43" s="194"/>
      <c r="D43" s="287" t="s">
        <v>209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54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69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74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0.005</v>
      </c>
      <c r="C65" s="168"/>
      <c r="D65" s="168"/>
      <c r="E65" s="169"/>
      <c r="F65" s="157"/>
      <c r="G65" s="224" t="s">
        <v>75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B61*B66</f>
        <v>1629</v>
      </c>
      <c r="C67" s="168"/>
      <c r="D67" s="65"/>
      <c r="E67" s="169"/>
      <c r="F67" s="157"/>
      <c r="G67" s="211" t="s">
        <v>77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160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4.5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84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85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86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550.446759259259</v>
      </c>
      <c r="C82" s="168"/>
      <c r="D82" s="168"/>
      <c r="E82" s="169"/>
      <c r="F82" s="157"/>
      <c r="G82" s="161" t="s">
        <v>87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H46</f>
        <v>3480.46444444444</v>
      </c>
      <c r="C83" s="168"/>
      <c r="D83" s="168"/>
      <c r="E83" s="169"/>
      <c r="F83" s="157"/>
      <c r="G83" s="241" t="s">
        <v>88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97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98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99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(A41+(A41*B105))</f>
        <v>138.108</v>
      </c>
      <c r="C89" s="168"/>
      <c r="D89" s="168"/>
      <c r="E89" s="169"/>
      <c r="F89" s="157"/>
      <c r="G89" s="239" t="s">
        <v>100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101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0</v>
      </c>
      <c r="E99" s="58"/>
      <c r="F99" s="157"/>
      <c r="G99" s="185" t="s">
        <v>180</v>
      </c>
      <c r="H99" s="248" t="s">
        <v>108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  <c r="AA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61" t="s">
        <v>193</v>
      </c>
      <c r="B110" s="186" t="s">
        <v>26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10000</v>
      </c>
      <c r="E112" s="58" t="n">
        <v>5000</v>
      </c>
      <c r="F112" s="157"/>
      <c r="G112" s="161" t="s">
        <v>135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136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137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5000</v>
      </c>
      <c r="E115" s="169"/>
      <c r="F115" s="157"/>
      <c r="G115" s="161" t="s">
        <v>138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194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40</v>
      </c>
      <c r="B126" s="168" t="s">
        <v>41</v>
      </c>
      <c r="C126" s="168"/>
      <c r="D126" s="168" t="s">
        <v>69</v>
      </c>
      <c r="E126" s="169"/>
      <c r="F126" s="157"/>
      <c r="G126" s="161" t="s">
        <v>40</v>
      </c>
      <c r="H126" s="168" t="s">
        <v>41</v>
      </c>
      <c r="I126" s="168"/>
      <c r="J126" s="168" t="s">
        <v>69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196</v>
      </c>
      <c r="B129" s="252" t="s">
        <v>197</v>
      </c>
      <c r="C129" s="252"/>
      <c r="D129" s="252" t="s">
        <v>102</v>
      </c>
      <c r="E129" s="169"/>
      <c r="F129" s="157"/>
      <c r="G129" s="251" t="s">
        <v>198</v>
      </c>
      <c r="H129" s="252" t="s">
        <v>199</v>
      </c>
      <c r="I129" s="252"/>
      <c r="J129" s="252" t="s">
        <v>200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/>
      <c r="J32" s="39" t="s">
        <v>43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IF(B26="YES",K42,"0")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62</v>
      </c>
      <c r="B45" s="14"/>
      <c r="C45" s="301" t="s">
        <v>62</v>
      </c>
      <c r="D45" s="301"/>
      <c r="E45" s="301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-756.0974340266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(G158*B67)</f>
        <v>1144.5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45468.749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26865.8831902377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927.687248290581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32469.0536901703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32469.0536901703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303" t="n">
        <f aca="false">IF(B26="YES",((E40/B85)*(1+A108)),"0")</f>
        <v>34.3333333333333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927.687248290581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B94+B95</f>
        <v>1851.4108796608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963.001534004866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112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257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v>0</v>
      </c>
      <c r="F122" s="116" t="n">
        <f aca="false">F4</f>
        <v>0</v>
      </c>
      <c r="G122" s="117" t="n"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v>0</v>
      </c>
      <c r="F123" s="118" t="n">
        <f aca="false">F5</f>
        <v>0</v>
      </c>
      <c r="G123" s="114" t="n"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0</v>
      </c>
      <c r="Y124" s="119" t="n">
        <f aca="false">(Y121*Y122)+Y123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</v>
      </c>
      <c r="I148" s="1" t="n">
        <f aca="false">(H148-G81)/1.2</f>
        <v>833.333333333333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-14056.251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45468.749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34.3333333333333</v>
      </c>
      <c r="C167" s="148"/>
      <c r="D167" s="148"/>
      <c r="E167" s="150" t="n">
        <f aca="false">B96</f>
        <v>1851.4108796608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927.687248290581</v>
      </c>
      <c r="T167" s="150" t="n">
        <f aca="false">T94</f>
        <v>35.3142857142857</v>
      </c>
      <c r="U167" s="148"/>
      <c r="V167" s="148"/>
      <c r="W167" s="150" t="n">
        <f aca="false">T96</f>
        <v>963.001534004866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36523.9575</v>
      </c>
      <c r="T173" s="23" t="n">
        <f aca="false">Z137</f>
        <v>7304.7915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199.99</v>
      </c>
      <c r="C182" s="23"/>
      <c r="D182" s="31"/>
      <c r="E182" s="23" t="n">
        <f aca="false">E179+A182+B182+A185</f>
        <v>63807.7041214612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-12999.6953098297</v>
      </c>
      <c r="T182" s="23" t="n">
        <f aca="false">T114</f>
        <v>199.99</v>
      </c>
      <c r="U182" s="23"/>
      <c r="V182" s="31"/>
      <c r="W182" s="23" t="n">
        <f aca="false">W179+S182+T182+S185</f>
        <v>32679.0436901703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1144.5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3265.09</v>
      </c>
      <c r="C191" s="14"/>
      <c r="D191" s="14"/>
      <c r="E191" s="23" t="n">
        <f aca="false">H148</f>
        <v>1000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1499.49624166667</v>
      </c>
      <c r="U191" s="14"/>
      <c r="V191" s="14"/>
      <c r="W191" s="23" t="n">
        <f aca="false">Z148</f>
        <v>-14056.251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1851.4108796608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963.001534004866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2022-12-02T18:47:12Z</dcterms:modified>
  <cp:revision>166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