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<sst xmlns="http://schemas.openxmlformats.org/spreadsheetml/2006/main" count="40463" uniqueCount="433">
  <si>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</si>
  <si>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</si>
  <si>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</si>
  <si>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</si>
  <si>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</si>
  <si>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</si>
  <si>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</si>
  <si>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</si>
  <si>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</si>
  <si>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</si>
  <si>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</si>
  <si>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</si>
  <si>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</si>
  <si>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</si>
  <si>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</si>
  <si>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</si>
  <si>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</si>
  <si>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</si>
  <si>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</si>
  <si>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</si>
  <si>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</si>
  <si>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</si>
  <si>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</si>
  <si>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</si>
  <si>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</si>
  <si>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</si>
  <si>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</si>
  <si>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</si>
  <si>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</si>
  <si>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</si>
  <si>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</si>
  <si>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</si>
  <si>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</si>
  <si>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</si>
  <si>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</si>
  <si>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</si>
  <si>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</si>
  <si>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</si>
  <si>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</si>
  <si>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</si>
  <si>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</si>
  <si>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</si>
  <si>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</si>
  <si>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</si>
  <si>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</si>
  <si>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</si>
  <si>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</si>
  <si>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</si>
  <si>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</si>
  <si>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</si>
  <si>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</si>
  <si>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</si>
  <si>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</si>
  <si>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</si>
  <si>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</si>
  <si>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</si>
  <si>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</si>
  <si>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</si>
  <si>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</si>
  <si>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</si>
  <si>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</si>
  <si>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</si>
  <si>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</si>
  <si>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</si>
  <si>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</si>
  <si>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</si>
  <si>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</si>
  <si>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</si>
  <si>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</si>
  <si>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</si>
  <si>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</si>
  <si>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</si>
  <si>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</si>
  <si>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</si>
  <si>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</si>
  <si>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</si>
  <si>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</si>
  <si>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</si>
  <si>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</si>
  <si>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</si>
  <si>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</si>
  <si>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</si>
  <si>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</si>
  <si>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</si>
  <si>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</si>
  <si>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</si>
  <si>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</si>
  <si>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</si>
  <si>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</si>
  <si>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</si>
  <si>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</si>
  <si>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</si>
  <si>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</si>
  <si>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</si>
  <si>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</si>
  <si>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</si>
  <si>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</si>
  <si>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</si>
  <si>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</si>
  <si>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</si>
  <si>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</si>
  <si>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</si>
  <si>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</si>
  <si>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</si>
  <si>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</si>
  <si>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</si>
  <si>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</si>
  <si>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</si>
  <si>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</si>
  <si>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</si>
  <si>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</si>
  <si>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</si>
  <si>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</si>
  <si>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</si>
  <si>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</si>
  <si>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</si>
  <si>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</si>
  <si>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</si>
  <si>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</si>
  <si>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</si>
  <si>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</si>
  <si>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</si>
  <si>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</si>
  <si>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</si>
  <si>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</si>
  <si>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</si>
  <si>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</si>
  <si>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</si>
  <si>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</si>
  <si>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</si>
  <si>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</si>
  <si>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</si>
  <si>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</si>
  <si>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</si>
  <si>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</si>
  <si>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</si>
  <si>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</si>
  <si>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</si>
  <si>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</si>
  <si>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</si>
  <si>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</si>
  <si>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</si>
  <si>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</si>
  <si>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</si>
  <si>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</si>
  <si>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</si>
  <si>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</si>
  <si>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</si>
  <si>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</si>
  <si>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</si>
  <si>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</si>
  <si>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</si>
  <si>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</si>
  <si>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</si>
  <si>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</si>
  <si>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</si>
  <si>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</si>
  <si>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</si>
  <si>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</si>
  <si>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</si>
  <si>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</si>
  <si>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</si>
  <si>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</si>
  <si>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</si>
  <si>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</si>
  <si>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</si>
  <si>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</si>
  <si>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</si>
  <si>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</si>
  <si>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</si>
  <si>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</si>
  <si>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</si>
  <si>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</si>
  <si>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</si>
  <si>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</si>
  <si>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</si>
  <si>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</si>
  <si>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</si>
  <si>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</si>
  <si>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</si>
  <si>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</si>
  <si>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</si>
  <si>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</si>
  <si>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</si>
  <si>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</si>
  <si>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</si>
  <si>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</si>
  <si>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</si>
  <si>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</si>
  <si>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</si>
  <si>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</si>
  <si>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</si>
  <si>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</si>
  <si>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</si>
  <si>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</si>
  <si>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</si>
  <si>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</si>
  <si>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</si>
  <si>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</si>
  <si>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</si>
  <si>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</si>
  <si>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</si>
  <si>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</si>
  <si>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</si>
  <si>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</si>
  <si>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</si>
  <si>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</si>
  <si>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</si>
  <si>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</si>
  <si>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</si>
  <si>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</si>
  <si>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</si>
  <si>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</si>
  <si>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</si>
  <si>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</si>
  <si>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</si>
  <si>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</si>
  <si>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</si>
  <si>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</si>
  <si>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</si>
  <si>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</si>
  <si>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</si>
  <si>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</si>
  <si>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</si>
  <si>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</si>
  <si>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</si>
  <si>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</si>
  <si>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</si>
  <si>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</si>
  <si>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</si>
  <si>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</si>
  <si>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</si>
  <si>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</si>
  <si>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</si>
  <si>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</si>
  <si>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</si>
  <si>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</si>
  <si>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</si>
  <si>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</si>
  <si>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</si>
  <si>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</si>
  <si>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</si>
  <si>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</si>
  <si>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</si>
  <si>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</si>
  <si>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</si>
  <si>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</si>
  <si>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</si>
  <si>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</si>
  <si>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</si>
  <si>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</si>
  <si>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</si>
  <si>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</si>
  <si>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</si>
  <si>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</si>
  <si>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</si>
  <si>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</si>
  <si>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</si>
  <si>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</si>
  <si>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</si>
  <si>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</si>
  <si>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</si>
  <si>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</si>
  <si>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</si>
  <si>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</si>
  <si>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</si>
  <si>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</si>
  <si>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</si>
  <si>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</si>
  <si>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</si>
  <si>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</si>
  <si>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</si>
  <si>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</si>
  <si>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</si>
  <si>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</si>
  <si>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</si>
  <si>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</si>
  <si>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</si>
  <si>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</si>
  <si>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</si>
  <si>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</si>
  <si>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</si>
  <si>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</si>
  <si>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</si>
  <si>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</si>
  <si>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</si>
  <si>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</si>
  <si>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</si>
  <si>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</si>
  <si>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</si>
  <si>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</si>
  <si>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</si>
  <si>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</si>
  <si>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</si>
  <si>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</si>
  <si>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</si>
  <si>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</si>
  <si>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</si>
  <si>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</si>
  <si>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</si>
  <si>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</si>
  <si>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</si>
  <si>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</si>
  <si>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</si>
  <si>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</si>
  <si>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</si>
  <si>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</si>
  <si>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</si>
  <si>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</si>
  <si>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</si>
  <si>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</si>
  <si>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</si>
  <si>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</si>
  <si>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</si>
  <si>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</si>
  <si>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</si>
  <si>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</si>
  <si>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</si>
  <si>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</si>
  <si>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</si>
  <si>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</si>
  <si>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</si>
  <si>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</si>
  <si>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</si>
  <si>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</si>
  <si>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</si>
  <si>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</si>
  <si>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</si>
  <si>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</si>
  <si>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</si>
  <si>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</si>
  <si>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</si>
  <si>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</si>
  <si>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</si>
  <si>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</si>
  <si>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</si>
  <si>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</si>
  <si>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</si>
  <si>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</si>
  <si>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</si>
  <si>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</si>
  <si>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</si>
  <si>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</si>
  <si>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</si>
  <si>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</si>
  <si>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</si>
  <si>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</si>
  <si>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</si>
  <si>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50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</si>
  <si>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</si>
  <si>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</si>
  <si>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</si>
  <si>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</si>
  <si>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</si>
  <si>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</si>
  <si>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</si>
  <si>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</si>
  <si>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</si>
  <si>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</si>
  <si>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</si>
  <si>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</si>
  <si>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</si>
  <si>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</si>
  <si>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</si>
  <si>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</si>
  <si>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</si>
  <si>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</si>
  <si>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</si>
  <si>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</si>
  <si>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</si>
  <si>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</si>
  <si>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</si>
  <si>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</si>
  <si>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</si>
  <si>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</si>
  <si>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</si>
  <si>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</si>
  <si>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</si>
  <si>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</si>
  <si>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</si>
  <si>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</si>
  <si>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296.00</t>
  </si>
  <si>
    <t xml:space="preserve">470.00</t>
  </si>
  <si>
    <t xml:space="preserve">17780.00</t>
  </si>
  <si>
    <t xml:space="preserve">5.28</t>
  </si>
  <si>
    <t xml:space="preserve">60</t>
  </si>
  <si>
    <t xml:space="preserve">2</t>
  </si>
  <si>
    <t xml:space="preserve">RFL included?</t>
  </si>
  <si>
    <t>NO</t>
  </si>
  <si>
    <t>30</t>
  </si>
  <si>
    <t>239.99</t>
  </si>
  <si>
    <t>YES</t>
  </si>
  <si>
    <t>0</t>
  </si>
  <si>
    <t>40</t>
  </si>
  <si>
    <t>500</t>
  </si>
  <si>
    <t>60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</si>
  <si>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</si>
  <si>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</si>
  <si>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</si>
  <si>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</si>
  <si>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</si>
  <si>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</si>
  <si>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</si>
  <si>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</si>
  <si>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</si>
  <si>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</si>
  <si>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</si>
  <si>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199.99</t>
  </si>
  <si>
    <t>21583.33</t>
  </si>
  <si>
    <t>33</t>
  </si>
  <si>
    <t>100</t>
  </si>
  <si>
    <t>200</t>
  </si>
  <si>
    <t xml:space="preserve"> Terminal pause with 6 down </t>
  </si>
  <si>
    <t>A1 Credit</t>
  </si>
  <si>
    <t>48887.50</t>
  </si>
  <si>
    <t>470.00</t>
  </si>
  <si>
    <t>70</t>
  </si>
  <si>
    <t>5.28</t>
  </si>
  <si>
    <t>371.67</t>
  </si>
  <si>
    <t>18015.17</t>
  </si>
  <si>
    <t>17780.00</t>
  </si>
  <si>
    <t>296.00</t>
  </si>
  <si>
    <t>48937.50</t>
  </si>
  <si>
    <t>658.33</t>
  </si>
  <si>
    <t>8.19</t>
  </si>
  <si>
    <t>17785.00</t>
  </si>
  <si>
    <t>341.00</t>
  </si>
  <si>
    <t>162.00</t>
  </si>
  <si>
    <t>13.50</t>
  </si>
  <si>
    <t>20615.00</t>
  </si>
  <si>
    <t>311.00</t>
  </si>
  <si>
    <t>284.17</t>
  </si>
  <si>
    <t>20958.33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</si>
</sst>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1" sqref="F260 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1" sqref="F260 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19458.33</v>
      </c>
      <c r="B37" s="32"/>
      <c r="C37" s="41" t="s">
        <v>402</v>
      </c>
      <c r="D37" s="41"/>
      <c r="E37" s="32"/>
      <c r="F37" s="43" t="n">
        <f aca="false">A37-C37</f>
        <v>18458.33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3891.666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12864.0424566654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18458.33</v>
      </c>
      <c r="C90" s="32"/>
      <c r="D90" s="32"/>
      <c r="E90" s="23"/>
      <c r="F90" s="25" t="s">
        <v>105</v>
      </c>
      <c r="G90" s="27" t="n">
        <f aca="false">F37</f>
        <v>18458.33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12103.3882001204</v>
      </c>
      <c r="C97" s="32"/>
      <c r="D97" s="32"/>
      <c r="E97" s="23"/>
      <c r="F97" s="31" t="s">
        <v>112</v>
      </c>
      <c r="G97" s="33" t="n">
        <f aca="false">G90-G95</f>
        <v>11710.260698559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1170.54931424231</v>
      </c>
      <c r="C98" s="32"/>
      <c r="D98" s="32"/>
      <c r="E98" s="23"/>
      <c r="F98" s="31" t="s">
        <v>113</v>
      </c>
      <c r="G98" s="33" t="n">
        <f aca="false">(G97/G96)</f>
        <v>1099.47913809893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12876.0424566654</v>
      </c>
      <c r="C99" s="32"/>
      <c r="D99" s="32"/>
      <c r="E99" s="23"/>
      <c r="F99" s="31" t="s">
        <v>114</v>
      </c>
      <c r="G99" s="33" t="n">
        <f aca="false">((G98*(G94))+G86)</f>
        <v>12094.2705190883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12876.0424566654</v>
      </c>
      <c r="C101" s="32"/>
      <c r="D101" s="32"/>
      <c r="E101" s="23"/>
      <c r="F101" s="56" t="s">
        <v>116</v>
      </c>
      <c r="G101" s="65" t="n">
        <f aca="false">(G99+G100)</f>
        <v>12094.2705190883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1170.54931424231</v>
      </c>
      <c r="C104" s="32"/>
      <c r="D104" s="32"/>
      <c r="E104" s="23"/>
      <c r="F104" s="95" t="s">
        <v>118</v>
      </c>
      <c r="G104" s="96" t="n">
        <f aca="false">G101/(G94)</f>
        <v>1099.47913809893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1170.54931424231</v>
      </c>
      <c r="C105" s="32"/>
      <c r="D105" s="32"/>
      <c r="E105" s="23" t="s">
        <v>391</v>
      </c>
      <c r="F105" s="97" t="s">
        <v>119</v>
      </c>
      <c r="G105" s="98" t="n">
        <f aca="false">G103+G104</f>
        <v>1099.47913809893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405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391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23349.996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23349.996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23349.996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23349.996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23349.996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19458.33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3891.666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23349.996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23349.996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-13715.275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1170.54931424231</v>
      </c>
      <c r="B176" s="177" t="n">
        <f aca="false">B103</f>
        <v>0</v>
      </c>
      <c r="C176" s="174"/>
      <c r="D176" s="174"/>
      <c r="E176" s="177" t="n">
        <f aca="false">B105</f>
        <v>1170.54931424231</v>
      </c>
      <c r="F176" s="23"/>
      <c r="G176" s="23" t="n">
        <f aca="false">ROUND(G104, 2)</f>
        <v>1099.48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-6873.95354333458</v>
      </c>
      <c r="B191" s="103" t="str">
        <f aca="false">B123</f>
        <v>199.99</v>
      </c>
      <c r="C191" s="103"/>
      <c r="D191" s="23"/>
      <c r="E191" s="103" t="n">
        <f aca="false">E188+A191+(B191*1.2)+A194</f>
        <v>19126.0304566654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1170.54931424231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-7655.716</v>
      </c>
      <c r="B210" s="186" t="n">
        <f aca="false">E188+A210+(B191*1.2)+A194</f>
        <v>18344.268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1170.54931424231</v>
      </c>
      <c r="B221" s="177" t="n">
        <f aca="false">B176</f>
        <v>0</v>
      </c>
      <c r="C221" s="174"/>
      <c r="D221" s="174"/>
      <c r="E221" s="177" t="n">
        <f aca="false">E176</f>
        <v>1170.54931424231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-6873.95354333458</v>
      </c>
      <c r="B233" s="103" t="str">
        <f aca="false">B191</f>
        <v>199.99</v>
      </c>
      <c r="C233" s="103"/>
      <c r="D233" s="113"/>
      <c r="E233" s="103" t="n">
        <f aca="false">E191</f>
        <v>19126.0304566654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1170.54931424231</v>
      </c>
      <c r="B239" s="103" t="n">
        <f aca="false">B176</f>
        <v>0</v>
      </c>
      <c r="C239" s="186"/>
      <c r="D239" s="186"/>
      <c r="E239" s="103" t="n">
        <f aca="false">E176</f>
        <v>1170.54931424231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2207.28165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791.762456665427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763.002476665427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12876.0424566654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763.002476665427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248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8973.16638666667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9049.17949441979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754.098291201649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819.098291201649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262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20.0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754.098291201649</v>
      </c>
      <c r="B128" s="321" t="n">
        <f aca="false">IF(A105="YES", B89, 0)</f>
        <v>65</v>
      </c>
      <c r="C128" s="326"/>
      <c r="D128" s="321" t="n">
        <f aca="false">B91</f>
        <v>819.098291201649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6786.88462081485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7371.88462081485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754.098291201649</v>
      </c>
      <c r="B137" s="38" t="n">
        <f aca="false">IF(A105="YES", B89, 0)</f>
        <v>65</v>
      </c>
      <c r="C137" s="317"/>
      <c r="D137" s="38" t="n">
        <f aca="false">B91</f>
        <v>819.098291201649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819.098291201649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754.098291201649</v>
      </c>
      <c r="B171" s="355" t="n">
        <f aca="false">IF(A105="YES", B89, 0)</f>
        <v>65</v>
      </c>
      <c r="C171" s="358"/>
      <c r="D171" s="355" t="n">
        <f aca="false">B91</f>
        <v>819.098291201649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6786.88462081485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7371.88462081485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754.098291201649</v>
      </c>
      <c r="B180" s="103" t="n">
        <f aca="false">IF(A105="YES", B89, 0)</f>
        <v>65</v>
      </c>
      <c r="C180" s="353"/>
      <c r="D180" s="103" t="n">
        <f aca="false">B91</f>
        <v>819.098291201649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402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259.027833333333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261.6945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261.6945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9122.0848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9186.48031593384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765.54002632782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765.54002632782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765.54002632782</v>
      </c>
      <c r="B134" s="321" t="n">
        <f aca="false">IF(A111="YES", B95, 0)</f>
        <v>0</v>
      </c>
      <c r="C134" s="325"/>
      <c r="D134" s="321" t="n">
        <f aca="false">B97</f>
        <v>765.54002632782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765.54002632782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765.54002632782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765.54002632782</v>
      </c>
      <c r="B143" s="38" t="n">
        <f aca="false">IF(A111="YES", B95, 0)</f>
        <v>0</v>
      </c>
      <c r="C143" s="317"/>
      <c r="D143" s="38" t="n">
        <f aca="false">B97</f>
        <v>765.54002632782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733.491626666667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765.54002632782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765.54002632782</v>
      </c>
      <c r="B177" s="355" t="n">
        <f aca="false">IF(A111="YES", B95, 0)</f>
        <v>0</v>
      </c>
      <c r="C177" s="357"/>
      <c r="D177" s="355" t="n">
        <f aca="false">A177+B177</f>
        <v>765.54002632782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765.54002632782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765.54002632782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765.54002632782</v>
      </c>
      <c r="B186" s="103" t="n">
        <f aca="false">IF(A111="YES", B95, 0)</f>
        <v>0</v>
      </c>
      <c r="C186" s="353"/>
      <c r="D186" s="103" t="n">
        <f aca="false">B97</f>
        <v>765.54002632782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733.491626666667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2943.31170666667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2943.31170666667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10000.0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844.134988346556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411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65</v>
      </c>
      <c r="C134" s="326"/>
      <c r="D134" s="321" t="n">
        <f aca="false">B97</f>
        <v>844.134988346556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844.134988346556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65</v>
      </c>
      <c r="C143" s="317"/>
      <c r="D143" s="38" t="n">
        <f aca="false">B97</f>
        <v>844.134988346556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844.134988346556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65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844.134988346556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65</v>
      </c>
      <c r="C186" s="353"/>
      <c r="D186" s="103" t="n">
        <f aca="false">B97</f>
        <v>844.134988346556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1920.98976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1920.98976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428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242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611.815958095289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611.815958095289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25443.3768750692</v>
      </c>
      <c r="N39" s="1" t="n">
        <f aca="false">K39-L39</f>
        <v>-5985.04687506925</v>
      </c>
      <c r="P39" s="212"/>
    </row>
    <row r="40" customFormat="false" ht="17.35" hidden="false" customHeight="false" outlineLevel="0" collapsed="false">
      <c r="A40" s="107" t="n">
        <f aca="false">E36*A45/100</f>
        <v>10575.0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-5985.04687506925</v>
      </c>
      <c r="N40" s="1" t="n">
        <f aca="false">N38-N39</f>
        <v>8896.72687506925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19458.33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611.815958095289</v>
      </c>
      <c r="L47" s="2" t="n">
        <f aca="false">L49-K42</f>
        <v>800</v>
      </c>
      <c r="M47" s="1" t="n">
        <f aca="false">K47-L47</f>
        <v>-188.184041904711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611.815958095289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611.815958095289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5939.84038421008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611.815958095289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611.815958095289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611.815958095289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611.815958095289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804.511732868976</v>
      </c>
      <c r="C89" s="93"/>
      <c r="D89" s="93"/>
      <c r="E89" s="113"/>
      <c r="F89" s="31" t="s">
        <v>113</v>
      </c>
      <c r="G89" s="33" t="n">
        <f aca="false">(G88/G87)</f>
        <v>731.034912988506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27353.3989175452</v>
      </c>
      <c r="C90" s="93"/>
      <c r="D90" s="93"/>
      <c r="E90" s="113"/>
      <c r="F90" s="31" t="s">
        <v>114</v>
      </c>
      <c r="G90" s="33" t="n">
        <f aca="false">((G89*(G85))+G77)</f>
        <v>25586.2219545977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27353.3989175452</v>
      </c>
      <c r="C92" s="93"/>
      <c r="D92" s="93"/>
      <c r="E92" s="113"/>
      <c r="F92" s="56" t="s">
        <v>116</v>
      </c>
      <c r="G92" s="65" t="n">
        <f aca="false">(G90+G91)</f>
        <v>25586.2219545977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804.511732868976</v>
      </c>
      <c r="C95" s="93"/>
      <c r="D95" s="93"/>
      <c r="E95" s="113"/>
      <c r="F95" s="95" t="s">
        <v>118</v>
      </c>
      <c r="G95" s="96" t="n">
        <f aca="false">G92/(G85)</f>
        <v>731.034912988506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804.511732868976</v>
      </c>
      <c r="C96" s="93"/>
      <c r="D96" s="93"/>
      <c r="E96" s="113"/>
      <c r="F96" s="97" t="s">
        <v>119</v>
      </c>
      <c r="G96" s="98" t="n">
        <f aca="false">G94+G95</f>
        <v>731.034912988506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804.511732868976</v>
      </c>
      <c r="B167" s="177" t="str">
        <f aca="false">B94</f>
        <v>0</v>
      </c>
      <c r="C167" s="174"/>
      <c r="D167" s="174"/>
      <c r="E167" s="177" t="n">
        <f aca="false">B96</f>
        <v>804.511732868976</v>
      </c>
      <c r="F167" s="23"/>
      <c r="G167" s="23" t="n">
        <f aca="false">ROUND(G95, 2)</f>
        <v>731.03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4897.91465041416</v>
      </c>
      <c r="B182" s="103" t="str">
        <f aca="false">B114</f>
        <v>239.99</v>
      </c>
      <c r="C182" s="103"/>
      <c r="D182" s="23"/>
      <c r="E182" s="103" t="n">
        <f aca="false">E179+A182+B182+A185</f>
        <v>28397.9006504142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804.511732868976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804.511732868976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2399.53573286897</v>
      </c>
      <c r="B201" s="186" t="n">
        <f aca="false">E179+A201+B182+A185</f>
        <v>25899.521732869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804.511732868976</v>
      </c>
      <c r="B212" s="177" t="str">
        <f aca="false">B167</f>
        <v>0</v>
      </c>
      <c r="C212" s="174"/>
      <c r="D212" s="174"/>
      <c r="E212" s="177" t="n">
        <f aca="false">E167</f>
        <v>804.511732868976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4897.91465041416</v>
      </c>
      <c r="B224" s="103" t="str">
        <f aca="false">B182</f>
        <v>239.99</v>
      </c>
      <c r="C224" s="103"/>
      <c r="D224" s="113"/>
      <c r="E224" s="103" t="n">
        <f aca="false">E182</f>
        <v>28397.9006504142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804.511732868976</v>
      </c>
      <c r="B230" s="103" t="str">
        <f aca="false">B167</f>
        <v>0</v>
      </c>
      <c r="C230" s="186"/>
      <c r="D230" s="186"/>
      <c r="E230" s="103" t="n">
        <f aca="false">E167</f>
        <v>804.511732868976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804.511732868976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2289.70517569444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2508.37891754518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2380.71437337852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2508.37891754518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2380.71437337852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420.918771076395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408.168771076395</v>
      </c>
      <c r="B36" s="232" t="n">
        <f aca="false">IF(B26="YES", K42, "0.00")</f>
        <v>12.75</v>
      </c>
      <c r="C36" s="232"/>
      <c r="D36" s="232"/>
      <c r="E36" s="232" t="n">
        <f aca="false">K31</f>
        <v>18960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23851.1106307193</v>
      </c>
      <c r="N39" s="1" t="n">
        <f aca="false">K39-L39</f>
        <v>-4392.78063071932</v>
      </c>
      <c r="P39" s="212"/>
    </row>
    <row r="40" customFormat="false" ht="17.35" hidden="false" customHeight="false" outlineLevel="0" collapsed="false">
      <c r="A40" s="107" t="n">
        <f aca="false">E36*A45/100</f>
        <v>18960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15800</v>
      </c>
      <c r="L40" s="2" t="n">
        <f aca="false">K39-L39</f>
        <v>-4392.78063071932</v>
      </c>
      <c r="N40" s="1" t="n">
        <f aca="false">N38-N39</f>
        <v>7304.46063071932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14728.4839014736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4729.84609852637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408.168771076395</v>
      </c>
      <c r="L47" s="2" t="n">
        <f aca="false">L49-K42</f>
        <v>787.25</v>
      </c>
      <c r="M47" s="1" t="n">
        <f aca="false">K47-L47</f>
        <v>-379.081228923605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420.918771076395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420.918771076395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2033.21442206914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408.168771076395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408.168771076395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420.918771076395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420.918771076395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18960</v>
      </c>
      <c r="C82" s="93"/>
      <c r="D82" s="93"/>
      <c r="E82" s="113"/>
      <c r="F82" s="31" t="s">
        <v>106</v>
      </c>
      <c r="G82" s="33" t="n">
        <f aca="false">IF(A111 = "Yes", A40, 0)</f>
        <v>18960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16734.6800730163</v>
      </c>
      <c r="C86" s="93"/>
      <c r="D86" s="93"/>
      <c r="E86" s="113"/>
      <c r="F86" s="31" t="s">
        <v>110</v>
      </c>
      <c r="G86" s="33" t="n">
        <f aca="false">(G82/((1+G84)^(G85+1)))</f>
        <v>17769.9158271279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16471.9553075981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16471.9553075981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6515.31592698368</v>
      </c>
      <c r="C88" s="93"/>
      <c r="D88" s="93"/>
      <c r="E88" s="113"/>
      <c r="F88" s="31" t="s">
        <v>112</v>
      </c>
      <c r="G88" s="33" t="n">
        <f aca="false">G81-G86</f>
        <v>5480.08017287207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630.112697725989</v>
      </c>
      <c r="C89" s="93"/>
      <c r="D89" s="93"/>
      <c r="E89" s="113"/>
      <c r="F89" s="31" t="s">
        <v>113</v>
      </c>
      <c r="G89" s="33" t="n">
        <f aca="false">(G88/G87)</f>
        <v>514.526019555129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6931.23967498588</v>
      </c>
      <c r="C90" s="93"/>
      <c r="D90" s="93"/>
      <c r="E90" s="113"/>
      <c r="F90" s="31" t="s">
        <v>114</v>
      </c>
      <c r="G90" s="33" t="n">
        <f aca="false">((G89*(G85))+G77)</f>
        <v>5659.78621510642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6931.23967498588</v>
      </c>
      <c r="C92" s="93"/>
      <c r="D92" s="93"/>
      <c r="E92" s="113"/>
      <c r="F92" s="56" t="s">
        <v>116</v>
      </c>
      <c r="G92" s="65" t="n">
        <f aca="false">(G90+G91)</f>
        <v>5659.78621510642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630.112697725989</v>
      </c>
      <c r="C95" s="93"/>
      <c r="D95" s="93"/>
      <c r="E95" s="113"/>
      <c r="F95" s="95" t="s">
        <v>118</v>
      </c>
      <c r="G95" s="96" t="n">
        <f aca="false">G92/(G85)</f>
        <v>514.526019555129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646.803606816898</v>
      </c>
      <c r="C96" s="93"/>
      <c r="D96" s="93"/>
      <c r="E96" s="113"/>
      <c r="F96" s="97" t="s">
        <v>119</v>
      </c>
      <c r="G96" s="98" t="n">
        <f aca="false">G94+G95</f>
        <v>531.216928646038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630.112697725989</v>
      </c>
      <c r="B167" s="177" t="n">
        <f aca="false">B94</f>
        <v>16.6909090909091</v>
      </c>
      <c r="C167" s="174"/>
      <c r="D167" s="174"/>
      <c r="E167" s="177" t="n">
        <f aca="false">B96</f>
        <v>646.803606816898</v>
      </c>
      <c r="F167" s="23"/>
      <c r="G167" s="23" t="n">
        <f aca="false">ROUND(G95, 2)</f>
        <v>514.53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18960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18960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18960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2641.24367498587</v>
      </c>
      <c r="B182" s="103" t="str">
        <f aca="false">B114</f>
        <v>199.99</v>
      </c>
      <c r="C182" s="103"/>
      <c r="D182" s="23"/>
      <c r="E182" s="103" t="n">
        <f aca="false">E179+A182+(B182*1.2)+A185</f>
        <v>26141.2276749859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18970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96.8749833333334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199.924983333333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646.803606816898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1369.834</v>
      </c>
      <c r="B201" s="186" t="n">
        <f aca="false">E179+A201+(B182*1.2)+A185</f>
        <v>24869.818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630.112697725989</v>
      </c>
      <c r="B212" s="177" t="n">
        <f aca="false">B167</f>
        <v>16.6909090909091</v>
      </c>
      <c r="C212" s="174"/>
      <c r="D212" s="174"/>
      <c r="E212" s="177" t="n">
        <f aca="false">E167</f>
        <v>646.803606816898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2641.24367498587</v>
      </c>
      <c r="B224" s="103" t="str">
        <f aca="false">B182</f>
        <v>199.99</v>
      </c>
      <c r="C224" s="103"/>
      <c r="D224" s="113"/>
      <c r="E224" s="103" t="n">
        <f aca="false">E182</f>
        <v>26141.2276749859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630.112697725989</v>
      </c>
      <c r="B230" s="103" t="n">
        <f aca="false">B167</f>
        <v>16.6909090909091</v>
      </c>
      <c r="C230" s="186"/>
      <c r="D230" s="186"/>
      <c r="E230" s="103" t="n">
        <f aca="false">E167</f>
        <v>646.803606816898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18960</v>
      </c>
      <c r="B233" s="103" t="n">
        <f aca="false">E185</f>
        <v>18970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2199.92498333333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1281.40967498587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1295.74969498587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1281.40967498587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1295.74969498587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944.1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1261.86229378209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1230.39229378209</v>
      </c>
      <c r="B36" s="232" t="n">
        <f aca="false">IF(B26="YES", K42, "0.00")</f>
        <v>31.47</v>
      </c>
      <c r="C36" s="232"/>
      <c r="D36" s="232"/>
      <c r="E36" s="232" t="n">
        <f aca="false">K31</f>
        <v>16950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14120.5319825147</v>
      </c>
      <c r="N39" s="1" t="n">
        <f aca="false">K39-L39</f>
        <v>5337.79801748529</v>
      </c>
      <c r="P39" s="212"/>
    </row>
    <row r="40" customFormat="false" ht="17.35" hidden="false" customHeight="false" outlineLevel="0" collapsed="false">
      <c r="A40" s="107" t="n">
        <f aca="false">E36*A45/100</f>
        <v>6780</v>
      </c>
      <c r="B40" s="107" t="n">
        <f aca="false">IF(B26="YES", K42, "0.00")</f>
        <v>31.47</v>
      </c>
      <c r="C40" s="107"/>
      <c r="D40" s="107"/>
      <c r="E40" s="182" t="n">
        <f aca="false">K32</f>
        <v>944.1</v>
      </c>
      <c r="F40" s="186"/>
      <c r="G40" s="186"/>
      <c r="H40" s="47"/>
      <c r="J40" s="2" t="s">
        <v>106</v>
      </c>
      <c r="K40" s="2" t="n">
        <f aca="false">(A40)/1.2</f>
        <v>5650</v>
      </c>
      <c r="L40" s="2" t="n">
        <f aca="false">K39-L39</f>
        <v>5337.79801748529</v>
      </c>
      <c r="N40" s="1" t="n">
        <f aca="false">N38-N39</f>
        <v>-2426.11801748529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31.47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5238.53844113804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40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14219.791558862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1230.39229378209</v>
      </c>
      <c r="L47" s="2" t="n">
        <f aca="false">L49-K42</f>
        <v>768.53</v>
      </c>
      <c r="M47" s="1" t="n">
        <f aca="false">K47-L47</f>
        <v>461.862293782094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1261.86229378209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1261.86229378209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3679.440786128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1230.39229378209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1230.39229378209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1261.86229378209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1261.86229378209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6780</v>
      </c>
      <c r="C82" s="93"/>
      <c r="D82" s="93"/>
      <c r="E82" s="113"/>
      <c r="F82" s="31" t="s">
        <v>106</v>
      </c>
      <c r="G82" s="33" t="n">
        <f aca="false">IF(A111 = "Yes", A40, 0)</f>
        <v>6780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6780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6780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5954.70457941384</v>
      </c>
      <c r="C86" s="93"/>
      <c r="D86" s="93"/>
      <c r="E86" s="113"/>
      <c r="F86" s="31" t="s">
        <v>110</v>
      </c>
      <c r="G86" s="33" t="n">
        <f aca="false">(G82/((1+G84)^(G85+1)))</f>
        <v>6322.91589845361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5890.28781569172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5890.28781569172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/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17295.2914205862</v>
      </c>
      <c r="C88" s="93"/>
      <c r="D88" s="93"/>
      <c r="E88" s="113"/>
      <c r="F88" s="31" t="s">
        <v>112</v>
      </c>
      <c r="G88" s="33" t="n">
        <f aca="false">G81-G86</f>
        <v>16927.0801015464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1676.7407555921</v>
      </c>
      <c r="C89" s="93"/>
      <c r="D89" s="93"/>
      <c r="E89" s="113"/>
      <c r="F89" s="31" t="s">
        <v>113</v>
      </c>
      <c r="G89" s="33" t="n">
        <f aca="false">(G88/G87)</f>
        <v>1593.20642587175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18444.1483115131</v>
      </c>
      <c r="C90" s="93"/>
      <c r="D90" s="93"/>
      <c r="E90" s="113"/>
      <c r="F90" s="31" t="s">
        <v>114</v>
      </c>
      <c r="G90" s="33" t="n">
        <f aca="false">((G89*(G85))+G77)</f>
        <v>17525.2706845893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18444.1483115131</v>
      </c>
      <c r="C92" s="93"/>
      <c r="D92" s="93"/>
      <c r="E92" s="113"/>
      <c r="F92" s="56" t="s">
        <v>116</v>
      </c>
      <c r="G92" s="65" t="n">
        <f aca="false">(G90+G91)</f>
        <v>17525.2706845893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53.5562181818182</v>
      </c>
      <c r="C94" s="93"/>
      <c r="D94" s="93"/>
      <c r="E94" s="113"/>
      <c r="F94" s="88" t="s">
        <v>117</v>
      </c>
      <c r="G94" s="94" t="n">
        <f aca="false">IF(B26="YES",((E40/B85)*(1+A108)*(C45/100)),"0")</f>
        <v>44.6301818181818</v>
      </c>
      <c r="H94" s="33"/>
      <c r="J94" s="88" t="s">
        <v>117</v>
      </c>
      <c r="K94" s="89" t="n">
        <f aca="false">((E40/K85)*(1+J108))*1.2</f>
        <v>122.733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102.992727272727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123.591272727273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1676.7407555921</v>
      </c>
      <c r="C95" s="93"/>
      <c r="D95" s="93"/>
      <c r="E95" s="113"/>
      <c r="F95" s="95" t="s">
        <v>118</v>
      </c>
      <c r="G95" s="96" t="n">
        <f aca="false">G92/(G85)</f>
        <v>1593.20642587175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1730.29697377392</v>
      </c>
      <c r="C96" s="93"/>
      <c r="D96" s="93"/>
      <c r="E96" s="113"/>
      <c r="F96" s="97" t="s">
        <v>119</v>
      </c>
      <c r="G96" s="98" t="n">
        <f aca="false">G94+G95</f>
        <v>1637.83660768994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1676.7407555921</v>
      </c>
      <c r="B167" s="177" t="n">
        <f aca="false">B94</f>
        <v>53.5562181818182</v>
      </c>
      <c r="C167" s="174"/>
      <c r="D167" s="174"/>
      <c r="E167" s="177" t="n">
        <f aca="false">B96</f>
        <v>1730.29697377392</v>
      </c>
      <c r="F167" s="23"/>
      <c r="G167" s="23" t="n">
        <f aca="false">ROUND(G95, 2)</f>
        <v>1593.21</v>
      </c>
      <c r="H167" s="33"/>
      <c r="J167" s="176" t="e">
        <f aca="false">K95</f>
        <v>#VALUE!</v>
      </c>
      <c r="K167" s="177" t="n">
        <f aca="false">K94</f>
        <v>122.733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102.992727272727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123.591272727273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6780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6780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6780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6780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1974.15231151312</v>
      </c>
      <c r="B182" s="103" t="str">
        <f aca="false">B114</f>
        <v>239.99</v>
      </c>
      <c r="C182" s="103"/>
      <c r="D182" s="23"/>
      <c r="E182" s="103" t="n">
        <f aca="false">E179+A182+B182+A185</f>
        <v>25474.1383115131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6790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6800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6790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6790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116.24998</v>
      </c>
      <c r="C188" s="93"/>
      <c r="D188" s="93"/>
      <c r="E188" s="103" t="n">
        <f aca="false">(E40*A108)*0.1*(C45/100)</f>
        <v>11.3292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28.323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18.882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18.882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227.570846666667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1730.29697377392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1055.314</v>
      </c>
      <c r="B201" s="186" t="n">
        <f aca="false">E179+A201+B182+A185</f>
        <v>24555.3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1676.7407555921</v>
      </c>
      <c r="B212" s="177" t="n">
        <f aca="false">B167</f>
        <v>53.5562181818182</v>
      </c>
      <c r="C212" s="174"/>
      <c r="D212" s="174"/>
      <c r="E212" s="177" t="n">
        <f aca="false">E167</f>
        <v>1730.29697377392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1974.15231151312</v>
      </c>
      <c r="B224" s="103" t="str">
        <f aca="false">B182</f>
        <v>239.99</v>
      </c>
      <c r="C224" s="103"/>
      <c r="D224" s="113"/>
      <c r="E224" s="103" t="n">
        <f aca="false">E182</f>
        <v>25474.1383115131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1676.7407555921</v>
      </c>
      <c r="B230" s="103" t="n">
        <f aca="false">B167</f>
        <v>53.5562181818182</v>
      </c>
      <c r="C230" s="186"/>
      <c r="D230" s="186"/>
      <c r="E230" s="103" t="n">
        <f aca="false">E167</f>
        <v>1730.29697377392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6780</v>
      </c>
      <c r="B233" s="103" t="n">
        <f aca="false">E185</f>
        <v>6790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11.3292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2208.19585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928.838311513126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213.283666666667</v>
      </c>
      <c r="C255" s="197"/>
      <c r="D255" s="198" t="s">
        <v>218</v>
      </c>
      <c r="E255" s="198"/>
      <c r="F255" s="200" t="n">
        <f aca="false">(B254-F254)+B255</f>
        <v>1025.87199817979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928.838311513126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113.292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1025.87199817979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16740.0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1026.96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428.854168284729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416.104168284729</v>
      </c>
      <c r="B36" s="232" t="n">
        <f aca="false">IF(B26="YES", K42, "0.00")</f>
        <v>12.75</v>
      </c>
      <c r="C36" s="232"/>
      <c r="D36" s="232"/>
      <c r="E36" s="232" t="n">
        <f aca="false">K31</f>
        <v>18960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23747.7069666817</v>
      </c>
      <c r="N39" s="1" t="n">
        <f aca="false">K39-L39</f>
        <v>-4289.37696668173</v>
      </c>
      <c r="P39" s="212"/>
    </row>
    <row r="40" customFormat="false" ht="17.35" hidden="false" customHeight="false" outlineLevel="0" collapsed="false">
      <c r="A40" s="107" t="n">
        <f aca="false">E36*A45/100</f>
        <v>18960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15800</v>
      </c>
      <c r="L40" s="2" t="n">
        <f aca="false">K39-L39</f>
        <v>-4289.37696668173</v>
      </c>
      <c r="N40" s="1" t="n">
        <f aca="false">N38-N39</f>
        <v>7201.05696668173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14649.3641362798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4808.96586372019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416.104168284729</v>
      </c>
      <c r="L47" s="2" t="n">
        <f aca="false">L49-K42</f>
        <v>787.25</v>
      </c>
      <c r="M47" s="1" t="n">
        <f aca="false">K47-L47</f>
        <v>-371.145831715271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428.854168284729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428.854168284729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2042.9239297512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416.104168284729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416.104168284729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428.854168284729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428.854168284729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18960</v>
      </c>
      <c r="C82" s="93"/>
      <c r="D82" s="93"/>
      <c r="E82" s="113"/>
      <c r="F82" s="31" t="s">
        <v>106</v>
      </c>
      <c r="G82" s="33" t="n">
        <f aca="false">IF(A111 = "Yes", A40, 0)</f>
        <v>18960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16652.0942220776</v>
      </c>
      <c r="C86" s="93"/>
      <c r="D86" s="93"/>
      <c r="E86" s="113"/>
      <c r="F86" s="31" t="s">
        <v>110</v>
      </c>
      <c r="G86" s="33" t="n">
        <f aca="false">(G82/((1+G84)^(G85+1)))</f>
        <v>17681.7825124897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16471.9553075981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16471.9553075981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/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6597.90177792237</v>
      </c>
      <c r="C88" s="93"/>
      <c r="D88" s="93"/>
      <c r="E88" s="113"/>
      <c r="F88" s="31" t="s">
        <v>112</v>
      </c>
      <c r="G88" s="33" t="n">
        <f aca="false">G81-G86</f>
        <v>5568.21348751026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639.652177197087</v>
      </c>
      <c r="C89" s="93"/>
      <c r="D89" s="93"/>
      <c r="E89" s="113"/>
      <c r="F89" s="31" t="s">
        <v>113</v>
      </c>
      <c r="G89" s="33" t="n">
        <f aca="false">(G88/G87)</f>
        <v>524.090005819531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7036.17394916795</v>
      </c>
      <c r="C90" s="93"/>
      <c r="D90" s="93"/>
      <c r="E90" s="113"/>
      <c r="F90" s="31" t="s">
        <v>114</v>
      </c>
      <c r="G90" s="33" t="n">
        <f aca="false">((G89*(G85))+G77)</f>
        <v>5764.99006401484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7036.17394916795</v>
      </c>
      <c r="C92" s="93"/>
      <c r="D92" s="93"/>
      <c r="E92" s="113"/>
      <c r="F92" s="56" t="s">
        <v>116</v>
      </c>
      <c r="G92" s="65" t="n">
        <f aca="false">(G90+G91)</f>
        <v>5764.99006401484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18.0818181818182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639.652177197087</v>
      </c>
      <c r="C95" s="93"/>
      <c r="D95" s="93"/>
      <c r="E95" s="113"/>
      <c r="F95" s="95" t="s">
        <v>118</v>
      </c>
      <c r="G95" s="96" t="n">
        <f aca="false">G92/(G85)</f>
        <v>524.090005819531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657.733995378905</v>
      </c>
      <c r="C96" s="93"/>
      <c r="D96" s="93"/>
      <c r="E96" s="113"/>
      <c r="F96" s="97" t="s">
        <v>119</v>
      </c>
      <c r="G96" s="98" t="n">
        <f aca="false">G94+G95</f>
        <v>542.171824001349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639.652177197087</v>
      </c>
      <c r="B167" s="177" t="n">
        <f aca="false">B94</f>
        <v>18.0818181818182</v>
      </c>
      <c r="C167" s="174"/>
      <c r="D167" s="174"/>
      <c r="E167" s="177" t="n">
        <f aca="false">B96</f>
        <v>657.733995378905</v>
      </c>
      <c r="F167" s="23"/>
      <c r="G167" s="23" t="n">
        <f aca="false">ROUND(G95, 2)</f>
        <v>524.09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18960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18960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18960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2746.17794916795</v>
      </c>
      <c r="B182" s="103" t="str">
        <f aca="false">B114</f>
        <v>199.99</v>
      </c>
      <c r="C182" s="103"/>
      <c r="D182" s="23"/>
      <c r="E182" s="103" t="n">
        <f aca="false">E179+A182+(B182*1.2)+A185</f>
        <v>26246.161949168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18970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96.8749833333334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201.454983333333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657.733995378905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1474.994</v>
      </c>
      <c r="B201" s="186" t="n">
        <f aca="false">E179+A201+(B182*1.2)+A185</f>
        <v>24974.978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639.652177197087</v>
      </c>
      <c r="B212" s="177" t="n">
        <f aca="false">B167</f>
        <v>18.0818181818182</v>
      </c>
      <c r="C212" s="174"/>
      <c r="D212" s="174"/>
      <c r="E212" s="177" t="n">
        <f aca="false">E167</f>
        <v>657.733995378905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2746.17794916795</v>
      </c>
      <c r="B224" s="103" t="str">
        <f aca="false">B182</f>
        <v>199.99</v>
      </c>
      <c r="C224" s="103"/>
      <c r="D224" s="113"/>
      <c r="E224" s="103" t="n">
        <f aca="false">E182</f>
        <v>26246.161949168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639.652177197087</v>
      </c>
      <c r="B230" s="103" t="n">
        <f aca="false">B167</f>
        <v>18.0818181818182</v>
      </c>
      <c r="C230" s="186"/>
      <c r="D230" s="186"/>
      <c r="E230" s="103" t="n">
        <f aca="false">E167</f>
        <v>657.733995378905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18960</v>
      </c>
      <c r="B233" s="103" t="n">
        <f aca="false">E185</f>
        <v>18970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2201.45498333333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1281.18394916795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</v>
      </c>
      <c r="C255" s="197"/>
      <c r="D255" s="198" t="s">
        <v>218</v>
      </c>
      <c r="E255" s="198"/>
      <c r="F255" s="200" t="n">
        <f aca="false">(B254-F254)+B255</f>
        <v>1310.82396916795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1281.18394916795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1310.82396916795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611.815958095289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611.815958095289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-25067.5795313712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19458.33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611.815958095289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611.815958095289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611.815958095289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457.270755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326.904761904762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611.815958095289</v>
      </c>
      <c r="C83" s="473"/>
      <c r="D83" s="215"/>
      <c r="E83" s="466" t="n">
        <f aca="false">B83+E80+E77+E64</f>
        <v>932.371513650844</v>
      </c>
      <c r="F83" s="63"/>
      <c r="G83" s="305" t="s">
        <v>104</v>
      </c>
      <c r="H83" s="306" t="n">
        <f aca="false">H47</f>
        <v>611.815958095289</v>
      </c>
      <c r="I83" s="215"/>
      <c r="J83" s="215"/>
      <c r="K83" s="216"/>
      <c r="L83" s="63"/>
      <c r="M83" s="305" t="s">
        <v>104</v>
      </c>
      <c r="N83" s="306" t="n">
        <f aca="false">H47</f>
        <v>611.815958095289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32855.2252000018</v>
      </c>
      <c r="C85" s="473"/>
      <c r="D85" s="473"/>
      <c r="E85" s="466" t="n">
        <f aca="false">B85/(B58+B57)</f>
        <v>938.720720000051</v>
      </c>
      <c r="F85" s="63"/>
      <c r="G85" s="288" t="s">
        <v>114</v>
      </c>
      <c r="H85" s="131" t="n">
        <f aca="false">((H83*H29)+H81)*1.2</f>
        <v>26953.2702400021</v>
      </c>
      <c r="I85" s="215"/>
      <c r="J85" s="215"/>
      <c r="K85" s="216"/>
      <c r="L85" s="63"/>
      <c r="M85" s="288" t="s">
        <v>114</v>
      </c>
      <c r="N85" s="131" t="n">
        <f aca="false">((N83*H29)+N81)</f>
        <v>22131.0585333351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278.321794755965</v>
      </c>
      <c r="C86" s="473" t="s">
        <v>230</v>
      </c>
      <c r="D86" s="215"/>
      <c r="E86" s="466" t="n">
        <f aca="false">B86/(B58+B57)</f>
        <v>7.95205127874186</v>
      </c>
      <c r="F86" s="63"/>
      <c r="G86" s="214" t="s">
        <v>115</v>
      </c>
      <c r="H86" s="300" t="n">
        <f aca="false">((((H83*H29)+H81))/(1-H70))*H70</f>
        <v>190.271169503847</v>
      </c>
      <c r="I86" s="215"/>
      <c r="J86" s="215"/>
      <c r="K86" s="216"/>
      <c r="L86" s="63"/>
      <c r="M86" s="214" t="s">
        <v>115</v>
      </c>
      <c r="N86" s="300" t="n">
        <f aca="false">(N85/(1-N70))*N70</f>
        <v>187.475687454634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33133.5469947577</v>
      </c>
      <c r="C87" s="473"/>
      <c r="D87" s="475"/>
      <c r="E87" s="466" t="n">
        <f aca="false">E86+E85</f>
        <v>946.672771278792</v>
      </c>
      <c r="F87" s="63"/>
      <c r="G87" s="285" t="s">
        <v>116</v>
      </c>
      <c r="H87" s="133" t="n">
        <f aca="false">IF(H110="YES",((H85+H86)-K114),(H85+H86))</f>
        <v>27143.541409506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22318.5342207897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946.672771278792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678.588535237649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557.963355519743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946.672771278792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678.588535237649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557.963355519743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678.588535237649</v>
      </c>
      <c r="H127" s="177" t="n">
        <f aca="false">IF(G105="YES", H89*H57, 0)</f>
        <v>0</v>
      </c>
      <c r="I127" s="177"/>
      <c r="J127" s="334" t="n">
        <f aca="false">H91</f>
        <v>678.588535237649</v>
      </c>
      <c r="K127" s="216"/>
      <c r="L127" s="63"/>
      <c r="M127" s="333" t="n">
        <f aca="false">N90</f>
        <v>557.963355519743</v>
      </c>
      <c r="N127" s="177" t="n">
        <f aca="false">IF(M105="YES", N89*N57, 0)</f>
        <v>0</v>
      </c>
      <c r="O127" s="177"/>
      <c r="P127" s="177" t="n">
        <f aca="false">N91</f>
        <v>557.963355519743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946.672771278792</v>
      </c>
      <c r="B128" s="321" t="n">
        <f aca="false">IF(A105="YES", B89, 0)</f>
        <v>0</v>
      </c>
      <c r="C128" s="325"/>
      <c r="D128" s="321" t="n">
        <f aca="false">B91</f>
        <v>946.672771278792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946.672771278792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4071.5312114259</v>
      </c>
      <c r="H133" s="103" t="n">
        <f aca="false">IF(G105="YES", H89*H57, 0)</f>
        <v>0</v>
      </c>
      <c r="I133" s="221"/>
      <c r="J133" s="184" t="n">
        <f aca="false">H91*H57</f>
        <v>4071.5312114259</v>
      </c>
      <c r="K133" s="216"/>
      <c r="L133" s="63"/>
      <c r="M133" s="185" t="n">
        <f aca="false">N90*N57</f>
        <v>3347.78013311846</v>
      </c>
      <c r="N133" s="103" t="n">
        <f aca="false">IF(M105="YES", N89*N57, 0)</f>
        <v>0</v>
      </c>
      <c r="O133" s="221"/>
      <c r="P133" s="184" t="n">
        <f aca="false">N91*N57</f>
        <v>3347.78013311846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946.672771278792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946.672771278792</v>
      </c>
      <c r="B137" s="38" t="n">
        <f aca="false">IF(A105="YES", B89, 0)</f>
        <v>0</v>
      </c>
      <c r="C137" s="317"/>
      <c r="D137" s="38" t="n">
        <f aca="false">B91</f>
        <v>946.672771278792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457.270755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957.260755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678.588535237649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557.963355519743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946.672771278792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946.672771278792</v>
      </c>
      <c r="B177" s="355" t="n">
        <f aca="false">IF(A105="YES", B89, 0)</f>
        <v>0</v>
      </c>
      <c r="C177" s="357"/>
      <c r="D177" s="355" t="n">
        <f aca="false">B91</f>
        <v>946.672771278792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946.672771278792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946.672771278792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946.672771278792</v>
      </c>
      <c r="B186" s="103" t="n">
        <f aca="false">IF(A105="YES", B89, 0)</f>
        <v>0</v>
      </c>
      <c r="C186" s="353"/>
      <c r="D186" s="103" t="n">
        <f aca="false">B91</f>
        <v>946.672771278792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457.270755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957.260755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457.270755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9882.719245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457.270755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9882.719245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278.321794755965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1367.31071518751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1343.71071518751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19836.1239918763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-377.793991876333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3928.90383085353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15529.4261691465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1343.71071518751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1367.31071518751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1367.31071518751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11624.5833333333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968.715277777778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1343.71071518751</v>
      </c>
      <c r="C83" s="473"/>
      <c r="D83" s="215"/>
      <c r="E83" s="466" t="n">
        <f aca="false">B83+E80+E77+E64</f>
        <v>2293.90747444677</v>
      </c>
      <c r="F83" s="63"/>
      <c r="G83" s="305" t="s">
        <v>104</v>
      </c>
      <c r="H83" s="306" t="n">
        <f aca="false">H47</f>
        <v>1343.71071518751</v>
      </c>
      <c r="I83" s="215"/>
      <c r="J83" s="215"/>
      <c r="K83" s="216"/>
      <c r="L83" s="63"/>
      <c r="M83" s="305" t="s">
        <v>104</v>
      </c>
      <c r="N83" s="306" t="n">
        <f aca="false">H47</f>
        <v>1343.71071518751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33298.9342987002</v>
      </c>
      <c r="C85" s="473"/>
      <c r="D85" s="473"/>
      <c r="E85" s="466" t="n">
        <f aca="false">B85/(B58+B57)</f>
        <v>2774.91119155835</v>
      </c>
      <c r="F85" s="63"/>
      <c r="G85" s="288" t="s">
        <v>114</v>
      </c>
      <c r="H85" s="131" t="n">
        <f aca="false">((H83*H29)+H81)*1.2</f>
        <v>20102.7342987002</v>
      </c>
      <c r="I85" s="215"/>
      <c r="J85" s="215"/>
      <c r="K85" s="216"/>
      <c r="L85" s="63"/>
      <c r="M85" s="288" t="s">
        <v>114</v>
      </c>
      <c r="N85" s="131" t="n">
        <f aca="false">((N83*H29)+N81)</f>
        <v>16738.5285822502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235.067103762507</v>
      </c>
      <c r="C86" s="473" t="s">
        <v>230</v>
      </c>
      <c r="D86" s="215"/>
      <c r="E86" s="466" t="n">
        <f aca="false">B86/(B58+B57)</f>
        <v>19.5889253135422</v>
      </c>
      <c r="F86" s="63"/>
      <c r="G86" s="214" t="s">
        <v>115</v>
      </c>
      <c r="H86" s="300" t="n">
        <f aca="false">((((H83*H29)+H81))/(1-H70))*H70</f>
        <v>141.911194121522</v>
      </c>
      <c r="I86" s="215"/>
      <c r="J86" s="215"/>
      <c r="K86" s="216"/>
      <c r="L86" s="63"/>
      <c r="M86" s="214" t="s">
        <v>115</v>
      </c>
      <c r="N86" s="300" t="n">
        <f aca="false">(N85/(1-N70))*N70</f>
        <v>141.794715702805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33534.0014024627</v>
      </c>
      <c r="C87" s="473"/>
      <c r="D87" s="475"/>
      <c r="E87" s="466" t="n">
        <f aca="false">E86+E85</f>
        <v>2794.50011687189</v>
      </c>
      <c r="F87" s="63"/>
      <c r="G87" s="285" t="s">
        <v>116</v>
      </c>
      <c r="H87" s="133" t="n">
        <f aca="false">IF(H110="YES",((H85+H86)-K114),(H85+H86))</f>
        <v>20244.6454928217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16880.323297953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36.816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2794.50011687189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1190.86149957775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992.960193997234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2831.31611687189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1270.82385251893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1059.59548811488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1190.86149957775</v>
      </c>
      <c r="H127" s="177" t="n">
        <f aca="false">IF(G105="YES", H89*H57, 0)</f>
        <v>479.774117647059</v>
      </c>
      <c r="I127" s="177"/>
      <c r="J127" s="334" t="n">
        <f aca="false">H91</f>
        <v>1270.82385251893</v>
      </c>
      <c r="K127" s="216"/>
      <c r="L127" s="63"/>
      <c r="M127" s="333" t="n">
        <f aca="false">N90</f>
        <v>992.960193997234</v>
      </c>
      <c r="N127" s="177" t="n">
        <f aca="false">IF(M105="YES", N89*N57, 0)</f>
        <v>399.811764705882</v>
      </c>
      <c r="O127" s="177"/>
      <c r="P127" s="177" t="n">
        <f aca="false">N91</f>
        <v>1059.59548811488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2794.50011687189</v>
      </c>
      <c r="B128" s="321" t="n">
        <f aca="false">IF(A105="YES", B89, 0)</f>
        <v>36.816</v>
      </c>
      <c r="C128" s="325"/>
      <c r="D128" s="321" t="n">
        <f aca="false">B91</f>
        <v>2831.31611687189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2794.50011687189</v>
      </c>
      <c r="C131" s="317"/>
      <c r="D131" s="38" t="n">
        <f aca="false">IF(A105="YES", B89*B57, 0)</f>
        <v>36.816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7145.16899746649</v>
      </c>
      <c r="H133" s="103" t="n">
        <f aca="false">IF(G105="YES", H89*H57, 0)</f>
        <v>479.774117647059</v>
      </c>
      <c r="I133" s="221"/>
      <c r="J133" s="184" t="n">
        <f aca="false">H91*H57</f>
        <v>7624.94311511355</v>
      </c>
      <c r="K133" s="216"/>
      <c r="L133" s="63"/>
      <c r="M133" s="185" t="n">
        <f aca="false">N90*N57</f>
        <v>5957.76116398341</v>
      </c>
      <c r="N133" s="103" t="n">
        <f aca="false">IF(M105="YES", N89*N57, 0)</f>
        <v>399.811764705882</v>
      </c>
      <c r="O133" s="221"/>
      <c r="P133" s="184" t="n">
        <f aca="false">N91*N57</f>
        <v>6357.57292868929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2831.31611687189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2794.50011687189</v>
      </c>
      <c r="B137" s="38" t="n">
        <f aca="false">IF(A105="YES", B89, 0)</f>
        <v>36.816</v>
      </c>
      <c r="C137" s="317"/>
      <c r="D137" s="38" t="n">
        <f aca="false">B91</f>
        <v>2831.31611687189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400</v>
      </c>
      <c r="C148" s="38"/>
      <c r="D148" s="38" t="n">
        <f aca="false">IF(A105="YES", (B40*B105)*B125, 0)*0.1</f>
        <v>8.496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741.987626666667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1270.82385251893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1059.59548811488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2831.31611687189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2794.50011687189</v>
      </c>
      <c r="B177" s="355" t="n">
        <f aca="false">IF(A105="YES", B89, 0)</f>
        <v>36.816</v>
      </c>
      <c r="C177" s="357"/>
      <c r="D177" s="355" t="n">
        <f aca="false">B91</f>
        <v>2831.31611687189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2794.50011687189</v>
      </c>
      <c r="C180" s="353"/>
      <c r="D180" s="103" t="n">
        <f aca="false">IF(A105="YES", B89*B57, 0)</f>
        <v>36.816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2831.31611687189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2794.50011687189</v>
      </c>
      <c r="B186" s="103" t="n">
        <f aca="false">IF(A105="YES", B89, 0)</f>
        <v>36.816</v>
      </c>
      <c r="C186" s="353"/>
      <c r="D186" s="103" t="n">
        <f aca="false">B91</f>
        <v>2831.31611687189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400</v>
      </c>
      <c r="C197" s="103"/>
      <c r="D197" s="103" t="n">
        <f aca="false">IF(A105="YES", (B40*B105)*B125, 0)*0.1</f>
        <v>8.496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741.987626666667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424.951666666667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10191.4517066667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10191.4517066667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84.96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235.067103762507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1027.1999999999998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1361.90265862212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1338.30265862212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19899.8007205679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-441.470720567886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3950.1234514237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15508.2065485763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1338.30265862212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1361.90265862212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1361.90265862212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1634.49972</v>
      </c>
      <c r="C64" s="465" t="n">
        <v>10000.0</v>
      </c>
      <c r="D64" s="291" t="n">
        <f aca="false">B64</f>
        <v>1634.49972</v>
      </c>
      <c r="E64" s="466" t="n">
        <f aca="false">D64/(B58+B57)</f>
        <v>136.20831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2592.41638666667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216.034698888889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1338.30265862212</v>
      </c>
      <c r="C83" s="473"/>
      <c r="D83" s="215"/>
      <c r="E83" s="466" t="n">
        <f aca="false">B83+E80+E77+E64</f>
        <v>1554.33735751101</v>
      </c>
      <c r="F83" s="63"/>
      <c r="G83" s="305" t="s">
        <v>104</v>
      </c>
      <c r="H83" s="306" t="n">
        <f aca="false">H47</f>
        <v>1338.30265862212</v>
      </c>
      <c r="I83" s="215"/>
      <c r="J83" s="215"/>
      <c r="K83" s="216"/>
      <c r="L83" s="63"/>
      <c r="M83" s="305" t="s">
        <v>104</v>
      </c>
      <c r="N83" s="306" t="n">
        <f aca="false">H47</f>
        <v>1338.30265862212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18652.0482901321</v>
      </c>
      <c r="C85" s="473"/>
      <c r="D85" s="473"/>
      <c r="E85" s="466" t="n">
        <f aca="false">B85/(B58+B57)</f>
        <v>1554.33735751101</v>
      </c>
      <c r="F85" s="63"/>
      <c r="G85" s="288" t="s">
        <v>114</v>
      </c>
      <c r="H85" s="131" t="n">
        <f aca="false">((H83*H29)+H81)*1.2</f>
        <v>20024.8582841585</v>
      </c>
      <c r="I85" s="215"/>
      <c r="J85" s="215"/>
      <c r="K85" s="216"/>
      <c r="L85" s="63"/>
      <c r="M85" s="288" t="s">
        <v>114</v>
      </c>
      <c r="N85" s="131" t="n">
        <f aca="false">((N83*H29)+N81)</f>
        <v>16673.6319034654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158.004442957956</v>
      </c>
      <c r="C86" s="473" t="s">
        <v>230</v>
      </c>
      <c r="D86" s="215"/>
      <c r="E86" s="466" t="n">
        <f aca="false">B86/(B58+B57)</f>
        <v>13.167036913163</v>
      </c>
      <c r="F86" s="63"/>
      <c r="G86" s="214" t="s">
        <v>115</v>
      </c>
      <c r="H86" s="300" t="n">
        <f aca="false">((((H83*H29)+H81))/(1-H70))*H70</f>
        <v>141.361444119715</v>
      </c>
      <c r="I86" s="215"/>
      <c r="J86" s="215"/>
      <c r="K86" s="216"/>
      <c r="L86" s="63"/>
      <c r="M86" s="214" t="s">
        <v>115</v>
      </c>
      <c r="N86" s="300" t="n">
        <f aca="false">(N85/(1-N70))*N70</f>
        <v>141.244965700998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18810.05273309</v>
      </c>
      <c r="C87" s="473"/>
      <c r="D87" s="475"/>
      <c r="E87" s="466" t="n">
        <f aca="false">E86+E85</f>
        <v>1567.50439442417</v>
      </c>
      <c r="F87" s="63"/>
      <c r="G87" s="285" t="s">
        <v>116</v>
      </c>
      <c r="H87" s="133" t="n">
        <f aca="false">IF(H110="YES",((H85+H86)-K114),(H85+H86))</f>
        <v>20166.2197282782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16814.8768691664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28.32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1567.50439442417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1186.24821931048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989.110404068612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1595.82439442417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1266.21057225166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1055.74569818626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1186.24821931048</v>
      </c>
      <c r="H127" s="177" t="n">
        <f aca="false">IF(G105="YES", H89*H57, 0)</f>
        <v>479.774117647059</v>
      </c>
      <c r="I127" s="177"/>
      <c r="J127" s="334" t="n">
        <f aca="false">H91</f>
        <v>1266.21057225166</v>
      </c>
      <c r="K127" s="216"/>
      <c r="L127" s="63"/>
      <c r="M127" s="333" t="n">
        <f aca="false">N90</f>
        <v>989.110404068612</v>
      </c>
      <c r="N127" s="177" t="n">
        <f aca="false">IF(M105="YES", N89*N57, 0)</f>
        <v>399.811764705882</v>
      </c>
      <c r="O127" s="177"/>
      <c r="P127" s="177" t="n">
        <f aca="false">N91</f>
        <v>1055.74569818626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1567.50439442417</v>
      </c>
      <c r="B128" s="321" t="n">
        <f aca="false">IF(A105="YES", B89, 0)</f>
        <v>28.32</v>
      </c>
      <c r="C128" s="325"/>
      <c r="D128" s="321" t="n">
        <f aca="false">B91</f>
        <v>1595.82439442417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1567.50439442417</v>
      </c>
      <c r="C131" s="317"/>
      <c r="D131" s="38" t="n">
        <f aca="false">IF(A105="YES", B89*B57, 0)</f>
        <v>28.32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7117.4893158629</v>
      </c>
      <c r="H133" s="103" t="n">
        <f aca="false">IF(G105="YES", H89*H57, 0)</f>
        <v>479.774117647059</v>
      </c>
      <c r="I133" s="221"/>
      <c r="J133" s="184" t="n">
        <f aca="false">H91*H57</f>
        <v>7597.26343350996</v>
      </c>
      <c r="K133" s="216"/>
      <c r="L133" s="63"/>
      <c r="M133" s="185" t="n">
        <f aca="false">N90*N57</f>
        <v>5934.66242441167</v>
      </c>
      <c r="N133" s="103" t="n">
        <f aca="false">IF(M105="YES", N89*N57, 0)</f>
        <v>399.811764705882</v>
      </c>
      <c r="O133" s="221"/>
      <c r="P133" s="184" t="n">
        <f aca="false">N91*N57</f>
        <v>6334.47418911756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1595.82439442417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1567.50439442417</v>
      </c>
      <c r="B137" s="38" t="n">
        <f aca="false">IF(A105="YES", B89, 0)</f>
        <v>28.32</v>
      </c>
      <c r="C137" s="317"/>
      <c r="D137" s="38" t="n">
        <f aca="false">B91</f>
        <v>1595.82439442417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0</v>
      </c>
      <c r="C148" s="38"/>
      <c r="D148" s="38" t="n">
        <f aca="false">IF(A105="YES", (B40*B105)*B125, 0)*0.1</f>
        <v>5.664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339.15396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1266.21057225166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1055.74569818626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1595.82439442417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1567.50439442417</v>
      </c>
      <c r="B177" s="355" t="n">
        <f aca="false">IF(A105="YES", B89, 0)</f>
        <v>28.32</v>
      </c>
      <c r="C177" s="357"/>
      <c r="D177" s="355" t="n">
        <f aca="false">B91</f>
        <v>1595.82439442417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1567.50439442417</v>
      </c>
      <c r="C180" s="353"/>
      <c r="D180" s="103" t="n">
        <f aca="false">IF(A105="YES", B89*B57, 0)</f>
        <v>28.32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1595.82439442417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1567.50439442417</v>
      </c>
      <c r="B186" s="103" t="n">
        <f aca="false">IF(A105="YES", B89, 0)</f>
        <v>28.32</v>
      </c>
      <c r="C186" s="353"/>
      <c r="D186" s="103" t="n">
        <f aca="false">B91</f>
        <v>1595.82439442417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0</v>
      </c>
      <c r="C197" s="103"/>
      <c r="D197" s="103" t="n">
        <f aca="false">IF(A105="YES", (B40*B105)*B125, 0)*0.1</f>
        <v>5.664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339.15396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156.63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1557.62976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1634.49972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1557.62976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56.64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158.004442957956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402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391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391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239.99</v>
      </c>
      <c r="C191" s="103"/>
      <c r="D191" s="23"/>
      <c r="E191" s="103" t="n">
        <f aca="false">E188+A191+B191+A194</f>
        <v>22513.4591518466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239.99</v>
      </c>
      <c r="C233" s="103"/>
      <c r="D233" s="113"/>
      <c r="E233" s="103" t="n">
        <f aca="false">E191</f>
        <v>22513.4591518466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782.970838513268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782.970838513268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402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391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391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199.99</v>
      </c>
      <c r="C191" s="103"/>
      <c r="D191" s="23"/>
      <c r="E191" s="103" t="n">
        <f aca="false">E188+A191+(B191*1.2)+A194</f>
        <v>22513.4571518466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216.65665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199.99</v>
      </c>
      <c r="C233" s="103"/>
      <c r="D233" s="113"/>
      <c r="E233" s="103" t="n">
        <f aca="false">E191</f>
        <v>22513.4571518466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1966.65665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782.969171846601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782.969171846601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432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18391.3512932031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16203.4767407538</v>
      </c>
      <c r="C88" s="93" t="n">
        <f aca="false">B81-B86</f>
        <v>16203.4767407538</v>
      </c>
      <c r="D88" s="93"/>
      <c r="E88" s="113"/>
      <c r="F88" s="31" t="s">
        <v>112</v>
      </c>
      <c r="G88" s="33" t="n">
        <f aca="false">G81-G86</f>
        <v>15563.019207262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590.36609154896</v>
      </c>
      <c r="C89" s="93" t="n">
        <f aca="false">(B88/B87)</f>
        <v>590.36609154896</v>
      </c>
      <c r="D89" s="93"/>
      <c r="E89" s="113"/>
      <c r="F89" s="31" t="s">
        <v>113</v>
      </c>
      <c r="G89" s="33" t="n">
        <f aca="false">(G88/G87)</f>
        <v>531.023962411339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18891.7149295667</v>
      </c>
      <c r="C90" s="93"/>
      <c r="D90" s="93"/>
      <c r="E90" s="113"/>
      <c r="F90" s="31" t="s">
        <v>114</v>
      </c>
      <c r="G90" s="33" t="n">
        <f aca="false">((G89*(G85))+G77)</f>
        <v>16992.7667971629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18891.7149295667</v>
      </c>
      <c r="C92" s="93"/>
      <c r="D92" s="93"/>
      <c r="E92" s="113"/>
      <c r="F92" s="56" t="s">
        <v>116</v>
      </c>
      <c r="G92" s="65" t="n">
        <f aca="false">(G90+G91)</f>
        <v>16992.7667971629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590.36609154896</v>
      </c>
      <c r="C95" s="93"/>
      <c r="D95" s="93"/>
      <c r="E95" s="113"/>
      <c r="F95" s="95" t="s">
        <v>118</v>
      </c>
      <c r="G95" s="96" t="n">
        <f aca="false">G92/(G85)</f>
        <v>531.023962411339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590.36609154896</v>
      </c>
      <c r="C96" s="93"/>
      <c r="D96" s="93"/>
      <c r="E96" s="113"/>
      <c r="F96" s="97" t="s">
        <v>119</v>
      </c>
      <c r="G96" s="98" t="n">
        <f aca="false">G94+G95</f>
        <v>531.023962411339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590.36609154896</v>
      </c>
      <c r="B167" s="177" t="str">
        <f aca="false">B94</f>
        <v>0</v>
      </c>
      <c r="C167" s="174"/>
      <c r="D167" s="174"/>
      <c r="E167" s="177" t="n">
        <f aca="false">B96</f>
        <v>590.36609154896</v>
      </c>
      <c r="F167" s="23"/>
      <c r="G167" s="23" t="n">
        <f aca="false">ROUND(G95, 2)</f>
        <v>531.02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-3108.28107043327</v>
      </c>
      <c r="B182" s="103" t="str">
        <f aca="false">B114</f>
        <v>239.99</v>
      </c>
      <c r="C182" s="103"/>
      <c r="D182" s="23"/>
      <c r="E182" s="103" t="n">
        <f aca="false">E179+A182+B182+A185</f>
        <v>25141.7049295667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590.36609154896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-5007.356</v>
      </c>
      <c r="B201" s="186" t="n">
        <f aca="false">E179+A201+B182+A185</f>
        <v>23242.63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590.36609154896</v>
      </c>
      <c r="B212" s="177" t="str">
        <f aca="false">B167</f>
        <v>0</v>
      </c>
      <c r="C212" s="174"/>
      <c r="D212" s="174"/>
      <c r="E212" s="177" t="n">
        <f aca="false">E167</f>
        <v>590.36609154896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-3108.28107043327</v>
      </c>
      <c r="B224" s="103" t="str">
        <f aca="false">B182</f>
        <v>239.99</v>
      </c>
      <c r="C224" s="103"/>
      <c r="D224" s="113"/>
      <c r="E224" s="103" t="n">
        <f aca="false">E182</f>
        <v>25141.7049295667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590.36609154896</v>
      </c>
      <c r="B230" s="103" t="str">
        <f aca="false">B167</f>
        <v>0</v>
      </c>
      <c r="C230" s="186"/>
      <c r="D230" s="186"/>
      <c r="E230" s="103" t="n">
        <f aca="false">E167</f>
        <v>590.36609154896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1909.07492956673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1746.5666337334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1909.07492956673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1746.5666337334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432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404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1478.49719562242</v>
      </c>
      <c r="B167" s="177" t="n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n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n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432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413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239.99</v>
      </c>
      <c r="C182" s="103"/>
      <c r="D182" s="23"/>
      <c r="E182" s="103" t="n">
        <f aca="false">E179+A182+B182+A185</f>
        <v>22513.4591518466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E179+A201+B182+A185</f>
        <v>21700.48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239.99</v>
      </c>
      <c r="C224" s="103"/>
      <c r="D224" s="113"/>
      <c r="E224" s="103" t="n">
        <f aca="false">E182</f>
        <v>22513.4591518466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782.970838513268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782.970838513268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1" sqref="F260 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432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402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8206.8368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8264.77130746269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688.730942288557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766.730942288557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688.730942288557</v>
      </c>
      <c r="B134" s="321" t="n">
        <f aca="false">IF(A111="YES", B95, 0)</f>
        <v>78</v>
      </c>
      <c r="C134" s="325"/>
      <c r="D134" s="321" t="n">
        <f aca="false">B97</f>
        <v>766.730942288557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688.730942288557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766.730942288557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688.730942288557</v>
      </c>
      <c r="B143" s="38" t="n">
        <f aca="false">IF(A111="YES", B95, 0)</f>
        <v>78</v>
      </c>
      <c r="C143" s="317"/>
      <c r="D143" s="38" t="n">
        <f aca="false">B97</f>
        <v>766.730942288557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776.991626666667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766.730942288557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688.730942288557</v>
      </c>
      <c r="B177" s="355" t="n">
        <f aca="false">IF(A111="YES", B95, 0)</f>
        <v>78</v>
      </c>
      <c r="C177" s="357"/>
      <c r="D177" s="355" t="n">
        <f aca="false">A177+B177</f>
        <v>766.730942288557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688.730942288557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766.730942288557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688.730942288557</v>
      </c>
      <c r="B186" s="103" t="n">
        <f aca="false">IF(A111="YES", B95, 0)</f>
        <v>78</v>
      </c>
      <c r="C186" s="353"/>
      <c r="D186" s="103" t="n">
        <f aca="false">B97</f>
        <v>766.730942288557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776.991626666667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2879.27170666667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2879.27170666667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402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398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6839.03066666667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6896.96517412935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574.747097844113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574.747097844113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411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574.747097844113</v>
      </c>
      <c r="B134" s="321" t="n">
        <f aca="false">IF(A111="YES", B95, 0)</f>
        <v>0</v>
      </c>
      <c r="C134" s="326"/>
      <c r="D134" s="321" t="n">
        <f aca="false">B97</f>
        <v>574.747097844113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5172.72388059701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5172.72388059701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574.747097844113</v>
      </c>
      <c r="B143" s="38" t="n">
        <f aca="false">IF(A111="YES", B95, 0)</f>
        <v>0</v>
      </c>
      <c r="C143" s="317"/>
      <c r="D143" s="38" t="n">
        <f aca="false">B97</f>
        <v>574.747097844113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574.747097844113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574.747097844113</v>
      </c>
      <c r="B177" s="355" t="n">
        <f aca="false">IF(A111="YES", B95, 0)</f>
        <v>0</v>
      </c>
      <c r="C177" s="358"/>
      <c r="D177" s="355" t="n">
        <f aca="false">B91</f>
        <v>6839.03066666667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5172.72388059701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5172.72388059701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574.747097844113</v>
      </c>
      <c r="B186" s="103" t="n">
        <f aca="false">IF(A111="YES", B95, 0)</f>
        <v>0</v>
      </c>
      <c r="C186" s="353"/>
      <c r="D186" s="103" t="n">
        <f aca="false">B97</f>
        <v>574.747097844113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2699.27004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2699.27004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str">
        <f aca="false">IF(B38="YES", D38+A41, D38)</f>
        <v>500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769.099299672807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769.099299672807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769.099299672807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769.099299672807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F26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str">
        <f aca="false">IF(B38="YES", D38+A41, D38)</f>
        <v>500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11275.5390928503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939.628257737529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939.628257737529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939.628257737529</v>
      </c>
      <c r="B134" s="321" t="n">
        <f aca="false">IF(A111="YES", B95, 0)</f>
        <v>0</v>
      </c>
      <c r="C134" s="326"/>
      <c r="D134" s="321" t="n">
        <f aca="false">B97</f>
        <v>939.628257737529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939.628257737529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939.628257737529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939.628257737529</v>
      </c>
      <c r="B143" s="38" t="n">
        <f aca="false">IF(A111="YES", B95, 0)</f>
        <v>0</v>
      </c>
      <c r="C143" s="317"/>
      <c r="D143" s="38" t="n">
        <f aca="false">B97</f>
        <v>939.628257737529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939.628257737529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939.628257737529</v>
      </c>
      <c r="B177" s="355" t="n">
        <f aca="false">IF(A111="YES", B95, 0)</f>
        <v>0</v>
      </c>
      <c r="C177" s="358"/>
      <c r="D177" s="355" t="n">
        <f aca="false">B97</f>
        <v>939.628257737529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939.628257737529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939.628257737529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939.628257737529</v>
      </c>
      <c r="B186" s="103" t="n">
        <f aca="false">IF(A111="YES", B95, 0)</f>
        <v>0</v>
      </c>
      <c r="C186" s="353"/>
      <c r="D186" s="103" t="n">
        <f aca="false">B97</f>
        <v>939.628257737529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400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9330.41638666667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9409.45581551701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784.121317959751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784.121317959751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784.121317959751</v>
      </c>
      <c r="B134" s="321" t="n">
        <f aca="false">IF(A111="YES", B95, 0)</f>
        <v>0</v>
      </c>
      <c r="C134" s="326"/>
      <c r="D134" s="321" t="n">
        <f aca="false">B97</f>
        <v>784.121317959751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784.121317959751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784.121317959751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784.121317959751</v>
      </c>
      <c r="B143" s="38" t="n">
        <f aca="false">IF(A111="YES", B95, 0)</f>
        <v>0</v>
      </c>
      <c r="C143" s="317"/>
      <c r="D143" s="38" t="n">
        <f aca="false">B97</f>
        <v>784.121317959751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784.121317959751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784.121317959751</v>
      </c>
      <c r="B177" s="355" t="n">
        <f aca="false">IF(A111="YES", B95, 0)</f>
        <v>0</v>
      </c>
      <c r="C177" s="358"/>
      <c r="D177" s="355" t="n">
        <f aca="false">B91</f>
        <v>9330.41638666667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784.121317959751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784.121317959751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784.121317959751</v>
      </c>
      <c r="B186" s="103" t="n">
        <f aca="false">IF(A111="YES", B95, 0)</f>
        <v>0</v>
      </c>
      <c r="C186" s="353"/>
      <c r="D186" s="103" t="n">
        <f aca="false">B97</f>
        <v>784.121317959751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769.099299672807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769.099299672807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769.099299672807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769.099299672807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F26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2651.74972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220.979143333333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73.3919903670835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10469.8916543671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872.490971197257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872.490971197257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872.490971197257</v>
      </c>
      <c r="B134" s="321" t="n">
        <f aca="false">IF(A111="YES", B95, 0)</f>
        <v>0</v>
      </c>
      <c r="C134" s="326"/>
      <c r="D134" s="321" t="n">
        <f aca="false">B97</f>
        <v>872.490971197257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872.490971197257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872.490971197257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872.490971197257</v>
      </c>
      <c r="B143" s="38" t="n">
        <f aca="false">IF(A111="YES", B95, 0)</f>
        <v>0</v>
      </c>
      <c r="C143" s="317"/>
      <c r="D143" s="38" t="n">
        <f aca="false">B97</f>
        <v>872.490971197257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872.490971197257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872.490971197257</v>
      </c>
      <c r="B177" s="355" t="n">
        <f aca="false">IF(A111="YES", B95, 0)</f>
        <v>0</v>
      </c>
      <c r="C177" s="358"/>
      <c r="D177" s="355" t="n">
        <f aca="false">B91</f>
        <v>10396.499664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872.490971197257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872.490971197257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872.490971197257</v>
      </c>
      <c r="B186" s="103" t="n">
        <f aca="false">IF(A111="YES", B95, 0)</f>
        <v>0</v>
      </c>
      <c r="C186" s="353"/>
      <c r="D186" s="103" t="n">
        <f aca="false">B97</f>
        <v>872.490971197257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1653.99142666667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1653.99142666667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73.3919903670835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1" sqref="F260 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37500.0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1200.0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678.630988519405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678.630988519405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25443.3768750692</v>
      </c>
      <c r="N39" s="1" t="n">
        <f aca="false">K39-L39</f>
        <v>-3860.04687506924</v>
      </c>
      <c r="P39" s="212"/>
    </row>
    <row r="40" customFormat="false" ht="17.35" hidden="false" customHeight="false" outlineLevel="0" collapsed="false">
      <c r="A40" s="107" t="n">
        <f aca="false">E36*A45/100</f>
        <v>17575.0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-3860.04687506924</v>
      </c>
      <c r="N40" s="1" t="n">
        <f aca="false">N38-N39</f>
        <v>6771.72687506925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40.0</v>
      </c>
      <c r="B45" s="93"/>
      <c r="C45" s="62" t="n">
        <v>60.0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21583.33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678.630988519405</v>
      </c>
      <c r="L47" s="2" t="n">
        <f aca="false">L49-K42</f>
        <v>800</v>
      </c>
      <c r="M47" s="1" t="n">
        <f aca="false">K47-L47</f>
        <v>-121.369011480595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678.630988519405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678.630988519405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6248.41789583445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208.072884027778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678.630988519405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678.630988519405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678.630988519405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678.630988519405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25499.996</v>
      </c>
      <c r="C88" s="93"/>
      <c r="D88" s="93"/>
      <c r="E88" s="113"/>
      <c r="F88" s="31" t="s">
        <v>112</v>
      </c>
      <c r="G88" s="33" t="n">
        <f aca="false">G81-G86</f>
        <v>25499.996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882.367720412165</v>
      </c>
      <c r="C89" s="93"/>
      <c r="D89" s="93"/>
      <c r="E89" s="113"/>
      <c r="F89" s="31" t="s">
        <v>113</v>
      </c>
      <c r="G89" s="33" t="n">
        <f aca="false">(G88/G87)</f>
        <v>801.780239319922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30000.5024940136</v>
      </c>
      <c r="C90" s="93"/>
      <c r="D90" s="93"/>
      <c r="E90" s="113"/>
      <c r="F90" s="31" t="s">
        <v>114</v>
      </c>
      <c r="G90" s="33" t="n">
        <f aca="false">((G89*(G85))+G77)</f>
        <v>28062.3083761973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30000.5024940136</v>
      </c>
      <c r="C92" s="93"/>
      <c r="D92" s="93"/>
      <c r="E92" s="113"/>
      <c r="F92" s="56" t="s">
        <v>116</v>
      </c>
      <c r="G92" s="65" t="n">
        <f aca="false">(G90+G91)</f>
        <v>28062.3083761973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882.367720412165</v>
      </c>
      <c r="C95" s="93"/>
      <c r="D95" s="93"/>
      <c r="E95" s="113"/>
      <c r="F95" s="95" t="s">
        <v>118</v>
      </c>
      <c r="G95" s="96" t="n">
        <f aca="false">G92/(G85)</f>
        <v>801.780239319922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882.367720412165</v>
      </c>
      <c r="C96" s="93"/>
      <c r="D96" s="93"/>
      <c r="E96" s="113"/>
      <c r="F96" s="97" t="s">
        <v>119</v>
      </c>
      <c r="G96" s="98" t="n">
        <f aca="false">G94+G95</f>
        <v>801.780239319922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882.367720412165</v>
      </c>
      <c r="B167" s="177" t="str">
        <f aca="false">B94</f>
        <v>0</v>
      </c>
      <c r="C167" s="174"/>
      <c r="D167" s="174"/>
      <c r="E167" s="177" t="n">
        <f aca="false">B96</f>
        <v>882.367720412165</v>
      </c>
      <c r="F167" s="23"/>
      <c r="G167" s="23" t="n">
        <f aca="false">ROUND(G95, 2)</f>
        <v>801.78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5372.87421442577</v>
      </c>
      <c r="B182" s="103" t="str">
        <f aca="false">B114</f>
        <v>239.99</v>
      </c>
      <c r="C182" s="103"/>
      <c r="D182" s="23"/>
      <c r="E182" s="103" t="n">
        <f aca="false">E179+A182+B182+A185</f>
        <v>31122.8602144258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882.367720412165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208.072884027778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308.064550694445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882.367720412165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2632.89172041216</v>
      </c>
      <c r="B201" s="186" t="n">
        <f aca="false">E179+A201+B182+A185</f>
        <v>28382.8777204122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882.367720412165</v>
      </c>
      <c r="B212" s="177" t="str">
        <f aca="false">B167</f>
        <v>0</v>
      </c>
      <c r="C212" s="174"/>
      <c r="D212" s="174"/>
      <c r="E212" s="177" t="n">
        <f aca="false">E167</f>
        <v>882.367720412165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5372.87421442577</v>
      </c>
      <c r="B224" s="103" t="str">
        <f aca="false">B182</f>
        <v>239.99</v>
      </c>
      <c r="C224" s="103"/>
      <c r="D224" s="113"/>
      <c r="E224" s="103" t="n">
        <f aca="false">E182</f>
        <v>31122.8602144258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882.367720412165</v>
      </c>
      <c r="B230" s="103" t="str">
        <f aca="false">B167</f>
        <v>0</v>
      </c>
      <c r="C230" s="186"/>
      <c r="D230" s="186"/>
      <c r="E230" s="103" t="n">
        <f aca="false">E167</f>
        <v>882.367720412165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882.367720412165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208.072884027778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2058.06455069444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2749.98249401361</v>
      </c>
      <c r="C254" s="197"/>
      <c r="D254" s="198" t="s">
        <v>216</v>
      </c>
      <c r="E254" s="198"/>
      <c r="F254" s="200" t="n">
        <f aca="false">F261+F267+F269+B270+B271</f>
        <v>249.687460833333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2600.28669984694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2749.98249401361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249.687460833333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2600.28669984694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276.696116598123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276.696116598123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38657.4216273967</v>
      </c>
      <c r="N39" s="1" t="n">
        <f aca="false">K39-L39</f>
        <v>-17074.0916273967</v>
      </c>
      <c r="P39" s="212"/>
    </row>
    <row r="40" customFormat="false" ht="17.35" hidden="false" customHeight="false" outlineLevel="0" collapsed="false">
      <c r="A40" s="107" t="n">
        <f aca="false">E36*A45/100</f>
        <v>17575.0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-17074.0916273967</v>
      </c>
      <c r="N40" s="1" t="n">
        <f aca="false">N38-N39</f>
        <v>19985.7716273967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12555.4305373983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9027.89946260172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276.696116598123</v>
      </c>
      <c r="L47" s="2" t="n">
        <f aca="false">L49-K42</f>
        <v>800</v>
      </c>
      <c r="M47" s="1" t="n">
        <f aca="false">K47-L47</f>
        <v>-523.303883401877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276.696116598123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276.696116598123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3021.90227984685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276.696116598123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276.696116598123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276.696116598123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276.696116598123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14102.2720269789</v>
      </c>
      <c r="C86" s="93"/>
      <c r="D86" s="93"/>
      <c r="E86" s="113"/>
      <c r="F86" s="31" t="s">
        <v>110</v>
      </c>
      <c r="G86" s="33" t="n">
        <f aca="false">(G82/((1+G84)^(G85+1)))</f>
        <v>15148.126943371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11397.7239730211</v>
      </c>
      <c r="C88" s="93"/>
      <c r="D88" s="93"/>
      <c r="E88" s="113"/>
      <c r="F88" s="31" t="s">
        <v>112</v>
      </c>
      <c r="G88" s="33" t="n">
        <f aca="false">G81-G86</f>
        <v>10351.869056629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370.94178506798</v>
      </c>
      <c r="C89" s="93"/>
      <c r="D89" s="93"/>
      <c r="E89" s="113"/>
      <c r="F89" s="31" t="s">
        <v>113</v>
      </c>
      <c r="G89" s="33" t="n">
        <f aca="false">(G88/G87)</f>
        <v>325.487268689473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12982.9624773793</v>
      </c>
      <c r="C90" s="93"/>
      <c r="D90" s="93"/>
      <c r="E90" s="113"/>
      <c r="F90" s="31" t="s">
        <v>114</v>
      </c>
      <c r="G90" s="33" t="n">
        <f aca="false">((G89*(G85))+G77)</f>
        <v>11392.0544041315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12982.9624773793</v>
      </c>
      <c r="C92" s="93"/>
      <c r="D92" s="93"/>
      <c r="E92" s="113"/>
      <c r="F92" s="56" t="s">
        <v>116</v>
      </c>
      <c r="G92" s="65" t="n">
        <f aca="false">(G90+G91)</f>
        <v>11392.0544041315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370.94178506798</v>
      </c>
      <c r="C95" s="93"/>
      <c r="D95" s="93"/>
      <c r="E95" s="113"/>
      <c r="F95" s="95" t="s">
        <v>118</v>
      </c>
      <c r="G95" s="96" t="n">
        <f aca="false">G92/(G85)</f>
        <v>325.487268689473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370.94178506798</v>
      </c>
      <c r="C96" s="93"/>
      <c r="D96" s="93"/>
      <c r="E96" s="113"/>
      <c r="F96" s="97" t="s">
        <v>119</v>
      </c>
      <c r="G96" s="98" t="n">
        <f aca="false">G94+G95</f>
        <v>325.487268689473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370.94178506798</v>
      </c>
      <c r="B167" s="177" t="str">
        <f aca="false">B94</f>
        <v>0</v>
      </c>
      <c r="C167" s="174"/>
      <c r="D167" s="174"/>
      <c r="E167" s="177" t="n">
        <f aca="false">B96</f>
        <v>370.94178506798</v>
      </c>
      <c r="F167" s="23"/>
      <c r="G167" s="23" t="n">
        <f aca="false">ROUND(G95, 2)</f>
        <v>325.49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5882.96647737928</v>
      </c>
      <c r="B182" s="103" t="str">
        <f aca="false">B114</f>
        <v>199.99</v>
      </c>
      <c r="C182" s="103"/>
      <c r="D182" s="23"/>
      <c r="E182" s="103" t="n">
        <f aca="false">E179+A182+(B182*1.2)+A185</f>
        <v>31632.9504773793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370.94178506798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4292.154</v>
      </c>
      <c r="B201" s="186" t="n">
        <f aca="false">E179+A201+(B182*1.2)+A185</f>
        <v>30042.138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370.94178506798</v>
      </c>
      <c r="B212" s="177" t="str">
        <f aca="false">B167</f>
        <v>0</v>
      </c>
      <c r="C212" s="174"/>
      <c r="D212" s="174"/>
      <c r="E212" s="177" t="n">
        <f aca="false">E167</f>
        <v>370.94178506798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5882.96647737928</v>
      </c>
      <c r="B224" s="103" t="str">
        <f aca="false">B182</f>
        <v>199.99</v>
      </c>
      <c r="C224" s="103"/>
      <c r="D224" s="113"/>
      <c r="E224" s="103" t="n">
        <f aca="false">E182</f>
        <v>31632.9504773793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370.94178506798</v>
      </c>
      <c r="B230" s="103" t="str">
        <f aca="false">B167</f>
        <v>0</v>
      </c>
      <c r="C230" s="186"/>
      <c r="D230" s="186"/>
      <c r="E230" s="103" t="n">
        <f aca="false">E167</f>
        <v>370.94178506798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2062.48996666667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1600.81247737928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1445.80251737928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1600.81247737928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1445.80251737928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284.653231410808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284.653231410808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38273.5898011779</v>
      </c>
      <c r="N39" s="1" t="n">
        <f aca="false">K39-L39</f>
        <v>-16690.2598011779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-16690.2598011779</v>
      </c>
      <c r="N40" s="1" t="n">
        <f aca="false">N38-N39</f>
        <v>19601.9398011779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9218.91176012867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284.653231410808</v>
      </c>
      <c r="L47" s="2" t="n">
        <f aca="false">L49-K42</f>
        <v>800</v>
      </c>
      <c r="M47" s="1" t="n">
        <f aca="false">K47-L47</f>
        <v>-515.346768589192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284.653231410808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284.653231410808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4795.44701941607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284.653231410808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284.653231410808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284.653231410808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284.653231410808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239.99</v>
      </c>
      <c r="C182" s="103"/>
      <c r="D182" s="23"/>
      <c r="E182" s="103" t="n">
        <f aca="false">E179+A182+B182+A185</f>
        <v>33692.9533502052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E179+A201+B182+A185</f>
        <v>30373.24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239.99</v>
      </c>
      <c r="C224" s="103"/>
      <c r="D224" s="113"/>
      <c r="E224" s="103" t="n">
        <f aca="false">E182</f>
        <v>33692.9533502052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3174.70505687184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3174.70505687184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21375.0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355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3139.66638666667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261.638865555556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10981.999664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77.525209407019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11059.524873407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921.627072783918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921.627072783918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921.627072783918</v>
      </c>
      <c r="B128" s="321" t="n">
        <f aca="false">IF(A105="YES", B89, 0)</f>
        <v>0</v>
      </c>
      <c r="C128" s="326"/>
      <c r="D128" s="321" t="n">
        <f aca="false">B91</f>
        <v>921.627072783918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8294.64365505526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8294.64365505526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921.627072783918</v>
      </c>
      <c r="B137" s="38" t="n">
        <f aca="false">IF(A105="YES", B89, 0)</f>
        <v>0</v>
      </c>
      <c r="C137" s="317"/>
      <c r="D137" s="38" t="n">
        <f aca="false">B91</f>
        <v>921.627072783918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921.627072783918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921.627072783918</v>
      </c>
      <c r="B171" s="355" t="n">
        <f aca="false">IF(A105="YES", B89, 0)</f>
        <v>0</v>
      </c>
      <c r="C171" s="358"/>
      <c r="D171" s="355" t="n">
        <f aca="false">B91</f>
        <v>921.627072783918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8294.64365505526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8294.64365505526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921.627072783918</v>
      </c>
      <c r="B180" s="103" t="n">
        <f aca="false">IF(A105="YES", B89, 0)</f>
        <v>0</v>
      </c>
      <c r="C180" s="353"/>
      <c r="D180" s="103" t="n">
        <f aca="false">B91</f>
        <v>921.627072783918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1893.98976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1893.98976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77.525209407019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3139.66638666667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261.638865555556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9151.66638666667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77.525209407019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9229.19159607369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769.099299672807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834.099299672807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30.0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769.099299672807</v>
      </c>
      <c r="B128" s="321" t="n">
        <f aca="false">IF(A105="YES", B89, 0)</f>
        <v>65</v>
      </c>
      <c r="C128" s="326"/>
      <c r="D128" s="321" t="n">
        <f aca="false">B91</f>
        <v>834.099299672807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6921.89369705527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7506.89369705527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769.099299672807</v>
      </c>
      <c r="B137" s="38" t="n">
        <f aca="false">IF(A105="YES", B89, 0)</f>
        <v>65</v>
      </c>
      <c r="C137" s="317"/>
      <c r="D137" s="38" t="n">
        <f aca="false">B91</f>
        <v>834.099299672807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776.98996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834.099299672807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769.099299672807</v>
      </c>
      <c r="B171" s="355" t="n">
        <f aca="false">IF(A105="YES", B89, 0)</f>
        <v>65</v>
      </c>
      <c r="C171" s="358"/>
      <c r="D171" s="355" t="n">
        <f aca="false">B91</f>
        <v>834.099299672807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6921.89369705527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7506.89369705527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769.099299672807</v>
      </c>
      <c r="B180" s="103" t="n">
        <f aca="false">IF(A105="YES", B89, 0)</f>
        <v>65</v>
      </c>
      <c r="C180" s="353"/>
      <c r="D180" s="103" t="n">
        <f aca="false">B91</f>
        <v>834.099299672807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776.98996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2073.98976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2073.98976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77.525209407019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550.899646318168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19832.387267454</v>
      </c>
      <c r="C85" s="473"/>
      <c r="D85" s="473"/>
      <c r="E85" s="466" t="n">
        <f aca="false">B85/(B58+B57)</f>
        <v>550.899646318168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168.003280603685</v>
      </c>
      <c r="C86" s="473" t="s">
        <v>230</v>
      </c>
      <c r="D86" s="215"/>
      <c r="E86" s="466" t="n">
        <f aca="false">B86/(B58+B57)</f>
        <v>4.6667577945468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20000.3905480577</v>
      </c>
      <c r="C87" s="473"/>
      <c r="D87" s="475"/>
      <c r="E87" s="466" t="n">
        <f aca="false">E86+E85</f>
        <v>555.566404112715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555.566404112715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620.566404112715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555.566404112715</v>
      </c>
      <c r="B128" s="321" t="n">
        <f aca="false">IF(A105="YES", B89, 0)</f>
        <v>65</v>
      </c>
      <c r="C128" s="325"/>
      <c r="D128" s="321" t="n">
        <f aca="false">B91</f>
        <v>620.566404112715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555.566404112715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620.566404112715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555.566404112715</v>
      </c>
      <c r="B137" s="38" t="n">
        <f aca="false">IF(A105="YES", B89, 0)</f>
        <v>65</v>
      </c>
      <c r="C137" s="317"/>
      <c r="D137" s="38" t="n">
        <f aca="false">B91</f>
        <v>620.566404112715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620.566404112715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555.566404112715</v>
      </c>
      <c r="B177" s="355" t="n">
        <f aca="false">IF(A105="YES", B89, 0)</f>
        <v>65</v>
      </c>
      <c r="C177" s="357"/>
      <c r="D177" s="355" t="n">
        <f aca="false">B91</f>
        <v>620.566404112715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555.566404112715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620.566404112715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555.566404112715</v>
      </c>
      <c r="B186" s="103" t="n">
        <f aca="false">IF(A105="YES", B89, 0)</f>
        <v>65</v>
      </c>
      <c r="C186" s="353"/>
      <c r="D186" s="103" t="n">
        <f aca="false">B91</f>
        <v>620.566404112715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10121.99008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10121.99008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168.003280603685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1" sqref="F260 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678.630988519405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678.630988519405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21583.33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678.630988519405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678.630988519405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678.630988519405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507.208255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678.630988519405</v>
      </c>
      <c r="C83" s="473"/>
      <c r="D83" s="215"/>
      <c r="E83" s="466" t="n">
        <f aca="false">B83+E80+E77+E64</f>
        <v>1013.32940121782</v>
      </c>
      <c r="F83" s="63"/>
      <c r="G83" s="305" t="s">
        <v>104</v>
      </c>
      <c r="H83" s="306" t="n">
        <f aca="false">H47</f>
        <v>678.630988519405</v>
      </c>
      <c r="I83" s="215"/>
      <c r="J83" s="215"/>
      <c r="K83" s="216"/>
      <c r="L83" s="63"/>
      <c r="M83" s="305" t="s">
        <v>104</v>
      </c>
      <c r="N83" s="306" t="n">
        <f aca="false">H47</f>
        <v>678.630988519405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42826.501517815</v>
      </c>
      <c r="C85" s="473"/>
      <c r="D85" s="473"/>
      <c r="E85" s="466" t="n">
        <f aca="false">B85/(B58+B57)</f>
        <v>1223.61432908043</v>
      </c>
      <c r="F85" s="63"/>
      <c r="G85" s="288" t="s">
        <v>114</v>
      </c>
      <c r="H85" s="131" t="n">
        <f aca="false">((H83*H29)+H81)*1.2</f>
        <v>29759.501517815</v>
      </c>
      <c r="I85" s="215"/>
      <c r="J85" s="215"/>
      <c r="K85" s="216"/>
      <c r="L85" s="63"/>
      <c r="M85" s="288" t="s">
        <v>114</v>
      </c>
      <c r="N85" s="131" t="n">
        <f aca="false">((N83*H29)+N81)</f>
        <v>24469.5845981792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302.325040968843</v>
      </c>
      <c r="C86" s="473" t="s">
        <v>230</v>
      </c>
      <c r="D86" s="215"/>
      <c r="E86" s="466" t="n">
        <f aca="false">B86/(B58+B57)</f>
        <v>8.63785831339552</v>
      </c>
      <c r="F86" s="63"/>
      <c r="G86" s="214" t="s">
        <v>115</v>
      </c>
      <c r="H86" s="300" t="n">
        <f aca="false">((((H83*H29)+H81))/(1-H70))*H70</f>
        <v>210.081192642905</v>
      </c>
      <c r="I86" s="215"/>
      <c r="J86" s="215"/>
      <c r="K86" s="216"/>
      <c r="L86" s="63"/>
      <c r="M86" s="214" t="s">
        <v>115</v>
      </c>
      <c r="N86" s="300" t="n">
        <f aca="false">(N85/(1-N70))*N70</f>
        <v>207.285710593692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43128.8265587838</v>
      </c>
      <c r="C87" s="473"/>
      <c r="D87" s="475"/>
      <c r="E87" s="466" t="n">
        <f aca="false">E86+E85</f>
        <v>1232.25218739382</v>
      </c>
      <c r="F87" s="63"/>
      <c r="G87" s="285" t="s">
        <v>116</v>
      </c>
      <c r="H87" s="133" t="n">
        <f aca="false">IF(H110="YES",((H85+H86)-K114),(H85+H86))</f>
        <v>29969.5827104579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24676.8703087729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1232.25218739382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749.239567761448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616.921757719321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1232.25218739382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749.239567761448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616.921757719321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749.239567761448</v>
      </c>
      <c r="H127" s="177" t="n">
        <f aca="false">IF(G105="YES", H89*H57, 0)</f>
        <v>0</v>
      </c>
      <c r="I127" s="177"/>
      <c r="J127" s="334" t="n">
        <f aca="false">H91</f>
        <v>749.239567761448</v>
      </c>
      <c r="K127" s="216"/>
      <c r="L127" s="63"/>
      <c r="M127" s="333" t="n">
        <f aca="false">N90</f>
        <v>616.921757719321</v>
      </c>
      <c r="N127" s="177" t="n">
        <f aca="false">IF(M105="YES", N89*N57, 0)</f>
        <v>0</v>
      </c>
      <c r="O127" s="177"/>
      <c r="P127" s="177" t="n">
        <f aca="false">N91</f>
        <v>616.921757719321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1232.25218739382</v>
      </c>
      <c r="B128" s="321" t="n">
        <f aca="false">IF(A105="YES", B89, 0)</f>
        <v>0</v>
      </c>
      <c r="C128" s="325"/>
      <c r="D128" s="321" t="n">
        <f aca="false">B91</f>
        <v>1232.25218739382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1232.25218739382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4495.43740656868</v>
      </c>
      <c r="H133" s="103" t="n">
        <f aca="false">IF(G105="YES", H89*H57, 0)</f>
        <v>0</v>
      </c>
      <c r="I133" s="221"/>
      <c r="J133" s="184" t="n">
        <f aca="false">H91*H57</f>
        <v>4495.43740656868</v>
      </c>
      <c r="K133" s="216"/>
      <c r="L133" s="63"/>
      <c r="M133" s="185" t="n">
        <f aca="false">N90*N57</f>
        <v>3701.53054631593</v>
      </c>
      <c r="N133" s="103" t="n">
        <f aca="false">IF(M105="YES", N89*N57, 0)</f>
        <v>0</v>
      </c>
      <c r="O133" s="221"/>
      <c r="P133" s="184" t="n">
        <f aca="false">N91*N57</f>
        <v>3701.53054631593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1232.25218739382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1232.25218739382</v>
      </c>
      <c r="B137" s="38" t="n">
        <f aca="false">IF(A105="YES", B89, 0)</f>
        <v>0</v>
      </c>
      <c r="C137" s="317"/>
      <c r="D137" s="38" t="n">
        <f aca="false">B91</f>
        <v>1232.25218739382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507.208255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1007.19992166667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749.239567761448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616.921757719321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1232.25218739382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1232.25218739382</v>
      </c>
      <c r="B177" s="355" t="n">
        <f aca="false">IF(A105="YES", B89, 0)</f>
        <v>0</v>
      </c>
      <c r="C177" s="357"/>
      <c r="D177" s="355" t="n">
        <f aca="false">B91</f>
        <v>1232.25218739382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1232.25218739382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1232.25218739382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1232.25218739382</v>
      </c>
      <c r="B186" s="103" t="n">
        <f aca="false">IF(A105="YES", B89, 0)</f>
        <v>0</v>
      </c>
      <c r="C186" s="353"/>
      <c r="D186" s="103" t="n">
        <f aca="false">B91</f>
        <v>1232.25218739382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507.208255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1007.19992166667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507.208255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9832.78341166667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507.208255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9832.78341166667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302.325040968843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402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402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s">
        <v>411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1" sqref="F260 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409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402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18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266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199.99</v>
      </c>
      <c r="C191" s="103"/>
      <c r="D191" s="23"/>
      <c r="E191" s="103" t="n">
        <f aca="false">E188+A191+(B191*1.2)+A194</f>
        <v>20886.0827932947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E188+A210+(B191*1.2)+A194</f>
        <v>20289.988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199.99</v>
      </c>
      <c r="C233" s="103"/>
      <c r="D233" s="113"/>
      <c r="E233" s="103" t="n">
        <f aca="false">E191</f>
        <v>20886.0827932947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506.697293294716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506.697293294716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409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402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506.698959961383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506.698959961383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577.377269774958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21007.8039341207</v>
      </c>
      <c r="C85" s="473"/>
      <c r="D85" s="473"/>
      <c r="E85" s="466" t="n">
        <f aca="false">B85/(B58+B57)</f>
        <v>583.550109281131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177.960420579482</v>
      </c>
      <c r="C86" s="473" t="s">
        <v>230</v>
      </c>
      <c r="D86" s="215"/>
      <c r="E86" s="466" t="n">
        <f aca="false">B86/(B58+B57)</f>
        <v>4.94334501609671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21185.7643547002</v>
      </c>
      <c r="C87" s="473"/>
      <c r="D87" s="475"/>
      <c r="E87" s="466" t="n">
        <f aca="false">E86+E85</f>
        <v>588.493454297227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588.493454297227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653.493454297227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588.493454297227</v>
      </c>
      <c r="B128" s="321" t="n">
        <f aca="false">IF(A105="YES", B89, 0)</f>
        <v>65</v>
      </c>
      <c r="C128" s="325"/>
      <c r="D128" s="321" t="n">
        <f aca="false">B91</f>
        <v>653.493454297227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588.493454297227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653.493454297227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588.493454297227</v>
      </c>
      <c r="B137" s="38" t="n">
        <f aca="false">IF(A105="YES", B89, 0)</f>
        <v>65</v>
      </c>
      <c r="C137" s="317"/>
      <c r="D137" s="38" t="n">
        <f aca="false">B91</f>
        <v>653.493454297227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653.493454297227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588.493454297227</v>
      </c>
      <c r="B177" s="355" t="n">
        <f aca="false">IF(A105="YES", B89, 0)</f>
        <v>65</v>
      </c>
      <c r="C177" s="357"/>
      <c r="D177" s="355" t="n">
        <f aca="false">B91</f>
        <v>653.493454297227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588.493454297227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653.493454297227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588.493454297227</v>
      </c>
      <c r="B186" s="103" t="n">
        <f aca="false">IF(A105="YES", B89, 0)</f>
        <v>65</v>
      </c>
      <c r="C186" s="353"/>
      <c r="D186" s="103" t="n">
        <f aca="false">B91</f>
        <v>653.493454297227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10361.99008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10361.99008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177.960420579482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413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417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0.005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0.12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4.5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300.0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676.666666666667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56.3888888888889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391</v>
      </c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388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0.0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242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417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18</v>
      </c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30.0</v>
      </c>
      <c r="C111" s="312"/>
      <c r="D111" s="107" t="s">
        <v>411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1" sqref="F260 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411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242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395</v>
      </c>
      <c r="B41" s="241" t="n">
        <f aca="false">IF(B38="YES", D38+A41, D38)</f>
        <v>560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399</v>
      </c>
      <c r="E44" s="104"/>
      <c r="F44" s="63"/>
      <c r="G44" s="63" t="s">
        <v>256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30.0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1" sqref="F260 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400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413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1" sqref="F260 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529.382574647977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529.382574647977</v>
      </c>
      <c r="B36" s="232" t="str">
        <f aca="false">IF(B26="YES", K42, "0.00")</f>
        <v>0.00</v>
      </c>
      <c r="C36" s="232"/>
      <c r="D36" s="232"/>
      <c r="E36" s="232" t="n">
        <f aca="false">K31</f>
        <v>1575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26324.8495269564</v>
      </c>
      <c r="N39" s="1" t="n">
        <f aca="false">K39-L39</f>
        <v>-8544.84952695636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1312.5</v>
      </c>
      <c r="L40" s="2" t="n">
        <f aca="false">K39-L39</f>
        <v>-8544.84952695636</v>
      </c>
      <c r="N40" s="1" t="n">
        <f aca="false">N38-N39</f>
        <v>11456.5295269564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1064.54113154218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16715.4588684578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529.382574647977</v>
      </c>
      <c r="L47" s="2" t="n">
        <f aca="false">L49-K42</f>
        <v>800</v>
      </c>
      <c r="M47" s="1" t="n">
        <f aca="false">K47-L47</f>
        <v>-270.617425352023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529.382574647977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529.382574647977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7425.04687920644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31140.1983604794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899.69597570959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899.69597570959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529.382574647977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529.382574647977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529.382574647977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529.382574647977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93"/>
      <c r="D82" s="93"/>
      <c r="E82" s="113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1111.81486361956</v>
      </c>
      <c r="C86" s="93"/>
      <c r="D86" s="93"/>
      <c r="E86" s="113"/>
      <c r="F86" s="31" t="s">
        <v>110</v>
      </c>
      <c r="G86" s="33" t="n">
        <f aca="false">(G82/((1+G84)^(G85+1)))</f>
        <v>1284.90114577142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1077.06787906881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1077.06787906881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21909.7891363804</v>
      </c>
      <c r="C88" s="93"/>
      <c r="D88" s="93"/>
      <c r="E88" s="113"/>
      <c r="F88" s="31" t="s">
        <v>112</v>
      </c>
      <c r="G88" s="33" t="n">
        <f aca="false">G81-G86</f>
        <v>21736.7028542286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16157.4321209312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16157.4321209312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763.336382114283</v>
      </c>
      <c r="C89" s="93"/>
      <c r="D89" s="93"/>
      <c r="E89" s="113"/>
      <c r="F89" s="31" t="s">
        <v>113</v>
      </c>
      <c r="G89" s="33" t="n">
        <f aca="false">(G88/G87)</f>
        <v>706.664597365867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571.414296717317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571.414296717317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25953.4369918856</v>
      </c>
      <c r="C90" s="93"/>
      <c r="D90" s="93"/>
      <c r="E90" s="113"/>
      <c r="F90" s="31" t="s">
        <v>114</v>
      </c>
      <c r="G90" s="33" t="n">
        <f aca="false">((G89*(G85))+G77)</f>
        <v>24026.5963104395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19428.0860883888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19428.0860883888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25953.4369918856</v>
      </c>
      <c r="C92" s="93"/>
      <c r="D92" s="93"/>
      <c r="E92" s="113"/>
      <c r="F92" s="56" t="s">
        <v>116</v>
      </c>
      <c r="G92" s="65" t="n">
        <f aca="false">(G90+G91)</f>
        <v>24026.5963104395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19428.0860883888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19428.0860883888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763.336382114283</v>
      </c>
      <c r="C95" s="93"/>
      <c r="D95" s="93"/>
      <c r="E95" s="113"/>
      <c r="F95" s="95" t="s">
        <v>118</v>
      </c>
      <c r="G95" s="96" t="n">
        <f aca="false">G92/(G85)</f>
        <v>706.664597365867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571.414296717317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571.414296717317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763.336382114283</v>
      </c>
      <c r="C96" s="93"/>
      <c r="D96" s="93"/>
      <c r="E96" s="113"/>
      <c r="F96" s="97" t="s">
        <v>119</v>
      </c>
      <c r="G96" s="98" t="n">
        <f aca="false">G94+G95</f>
        <v>706.664597365867</v>
      </c>
      <c r="H96" s="33"/>
      <c r="J96" s="97" t="s">
        <v>119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571.414296717317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571.414296717317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413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763.336382114283</v>
      </c>
      <c r="B167" s="177" t="str">
        <f aca="false">B94</f>
        <v>0</v>
      </c>
      <c r="C167" s="174"/>
      <c r="D167" s="174"/>
      <c r="E167" s="177" t="n">
        <f aca="false">B96</f>
        <v>763.336382114283</v>
      </c>
      <c r="F167" s="23"/>
      <c r="G167" s="23" t="n">
        <f aca="false">ROUND(G95, 2)</f>
        <v>706.66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571.414296717317</v>
      </c>
      <c r="T167" s="177" t="n">
        <f aca="false">T94</f>
        <v>0</v>
      </c>
      <c r="U167" s="174"/>
      <c r="V167" s="174"/>
      <c r="W167" s="177" t="n">
        <f aca="false">T96</f>
        <v>571.414296717317</v>
      </c>
      <c r="X167" s="23"/>
      <c r="Y167" s="23"/>
      <c r="Z167" s="33"/>
      <c r="AB167" s="176" t="n">
        <f aca="false">AC95</f>
        <v>571.414296717317</v>
      </c>
      <c r="AC167" s="177" t="n">
        <f aca="false">AC94</f>
        <v>0</v>
      </c>
      <c r="AD167" s="174"/>
      <c r="AE167" s="174"/>
      <c r="AF167" s="177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1575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1575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1575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4506.83299188562</v>
      </c>
      <c r="B182" s="103" t="str">
        <f aca="false">B114</f>
        <v>199.99</v>
      </c>
      <c r="C182" s="103"/>
      <c r="D182" s="23"/>
      <c r="E182" s="103" t="n">
        <f aca="false">E179+A182+(B182*1.2)+A185</f>
        <v>27778.4249918856</v>
      </c>
      <c r="F182" s="23"/>
      <c r="G182" s="23"/>
      <c r="H182" s="105"/>
      <c r="J182" s="111" t="n">
        <f aca="false">(J167*K59)+N185-N179-J185</f>
        <v>14724.5844731586</v>
      </c>
      <c r="K182" s="103" t="n">
        <f aca="false">K114</f>
        <v>239.99</v>
      </c>
      <c r="L182" s="103"/>
      <c r="M182" s="23"/>
      <c r="N182" s="103" t="n">
        <f aca="false">N179+J182+K182+J185</f>
        <v>51503.5784731586</v>
      </c>
      <c r="O182" s="23"/>
      <c r="P182" s="23"/>
      <c r="Q182" s="105"/>
      <c r="S182" s="111" t="n">
        <f aca="false">(S167*T59)+W185-W179-S185</f>
        <v>3768.58608838877</v>
      </c>
      <c r="T182" s="103" t="n">
        <f aca="false">T114</f>
        <v>199.99</v>
      </c>
      <c r="U182" s="103"/>
      <c r="V182" s="23"/>
      <c r="W182" s="103" t="n">
        <f aca="false">W179+S182+T182+S185</f>
        <v>21213.0760883888</v>
      </c>
      <c r="X182" s="23"/>
      <c r="Y182" s="23"/>
      <c r="Z182" s="105"/>
      <c r="AB182" s="111" t="n">
        <f aca="false">(AB167*AC59)+AF185-AF179-AB185</f>
        <v>3768.58608838877</v>
      </c>
      <c r="AC182" s="103" t="n">
        <f aca="false">AC114</f>
        <v>239.99</v>
      </c>
      <c r="AD182" s="103"/>
      <c r="AE182" s="23"/>
      <c r="AF182" s="103" t="n">
        <f aca="false">AF179+AB182+AC182+AB185</f>
        <v>21253.0760883888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287.83989375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763.336382114283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2579.836</v>
      </c>
      <c r="B201" s="186" t="n">
        <f aca="false">E179+A201+(B182*1.2)+A185</f>
        <v>25851.428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763.336382114283</v>
      </c>
      <c r="B212" s="177" t="str">
        <f aca="false">B167</f>
        <v>0</v>
      </c>
      <c r="C212" s="174"/>
      <c r="D212" s="174"/>
      <c r="E212" s="177" t="n">
        <f aca="false">E167</f>
        <v>763.336382114283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4506.83299188562</v>
      </c>
      <c r="B224" s="103" t="str">
        <f aca="false">B182</f>
        <v>199.99</v>
      </c>
      <c r="C224" s="103"/>
      <c r="D224" s="113"/>
      <c r="E224" s="103" t="n">
        <f aca="false">E182</f>
        <v>27778.4249918856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763.336382114283</v>
      </c>
      <c r="B230" s="103" t="str">
        <f aca="false">B167</f>
        <v>0</v>
      </c>
      <c r="C230" s="186"/>
      <c r="D230" s="186"/>
      <c r="E230" s="103" t="n">
        <f aca="false">E167</f>
        <v>763.336382114283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1575</v>
      </c>
      <c r="B233" s="103" t="n">
        <f aca="false">E185</f>
        <v>1585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3832.50989375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1936.99699188562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1811.56711938562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1936.99699188562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1811.56711938562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557.036393388887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506.906393388887</v>
      </c>
      <c r="B36" s="232" t="n">
        <f aca="false">IF(B26="YES", K42, "0.00")</f>
        <v>50.13</v>
      </c>
      <c r="C36" s="232"/>
      <c r="D36" s="232"/>
      <c r="E36" s="232" t="n">
        <f aca="false">K31</f>
        <v>2625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25451.6695398235</v>
      </c>
      <c r="N39" s="1" t="n">
        <f aca="false">K39-L39</f>
        <v>-7671.66953982351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2187.5</v>
      </c>
      <c r="L40" s="2" t="n">
        <f aca="false">K39-L39</f>
        <v>-7671.66953982351</v>
      </c>
      <c r="N40" s="1" t="n">
        <f aca="false">N38-N39</f>
        <v>10583.3495398235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1774.23521923697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16005.764780763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506.906393388887</v>
      </c>
      <c r="L47" s="2" t="n">
        <f aca="false">L49-K42</f>
        <v>749.87</v>
      </c>
      <c r="M47" s="1" t="n">
        <f aca="false">K47-L47</f>
        <v>-242.963606611113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557.036393388887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557.036393388887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7333.70638563143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31926.8647045475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6802.941176898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822.96738915714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506.906393388887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506.906393388887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557.036393388887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557.036393388887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93"/>
      <c r="D82" s="93"/>
      <c r="E82" s="113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2625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2625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1853.02477269927</v>
      </c>
      <c r="C86" s="93"/>
      <c r="D86" s="93"/>
      <c r="E86" s="113"/>
      <c r="F86" s="31" t="s">
        <v>110</v>
      </c>
      <c r="G86" s="33" t="n">
        <f aca="false">(G82/((1+G84)^(G85+1)))</f>
        <v>2141.50190961903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1795.11313178135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1795.11313178135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21168.5792273007</v>
      </c>
      <c r="C88" s="93"/>
      <c r="D88" s="93"/>
      <c r="E88" s="113"/>
      <c r="F88" s="31" t="s">
        <v>112</v>
      </c>
      <c r="G88" s="33" t="n">
        <f aca="false">G81-G86</f>
        <v>20880.102090381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20412.6518682187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15439.3868682187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737.512651595367</v>
      </c>
      <c r="C89" s="93"/>
      <c r="D89" s="93"/>
      <c r="E89" s="113"/>
      <c r="F89" s="31" t="s">
        <v>113</v>
      </c>
      <c r="G89" s="33" t="n">
        <f aca="false">(G88/G87)</f>
        <v>678.816333627473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721.901910162031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546.020328169653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25075.4301542425</v>
      </c>
      <c r="C90" s="93"/>
      <c r="D90" s="93"/>
      <c r="E90" s="113"/>
      <c r="F90" s="31" t="s">
        <v>114</v>
      </c>
      <c r="G90" s="33" t="n">
        <f aca="false">((G89*(G85))+G77)</f>
        <v>23079.7553433341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24544.664945509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18564.6911577682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25075.4301542425</v>
      </c>
      <c r="C92" s="93"/>
      <c r="D92" s="93"/>
      <c r="E92" s="113"/>
      <c r="F92" s="56" t="s">
        <v>116</v>
      </c>
      <c r="G92" s="65" t="n">
        <f aca="false">(G90+G91)</f>
        <v>23079.7553433341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24544.664945509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18564.6911577682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117</v>
      </c>
      <c r="G94" s="94" t="n">
        <f aca="false">IF(B26="YES",((E40/B85)*(1+A108)*(C45/100)),"0")</f>
        <v>67.0857352941176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737.512651595367</v>
      </c>
      <c r="C95" s="93"/>
      <c r="D95" s="93"/>
      <c r="E95" s="113"/>
      <c r="F95" s="95" t="s">
        <v>118</v>
      </c>
      <c r="G95" s="96" t="n">
        <f aca="false">G92/(G85)</f>
        <v>678.816333627473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721.901910162031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546.020328169653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818.015533948308</v>
      </c>
      <c r="C96" s="93"/>
      <c r="D96" s="93"/>
      <c r="E96" s="113"/>
      <c r="F96" s="97" t="s">
        <v>119</v>
      </c>
      <c r="G96" s="98" t="n">
        <f aca="false">G94+G95</f>
        <v>745.90206892159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783.827204279678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620.330681110829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737.512651595367</v>
      </c>
      <c r="B167" s="177" t="n">
        <f aca="false">B94</f>
        <v>80.5028823529412</v>
      </c>
      <c r="C167" s="174"/>
      <c r="D167" s="174"/>
      <c r="E167" s="177" t="n">
        <f aca="false">B96</f>
        <v>818.015533948308</v>
      </c>
      <c r="F167" s="23"/>
      <c r="G167" s="23" t="n">
        <f aca="false">ROUND(G95, 2)</f>
        <v>678.82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721.901910162031</v>
      </c>
      <c r="T167" s="177" t="n">
        <f aca="false">T94</f>
        <v>61.9252941176471</v>
      </c>
      <c r="U167" s="174"/>
      <c r="V167" s="174"/>
      <c r="W167" s="177" t="n">
        <f aca="false">T96</f>
        <v>783.827204279678</v>
      </c>
      <c r="X167" s="23"/>
      <c r="Y167" s="23"/>
      <c r="Z167" s="33"/>
      <c r="AB167" s="176" t="n">
        <f aca="false">AC95</f>
        <v>546.020328169653</v>
      </c>
      <c r="AC167" s="177" t="n">
        <f aca="false">AC94</f>
        <v>74.3103529411765</v>
      </c>
      <c r="AD167" s="174"/>
      <c r="AE167" s="174"/>
      <c r="AF167" s="177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2625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2625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2625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4678.82615424248</v>
      </c>
      <c r="B182" s="103" t="str">
        <f aca="false">B114</f>
        <v>239.99</v>
      </c>
      <c r="C182" s="103"/>
      <c r="D182" s="23"/>
      <c r="E182" s="103" t="n">
        <f aca="false">E179+A182+B182+A185</f>
        <v>27950.4201542425</v>
      </c>
      <c r="F182" s="23"/>
      <c r="G182" s="23"/>
      <c r="H182" s="105"/>
      <c r="J182" s="111" t="n">
        <f aca="false">(J167*K59)+N185-N179-J185</f>
        <v>15774.5844731586</v>
      </c>
      <c r="K182" s="103" t="n">
        <f aca="false">K114</f>
        <v>239.99</v>
      </c>
      <c r="L182" s="103"/>
      <c r="M182" s="23"/>
      <c r="N182" s="103" t="n">
        <f aca="false">N179+J182+K182+J185</f>
        <v>52553.5784731586</v>
      </c>
      <c r="O182" s="23"/>
      <c r="P182" s="23"/>
      <c r="Q182" s="105"/>
      <c r="S182" s="111" t="n">
        <f aca="false">(S167*T59)+W185-W179-S185</f>
        <v>4961.89994550905</v>
      </c>
      <c r="T182" s="103" t="n">
        <f aca="false">T114</f>
        <v>199.99</v>
      </c>
      <c r="U182" s="103"/>
      <c r="V182" s="23"/>
      <c r="W182" s="103" t="n">
        <f aca="false">W179+S182+T182+S185</f>
        <v>27379.654945509</v>
      </c>
      <c r="X182" s="23"/>
      <c r="Y182" s="23"/>
      <c r="Z182" s="105"/>
      <c r="AB182" s="111" t="n">
        <f aca="false">(AB167*AC59)+AF185-AF179-AB185</f>
        <v>3955.19115776819</v>
      </c>
      <c r="AC182" s="103" t="n">
        <f aca="false">AC114</f>
        <v>239.99</v>
      </c>
      <c r="AD182" s="103"/>
      <c r="AE182" s="23"/>
      <c r="AF182" s="103" t="n">
        <f aca="false">AF179+AB182+AC182+AB185</f>
        <v>21439.6811577682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2635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2645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2635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2635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225.4198725</v>
      </c>
      <c r="C188" s="93"/>
      <c r="D188" s="93"/>
      <c r="E188" s="103" t="n">
        <f aca="false">(E40*A108)*0.1*(C45/100)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378.048039166667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818.015533948308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2683.276</v>
      </c>
      <c r="B201" s="186" t="n">
        <f aca="false">E179+A201+B182+A185</f>
        <v>25954.87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737.512651595367</v>
      </c>
      <c r="B212" s="177" t="n">
        <f aca="false">B167</f>
        <v>80.5028823529412</v>
      </c>
      <c r="C212" s="174"/>
      <c r="D212" s="174"/>
      <c r="E212" s="177" t="n">
        <f aca="false">E167</f>
        <v>818.015533948308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4678.82615424248</v>
      </c>
      <c r="B224" s="103" t="str">
        <f aca="false">B182</f>
        <v>239.99</v>
      </c>
      <c r="C224" s="103"/>
      <c r="D224" s="113"/>
      <c r="E224" s="103" t="n">
        <f aca="false">E182</f>
        <v>27950.4201542425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737.512651595367</v>
      </c>
      <c r="B230" s="103" t="n">
        <f aca="false">B167</f>
        <v>80.5028823529412</v>
      </c>
      <c r="C230" s="186"/>
      <c r="D230" s="186"/>
      <c r="E230" s="103" t="n">
        <f aca="false">E167</f>
        <v>818.015533948308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2625</v>
      </c>
      <c r="B233" s="103" t="n">
        <f aca="false">E185</f>
        <v>2635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3885.14806041667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2005.55015424248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626.356666666667</v>
      </c>
      <c r="C255" s="197"/>
      <c r="D255" s="198" t="s">
        <v>218</v>
      </c>
      <c r="E255" s="198"/>
      <c r="F255" s="200" t="n">
        <f aca="false">(B254-F254)+B255</f>
        <v>2406.48694840914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2005.55015424248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2406.48694840914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578.294484018432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518.144484018432</v>
      </c>
      <c r="B36" s="232" t="n">
        <f aca="false">IF(B26="YES", K42, "0.00")</f>
        <v>60.15</v>
      </c>
      <c r="C36" s="232"/>
      <c r="D36" s="232"/>
      <c r="E36" s="232" t="n">
        <f aca="false">K31</f>
        <v>2100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24780.4371333235</v>
      </c>
      <c r="N39" s="1" t="n">
        <f aca="false">K39-L39</f>
        <v>-7000.43713332355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60.15</v>
      </c>
      <c r="C40" s="107"/>
      <c r="D40" s="107"/>
      <c r="E40" s="182" t="n">
        <f aca="false">K32</f>
        <v>2105.25</v>
      </c>
      <c r="F40" s="186"/>
      <c r="G40" s="186"/>
      <c r="H40" s="47"/>
      <c r="J40" s="2" t="s">
        <v>106</v>
      </c>
      <c r="K40" s="2" t="n">
        <f aca="false">(A40)/1.2</f>
        <v>1750</v>
      </c>
      <c r="L40" s="2" t="n">
        <f aca="false">K39-L39</f>
        <v>-7000.43713332355</v>
      </c>
      <c r="N40" s="1" t="n">
        <f aca="false">N38-N39</f>
        <v>9912.11713332355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60.15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1419.38817538958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16360.6118246104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518.144484018432</v>
      </c>
      <c r="L47" s="2" t="n">
        <f aca="false">L49-K42</f>
        <v>739.85</v>
      </c>
      <c r="M47" s="1" t="n">
        <f aca="false">K47-L47</f>
        <v>-221.705515981568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578.294484018432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578.294484018432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9274.67096540114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31533.5315325134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6841.30547017423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861.331682433363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200.905449305556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518.144484018432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518.144484018432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578.294484018432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578.294484018432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24621.604</v>
      </c>
      <c r="C81" s="93"/>
      <c r="D81" s="93"/>
      <c r="E81" s="113"/>
      <c r="F81" s="25" t="s">
        <v>105</v>
      </c>
      <c r="G81" s="27" t="n">
        <f aca="false">G158</f>
        <v>24621.604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93"/>
      <c r="D82" s="93"/>
      <c r="E82" s="113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1482.41981815942</v>
      </c>
      <c r="C86" s="93"/>
      <c r="D86" s="93"/>
      <c r="E86" s="113"/>
      <c r="F86" s="31" t="s">
        <v>110</v>
      </c>
      <c r="G86" s="33" t="n">
        <f aca="false">(G82/((1+G84)^(G85+1)))</f>
        <v>1713.20152769522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1436.09050542508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1436.09050542508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23139.1841818406</v>
      </c>
      <c r="C88" s="93"/>
      <c r="D88" s="93"/>
      <c r="E88" s="113"/>
      <c r="F88" s="31" t="s">
        <v>112</v>
      </c>
      <c r="G88" s="33" t="n">
        <f aca="false">G81-G86</f>
        <v>22908.4024723048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20771.6744945749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15798.4094945749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806.16846782489</v>
      </c>
      <c r="C89" s="93"/>
      <c r="D89" s="93"/>
      <c r="E89" s="113"/>
      <c r="F89" s="31" t="s">
        <v>113</v>
      </c>
      <c r="G89" s="33" t="n">
        <f aca="false">(G88/G87)</f>
        <v>744.756788458247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734.598894435863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558.717312443485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27409.7279060463</v>
      </c>
      <c r="C90" s="93"/>
      <c r="D90" s="93"/>
      <c r="E90" s="113"/>
      <c r="F90" s="31" t="s">
        <v>114</v>
      </c>
      <c r="G90" s="33" t="n">
        <f aca="false">((G89*(G85))+G77)</f>
        <v>25321.7308075804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24976.3624108193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18996.3886230785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27409.7279060463</v>
      </c>
      <c r="C92" s="93"/>
      <c r="D92" s="93"/>
      <c r="E92" s="113"/>
      <c r="F92" s="56" t="s">
        <v>116</v>
      </c>
      <c r="G92" s="65" t="n">
        <f aca="false">(G90+G91)</f>
        <v>25321.7308075804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24976.3624108193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18996.3886230785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93"/>
      <c r="D94" s="93"/>
      <c r="E94" s="113"/>
      <c r="F94" s="88" t="s">
        <v>117</v>
      </c>
      <c r="G94" s="94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74.3029411764706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89.1635294117647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806.16846782489</v>
      </c>
      <c r="C95" s="93"/>
      <c r="D95" s="93"/>
      <c r="E95" s="113"/>
      <c r="F95" s="95" t="s">
        <v>118</v>
      </c>
      <c r="G95" s="96" t="n">
        <f aca="false">G92/(G85)</f>
        <v>744.756788458247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734.598894435863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558.717312443485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902.762291354302</v>
      </c>
      <c r="C96" s="93"/>
      <c r="D96" s="93"/>
      <c r="E96" s="113"/>
      <c r="F96" s="97" t="s">
        <v>119</v>
      </c>
      <c r="G96" s="98" t="n">
        <f aca="false">G94+G95</f>
        <v>825.251641399424</v>
      </c>
      <c r="H96" s="33"/>
      <c r="J96" s="97" t="s">
        <v>119</v>
      </c>
      <c r="K96" s="98" t="n">
        <f aca="false">(K94+K95)</f>
        <v>1554.67483744584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808.901835612333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647.880841855249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413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-17564.1116666667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806.16846782489</v>
      </c>
      <c r="B167" s="177" t="n">
        <f aca="false">B94</f>
        <v>96.5938235294118</v>
      </c>
      <c r="C167" s="174"/>
      <c r="D167" s="174"/>
      <c r="E167" s="177" t="n">
        <f aca="false">B96</f>
        <v>902.762291354302</v>
      </c>
      <c r="F167" s="23"/>
      <c r="G167" s="23" t="n">
        <f aca="false">ROUND(G95, 2)</f>
        <v>744.76</v>
      </c>
      <c r="H167" s="33"/>
      <c r="J167" s="176" t="n">
        <f aca="false">K95</f>
        <v>1460.84083744584</v>
      </c>
      <c r="K167" s="177" t="n">
        <f aca="false">K94</f>
        <v>93.834</v>
      </c>
      <c r="L167" s="174"/>
      <c r="M167" s="174"/>
      <c r="N167" s="177" t="n">
        <f aca="false">K96</f>
        <v>1554.67483744584</v>
      </c>
      <c r="O167" s="23"/>
      <c r="P167" s="23"/>
      <c r="Q167" s="33"/>
      <c r="S167" s="176" t="n">
        <f aca="false">T95</f>
        <v>734.598894435863</v>
      </c>
      <c r="T167" s="177" t="n">
        <f aca="false">T94</f>
        <v>74.3029411764706</v>
      </c>
      <c r="U167" s="174"/>
      <c r="V167" s="174"/>
      <c r="W167" s="177" t="n">
        <f aca="false">T96</f>
        <v>808.901835612333</v>
      </c>
      <c r="X167" s="23"/>
      <c r="Y167" s="23"/>
      <c r="Z167" s="33"/>
      <c r="AB167" s="176" t="n">
        <f aca="false">AC95</f>
        <v>558.717312443485</v>
      </c>
      <c r="AC167" s="177" t="n">
        <f aca="false">AC94</f>
        <v>89.1635294117647</v>
      </c>
      <c r="AD167" s="174"/>
      <c r="AE167" s="174"/>
      <c r="AF167" s="177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24621.604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4888.12390604626</v>
      </c>
      <c r="B182" s="103" t="str">
        <f aca="false">B114</f>
        <v>239.99</v>
      </c>
      <c r="C182" s="103"/>
      <c r="D182" s="23"/>
      <c r="E182" s="103" t="n">
        <f aca="false">E179+A182+B182+A185</f>
        <v>29759.7179060463</v>
      </c>
      <c r="F182" s="23"/>
      <c r="G182" s="23"/>
      <c r="H182" s="105"/>
      <c r="J182" s="111" t="n">
        <f aca="false">(J167*K59)+N185-N179-J185</f>
        <v>15249.5844731586</v>
      </c>
      <c r="K182" s="103" t="n">
        <f aca="false">K114</f>
        <v>239.99</v>
      </c>
      <c r="L182" s="103"/>
      <c r="M182" s="23"/>
      <c r="N182" s="103" t="n">
        <f aca="false">N179+J182+K182+J185</f>
        <v>52028.5784731586</v>
      </c>
      <c r="O182" s="23"/>
      <c r="P182" s="23"/>
      <c r="Q182" s="105"/>
      <c r="S182" s="111" t="n">
        <f aca="false">(S167*T59)+W185-W179-S185</f>
        <v>4868.59741081934</v>
      </c>
      <c r="T182" s="103" t="n">
        <f aca="false">T114</f>
        <v>199.99</v>
      </c>
      <c r="U182" s="103"/>
      <c r="V182" s="23"/>
      <c r="W182" s="103" t="n">
        <f aca="false">W179+S182+T182+S185</f>
        <v>27286.3524108193</v>
      </c>
      <c r="X182" s="23"/>
      <c r="Y182" s="23"/>
      <c r="Z182" s="105"/>
      <c r="AB182" s="111" t="n">
        <f aca="false">(AB167*AC59)+AF185-AF179-AB185</f>
        <v>3861.88862307848</v>
      </c>
      <c r="AC182" s="103" t="n">
        <f aca="false">AC114</f>
        <v>239.99</v>
      </c>
      <c r="AD182" s="103"/>
      <c r="AE182" s="23"/>
      <c r="AF182" s="103" t="n">
        <f aca="false">AF179+AB182+AC182+AB185</f>
        <v>21346.3786230785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2110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0.041856</v>
      </c>
      <c r="B188" s="103" t="n">
        <f aca="false">(G158*B67)/1.2</f>
        <v>200.905449305556</v>
      </c>
      <c r="C188" s="93"/>
      <c r="D188" s="93"/>
      <c r="E188" s="103" t="n">
        <f aca="false">(E40*A108)*0.1*C45/100</f>
        <v>63.1575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63.1575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42.105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364.054615972222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3453.88472569444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1323.30419357639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1322.72373263889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902.762291354302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2800.236</v>
      </c>
      <c r="B201" s="186" t="n">
        <f aca="false">E179+A201+B182+A185</f>
        <v>27671.83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806.16846782489</v>
      </c>
      <c r="B212" s="177" t="n">
        <f aca="false">B167</f>
        <v>96.5938235294118</v>
      </c>
      <c r="C212" s="174"/>
      <c r="D212" s="174"/>
      <c r="E212" s="177" t="n">
        <f aca="false">E167</f>
        <v>902.762291354302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24621.604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4888.12390604626</v>
      </c>
      <c r="B224" s="103" t="str">
        <f aca="false">B182</f>
        <v>239.99</v>
      </c>
      <c r="C224" s="103"/>
      <c r="D224" s="113"/>
      <c r="E224" s="103" t="n">
        <f aca="false">E182</f>
        <v>29759.7179060463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806.16846782489</v>
      </c>
      <c r="B230" s="103" t="n">
        <f aca="false">B167</f>
        <v>96.5938235294118</v>
      </c>
      <c r="C230" s="186"/>
      <c r="D230" s="186"/>
      <c r="E230" s="103" t="n">
        <f aca="false">E167</f>
        <v>902.762291354302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2100</v>
      </c>
      <c r="B233" s="103" t="n">
        <f aca="false">E185</f>
        <v>2110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200.905449305556</v>
      </c>
      <c r="C240" s="93"/>
      <c r="D240" s="93"/>
      <c r="E240" s="103" t="n">
        <f aca="false">E188</f>
        <v>63.1575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3908.72461597222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2097.88790604626</v>
      </c>
      <c r="C254" s="197"/>
      <c r="D254" s="198" t="s">
        <v>216</v>
      </c>
      <c r="E254" s="198"/>
      <c r="F254" s="200" t="n">
        <f aca="false">F261+F267+F269+B270+B271</f>
        <v>241.086539166667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731.566666666667</v>
      </c>
      <c r="C255" s="197"/>
      <c r="D255" s="198" t="s">
        <v>218</v>
      </c>
      <c r="E255" s="198"/>
      <c r="F255" s="200" t="n">
        <f aca="false">(B254-F254)+B255</f>
        <v>2588.36803354626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2097.88790604626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241.086539166667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2588.36803354626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7058.27045306828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93"/>
      <c r="D82" s="93"/>
      <c r="E82" s="113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3759.96037877495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19261.6436212251</v>
      </c>
      <c r="C88" s="93"/>
      <c r="D88" s="93"/>
      <c r="E88" s="113"/>
      <c r="F88" s="31" t="s">
        <v>112</v>
      </c>
      <c r="G88" s="33" t="n">
        <f aca="false">G81-G86</f>
        <v>18676.036537356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666.504127037975</v>
      </c>
      <c r="C89" s="93"/>
      <c r="D89" s="93"/>
      <c r="E89" s="113"/>
      <c r="F89" s="31" t="s">
        <v>113</v>
      </c>
      <c r="G89" s="33" t="n">
        <f aca="false">(G88/G87)</f>
        <v>602.909953677166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22661.1403192912</v>
      </c>
      <c r="C90" s="93"/>
      <c r="D90" s="93"/>
      <c r="E90" s="113"/>
      <c r="F90" s="31" t="s">
        <v>114</v>
      </c>
      <c r="G90" s="33" t="n">
        <f aca="false">((G89*(G85))+G77)</f>
        <v>20498.9384250236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22661.1403192912</v>
      </c>
      <c r="C92" s="93"/>
      <c r="D92" s="93"/>
      <c r="E92" s="113"/>
      <c r="F92" s="56" t="s">
        <v>116</v>
      </c>
      <c r="G92" s="65" t="n">
        <f aca="false">(G90+G91)</f>
        <v>20498.9384250236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666.504127037975</v>
      </c>
      <c r="C95" s="93"/>
      <c r="D95" s="93"/>
      <c r="E95" s="113"/>
      <c r="F95" s="95" t="s">
        <v>118</v>
      </c>
      <c r="G95" s="96" t="n">
        <f aca="false">G92/(G85)</f>
        <v>602.909953677166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728.429421155622</v>
      </c>
      <c r="C96" s="93"/>
      <c r="D96" s="93"/>
      <c r="E96" s="113"/>
      <c r="F96" s="97" t="s">
        <v>119</v>
      </c>
      <c r="G96" s="98" t="n">
        <f aca="false">G94+G95</f>
        <v>664.835247794813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666.504127037975</v>
      </c>
      <c r="B167" s="177" t="n">
        <f aca="false">B94</f>
        <v>61.9252941176471</v>
      </c>
      <c r="C167" s="174"/>
      <c r="D167" s="174"/>
      <c r="E167" s="177" t="n">
        <f aca="false">B96</f>
        <v>728.429421155622</v>
      </c>
      <c r="F167" s="23"/>
      <c r="G167" s="23" t="n">
        <f aca="false">ROUND(G95, 2)</f>
        <v>602.91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4889.53631929117</v>
      </c>
      <c r="B182" s="103" t="str">
        <f aca="false">B114</f>
        <v>199.99</v>
      </c>
      <c r="C182" s="103"/>
      <c r="D182" s="23"/>
      <c r="E182" s="103" t="n">
        <f aca="false">E179+A182+(B182*1.2)+A185</f>
        <v>28161.1283192912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322.93089375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728.429421155622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2727.336</v>
      </c>
      <c r="B201" s="186" t="n">
        <f aca="false">E179+A201+(B182*1.2)+A185</f>
        <v>25998.928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666.504127037975</v>
      </c>
      <c r="B212" s="177" t="n">
        <f aca="false">B167</f>
        <v>61.9252941176471</v>
      </c>
      <c r="C212" s="174"/>
      <c r="D212" s="174"/>
      <c r="E212" s="177" t="n">
        <f aca="false">E167</f>
        <v>728.429421155622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4889.53631929117</v>
      </c>
      <c r="B224" s="103" t="str">
        <f aca="false">B182</f>
        <v>199.99</v>
      </c>
      <c r="C224" s="103"/>
      <c r="D224" s="113"/>
      <c r="E224" s="103" t="n">
        <f aca="false">E182</f>
        <v>28161.1283192912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666.504127037975</v>
      </c>
      <c r="B230" s="103" t="n">
        <f aca="false">B167</f>
        <v>61.9252941176471</v>
      </c>
      <c r="C230" s="186"/>
      <c r="D230" s="186"/>
      <c r="E230" s="103" t="n">
        <f aca="false">E167</f>
        <v>728.429421155622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3867.60089375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2172.20031929117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2397.68044679117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2172.20031929117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2397.68044679117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391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F260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256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251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240</v>
      </c>
      <c r="C138" s="215"/>
      <c r="D138" s="215" t="s">
        <v>244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253</v>
      </c>
      <c r="B141" s="215" t="s">
        <v>254</v>
      </c>
      <c r="C141" s="215"/>
      <c r="D141" s="215" t="s">
        <v>258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1" sqref="F260 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19575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19575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4054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24664</v>
      </c>
      <c r="F15" s="63"/>
      <c r="G15" s="274" t="n">
        <f aca="false">E15</f>
        <v>24664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24664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24324</v>
      </c>
      <c r="C61" s="215"/>
      <c r="D61" s="215"/>
      <c r="E61" s="216"/>
      <c r="F61" s="63"/>
      <c r="G61" s="214" t="s">
        <v>14</v>
      </c>
      <c r="H61" s="291" t="n">
        <f aca="false">G18</f>
        <v>24324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1702.68</v>
      </c>
      <c r="C64" s="215" t="n">
        <v>10000.0</v>
      </c>
      <c r="D64" s="291" t="n">
        <f aca="false">B64</f>
        <v>1702.68</v>
      </c>
      <c r="E64" s="216"/>
      <c r="F64" s="63"/>
      <c r="G64" s="285" t="s">
        <v>90</v>
      </c>
      <c r="H64" s="133" t="n">
        <f aca="false">H61*H63</f>
        <v>1702.68</v>
      </c>
      <c r="I64" s="215"/>
      <c r="J64" s="291" t="n">
        <f aca="false">H64</f>
        <v>1702.68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243.24</v>
      </c>
      <c r="C67" s="215"/>
      <c r="D67" s="291"/>
      <c r="E67" s="216"/>
      <c r="F67" s="63"/>
      <c r="G67" s="285" t="s">
        <v>93</v>
      </c>
      <c r="H67" s="133" t="n">
        <f aca="false">H61*H66</f>
        <v>121.62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3029.34666666667</v>
      </c>
      <c r="C81" s="215"/>
      <c r="D81" s="215"/>
      <c r="E81" s="216"/>
      <c r="F81" s="63"/>
      <c r="G81" s="303" t="s">
        <v>102</v>
      </c>
      <c r="H81" s="304" t="n">
        <f aca="false">SUM(J64:J80)</f>
        <v>3329.18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252.445555555556</v>
      </c>
      <c r="C82" s="215"/>
      <c r="D82" s="215"/>
      <c r="E82" s="216"/>
      <c r="F82" s="63"/>
      <c r="G82" s="214" t="s">
        <v>103</v>
      </c>
      <c r="H82" s="300" t="n">
        <f aca="false">H81/H29</f>
        <v>277.431666666667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10849.616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11209.416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76.5906736587334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79.1306091165793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10926.2066736587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11188.5566091166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910.517222804894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932.379717426382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910.517222804894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932.379717426382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910.517222804894</v>
      </c>
      <c r="B128" s="321" t="n">
        <f aca="false">IF(A105="YES", B89, 0)</f>
        <v>0</v>
      </c>
      <c r="C128" s="326"/>
      <c r="D128" s="321" t="n">
        <f aca="false">B91</f>
        <v>910.517222804894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932.379717426382</v>
      </c>
      <c r="H130" s="177" t="n">
        <f aca="false">IF(G105="YES", H89*H57, 0)</f>
        <v>0</v>
      </c>
      <c r="I130" s="177"/>
      <c r="J130" s="334" t="n">
        <f aca="false">H91</f>
        <v>932.379717426382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910.517222804894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932.379717426382</v>
      </c>
      <c r="H133" s="103" t="n">
        <f aca="false">IF(G105="YES", H89*H57, 0)</f>
        <v>0</v>
      </c>
      <c r="I133" s="221"/>
      <c r="J133" s="184" t="n">
        <f aca="false">H91*H57</f>
        <v>932.379717426382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910.517222804894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0.147984</v>
      </c>
      <c r="H136" s="103" t="n">
        <f aca="false">IF(G105="YES", E15*0.000002, 0)</f>
        <v>0.049328</v>
      </c>
      <c r="I136" s="103"/>
      <c r="J136" s="103" t="n">
        <f aca="false">G136+H136</f>
        <v>0.197312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910.517222804894</v>
      </c>
      <c r="B137" s="38" t="n">
        <f aca="false">IF(A105="YES", B89, 0)</f>
        <v>0</v>
      </c>
      <c r="C137" s="317"/>
      <c r="D137" s="38" t="n">
        <f aca="false">B91</f>
        <v>910.517222804894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121.62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17.51328</v>
      </c>
      <c r="B140" s="343" t="n">
        <f aca="false">G18*0.000002 *1.2*100</f>
        <v>5.83776</v>
      </c>
      <c r="C140" s="317"/>
      <c r="D140" s="343" t="n">
        <f aca="false">A140+B140</f>
        <v>23.35104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1341.608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243.24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743.23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932.379717426382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910.517222804894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910.517222804894</v>
      </c>
      <c r="B171" s="355" t="n">
        <f aca="false">IF(A105="YES", B89, 0)</f>
        <v>0</v>
      </c>
      <c r="C171" s="358"/>
      <c r="D171" s="355" t="n">
        <f aca="false">B91</f>
        <v>910.517222804894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910.517222804894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910.517222804894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910.517222804894</v>
      </c>
      <c r="B180" s="103" t="n">
        <f aca="false">IF(A105="YES", B89, 0)</f>
        <v>0</v>
      </c>
      <c r="C180" s="353"/>
      <c r="D180" s="103" t="n">
        <f aca="false">B91</f>
        <v>910.517222804894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17.51328</v>
      </c>
      <c r="B183" s="365" t="n">
        <f aca="false">G18*0.000002 *1.2*100</f>
        <v>5.83776</v>
      </c>
      <c r="C183" s="353"/>
      <c r="D183" s="365" t="n">
        <f aca="false">A183+B183</f>
        <v>23.35104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243.24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743.23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1702.68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243.24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1799.43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1702.68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243.24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1799.43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76.5906736587334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1" sqref="F260 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4949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2023-09-29T11:34:27Z</dcterms:modified>
  <cp:revision>884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