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<sst xmlns="http://schemas.openxmlformats.org/spreadsheetml/2006/main" count="31798" uniqueCount="399">
  <si>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</si>
  <si>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</si>
  <si>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</si>
  <si>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</si>
  <si>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</si>
  <si>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</si>
  <si>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</si>
  <si>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</si>
  <si>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</si>
  <si>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</si>
  <si>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</si>
  <si>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</si>
  <si>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</si>
  <si>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</si>
  <si>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</si>
  <si>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</si>
  <si>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</si>
  <si>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</si>
  <si>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</si>
  <si>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</si>
  <si>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</si>
  <si>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</si>
  <si>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</si>
  <si>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</si>
  <si>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</si>
  <si>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</si>
  <si>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</si>
  <si>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</si>
  <si>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</si>
  <si>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</si>
  <si>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</si>
  <si>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</si>
  <si>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</si>
  <si>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</si>
  <si>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</si>
  <si>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</si>
  <si>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</si>
  <si>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</si>
  <si>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</si>
  <si>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</si>
  <si>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</si>
  <si>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</si>
  <si>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</si>
  <si>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</si>
  <si>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</si>
  <si>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</si>
  <si>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</si>
  <si>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</si>
  <si>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</si>
  <si>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</si>
  <si>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</si>
  <si>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</si>
  <si>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</si>
  <si>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</si>
  <si>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</si>
  <si>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</si>
  <si>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</si>
  <si>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</si>
  <si>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</si>
  <si>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</si>
  <si>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</si>
  <si>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</si>
  <si>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</si>
  <si>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</si>
  <si>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</si>
  <si>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</si>
  <si>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</si>
  <si>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</si>
  <si>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</si>
  <si>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</si>
  <si>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</si>
  <si>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</si>
  <si>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</si>
  <si>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</si>
  <si>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</si>
  <si>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</si>
  <si>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</si>
  <si>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</si>
  <si>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</si>
  <si>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</si>
  <si>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</si>
  <si>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</si>
  <si>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</si>
  <si>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</si>
  <si>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</si>
  <si>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</si>
  <si>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</si>
  <si>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</si>
  <si>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</si>
  <si>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</si>
  <si>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</si>
  <si>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</si>
  <si>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</si>
  <si>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</si>
  <si>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</si>
  <si>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</si>
  <si>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</si>
  <si>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</si>
  <si>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</si>
  <si>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</si>
  <si>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</si>
  <si>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</si>
  <si>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</si>
  <si>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</si>
  <si>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</si>
  <si>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</si>
  <si>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</si>
  <si>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</si>
  <si>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</si>
  <si>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</si>
  <si>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</si>
  <si>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</si>
  <si>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</si>
  <si>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</si>
  <si>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</si>
  <si>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</si>
  <si>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</si>
  <si>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</si>
  <si>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</si>
  <si>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</si>
  <si>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</si>
  <si>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</si>
  <si>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</si>
  <si>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</si>
  <si>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</si>
  <si>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</si>
  <si>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</si>
  <si>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</si>
  <si>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</si>
  <si>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</si>
  <si>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</si>
  <si>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</si>
  <si>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</si>
  <si>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</si>
  <si>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</si>
  <si>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</si>
  <si>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</si>
  <si>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</si>
  <si>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</si>
  <si>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</si>
  <si>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</si>
  <si>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</si>
  <si>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</si>
  <si>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</si>
  <si>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</si>
  <si>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</si>
  <si>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</si>
  <si>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</si>
  <si>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</si>
  <si>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</si>
  <si>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</si>
  <si>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</si>
  <si>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</si>
  <si>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</si>
  <si>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</si>
  <si>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</si>
  <si>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</si>
  <si>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</si>
  <si>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</si>
  <si>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</si>
  <si>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</si>
  <si>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</si>
  <si>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</si>
  <si>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</si>
  <si>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</si>
  <si>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</si>
  <si>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</si>
  <si>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</si>
  <si>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</si>
  <si>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</si>
  <si>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</si>
  <si>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</si>
  <si>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</si>
  <si>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</si>
  <si>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</si>
  <si>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</si>
  <si>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</si>
  <si>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</si>
  <si>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</si>
  <si>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</si>
  <si>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</si>
  <si>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</si>
  <si>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</si>
  <si>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</si>
  <si>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</si>
  <si>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</si>
  <si>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</si>
  <si>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</si>
  <si>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</si>
  <si>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</si>
  <si>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</si>
  <si>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</si>
  <si>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</si>
  <si>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</si>
  <si>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</si>
  <si>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</si>
  <si>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</si>
  <si>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</si>
  <si>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</si>
  <si>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</si>
  <si>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</si>
  <si>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</si>
  <si>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</si>
  <si>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</si>
  <si>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</si>
  <si>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</si>
  <si>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</si>
  <si>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</si>
  <si>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</si>
  <si>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</si>
  <si>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</si>
  <si>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</si>
  <si>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</si>
  <si>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</si>
  <si>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</si>
  <si>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</si>
  <si>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</si>
  <si>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</si>
  <si>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</si>
  <si>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</si>
  <si>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</si>
  <si>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</si>
  <si>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</si>
  <si>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</si>
  <si>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</si>
  <si>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</si>
  <si>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</si>
  <si>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</si>
  <si>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</si>
  <si>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</si>
  <si>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</si>
  <si>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</si>
  <si>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</si>
  <si>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</si>
  <si>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</si>
  <si>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</si>
  <si>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</si>
  <si>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</si>
  <si>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</si>
  <si>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</si>
  <si>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</si>
  <si>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</si>
  <si>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</si>
  <si>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</si>
  <si>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</si>
  <si>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</si>
  <si>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</si>
  <si>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</si>
  <si>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</si>
  <si>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</si>
  <si>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</si>
  <si>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</si>
  <si>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</si>
  <si>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</si>
  <si>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</si>
  <si>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</si>
  <si>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</si>
  <si>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</si>
  <si>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</si>
  <si>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</si>
  <si>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</si>
  <si>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</si>
  <si>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</si>
  <si>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</si>
  <si>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</si>
  <si>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</si>
  <si>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</si>
  <si>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</si>
  <si>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</si>
  <si>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</si>
  <si>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</si>
  <si>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21125.00</t>
  </si>
  <si>
    <t xml:space="preserve">107.00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</si>
  <si>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</si>
  <si>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</si>
  <si>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</si>
  <si>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</si>
  <si>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</si>
  <si>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</si>
  <si>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</si>
  <si>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</si>
  <si>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</si>
  <si>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</si>
  <si>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</si>
  <si>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</si>
  <si>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</si>
  <si>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</si>
  <si>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</si>
  <si>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</si>
  <si>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</si>
  <si>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</si>
  <si>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</si>
  <si>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</si>
  <si>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</si>
  <si>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</si>
  <si>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</si>
  <si>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</si>
  <si>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</si>
  <si>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</si>
  <si>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</si>
  <si>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</si>
  <si>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</si>
  <si>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</si>
  <si>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</si>
  <si>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</si>
  <si>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</si>
  <si>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</si>
  <si>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</si>
  <si>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</si>
  <si>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</si>
  <si>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</si>
  <si>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</si>
  <si>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</si>
  <si>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</si>
  <si>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</si>
  <si>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</si>
  <si>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</si>
  <si>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</si>
  <si>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</si>
  <si>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</si>
  <si>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</si>
  <si>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</si>
  <si>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</si>
  <si>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</si>
  <si>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</si>
  <si>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</si>
  <si>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</si>
  <si>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</si>
  <si>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</si>
  <si>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</si>
  <si>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</si>
  <si>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</si>
  <si>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</si>
  <si>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</si>
  <si>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</si>
  <si>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</si>
  <si>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</si>
  <si>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</si>
  <si>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</si>
  <si>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</si>
  <si>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</si>
  <si>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</si>
  <si>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</si>
  <si>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</si>
  <si>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</si>
  <si>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</si>
  <si>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</si>
  <si>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</si>
  <si>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</si>
  <si>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</si>
  <si>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</si>
  <si>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</si>
  <si>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</si>
  <si>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</si>
  <si>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</si>
  <si>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</si>
  <si>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</si>
  <si>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</si>
  <si>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</si>
  <si>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</si>
  <si>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</si>
  <si>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</si>
  <si>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</si>
  <si>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</si>
  <si>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</si>
  <si>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</si>
  <si>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</si>
  <si>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</si>
  <si>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</si>
  <si>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</si>
  <si>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</si>
  <si>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</si>
  <si>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</si>
  <si>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</si>
  <si>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</si>
  <si>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30.35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</si>
  <si>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</si>
  <si>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</si>
  <si>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</si>
  <si>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</si>
  <si>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</si>
  <si>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</si>
  <si>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</si>
  <si>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23625.00</t>
  </si>
  <si>
    <t>1000</t>
  </si>
  <si>
    <t>12</t>
  </si>
  <si>
    <t>5000</t>
  </si>
  <si>
    <t>NO</t>
  </si>
  <si>
    <t>500</t>
  </si>
  <si>
    <t>239.99</t>
  </si>
  <si>
    <t>A1 Credit</t>
  </si>
  <si>
    <t>YES</t>
  </si>
  <si>
    <t>6000</t>
  </si>
  <si>
    <t>20</t>
  </si>
  <si>
    <t>50</t>
  </si>
  <si>
    <t>107.00</t>
  </si>
  <si>
    <t>199.99</t>
  </si>
  <si>
    <t>0</t>
  </si>
  <si>
    <t>60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</si>
</sst>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E1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IF(A111="YES",A43,0)*1.2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387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391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389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23125.0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385</v>
      </c>
      <c r="B34" s="32"/>
      <c r="C34" s="41" t="s">
        <v>386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384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385</v>
      </c>
      <c r="B40" s="32"/>
      <c r="C40" s="54" t="n">
        <f aca="false">A34-1</f>
        <v>11</v>
      </c>
      <c r="D40" s="54"/>
      <c r="E40" s="32"/>
      <c r="F40" s="41" t="s">
        <v>388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392</v>
      </c>
      <c r="B43" s="32"/>
      <c r="C43" s="41" t="s">
        <v>393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s">
        <v>394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395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B7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241</v>
      </c>
      <c r="H32" s="221" t="n">
        <f aca="false">A41</f>
        <v>8.91666666666667</v>
      </c>
      <c r="I32" s="0"/>
      <c r="J32" s="44" t="s">
        <v>37</v>
      </c>
      <c r="K32" s="262" t="s">
        <v>271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272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334</v>
      </c>
      <c r="C44" s="100"/>
      <c r="D44" s="100" t="s">
        <v>334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7268.40333333333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3329.97512437811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277.497927031509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342.497927031509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277.497927031509</v>
      </c>
      <c r="B134" s="320" t="n">
        <f aca="false">IF(A111="YES", B95, 0)</f>
        <v>65</v>
      </c>
      <c r="C134" s="325"/>
      <c r="D134" s="320" t="n">
        <f aca="false">B97</f>
        <v>342.497927031509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277.497927031509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342.497927031509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277.497927031509</v>
      </c>
      <c r="B143" s="38" t="n">
        <f aca="false">IF(A111="YES", B95, 0)</f>
        <v>65</v>
      </c>
      <c r="C143" s="316"/>
      <c r="D143" s="38" t="n">
        <f aca="false">B97</f>
        <v>342.497927031509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771.49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342.497927031509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277.497927031509</v>
      </c>
      <c r="B177" s="354" t="n">
        <f aca="false">IF(A111="YES", B95, 0)</f>
        <v>65</v>
      </c>
      <c r="C177" s="357"/>
      <c r="D177" s="354" t="n">
        <f aca="false">B91</f>
        <v>7268.40333333333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277.497927031509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342.497927031509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277.497927031509</v>
      </c>
      <c r="B186" s="99" t="n">
        <f aca="false">IF(A111="YES", B95, 0)</f>
        <v>65</v>
      </c>
      <c r="C186" s="352"/>
      <c r="D186" s="99" t="n">
        <f aca="false">B97</f>
        <v>342.497927031509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771.49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3103.31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3103.31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348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n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239.99</v>
      </c>
      <c r="C182" s="99"/>
      <c r="D182" s="23"/>
      <c r="E182" s="99" t="n">
        <f aca="false">E179+A182+B182+A185</f>
        <v>30943.1755022749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B233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310.408333333333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n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239.99</v>
      </c>
      <c r="C224" s="99"/>
      <c r="D224" s="109"/>
      <c r="E224" s="99" t="n">
        <f aca="false">E182</f>
        <v>30943.1755022749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n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862.588486174303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2268.73833333334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-152.508333333333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-152.508333333333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351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351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275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384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385</v>
      </c>
      <c r="C35" s="219"/>
      <c r="D35" s="219" t="s">
        <v>386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0.0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387</v>
      </c>
      <c r="C38" s="219"/>
      <c r="D38" s="100" t="s">
        <v>388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385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387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390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19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276</v>
      </c>
      <c r="B68" s="292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279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280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343.641388888889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200.583333333333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6530.69666666667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55.3225615167406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2586.01922818341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215.501602348617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215.501602348617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215.501602348617</v>
      </c>
      <c r="B134" s="320" t="n">
        <f aca="false">IF(A111="YES", B95, 0)</f>
        <v>0</v>
      </c>
      <c r="C134" s="325"/>
      <c r="D134" s="320" t="n">
        <f aca="false">B97</f>
        <v>215.501602348617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1939.51442113756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316"/>
      <c r="D143" s="38" t="n">
        <f aca="false">B97</f>
        <v>215.501602348617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215.501602348617</v>
      </c>
      <c r="B177" s="354" t="n">
        <f aca="false">IF(A111="YES", B95, 0)</f>
        <v>0</v>
      </c>
      <c r="C177" s="357"/>
      <c r="D177" s="354" t="n">
        <f aca="false">B91</f>
        <v>6530.69666666667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1939.51442113756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352"/>
      <c r="D186" s="99" t="n">
        <f aca="false">B97</f>
        <v>215.501602348617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2618.28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55.3225615167406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345</v>
      </c>
      <c r="E44" s="100"/>
      <c r="F44" s="63"/>
      <c r="G44" s="63" t="s">
        <v>253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279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280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351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B61" activeCellId="0" sqref="B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n">
        <v>46854.17</v>
      </c>
      <c r="C3" s="266" t="n">
        <v>0</v>
      </c>
      <c r="D3" s="266" t="n">
        <v>833.33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2008.35464220652</v>
      </c>
      <c r="F33" s="228"/>
      <c r="G33" s="228"/>
      <c r="H33" s="47"/>
      <c r="I33" s="2"/>
      <c r="J33" s="34" t="s">
        <v>351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9122.62672924568</v>
      </c>
      <c r="N39" s="1" t="n">
        <f aca="false">K39-L39</f>
        <v>14002.3732707543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14002.3732707543</v>
      </c>
      <c r="N40" s="1" t="n">
        <f aca="false">N38-N39</f>
        <v>-11090.6932707543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1995.60464220652</v>
      </c>
      <c r="L47" s="2" t="n">
        <f aca="false">L49-K42</f>
        <v>787.25</v>
      </c>
      <c r="M47" s="1" t="n">
        <f aca="false">K47-L47</f>
        <v>1208.35464220652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2008.35464220652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2008.35464220652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1782.18125265967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109.374983333333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2008.35464220652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2008.35464220652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26249.996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26249.996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2339.039723558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28068.4766826959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28068.4766826959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16.575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2339.039723558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2355.61472355799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23125</v>
      </c>
      <c r="D121" s="116" t="n">
        <f aca="false">D3</f>
        <v>833.33</v>
      </c>
      <c r="E121" s="117" t="n">
        <f aca="false">D121</f>
        <v>833.33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833.33</v>
      </c>
      <c r="N121" s="117" t="n">
        <f aca="false">M121</f>
        <v>833.33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833.33</v>
      </c>
      <c r="W121" s="117" t="n">
        <f aca="false">V121</f>
        <v>833.33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833.33</v>
      </c>
      <c r="AF121" s="117" t="n">
        <f aca="false">AE121</f>
        <v>833.33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1300203217.5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1300203217.5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1300203217.5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23125</v>
      </c>
      <c r="D125" s="128" t="n">
        <f aca="false">D121-D124</f>
        <v>833.33</v>
      </c>
      <c r="E125" s="129" t="n">
        <f aca="false">E121-E124</f>
        <v>833.33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-1300156363.33</v>
      </c>
      <c r="L125" s="129" t="n">
        <f aca="false">L121-L124</f>
        <v>28629.17</v>
      </c>
      <c r="M125" s="128" t="n">
        <f aca="false">M121-M124</f>
        <v>833.33</v>
      </c>
      <c r="N125" s="129" t="n">
        <f aca="false">N121-N124</f>
        <v>833.33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-1300156363.33</v>
      </c>
      <c r="U125" s="129" t="n">
        <f aca="false">U121-U124</f>
        <v>35140.6275</v>
      </c>
      <c r="V125" s="128" t="n">
        <f aca="false">V121-V124</f>
        <v>833.33</v>
      </c>
      <c r="W125" s="129" t="n">
        <f aca="false">W121-W124</f>
        <v>833.33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-1300156363.33</v>
      </c>
      <c r="AD125" s="129" t="n">
        <f aca="false">AD121-AD124</f>
        <v>35140.6275</v>
      </c>
      <c r="AE125" s="128" t="n">
        <f aca="false">AE121-AE124</f>
        <v>833.33</v>
      </c>
      <c r="AF125" s="129" t="n">
        <f aca="false">AF121-AF124</f>
        <v>833.33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23958.33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4791.666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28749.996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28749.996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833.330000000003</v>
      </c>
      <c r="I148" s="1" t="n">
        <f aca="false">(H148-G81)/1.2</f>
        <v>694.441666666669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26249.996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2339.039723558</v>
      </c>
      <c r="B167" s="174" t="n">
        <f aca="false">B94</f>
        <v>16.575</v>
      </c>
      <c r="C167" s="171"/>
      <c r="D167" s="171"/>
      <c r="E167" s="174" t="n">
        <f aca="false">B96</f>
        <v>2355.61472355799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23958.33</v>
      </c>
      <c r="B173" s="99" t="n">
        <f aca="false">H137</f>
        <v>4791.666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28749.996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26249.996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1835.05568269594</v>
      </c>
      <c r="B182" s="99" t="str">
        <f aca="false">B114</f>
        <v>199.99</v>
      </c>
      <c r="C182" s="99"/>
      <c r="D182" s="23"/>
      <c r="E182" s="99" t="n">
        <f aca="false">E179+A182+B182+A185</f>
        <v>28295.0416826959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2365.614723558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109.374983333333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213.954983333333</v>
      </c>
      <c r="C191" s="130"/>
      <c r="D191" s="130"/>
      <c r="E191" s="99" t="n">
        <f aca="false">H148</f>
        <v>833.330000000003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2355.61472355799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2339.039723558</v>
      </c>
      <c r="B212" s="174" t="n">
        <f aca="false">B167</f>
        <v>16.575</v>
      </c>
      <c r="C212" s="171"/>
      <c r="D212" s="171"/>
      <c r="E212" s="174" t="n">
        <f aca="false">E167</f>
        <v>2355.61472355799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23958.33</v>
      </c>
      <c r="B215" s="99" t="n">
        <f aca="false">B173</f>
        <v>4791.666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28749.996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26249.996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1835.05568269594</v>
      </c>
      <c r="B224" s="99" t="str">
        <f aca="false">B182</f>
        <v>199.99</v>
      </c>
      <c r="C224" s="99"/>
      <c r="D224" s="109"/>
      <c r="E224" s="99" t="n">
        <f aca="false">E182</f>
        <v>28295.0416826959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2339.039723558</v>
      </c>
      <c r="B230" s="99" t="n">
        <f aca="false">B167</f>
        <v>16.575</v>
      </c>
      <c r="C230" s="183"/>
      <c r="D230" s="183"/>
      <c r="E230" s="99" t="n">
        <f aca="false">E167</f>
        <v>2355.61472355799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2365.614723558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833.330000000003</v>
      </c>
      <c r="B240" s="99" t="n">
        <f aca="false">B68</f>
        <v>109.374983333333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1047.28498333334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131.24998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</v>
      </c>
      <c r="C255" s="194"/>
      <c r="D255" s="195" t="s">
        <v>218</v>
      </c>
      <c r="E255" s="195"/>
      <c r="F255" s="196" t="n">
        <f aca="false">(B254-F254)+B255</f>
        <v>14.64002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25729.4369591379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14.64002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211" t="n">
        <v>10000</v>
      </c>
      <c r="D64" s="290" t="n">
        <f aca="false">B64</f>
        <v>2012.49972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3339.16638666667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278.263865555556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452.53179933665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512.53179933665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 t="n">
        <v>0</v>
      </c>
      <c r="C108" s="213"/>
      <c r="D108" s="213" t="n">
        <v>0</v>
      </c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452.53179933665</v>
      </c>
      <c r="B128" s="320" t="n">
        <f aca="false">IF(A105="YES", B89, 0)</f>
        <v>60</v>
      </c>
      <c r="C128" s="325"/>
      <c r="D128" s="320" t="n">
        <f aca="false">B91</f>
        <v>512.53179933665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4072.78619402985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316"/>
      <c r="D137" s="38" t="n">
        <f aca="false">B91</f>
        <v>512.53179933665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452.53179933665</v>
      </c>
      <c r="B171" s="354" t="n">
        <f aca="false">IF(A105="YES", B89, 0)</f>
        <v>60</v>
      </c>
      <c r="C171" s="357"/>
      <c r="D171" s="354" t="n">
        <f aca="false">B91</f>
        <v>512.53179933665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4072.78619402985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352"/>
      <c r="D180" s="99" t="n">
        <f aca="false">B91</f>
        <v>512.53179933665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2012.49972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2098.43972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2012.49972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351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334</v>
      </c>
      <c r="C44" s="100"/>
      <c r="D44" s="100" t="s">
        <v>334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-608.486119402985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-50.7071766169154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27.2928233830846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-50.7071766169154</v>
      </c>
      <c r="B134" s="320" t="n">
        <f aca="false">IF(A111="YES", B95, 0)</f>
        <v>78</v>
      </c>
      <c r="C134" s="324"/>
      <c r="D134" s="320" t="n">
        <f aca="false">B97</f>
        <v>27.2928233830846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-456.364589552238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316"/>
      <c r="D143" s="38" t="n">
        <f aca="false">B97</f>
        <v>27.2928233830846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-50.7071766169154</v>
      </c>
      <c r="B177" s="354" t="n">
        <f aca="false">IF(A111="YES", B95, 0)</f>
        <v>78</v>
      </c>
      <c r="C177" s="356"/>
      <c r="D177" s="354" t="n">
        <f aca="false">A177+B177</f>
        <v>27.2928233830846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-456.364589552238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352"/>
      <c r="D186" s="99" t="n">
        <f aca="false">B97</f>
        <v>27.2928233830846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45029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335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334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335</v>
      </c>
      <c r="B46" s="226" t="s">
        <v>336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335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337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335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276</v>
      </c>
      <c r="B68" s="399" t="n">
        <v>0.07</v>
      </c>
      <c r="C68" s="316"/>
      <c r="D68" s="316"/>
      <c r="E68" s="317"/>
      <c r="F68" s="387"/>
      <c r="G68" s="398" t="s">
        <v>276</v>
      </c>
      <c r="H68" s="399" t="n">
        <v>0.07</v>
      </c>
      <c r="I68" s="316"/>
      <c r="J68" s="316"/>
      <c r="K68" s="317"/>
      <c r="L68" s="387"/>
      <c r="M68" s="398" t="s">
        <v>276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277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277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277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278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278</v>
      </c>
      <c r="H80" s="86" t="n">
        <v>150</v>
      </c>
      <c r="I80" s="316"/>
      <c r="J80" s="316"/>
      <c r="K80" s="317"/>
      <c r="L80" s="387"/>
      <c r="M80" s="404" t="s">
        <v>278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279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279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279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280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280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280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281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281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281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338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282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282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-1169.77611940298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-97.481343283582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-97.481343283582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387"/>
      <c r="G100" s="209" t="s">
        <v>283</v>
      </c>
      <c r="H100" s="209"/>
      <c r="I100" s="209"/>
      <c r="J100" s="209"/>
      <c r="K100" s="209"/>
      <c r="L100" s="387"/>
      <c r="M100" s="209" t="s">
        <v>339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284</v>
      </c>
      <c r="E104" s="317"/>
      <c r="F104" s="387"/>
      <c r="G104" s="315" t="s">
        <v>128</v>
      </c>
      <c r="H104" s="316" t="s">
        <v>23</v>
      </c>
      <c r="I104" s="316"/>
      <c r="J104" s="316" t="s">
        <v>284</v>
      </c>
      <c r="K104" s="317"/>
      <c r="L104" s="387"/>
      <c r="M104" s="315" t="s">
        <v>128</v>
      </c>
      <c r="N104" s="316" t="s">
        <v>23</v>
      </c>
      <c r="O104" s="316"/>
      <c r="P104" s="316" t="s">
        <v>284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259</v>
      </c>
    </row>
    <row r="105" customFormat="false" ht="18.75" hidden="false" customHeight="true" outlineLevel="0" collapsed="false">
      <c r="A105" s="373"/>
      <c r="B105" s="311" t="s">
        <v>286</v>
      </c>
      <c r="C105" s="311"/>
      <c r="D105" s="420" t="n">
        <v>1000</v>
      </c>
      <c r="E105" s="420"/>
      <c r="F105" s="387"/>
      <c r="G105" s="373" t="s">
        <v>285</v>
      </c>
      <c r="H105" s="311" t="s">
        <v>265</v>
      </c>
      <c r="I105" s="311"/>
      <c r="J105" s="420" t="n">
        <v>5000</v>
      </c>
      <c r="K105" s="420"/>
      <c r="L105" s="387"/>
      <c r="M105" s="373" t="s">
        <v>285</v>
      </c>
      <c r="N105" s="311" t="s">
        <v>264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260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261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7"/>
      <c r="G107" s="315" t="s">
        <v>287</v>
      </c>
      <c r="H107" s="316" t="s">
        <v>288</v>
      </c>
      <c r="I107" s="316"/>
      <c r="J107" s="316" t="s">
        <v>289</v>
      </c>
      <c r="K107" s="317"/>
      <c r="L107" s="387"/>
      <c r="M107" s="315" t="s">
        <v>287</v>
      </c>
      <c r="N107" s="316" t="s">
        <v>288</v>
      </c>
      <c r="O107" s="316"/>
      <c r="P107" s="316" t="s">
        <v>289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264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265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266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267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340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387"/>
      <c r="G114" s="213" t="s">
        <v>291</v>
      </c>
      <c r="H114" s="213"/>
      <c r="I114" s="213"/>
      <c r="J114" s="213"/>
      <c r="K114" s="213"/>
      <c r="L114" s="387"/>
      <c r="M114" s="213" t="s">
        <v>291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292</v>
      </c>
      <c r="B116" s="388" t="s">
        <v>18</v>
      </c>
      <c r="C116" s="316"/>
      <c r="D116" s="316"/>
      <c r="E116" s="317"/>
      <c r="F116" s="387"/>
      <c r="G116" s="315" t="s">
        <v>292</v>
      </c>
      <c r="H116" s="388" t="s">
        <v>18</v>
      </c>
      <c r="I116" s="316"/>
      <c r="J116" s="316"/>
      <c r="K116" s="317"/>
      <c r="L116" s="387"/>
      <c r="M116" s="315" t="s">
        <v>292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293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293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293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387"/>
      <c r="G128" s="213" t="s">
        <v>294</v>
      </c>
      <c r="H128" s="213"/>
      <c r="I128" s="213"/>
      <c r="J128" s="213"/>
      <c r="K128" s="213"/>
      <c r="L128" s="387"/>
      <c r="M128" s="213" t="s">
        <v>294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-97.481343283582</v>
      </c>
      <c r="B134" s="320" t="n">
        <f aca="false">IF(A111="YES", B95, 0)</f>
        <v>0</v>
      </c>
      <c r="C134" s="325"/>
      <c r="D134" s="320" t="n">
        <f aca="false">B97</f>
        <v>-97.481343283582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297</v>
      </c>
      <c r="H135" s="423" t="s">
        <v>298</v>
      </c>
      <c r="I135" s="423"/>
      <c r="J135" s="423" t="s">
        <v>299</v>
      </c>
      <c r="K135" s="317"/>
      <c r="L135" s="387"/>
      <c r="M135" s="422" t="s">
        <v>341</v>
      </c>
      <c r="N135" s="423" t="s">
        <v>248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-877.332089552238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302</v>
      </c>
      <c r="H138" s="316" t="s">
        <v>303</v>
      </c>
      <c r="I138" s="316"/>
      <c r="J138" s="316" t="s">
        <v>304</v>
      </c>
      <c r="K138" s="317"/>
      <c r="L138" s="387"/>
      <c r="M138" s="315" t="s">
        <v>342</v>
      </c>
      <c r="N138" s="316" t="s">
        <v>239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307</v>
      </c>
      <c r="H141" s="316" t="s">
        <v>308</v>
      </c>
      <c r="I141" s="316"/>
      <c r="J141" s="316" t="s">
        <v>309</v>
      </c>
      <c r="K141" s="317"/>
      <c r="L141" s="387"/>
      <c r="M141" s="315" t="s">
        <v>250</v>
      </c>
      <c r="N141" s="316" t="s">
        <v>251</v>
      </c>
      <c r="O141" s="316"/>
      <c r="P141" s="316" t="s">
        <v>255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316"/>
      <c r="D143" s="38" t="n">
        <f aca="false">B97</f>
        <v>-97.481343283582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310</v>
      </c>
      <c r="H144" s="316" t="s">
        <v>311</v>
      </c>
      <c r="I144" s="316"/>
      <c r="J144" s="316" t="s">
        <v>312</v>
      </c>
      <c r="K144" s="317"/>
      <c r="L144" s="387"/>
      <c r="M144" s="315" t="s">
        <v>142</v>
      </c>
      <c r="N144" s="316" t="s">
        <v>311</v>
      </c>
      <c r="O144" s="316"/>
      <c r="P144" s="316" t="s">
        <v>312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314</v>
      </c>
      <c r="H147" s="316" t="s">
        <v>315</v>
      </c>
      <c r="I147" s="316"/>
      <c r="J147" s="316" t="s">
        <v>316</v>
      </c>
      <c r="K147" s="317"/>
      <c r="L147" s="387"/>
      <c r="M147" s="315" t="s">
        <v>314</v>
      </c>
      <c r="N147" s="316" t="s">
        <v>315</v>
      </c>
      <c r="O147" s="316"/>
      <c r="P147" s="316" t="s">
        <v>316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318</v>
      </c>
      <c r="H150" s="316" t="s">
        <v>319</v>
      </c>
      <c r="I150" s="316"/>
      <c r="J150" s="316"/>
      <c r="K150" s="317"/>
      <c r="L150" s="387"/>
      <c r="M150" s="315" t="s">
        <v>318</v>
      </c>
      <c r="N150" s="316" t="s">
        <v>319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343</v>
      </c>
      <c r="N153" s="39" t="s">
        <v>344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324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324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-97.481343283582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-877.332089552238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352"/>
      <c r="D186" s="99" t="n">
        <f aca="false">B97</f>
        <v>-97.481343283582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str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str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351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464" t="n">
        <v>10000</v>
      </c>
      <c r="D64" s="290" t="n">
        <f aca="false">B64</f>
        <v>2012.49972</v>
      </c>
      <c r="E64" s="465" t="n">
        <f aca="false">D64/(B58+B57)</f>
        <v>167.70831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((B74+B75)/12)*(H29+1)</f>
        <v>178.75</v>
      </c>
      <c r="C76" s="211"/>
      <c r="D76" s="290" t="n">
        <f aca="false">B76</f>
        <v>178.75</v>
      </c>
      <c r="E76" s="212"/>
      <c r="F76" s="63"/>
      <c r="G76" s="284" t="s">
        <v>280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69.8958333333333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3517.91638666667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293.159698888889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304" t="s">
        <v>107</v>
      </c>
      <c r="H83" s="305" t="n">
        <f aca="false">H47</f>
        <v>2067.51803535204</v>
      </c>
      <c r="I83" s="211"/>
      <c r="J83" s="211"/>
      <c r="K83" s="212"/>
      <c r="L83" s="63"/>
      <c r="M83" s="304" t="s">
        <v>107</v>
      </c>
      <c r="N83" s="30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287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287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29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29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284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35.641775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92.8944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2380.67540766531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1808.2969844029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2416.31718266531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1901.1913844029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1808.2969844029</v>
      </c>
      <c r="H127" s="174" t="n">
        <f aca="false">IF(G105="YES", H89*H57, 0)</f>
        <v>557.3664</v>
      </c>
      <c r="I127" s="174"/>
      <c r="J127" s="333" t="n">
        <f aca="false">H91</f>
        <v>1901.1913844029</v>
      </c>
      <c r="K127" s="212"/>
      <c r="L127" s="63"/>
      <c r="M127" s="332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2380.67540766531</v>
      </c>
      <c r="B128" s="320" t="n">
        <f aca="false">IF(A105="YES", B89, 0)</f>
        <v>35.641775</v>
      </c>
      <c r="C128" s="324"/>
      <c r="D128" s="320" t="n">
        <f aca="false">B91</f>
        <v>2416.31718266531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2380.67540766531</v>
      </c>
      <c r="C131" s="316"/>
      <c r="D131" s="38" t="n">
        <f aca="false">IF(A105="YES", B89*B57, 0)</f>
        <v>35.641775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316"/>
      <c r="D137" s="38" t="n">
        <f aca="false">B91</f>
        <v>2416.31718266531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883.91003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2380.67540766531</v>
      </c>
      <c r="B177" s="354" t="n">
        <f aca="false">IF(A105="YES", B89, 0)</f>
        <v>35.641775</v>
      </c>
      <c r="C177" s="356"/>
      <c r="D177" s="354" t="n">
        <f aca="false">B91</f>
        <v>2416.31718266531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2380.67540766531</v>
      </c>
      <c r="C180" s="352"/>
      <c r="D180" s="99" t="n">
        <f aca="false">IF(A105="YES", B89*B57, 0)</f>
        <v>35.641775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352"/>
      <c r="D186" s="99" t="n">
        <f aca="false">B91</f>
        <v>2416.31718266531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374.05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883.91003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2012.49972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374.05</v>
      </c>
      <c r="C211" s="319" t="s">
        <v>217</v>
      </c>
      <c r="D211" s="369" t="n">
        <f aca="false">B225+E221+B221+B223</f>
        <v>438.6903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2077.14002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2012.49972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2077.14002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98.7003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377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379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630.789698086146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339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6.864</v>
      </c>
      <c r="C134" s="325"/>
      <c r="D134" s="320" t="n">
        <f aca="false">B97</f>
        <v>630.789698086146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316"/>
      <c r="D143" s="38" t="n">
        <f aca="false">B97</f>
        <v>630.789698086146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352"/>
      <c r="D186" s="99" t="n">
        <f aca="false">B97</f>
        <v>630.789698086146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222.222222222222</v>
      </c>
      <c r="C83" s="211"/>
      <c r="D83" s="290" t="n">
        <f aca="false">B83</f>
        <v>222.222222222222</v>
      </c>
      <c r="E83" s="212" t="n">
        <f aca="false">D83/12</f>
        <v>18.5185185185185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5199.72777777778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433.310648148148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13454.0733333333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94.9763143740756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9549.04964770741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795.754137308951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795.754137308951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200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795.754137308951</v>
      </c>
      <c r="B134" s="320" t="n">
        <f aca="false">IF(A111="YES", B95, 0)</f>
        <v>0</v>
      </c>
      <c r="C134" s="325"/>
      <c r="D134" s="320" t="n">
        <f aca="false">B97</f>
        <v>795.754137308951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795.754137308951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795.754137308951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795.754137308951</v>
      </c>
      <c r="B143" s="38" t="n">
        <f aca="false">IF(A111="YES", B95, 0)</f>
        <v>0</v>
      </c>
      <c r="C143" s="316"/>
      <c r="D143" s="38" t="n">
        <f aca="false">B97</f>
        <v>795.754137308951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200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200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795.754137308951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795.754137308951</v>
      </c>
      <c r="B177" s="354" t="n">
        <f aca="false">IF(A111="YES", B95, 0)</f>
        <v>0</v>
      </c>
      <c r="C177" s="357"/>
      <c r="D177" s="354" t="n">
        <f aca="false">B91</f>
        <v>13454.0733333333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795.754137308951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795.754137308951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795.754137308951</v>
      </c>
      <c r="B186" s="99" t="n">
        <f aca="false">IF(A111="YES", B95, 0)</f>
        <v>0</v>
      </c>
      <c r="C186" s="352"/>
      <c r="D186" s="99" t="n">
        <f aca="false">B97</f>
        <v>795.754137308951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200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3793.09166666667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3793.09166666667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94.9763143740756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623.925698086146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0</v>
      </c>
      <c r="C134" s="325"/>
      <c r="D134" s="320" t="n">
        <f aca="false">B97</f>
        <v>623.925698086146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5615.33128277531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0</v>
      </c>
      <c r="C143" s="316"/>
      <c r="D143" s="38" t="n">
        <f aca="false">B97</f>
        <v>623.925698086146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623.925698086146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0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5615.33128277531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0</v>
      </c>
      <c r="C186" s="352"/>
      <c r="D186" s="99" t="n">
        <f aca="false">B97</f>
        <v>623.925698086146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1584.81640136705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-448.681875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-448.681875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380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381</v>
      </c>
      <c r="E44" s="100"/>
      <c r="F44" s="63"/>
      <c r="G44" s="63" t="s">
        <v>253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336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278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279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701.925698086146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347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78</v>
      </c>
      <c r="C134" s="325"/>
      <c r="D134" s="320" t="n">
        <f aca="false">B97</f>
        <v>701.925698086146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316"/>
      <c r="D143" s="38" t="n">
        <f aca="false">B97</f>
        <v>701.925698086146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352"/>
      <c r="D186" s="99" t="n">
        <f aca="false">B97</f>
        <v>701.925698086146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896.133232822375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78</v>
      </c>
      <c r="C134" s="325"/>
      <c r="D134" s="320" t="n">
        <f aca="false">B97</f>
        <v>896.133232822375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316"/>
      <c r="D143" s="38" t="n">
        <f aca="false">B97</f>
        <v>896.133232822375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78</v>
      </c>
      <c r="C177" s="357"/>
      <c r="D177" s="354" t="n">
        <f aca="false">B97</f>
        <v>896.133232822375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352"/>
      <c r="D186" s="99" t="n">
        <f aca="false">B97</f>
        <v>896.133232822375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334</v>
      </c>
      <c r="C44" s="100"/>
      <c r="D44" s="100" t="s">
        <v>346</v>
      </c>
      <c r="E44" s="100"/>
      <c r="F44" s="63"/>
      <c r="G44" s="63" t="s">
        <v>253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346</v>
      </c>
      <c r="C47" s="428"/>
      <c r="D47" s="100" t="s">
        <v>346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335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396.273611111111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10767.2833333333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6858.49468871857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571.541224059881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571.541224059881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11" t="s">
        <v>286</v>
      </c>
      <c r="C105" s="311"/>
      <c r="D105" s="420" t="n">
        <v>1000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18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285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295</v>
      </c>
      <c r="C133" s="320"/>
      <c r="D133" s="319" t="s">
        <v>296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571.541224059881</v>
      </c>
      <c r="B134" s="320" t="n">
        <f aca="false">IF(A111="YES", B95, 0)</f>
        <v>0</v>
      </c>
      <c r="C134" s="325"/>
      <c r="D134" s="320" t="n">
        <f aca="false">B97</f>
        <v>571.541224059881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5143.87101653893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305</v>
      </c>
      <c r="B139" s="39" t="s">
        <v>306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5143.87101653893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295</v>
      </c>
      <c r="C142" s="316"/>
      <c r="D142" s="316" t="s">
        <v>296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571.541224059881</v>
      </c>
      <c r="B143" s="38" t="n">
        <f aca="false">IF(A111="YES", B95, 0)</f>
        <v>0</v>
      </c>
      <c r="C143" s="316"/>
      <c r="D143" s="38" t="n">
        <f aca="false">B97</f>
        <v>571.541224059881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313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8"/>
      <c r="D148" s="340" t="s">
        <v>281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571.541224059881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571.541224059881</v>
      </c>
      <c r="B177" s="354" t="n">
        <f aca="false">IF(A111="YES", B95, 0)</f>
        <v>0</v>
      </c>
      <c r="C177" s="357"/>
      <c r="D177" s="354" t="n">
        <f aca="false">B91</f>
        <v>10767.2833333333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5143.87101653893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5143.87101653893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571.541224059881</v>
      </c>
      <c r="B186" s="99" t="n">
        <f aca="false">IF(A111="YES", B95, 0)</f>
        <v>0</v>
      </c>
      <c r="C186" s="352"/>
      <c r="D186" s="99" t="n">
        <f aca="false">B97</f>
        <v>571.541224059881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3573.09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331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332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6875.35612118848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60854.6478788115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2105.73275875463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71594.9137976573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71594.9137976573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89.6483823529412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99.3028235294118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2105.73275875463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2195.38114110757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99.3028235294118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E179+A182+B182+A185</f>
        <v>81404.9037976573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81404.9037976573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803.385</v>
      </c>
      <c r="C255" s="194"/>
      <c r="D255" s="195" t="s">
        <v>218</v>
      </c>
      <c r="E255" s="195"/>
      <c r="F255" s="196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71594.9137976573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7680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25222.1705092632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5500.28489695078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62229.7191030492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2153.31388235696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73212.6720001366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73212.6720001366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86.0592352941177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2153.31388235696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2239.37311765108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2153.31388235696</v>
      </c>
      <c r="B167" s="174" t="n">
        <f aca="false">B94</f>
        <v>86.0592352941177</v>
      </c>
      <c r="C167" s="171"/>
      <c r="D167" s="171"/>
      <c r="E167" s="174" t="n">
        <f aca="false">B96</f>
        <v>2239.37311765108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13162.6680001366</v>
      </c>
      <c r="B182" s="99" t="str">
        <f aca="false">B114</f>
        <v>239.99</v>
      </c>
      <c r="C182" s="99"/>
      <c r="D182" s="23"/>
      <c r="E182" s="99" t="n">
        <f aca="false">E179+A182+B182+A185</f>
        <v>81142.6620001366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56.2695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819.450789166667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2239.37311765108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2153.31388235696</v>
      </c>
      <c r="B212" s="174" t="n">
        <f aca="false">B167</f>
        <v>86.0592352941177</v>
      </c>
      <c r="C212" s="171"/>
      <c r="D212" s="171"/>
      <c r="E212" s="174" t="n">
        <f aca="false">E167</f>
        <v>2239.37311765108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13162.6680001366</v>
      </c>
      <c r="B224" s="99" t="str">
        <f aca="false">B182</f>
        <v>239.99</v>
      </c>
      <c r="C224" s="99"/>
      <c r="D224" s="109"/>
      <c r="E224" s="99" t="n">
        <f aca="false">E182</f>
        <v>81142.6620001366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2153.31388235696</v>
      </c>
      <c r="B230" s="99" t="n">
        <f aca="false">B167</f>
        <v>86.0592352941177</v>
      </c>
      <c r="C230" s="183"/>
      <c r="D230" s="183"/>
      <c r="E230" s="99" t="n">
        <f aca="false">E167</f>
        <v>2239.37311765108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56.2695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10463.0891854167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662.686666666667</v>
      </c>
      <c r="C255" s="194"/>
      <c r="D255" s="195" t="s">
        <v>218</v>
      </c>
      <c r="E255" s="195"/>
      <c r="F255" s="196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73212.6720001366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345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4125.21367271309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63604.7903272869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2200.89500595929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74830.4302026159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74830.4302026159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2200.89500595929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2200.89500595929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74830.4302026159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376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10.0</v>
      </c>
      <c r="C4" s="120" t="n">
        <v>0</v>
      </c>
      <c r="D4" s="120" t="n">
        <v>0.0</v>
      </c>
      <c r="E4" s="120"/>
      <c r="F4" s="120" t="n">
        <v>10.0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3.0</v>
      </c>
      <c r="C5" s="440" t="n">
        <v>0</v>
      </c>
      <c r="D5" s="440" t="n">
        <v>0.0</v>
      </c>
      <c r="E5" s="440"/>
      <c r="F5" s="440" t="n">
        <v>4.0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10.0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3.0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391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397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720.0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362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24885.8287081421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8250.42734542617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59479.5766545738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2058.15163515229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69977.155595178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69977.155595178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2058.15163515229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2058.15163515229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2058.15163515229</v>
      </c>
      <c r="B167" s="174" t="str">
        <f aca="false">B94</f>
        <v>0</v>
      </c>
      <c r="C167" s="171"/>
      <c r="D167" s="171"/>
      <c r="E167" s="174" t="n">
        <f aca="false">B96</f>
        <v>2058.15163515229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13767.151595178</v>
      </c>
      <c r="B182" s="99" t="str">
        <f aca="false">B114</f>
        <v>199.99</v>
      </c>
      <c r="C182" s="99"/>
      <c r="D182" s="23"/>
      <c r="E182" s="99" t="n">
        <f aca="false">E179+A182+B182+A185</f>
        <v>81707.145595178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2058.15163515229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2058.15163515229</v>
      </c>
      <c r="B212" s="174" t="str">
        <f aca="false">B167</f>
        <v>0</v>
      </c>
      <c r="C212" s="171"/>
      <c r="D212" s="171"/>
      <c r="E212" s="174" t="n">
        <f aca="false">E167</f>
        <v>2058.15163515229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13767.151595178</v>
      </c>
      <c r="B224" s="99" t="str">
        <f aca="false">B182</f>
        <v>199.99</v>
      </c>
      <c r="C224" s="99"/>
      <c r="D224" s="109"/>
      <c r="E224" s="99" t="n">
        <f aca="false">E182</f>
        <v>81707.145595178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2058.15163515229</v>
      </c>
      <c r="B230" s="99" t="str">
        <f aca="false">B167</f>
        <v>0</v>
      </c>
      <c r="C230" s="183"/>
      <c r="D230" s="183"/>
      <c r="E230" s="99" t="n">
        <f aca="false">E167</f>
        <v>2058.15163515229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69977.155595178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4689.3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278</v>
      </c>
      <c r="B74" s="431" t="n">
        <v>0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279</v>
      </c>
      <c r="B75" s="433" t="n">
        <v>0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280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339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340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1346.39986518261</v>
      </c>
      <c r="C131" s="316"/>
      <c r="D131" s="38" t="n">
        <f aca="false">IF(A105="YES", B89*B57, 0)</f>
        <v>174.174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1520.57386518261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1346.39986518261</v>
      </c>
      <c r="C180" s="352"/>
      <c r="D180" s="99" t="n">
        <f aca="false">IF(A105="YES", B89*B57, 0)</f>
        <v>174.174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1520.57386518261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32275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497.42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1229.8473192898</v>
      </c>
      <c r="E33" s="212"/>
      <c r="F33" s="63"/>
      <c r="G33" s="215" t="s">
        <v>351</v>
      </c>
      <c r="H33" s="459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1207.2373192898</v>
      </c>
      <c r="B36" s="99" t="n">
        <f aca="false">IF(B26="YES", H42, "")</f>
        <v>22.61</v>
      </c>
      <c r="C36" s="217"/>
      <c r="D36" s="181" t="n">
        <f aca="false">H31</f>
        <v>32275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48727.5</v>
      </c>
      <c r="I39" s="234" t="n">
        <f aca="false">(I48*H46)+H44</f>
        <v>52247.4507027204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32275</v>
      </c>
      <c r="B40" s="103" t="n">
        <f aca="false">IF(B26="YES",H42,"0")</f>
        <v>22.61</v>
      </c>
      <c r="C40" s="103"/>
      <c r="D40" s="181" t="n">
        <f aca="false">I32</f>
        <v>497.42</v>
      </c>
      <c r="E40" s="212"/>
      <c r="F40" s="63"/>
      <c r="G40" s="63" t="s">
        <v>109</v>
      </c>
      <c r="H40" s="234" t="n">
        <f aca="false">(A40)/1.2</f>
        <v>26895.8333333333</v>
      </c>
      <c r="I40" s="234" t="n">
        <f aca="false">H39-I39</f>
        <v>-3519.95070272039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22.61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23753.3659890178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369</v>
      </c>
      <c r="H45" s="234" t="n">
        <f aca="false">(H39-H44)</f>
        <v>24974.1340109821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1207.2373192898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1229.8473192898</v>
      </c>
      <c r="I48" s="234" t="n">
        <f aca="false">I49-H42</f>
        <v>1377.39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1229.8473192898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1207.2373192898</v>
      </c>
      <c r="C83" s="211"/>
      <c r="D83" s="211"/>
      <c r="E83" s="465" t="n">
        <f aca="false">B83+E80+E77+E64</f>
        <v>1503.92901752212</v>
      </c>
      <c r="F83" s="63"/>
      <c r="G83" s="304" t="s">
        <v>107</v>
      </c>
      <c r="H83" s="305" t="n">
        <f aca="false">H47</f>
        <v>1207.2373192898</v>
      </c>
      <c r="I83" s="211"/>
      <c r="J83" s="211"/>
      <c r="K83" s="212"/>
      <c r="L83" s="63"/>
      <c r="M83" s="304" t="s">
        <v>107</v>
      </c>
      <c r="N83" s="305" t="n">
        <f aca="false">H47</f>
        <v>1207.2373192898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39970.3927292507</v>
      </c>
      <c r="C85" s="211"/>
      <c r="D85" s="211"/>
      <c r="E85" s="465" t="n">
        <f aca="false">B85/(B58+B57)</f>
        <v>1816.83603314776</v>
      </c>
      <c r="F85" s="63"/>
      <c r="G85" s="287" t="s">
        <v>117</v>
      </c>
      <c r="H85" s="127" t="n">
        <f aca="false">((H83*H29)+H81)*1.2</f>
        <v>38718.6927292507</v>
      </c>
      <c r="I85" s="211"/>
      <c r="J85" s="211"/>
      <c r="K85" s="212"/>
      <c r="L85" s="63"/>
      <c r="M85" s="287" t="s">
        <v>117</v>
      </c>
      <c r="N85" s="127" t="n">
        <f aca="false">((N83*H29)+N81)</f>
        <v>32114.3272743756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282.162917612702</v>
      </c>
      <c r="C86" s="211"/>
      <c r="D86" s="211"/>
      <c r="E86" s="465" t="n">
        <f aca="false">B86/(B58+B57)</f>
        <v>12.8255871642137</v>
      </c>
      <c r="F86" s="63"/>
      <c r="G86" s="210" t="s">
        <v>118</v>
      </c>
      <c r="H86" s="299" t="n">
        <f aca="false">((((H83*H29)+H81))/(1-H70))*H70</f>
        <v>273.326794175832</v>
      </c>
      <c r="I86" s="211"/>
      <c r="J86" s="211"/>
      <c r="K86" s="212"/>
      <c r="L86" s="63"/>
      <c r="M86" s="210" t="s">
        <v>118</v>
      </c>
      <c r="N86" s="299" t="n">
        <f aca="false">(N85/(1-N70))*N70</f>
        <v>272.045531569942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40252.5556468634</v>
      </c>
      <c r="C87" s="211"/>
      <c r="D87" s="211"/>
      <c r="E87" s="465" t="n">
        <f aca="false">E86+E85</f>
        <v>1829.66162031197</v>
      </c>
      <c r="F87" s="63"/>
      <c r="G87" s="284" t="s">
        <v>119</v>
      </c>
      <c r="H87" s="129" t="n">
        <f aca="false">IF(H110="YES",((H85+H86)-K114),(H85+H86))</f>
        <v>38992.0195234265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32386.3728059455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32.5584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26.5290666666667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22.1075555555556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1829.66162031197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1444.14887123802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1199.49528910909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1862.22002031197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1470.67793790469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1221.60284466465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((E118/1.2)+E117)-(D115-E113)</f>
        <v>-800.008333333333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1444.14887123802</v>
      </c>
      <c r="H127" s="174" t="n">
        <f aca="false">IF(G105="YES", H89*H57, 0)</f>
        <v>159.1744</v>
      </c>
      <c r="I127" s="174"/>
      <c r="J127" s="333" t="n">
        <f aca="false">H91</f>
        <v>1470.67793790469</v>
      </c>
      <c r="K127" s="212"/>
      <c r="L127" s="63"/>
      <c r="M127" s="332" t="n">
        <f aca="false">N90</f>
        <v>1199.49528910909</v>
      </c>
      <c r="N127" s="174" t="n">
        <f aca="false">IF(M105="YES", N89*N57, 0)</f>
        <v>132.645333333333</v>
      </c>
      <c r="O127" s="174"/>
      <c r="P127" s="174" t="n">
        <f aca="false">N91</f>
        <v>1221.60284466465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1829.66162031197</v>
      </c>
      <c r="B128" s="320" t="n">
        <f aca="false">IF(A105="YES", B89, 0)</f>
        <v>32.5584</v>
      </c>
      <c r="C128" s="324"/>
      <c r="D128" s="320" t="n">
        <f aca="false">B91</f>
        <v>1862.22002031197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16466.9545828078</v>
      </c>
      <c r="C131" s="316"/>
      <c r="D131" s="38" t="n">
        <f aca="false">IF(A105="YES", B89*B57, 0)</f>
        <v>293.0256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8664.89322742812</v>
      </c>
      <c r="H133" s="99" t="n">
        <f aca="false">IF(G105="YES", H89*H57, 0)</f>
        <v>159.1744</v>
      </c>
      <c r="I133" s="217"/>
      <c r="J133" s="181" t="n">
        <f aca="false">H91*H57</f>
        <v>8824.06762742812</v>
      </c>
      <c r="K133" s="212"/>
      <c r="L133" s="63"/>
      <c r="M133" s="182" t="n">
        <f aca="false">N90*N57</f>
        <v>7196.97173465456</v>
      </c>
      <c r="N133" s="99" t="n">
        <f aca="false">IF(M105="YES", N89*N57, 0)</f>
        <v>132.645333333333</v>
      </c>
      <c r="O133" s="217"/>
      <c r="P133" s="181" t="n">
        <f aca="false">N91*N57</f>
        <v>7329.6170679879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16759.9801828078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1829.66162031197</v>
      </c>
      <c r="B137" s="38" t="n">
        <f aca="false">IF(A105="YES", B89, 0)</f>
        <v>32.5584</v>
      </c>
      <c r="C137" s="316"/>
      <c r="D137" s="38" t="n">
        <f aca="false">B91</f>
        <v>1862.22002031197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9.9484</v>
      </c>
      <c r="H142" s="99" t="n">
        <f aca="false">G102-100</f>
        <v>99.99</v>
      </c>
      <c r="I142" s="99"/>
      <c r="J142" s="99" t="n">
        <f aca="false">(H139+J139+G142+H142)-H145</f>
        <v>793.302983333333</v>
      </c>
      <c r="K142" s="101"/>
      <c r="L142" s="63"/>
      <c r="M142" s="107" t="n">
        <f aca="false">IF(M105="YES", ((B36*N105)*0.1)*(M130), 0)</f>
        <v>9.9484</v>
      </c>
      <c r="N142" s="99" t="n">
        <f aca="false">M102-100</f>
        <v>99.99</v>
      </c>
      <c r="O142" s="99"/>
      <c r="P142" s="99" t="n">
        <f aca="false">(N139+P139+M142+N142)-N145</f>
        <v>793.302983333333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9.9484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1329.97756666667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1470.67793790469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1221.60284466465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1862.22002031197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1829.66162031197</v>
      </c>
      <c r="B177" s="354" t="n">
        <f aca="false">IF(A105="YES", B89, 0)</f>
        <v>32.5584</v>
      </c>
      <c r="C177" s="356"/>
      <c r="D177" s="354" t="n">
        <f aca="false">B91</f>
        <v>1862.22002031197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16466.9545828078</v>
      </c>
      <c r="C180" s="352"/>
      <c r="D180" s="99" t="n">
        <f aca="false">IF(A105="YES", B89*B57, 0)</f>
        <v>293.0256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16759.9801828078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1829.66162031197</v>
      </c>
      <c r="B186" s="99" t="n">
        <f aca="false">IF(A105="YES", B89, 0)</f>
        <v>32.5584</v>
      </c>
      <c r="C186" s="352"/>
      <c r="D186" s="99" t="n">
        <f aca="false">B91</f>
        <v>1862.22002031197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9.9484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1329.97756666667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439.475666666667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4515.54441666667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4515.54441666667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99.484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282.162917612702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345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350</v>
      </c>
      <c r="E32" s="212"/>
      <c r="F32" s="63"/>
      <c r="G32" s="214" t="s">
        <v>36</v>
      </c>
      <c r="I32" s="448" t="n">
        <v>831.6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351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368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365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291" t="s">
        <v>276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165</v>
      </c>
      <c r="C74" s="211"/>
      <c r="D74" s="211"/>
      <c r="E74" s="212"/>
      <c r="F74" s="63"/>
      <c r="G74" s="291" t="s">
        <v>278</v>
      </c>
      <c r="H74" s="297" t="n">
        <v>165</v>
      </c>
      <c r="I74" s="211"/>
      <c r="J74" s="211"/>
      <c r="K74" s="212"/>
      <c r="L74" s="63"/>
      <c r="M74" s="430" t="s">
        <v>278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355</v>
      </c>
      <c r="C75" s="211"/>
      <c r="D75" s="211"/>
      <c r="E75" s="212"/>
      <c r="F75" s="63"/>
      <c r="G75" s="294" t="s">
        <v>279</v>
      </c>
      <c r="H75" s="298" t="n">
        <v>0</v>
      </c>
      <c r="I75" s="211"/>
      <c r="J75" s="211"/>
      <c r="K75" s="212"/>
      <c r="L75" s="63"/>
      <c r="M75" s="432" t="s">
        <v>279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280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280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281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281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281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282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282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209" t="s">
        <v>339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210" t="s">
        <v>128</v>
      </c>
      <c r="N98" s="211" t="s">
        <v>23</v>
      </c>
      <c r="O98" s="211"/>
      <c r="P98" s="211" t="s">
        <v>284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261</v>
      </c>
      <c r="I99" s="311"/>
      <c r="J99" s="103" t="n">
        <v>0</v>
      </c>
      <c r="K99" s="103"/>
      <c r="L99" s="63"/>
      <c r="M99" s="216" t="s">
        <v>285</v>
      </c>
      <c r="N99" s="311" t="s">
        <v>261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373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210" t="s">
        <v>287</v>
      </c>
      <c r="N101" s="211" t="s">
        <v>288</v>
      </c>
      <c r="O101" s="211"/>
      <c r="P101" s="211" t="s">
        <v>289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340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213" t="s">
        <v>291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292</v>
      </c>
      <c r="B110" s="218" t="s">
        <v>19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210" t="s">
        <v>292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293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293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213" t="s">
        <v>294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297</v>
      </c>
      <c r="H126" s="327" t="s">
        <v>298</v>
      </c>
      <c r="I126" s="327"/>
      <c r="J126" s="327" t="s">
        <v>299</v>
      </c>
      <c r="K126" s="212"/>
      <c r="L126" s="63"/>
      <c r="M126" s="326" t="s">
        <v>341</v>
      </c>
      <c r="N126" s="327" t="s">
        <v>248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210" t="s">
        <v>342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210" t="s">
        <v>142</v>
      </c>
      <c r="N138" s="211" t="s">
        <v>311</v>
      </c>
      <c r="O138" s="211"/>
      <c r="P138" s="211" t="s">
        <v>312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210" t="s">
        <v>314</v>
      </c>
      <c r="N141" s="211" t="s">
        <v>315</v>
      </c>
      <c r="O141" s="211"/>
      <c r="P141" s="211" t="s">
        <v>316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210" t="s">
        <v>318</v>
      </c>
      <c r="N144" s="211" t="s">
        <v>319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343</v>
      </c>
      <c r="N147" s="163" t="s">
        <v>344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324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285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295</v>
      </c>
      <c r="C176" s="354"/>
      <c r="D176" s="353" t="s">
        <v>296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6"/>
      <c r="D179" s="358" t="s">
        <v>301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305</v>
      </c>
      <c r="B182" s="163" t="s">
        <v>306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295</v>
      </c>
      <c r="C185" s="352"/>
      <c r="D185" s="352" t="s">
        <v>296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313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99"/>
      <c r="D191" s="363" t="s">
        <v>281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327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327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328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329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330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331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332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382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273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276</v>
      </c>
      <c r="B68" s="292" t="n">
        <v>0.07</v>
      </c>
      <c r="C68" s="211"/>
      <c r="D68" s="211"/>
      <c r="E68" s="212"/>
      <c r="F68" s="63"/>
      <c r="G68" s="291" t="s">
        <v>276</v>
      </c>
      <c r="H68" s="292" t="n">
        <v>0.07</v>
      </c>
      <c r="I68" s="211"/>
      <c r="J68" s="211"/>
      <c r="K68" s="212"/>
      <c r="L68" s="63"/>
      <c r="M68" s="291" t="s">
        <v>276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278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278</v>
      </c>
      <c r="H80" s="297" t="n">
        <v>150</v>
      </c>
      <c r="I80" s="211"/>
      <c r="J80" s="211"/>
      <c r="K80" s="212"/>
      <c r="L80" s="63"/>
      <c r="M80" s="430" t="s">
        <v>278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279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279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279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280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280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280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281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281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281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338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282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282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333</v>
      </c>
      <c r="B100" s="209"/>
      <c r="C100" s="209"/>
      <c r="D100" s="209"/>
      <c r="E100" s="209"/>
      <c r="F100" s="63"/>
      <c r="G100" s="209" t="s">
        <v>283</v>
      </c>
      <c r="H100" s="209"/>
      <c r="I100" s="209"/>
      <c r="J100" s="209"/>
      <c r="K100" s="209"/>
      <c r="L100" s="63"/>
      <c r="M100" s="209" t="s">
        <v>339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284</v>
      </c>
      <c r="E104" s="212"/>
      <c r="F104" s="63"/>
      <c r="G104" s="210" t="s">
        <v>128</v>
      </c>
      <c r="H104" s="211" t="s">
        <v>23</v>
      </c>
      <c r="I104" s="211"/>
      <c r="J104" s="211" t="s">
        <v>284</v>
      </c>
      <c r="K104" s="212"/>
      <c r="L104" s="63"/>
      <c r="M104" s="210" t="s">
        <v>128</v>
      </c>
      <c r="N104" s="211" t="s">
        <v>23</v>
      </c>
      <c r="O104" s="211"/>
      <c r="P104" s="211" t="s">
        <v>284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285</v>
      </c>
      <c r="B105" s="311" t="s">
        <v>264</v>
      </c>
      <c r="C105" s="311"/>
      <c r="D105" s="420" t="n">
        <v>0</v>
      </c>
      <c r="E105" s="420"/>
      <c r="F105" s="63"/>
      <c r="G105" s="216" t="s">
        <v>285</v>
      </c>
      <c r="H105" s="311" t="s">
        <v>265</v>
      </c>
      <c r="I105" s="311"/>
      <c r="J105" s="420" t="n">
        <v>5000</v>
      </c>
      <c r="K105" s="420"/>
      <c r="L105" s="63"/>
      <c r="M105" s="216" t="s">
        <v>285</v>
      </c>
      <c r="N105" s="311" t="s">
        <v>264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287</v>
      </c>
      <c r="B107" s="211" t="s">
        <v>288</v>
      </c>
      <c r="C107" s="211"/>
      <c r="D107" s="211" t="s">
        <v>289</v>
      </c>
      <c r="E107" s="212"/>
      <c r="F107" s="63"/>
      <c r="G107" s="210" t="s">
        <v>287</v>
      </c>
      <c r="H107" s="211" t="s">
        <v>288</v>
      </c>
      <c r="I107" s="211"/>
      <c r="J107" s="211" t="s">
        <v>289</v>
      </c>
      <c r="K107" s="212"/>
      <c r="L107" s="63"/>
      <c r="M107" s="210" t="s">
        <v>287</v>
      </c>
      <c r="N107" s="211" t="s">
        <v>288</v>
      </c>
      <c r="O107" s="211"/>
      <c r="P107" s="211" t="s">
        <v>289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340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291</v>
      </c>
      <c r="B114" s="213"/>
      <c r="C114" s="213"/>
      <c r="D114" s="213"/>
      <c r="E114" s="213"/>
      <c r="F114" s="63"/>
      <c r="G114" s="213" t="s">
        <v>291</v>
      </c>
      <c r="H114" s="213"/>
      <c r="I114" s="213"/>
      <c r="J114" s="213"/>
      <c r="K114" s="213"/>
      <c r="L114" s="63"/>
      <c r="M114" s="213" t="s">
        <v>291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292</v>
      </c>
      <c r="B116" s="218" t="s">
        <v>19</v>
      </c>
      <c r="C116" s="211"/>
      <c r="D116" s="211"/>
      <c r="E116" s="212"/>
      <c r="F116" s="63"/>
      <c r="G116" s="210" t="s">
        <v>292</v>
      </c>
      <c r="H116" s="218" t="s">
        <v>18</v>
      </c>
      <c r="I116" s="211"/>
      <c r="J116" s="211"/>
      <c r="K116" s="212"/>
      <c r="L116" s="63"/>
      <c r="M116" s="210" t="s">
        <v>292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293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293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294</v>
      </c>
      <c r="B128" s="213"/>
      <c r="C128" s="213"/>
      <c r="D128" s="213"/>
      <c r="E128" s="213"/>
      <c r="F128" s="63"/>
      <c r="G128" s="213" t="s">
        <v>294</v>
      </c>
      <c r="H128" s="213"/>
      <c r="I128" s="213"/>
      <c r="J128" s="213"/>
      <c r="K128" s="213"/>
      <c r="L128" s="63"/>
      <c r="M128" s="213" t="s">
        <v>294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341</v>
      </c>
      <c r="B135" s="327" t="s">
        <v>248</v>
      </c>
      <c r="C135" s="327"/>
      <c r="D135" s="327" t="s">
        <v>122</v>
      </c>
      <c r="E135" s="212"/>
      <c r="F135" s="63"/>
      <c r="G135" s="326" t="s">
        <v>297</v>
      </c>
      <c r="H135" s="327" t="s">
        <v>298</v>
      </c>
      <c r="I135" s="327"/>
      <c r="J135" s="327" t="s">
        <v>299</v>
      </c>
      <c r="K135" s="212"/>
      <c r="L135" s="63"/>
      <c r="M135" s="326" t="s">
        <v>341</v>
      </c>
      <c r="N135" s="327" t="s">
        <v>248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342</v>
      </c>
      <c r="B138" s="211" t="s">
        <v>239</v>
      </c>
      <c r="C138" s="211"/>
      <c r="D138" s="211" t="s">
        <v>242</v>
      </c>
      <c r="E138" s="212"/>
      <c r="F138" s="63"/>
      <c r="G138" s="210" t="s">
        <v>302</v>
      </c>
      <c r="H138" s="211" t="s">
        <v>303</v>
      </c>
      <c r="I138" s="211"/>
      <c r="J138" s="211" t="s">
        <v>304</v>
      </c>
      <c r="K138" s="212"/>
      <c r="L138" s="63"/>
      <c r="M138" s="210" t="s">
        <v>342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307</v>
      </c>
      <c r="H141" s="211" t="s">
        <v>308</v>
      </c>
      <c r="I141" s="211"/>
      <c r="J141" s="211" t="s">
        <v>309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311</v>
      </c>
      <c r="C144" s="211"/>
      <c r="D144" s="211" t="s">
        <v>312</v>
      </c>
      <c r="E144" s="212"/>
      <c r="F144" s="63"/>
      <c r="G144" s="210" t="s">
        <v>310</v>
      </c>
      <c r="H144" s="211" t="s">
        <v>311</v>
      </c>
      <c r="I144" s="211"/>
      <c r="J144" s="211" t="s">
        <v>312</v>
      </c>
      <c r="K144" s="212"/>
      <c r="L144" s="63"/>
      <c r="M144" s="210" t="s">
        <v>142</v>
      </c>
      <c r="N144" s="211" t="s">
        <v>311</v>
      </c>
      <c r="O144" s="211"/>
      <c r="P144" s="211" t="s">
        <v>312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314</v>
      </c>
      <c r="B147" s="211" t="s">
        <v>315</v>
      </c>
      <c r="C147" s="211"/>
      <c r="D147" s="211" t="s">
        <v>316</v>
      </c>
      <c r="E147" s="212"/>
      <c r="F147" s="63"/>
      <c r="G147" s="210" t="s">
        <v>314</v>
      </c>
      <c r="H147" s="211" t="s">
        <v>315</v>
      </c>
      <c r="I147" s="211"/>
      <c r="J147" s="211" t="s">
        <v>316</v>
      </c>
      <c r="K147" s="212"/>
      <c r="L147" s="63"/>
      <c r="M147" s="210" t="s">
        <v>314</v>
      </c>
      <c r="N147" s="211" t="s">
        <v>315</v>
      </c>
      <c r="O147" s="211"/>
      <c r="P147" s="211" t="s">
        <v>316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318</v>
      </c>
      <c r="B150" s="211" t="s">
        <v>319</v>
      </c>
      <c r="C150" s="211"/>
      <c r="D150" s="211"/>
      <c r="E150" s="212"/>
      <c r="F150" s="63"/>
      <c r="G150" s="210" t="s">
        <v>318</v>
      </c>
      <c r="H150" s="211" t="s">
        <v>319</v>
      </c>
      <c r="I150" s="211"/>
      <c r="J150" s="211"/>
      <c r="K150" s="212"/>
      <c r="L150" s="63"/>
      <c r="M150" s="210" t="s">
        <v>318</v>
      </c>
      <c r="N150" s="211" t="s">
        <v>319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343</v>
      </c>
      <c r="N153" s="163" t="s">
        <v>344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324</v>
      </c>
      <c r="B154" s="211"/>
      <c r="C154" s="211"/>
      <c r="D154" s="281"/>
      <c r="E154" s="282"/>
      <c r="F154" s="63"/>
      <c r="G154" s="280" t="s">
        <v>324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324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813.769309197257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813.769309197257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131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813.769309197257</v>
      </c>
      <c r="B128" s="320" t="n">
        <f aca="false">IF(A105="YES", B89, 0)</f>
        <v>0</v>
      </c>
      <c r="C128" s="325"/>
      <c r="D128" s="320" t="n">
        <f aca="false">B91</f>
        <v>813.769309197257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813.769309197257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316"/>
      <c r="D137" s="38" t="n">
        <f aca="false">B91</f>
        <v>813.769309197257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813.769309197257</v>
      </c>
      <c r="B171" s="354" t="n">
        <f aca="false">IF(A105="YES", B89, 0)</f>
        <v>0</v>
      </c>
      <c r="C171" s="357"/>
      <c r="D171" s="354" t="n">
        <f aca="false">B91</f>
        <v>813.769309197257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813.769309197257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352"/>
      <c r="D180" s="99" t="n">
        <f aca="false">B91</f>
        <v>813.769309197257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376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45029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273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274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276</v>
      </c>
      <c r="B62" s="292" t="n">
        <v>0.07</v>
      </c>
      <c r="C62" s="211"/>
      <c r="D62" s="211"/>
      <c r="E62" s="212"/>
      <c r="F62" s="63"/>
      <c r="G62" s="291" t="s">
        <v>276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278</v>
      </c>
      <c r="B74" s="297" t="n">
        <v>0</v>
      </c>
      <c r="C74" s="211"/>
      <c r="D74" s="211"/>
      <c r="E74" s="212"/>
      <c r="F74" s="63"/>
      <c r="G74" s="291" t="s">
        <v>278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279</v>
      </c>
      <c r="B75" s="298" t="n">
        <v>0</v>
      </c>
      <c r="C75" s="211"/>
      <c r="D75" s="211"/>
      <c r="E75" s="212"/>
      <c r="F75" s="63"/>
      <c r="G75" s="294" t="s">
        <v>279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280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280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281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281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282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282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623.925698086146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623.925698086146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333</v>
      </c>
      <c r="B94" s="209"/>
      <c r="C94" s="209"/>
      <c r="D94" s="209"/>
      <c r="E94" s="209"/>
      <c r="F94" s="63"/>
      <c r="G94" s="209" t="s">
        <v>283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284</v>
      </c>
      <c r="E98" s="212"/>
      <c r="F98" s="63"/>
      <c r="G98" s="210" t="s">
        <v>128</v>
      </c>
      <c r="H98" s="211" t="s">
        <v>23</v>
      </c>
      <c r="I98" s="211"/>
      <c r="J98" s="211" t="s">
        <v>284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285</v>
      </c>
      <c r="B99" s="311" t="s">
        <v>286</v>
      </c>
      <c r="C99" s="311"/>
      <c r="D99" s="103" t="n">
        <v>1000</v>
      </c>
      <c r="E99" s="103"/>
      <c r="F99" s="63"/>
      <c r="G99" s="216" t="s">
        <v>285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287</v>
      </c>
      <c r="B101" s="211" t="s">
        <v>288</v>
      </c>
      <c r="C101" s="211"/>
      <c r="D101" s="211" t="s">
        <v>289</v>
      </c>
      <c r="E101" s="212"/>
      <c r="F101" s="63"/>
      <c r="G101" s="210" t="s">
        <v>287</v>
      </c>
      <c r="H101" s="211" t="s">
        <v>288</v>
      </c>
      <c r="I101" s="211"/>
      <c r="J101" s="211" t="s">
        <v>289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290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291</v>
      </c>
      <c r="B108" s="213"/>
      <c r="C108" s="213"/>
      <c r="D108" s="213"/>
      <c r="E108" s="213"/>
      <c r="F108" s="63"/>
      <c r="G108" s="213" t="s">
        <v>291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292</v>
      </c>
      <c r="B110" s="218" t="s">
        <v>18</v>
      </c>
      <c r="C110" s="211"/>
      <c r="D110" s="211"/>
      <c r="E110" s="212"/>
      <c r="F110" s="63"/>
      <c r="G110" s="210" t="s">
        <v>292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293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294</v>
      </c>
      <c r="B122" s="213"/>
      <c r="C122" s="213"/>
      <c r="D122" s="213"/>
      <c r="E122" s="213"/>
      <c r="F122" s="63"/>
      <c r="G122" s="213" t="s">
        <v>294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285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295</v>
      </c>
      <c r="C127" s="320"/>
      <c r="D127" s="319" t="s">
        <v>296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623.925698086146</v>
      </c>
      <c r="B128" s="320" t="n">
        <f aca="false">IF(A105="YES", B89, 0)</f>
        <v>0</v>
      </c>
      <c r="C128" s="325"/>
      <c r="D128" s="320" t="n">
        <f aca="false">B91</f>
        <v>623.925698086146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297</v>
      </c>
      <c r="H129" s="327" t="s">
        <v>298</v>
      </c>
      <c r="I129" s="327"/>
      <c r="J129" s="327" t="s">
        <v>299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5615.33128277531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302</v>
      </c>
      <c r="H132" s="211" t="s">
        <v>303</v>
      </c>
      <c r="I132" s="211"/>
      <c r="J132" s="211" t="s">
        <v>304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305</v>
      </c>
      <c r="B133" s="39" t="s">
        <v>306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307</v>
      </c>
      <c r="H135" s="211" t="s">
        <v>308</v>
      </c>
      <c r="I135" s="211"/>
      <c r="J135" s="211" t="s">
        <v>309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295</v>
      </c>
      <c r="C136" s="316"/>
      <c r="D136" s="316" t="s">
        <v>296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316"/>
      <c r="D137" s="38" t="n">
        <f aca="false">B91</f>
        <v>623.925698086146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310</v>
      </c>
      <c r="H138" s="211" t="s">
        <v>311</v>
      </c>
      <c r="I138" s="211"/>
      <c r="J138" s="211" t="s">
        <v>312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313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314</v>
      </c>
      <c r="H141" s="211" t="s">
        <v>315</v>
      </c>
      <c r="I141" s="211"/>
      <c r="J141" s="211" t="s">
        <v>316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8"/>
      <c r="D142" s="340" t="s">
        <v>281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318</v>
      </c>
      <c r="H144" s="211" t="s">
        <v>319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324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285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295</v>
      </c>
      <c r="C170" s="354"/>
      <c r="D170" s="353" t="s">
        <v>296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623.925698086146</v>
      </c>
      <c r="B171" s="354" t="n">
        <f aca="false">IF(A105="YES", B89, 0)</f>
        <v>0</v>
      </c>
      <c r="C171" s="357"/>
      <c r="D171" s="354" t="n">
        <f aca="false">B91</f>
        <v>623.925698086146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6"/>
      <c r="D173" s="358" t="s">
        <v>301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5615.33128277531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305</v>
      </c>
      <c r="B176" s="163" t="s">
        <v>306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295</v>
      </c>
      <c r="C179" s="352"/>
      <c r="D179" s="352" t="s">
        <v>296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352"/>
      <c r="D180" s="99" t="n">
        <f aca="false">B91</f>
        <v>623.925698086146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313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99"/>
      <c r="D185" s="363" t="s">
        <v>281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327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327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328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329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330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331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332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4470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2023-04-12T19:06:54Z</dcterms:modified>
  <cp:revision>758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