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<sst xmlns="http://schemas.openxmlformats.org/spreadsheetml/2006/main" count="32818" uniqueCount="414">
  <si>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</si>
  <si>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</si>
  <si>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</si>
  <si>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</si>
  <si>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</si>
  <si>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</si>
  <si>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</si>
  <si>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</si>
  <si>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</si>
  <si>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</si>
  <si>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</si>
  <si>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</si>
  <si>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</si>
  <si>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</si>
  <si>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</si>
  <si>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</si>
  <si>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</si>
  <si>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</si>
  <si>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</si>
  <si>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</si>
  <si>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</si>
  <si>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</si>
  <si>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</si>
  <si>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</si>
  <si>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</si>
  <si>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</si>
  <si>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</si>
  <si>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</si>
  <si>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</si>
  <si>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</si>
  <si>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</si>
  <si>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</si>
  <si>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</si>
  <si>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</si>
  <si>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</si>
  <si>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</si>
  <si>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</si>
  <si>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</si>
  <si>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</si>
  <si>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</si>
  <si>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</si>
  <si>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</si>
  <si>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</si>
  <si>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</si>
  <si>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</si>
  <si>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</si>
  <si>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</si>
  <si>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</si>
  <si>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</si>
  <si>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</si>
  <si>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</si>
  <si>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</si>
  <si>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</si>
  <si>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</si>
  <si>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</si>
  <si>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</si>
  <si>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</si>
  <si>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</si>
  <si>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</si>
  <si>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</si>
  <si>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</si>
  <si>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</si>
  <si>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</si>
  <si>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</si>
  <si>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</si>
  <si>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</si>
  <si>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</si>
  <si>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</si>
  <si>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</si>
  <si>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</si>
  <si>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</si>
  <si>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</si>
  <si>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</si>
  <si>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</si>
  <si>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</si>
  <si>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</si>
  <si>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</si>
  <si>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</si>
  <si>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</si>
  <si>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</si>
  <si>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</si>
  <si>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</si>
  <si>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</si>
  <si>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</si>
  <si>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</si>
  <si>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</si>
  <si>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</si>
  <si>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</si>
  <si>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</si>
  <si>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</si>
  <si>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</si>
  <si>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</si>
  <si>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</si>
  <si>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</si>
  <si>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</si>
  <si>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</si>
  <si>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</si>
  <si>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</si>
  <si>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</si>
  <si>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</si>
  <si>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</si>
  <si>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</si>
  <si>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</si>
  <si>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</si>
  <si>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</si>
  <si>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</si>
  <si>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</si>
  <si>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</si>
  <si>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</si>
  <si>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</si>
  <si>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</si>
  <si>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</si>
  <si>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</si>
  <si>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</si>
  <si>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</si>
  <si>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</si>
  <si>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</si>
  <si>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</si>
  <si>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</si>
  <si>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</si>
  <si>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</si>
  <si>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</si>
  <si>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</si>
  <si>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</si>
  <si>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</si>
  <si>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</si>
  <si>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</si>
  <si>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</si>
  <si>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</si>
  <si>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</si>
  <si>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</si>
  <si>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</si>
  <si>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</si>
  <si>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</si>
  <si>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</si>
  <si>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</si>
  <si>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</si>
  <si>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</si>
  <si>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</si>
  <si>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</si>
  <si>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</si>
  <si>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</si>
  <si>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</si>
  <si>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</si>
  <si>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</si>
  <si>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</si>
  <si>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</si>
  <si>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</si>
  <si>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</si>
  <si>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</si>
  <si>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</si>
  <si>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</si>
  <si>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</si>
  <si>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</si>
  <si>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</si>
  <si>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</si>
  <si>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</si>
  <si>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</si>
  <si>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</si>
  <si>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</si>
  <si>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</si>
  <si>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</si>
  <si>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</si>
  <si>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</si>
  <si>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</si>
  <si>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</si>
  <si>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</si>
  <si>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</si>
  <si>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</si>
  <si>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</si>
  <si>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</si>
  <si>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</si>
  <si>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</si>
  <si>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</si>
  <si>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</si>
  <si>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</si>
  <si>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</si>
  <si>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</si>
  <si>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</si>
  <si>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</si>
  <si>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</si>
  <si>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</si>
  <si>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</si>
  <si>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</si>
  <si>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</si>
  <si>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</si>
  <si>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</si>
  <si>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</si>
  <si>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</si>
  <si>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</si>
  <si>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</si>
  <si>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</si>
  <si>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</si>
  <si>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</si>
  <si>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</si>
  <si>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</si>
  <si>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</si>
  <si>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</si>
  <si>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</si>
  <si>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</si>
  <si>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</si>
  <si>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</si>
  <si>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</si>
  <si>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</si>
  <si>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</si>
  <si>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</si>
  <si>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</si>
  <si>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</si>
  <si>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</si>
  <si>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</si>
  <si>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</si>
  <si>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</si>
  <si>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</si>
  <si>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</si>
  <si>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</si>
  <si>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</si>
  <si>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</si>
  <si>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</si>
  <si>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</si>
  <si>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</si>
  <si>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</si>
  <si>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</si>
  <si>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</si>
  <si>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</si>
  <si>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</si>
  <si>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</si>
  <si>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</si>
  <si>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</si>
  <si>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</si>
  <si>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</si>
  <si>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</si>
  <si>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</si>
  <si>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</si>
  <si>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</si>
  <si>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</si>
  <si>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</si>
  <si>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</si>
  <si>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</si>
  <si>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</si>
  <si>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</si>
  <si>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</si>
  <si>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</si>
  <si>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</si>
  <si>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</si>
  <si>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</si>
  <si>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</si>
  <si>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</si>
  <si>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</si>
  <si>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</si>
  <si>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</si>
  <si>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</si>
  <si>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</si>
  <si>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</si>
  <si>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</si>
  <si>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</si>
  <si>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</si>
  <si>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</si>
  <si>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</si>
  <si>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</si>
  <si>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</si>
  <si>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</si>
  <si>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</si>
  <si>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</si>
  <si>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</si>
  <si>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</si>
  <si>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</si>
  <si>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</si>
  <si>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</si>
  <si>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</si>
  <si>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</si>
  <si>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</si>
  <si>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</si>
  <si>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</si>
  <si>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</si>
  <si>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</si>
  <si>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</si>
  <si>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</si>
  <si>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</si>
  <si>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</si>
  <si>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</si>
  <si>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</si>
  <si>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</si>
  <si>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</si>
  <si>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</si>
  <si>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</si>
  <si>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</si>
  <si>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</si>
  <si>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</si>
  <si>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</si>
  <si>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</si>
  <si>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</si>
  <si>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</si>
  <si>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</si>
  <si>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</si>
  <si>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</si>
  <si>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</si>
  <si>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</si>
  <si>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</si>
  <si>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</si>
  <si>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</si>
  <si>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</si>
  <si>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</si>
  <si>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</si>
  <si>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</si>
  <si>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</si>
  <si>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</si>
  <si>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</si>
  <si>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</si>
  <si>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</si>
  <si>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</si>
  <si>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</si>
  <si>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</si>
  <si>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</si>
  <si>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</si>
  <si>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</si>
  <si>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</si>
  <si>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</si>
  <si>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</si>
  <si>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</si>
  <si>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</si>
  <si>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</si>
  <si>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</si>
  <si>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</si>
  <si>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</si>
  <si>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</si>
  <si>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</si>
  <si>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</si>
  <si>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</si>
  <si>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</si>
  <si>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</si>
  <si>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</si>
  <si>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</si>
  <si>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</si>
  <si>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</si>
  <si>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</si>
  <si>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</si>
  <si>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</si>
  <si>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</si>
  <si>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</si>
  <si>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</si>
  <si>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</si>
  <si>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</si>
  <si>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</si>
  <si>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</si>
  <si>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</si>
  <si>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</si>
  <si>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</si>
  <si>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</si>
  <si>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</si>
  <si>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</si>
  <si>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</si>
  <si>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</si>
  <si>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</si>
  <si>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</si>
  <si>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</si>
  <si>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</si>
  <si>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</si>
  <si>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</si>
  <si>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</si>
  <si>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</si>
  <si>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</si>
  <si>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</si>
  <si>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</si>
  <si>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</si>
  <si>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</si>
  <si>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</si>
  <si>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</si>
  <si>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</si>
  <si>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</si>
  <si>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</si>
  <si>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</si>
  <si>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</si>
  <si>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</si>
  <si>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</si>
  <si>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</si>
  <si>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</si>
  <si>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</si>
  <si>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</si>
  <si>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</si>
  <si>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22666.67</t>
  </si>
  <si>
    <t xml:space="preserve">60</t>
  </si>
  <si>
    <t xml:space="preserve">2</t>
  </si>
  <si>
    <t xml:space="preserve">OTR Calculation</t>
  </si>
  <si>
    <t xml:space="preserve">296.00</t>
  </si>
  <si>
    <t xml:space="preserve">470.00</t>
  </si>
  <si>
    <t xml:space="preserve">48877.50</t>
  </si>
  <si>
    <t xml:space="preserve">18.39</t>
  </si>
  <si>
    <t xml:space="preserve">RFL included?</t>
  </si>
  <si>
    <t>NO</t>
  </si>
  <si>
    <t>30</t>
  </si>
  <si>
    <t>YES</t>
  </si>
  <si>
    <t>0</t>
  </si>
  <si>
    <t>40</t>
  </si>
  <si>
    <t>500</t>
  </si>
  <si>
    <t>60</t>
  </si>
  <si>
    <t>6000</t>
  </si>
  <si>
    <t>12</t>
  </si>
  <si>
    <t>10</t>
  </si>
  <si>
    <t>2</t>
  </si>
  <si>
    <t>1</t>
  </si>
  <si>
    <t>239.99</t>
  </si>
  <si>
    <t>5000</t>
  </si>
  <si>
    <t>1000</t>
  </si>
  <si>
    <t>50</t>
  </si>
  <si>
    <t>0.00</t>
  </si>
  <si>
    <t>Limited Credit</t>
  </si>
  <si>
    <t>20</t>
  </si>
  <si>
    <t>199.99</t>
  </si>
  <si>
    <t>22458.33</t>
  </si>
  <si>
    <t>33</t>
  </si>
  <si>
    <t>100</t>
  </si>
  <si>
    <t>200</t>
  </si>
  <si>
    <t xml:space="preserve"> Terminal pause with 6 down </t>
  </si>
  <si>
    <t>A1 Credit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</si>
</sst>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13395.9613806795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12603.3882001204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1218.90558006177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13407.9613806795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13407.9613806795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1218.90558006177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1218.90558006177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1218.90558006177</v>
      </c>
      <c r="B176" s="174" t="n">
        <f aca="false">B103</f>
        <v>0</v>
      </c>
      <c r="C176" s="171"/>
      <c r="D176" s="171"/>
      <c r="E176" s="174" t="n">
        <f aca="false">B105</f>
        <v>1218.90558006177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-6842.0386193205</v>
      </c>
      <c r="B191" s="99" t="str">
        <f aca="false">B123</f>
        <v>239.99</v>
      </c>
      <c r="C191" s="99"/>
      <c r="D191" s="23"/>
      <c r="E191" s="99" t="n">
        <f aca="false">E188+A191+B191+A194</f>
        <v>19657.9513806795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1218.90558006177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1218.90558006177</v>
      </c>
      <c r="B221" s="174" t="n">
        <f aca="false">B176</f>
        <v>0</v>
      </c>
      <c r="C221" s="171"/>
      <c r="D221" s="171"/>
      <c r="E221" s="174" t="n">
        <f aca="false">E176</f>
        <v>1218.90558006177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-6842.0386193205</v>
      </c>
      <c r="B233" s="99" t="str">
        <f aca="false">B191</f>
        <v>239.99</v>
      </c>
      <c r="C233" s="99"/>
      <c r="D233" s="109"/>
      <c r="E233" s="99" t="n">
        <f aca="false">E191</f>
        <v>19657.9513806795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1218.90558006177</v>
      </c>
      <c r="B239" s="99" t="n">
        <f aca="false">B176</f>
        <v>0</v>
      </c>
      <c r="C239" s="183"/>
      <c r="D239" s="183"/>
      <c r="E239" s="99" t="n">
        <f aca="false">E176</f>
        <v>1218.90558006177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13407.9613806795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16950.4342312353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14549.6147049928</v>
      </c>
      <c r="C88" s="130" t="n">
        <f aca="false">B81-B86</f>
        <v>14549.6147049928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545.337433362465</v>
      </c>
      <c r="C89" s="130" t="n">
        <f aca="false">(B88/B87)</f>
        <v>545.337433362465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17450.7978675989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17450.7978675989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545.337433362465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545.337433362465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545.337433362465</v>
      </c>
      <c r="B167" s="174" t="n">
        <f aca="false">B94</f>
        <v>0</v>
      </c>
      <c r="C167" s="171"/>
      <c r="D167" s="171"/>
      <c r="E167" s="174" t="n">
        <f aca="false">B96</f>
        <v>545.337433362465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-2349.20213240111</v>
      </c>
      <c r="B182" s="99" t="str">
        <f aca="false">B114</f>
        <v>239.99</v>
      </c>
      <c r="C182" s="99"/>
      <c r="D182" s="23"/>
      <c r="E182" s="99" t="n">
        <f aca="false">E179+A182+B182+A185</f>
        <v>24900.7878675989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545.337433362465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545.337433362465</v>
      </c>
      <c r="B212" s="174" t="n">
        <f aca="false">B167</f>
        <v>0</v>
      </c>
      <c r="C212" s="171"/>
      <c r="D212" s="171"/>
      <c r="E212" s="174" t="n">
        <f aca="false">E167</f>
        <v>545.337433362465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-2349.20213240111</v>
      </c>
      <c r="B224" s="99" t="str">
        <f aca="false">B182</f>
        <v>239.99</v>
      </c>
      <c r="C224" s="99"/>
      <c r="D224" s="109"/>
      <c r="E224" s="99" t="n">
        <f aca="false">E182</f>
        <v>24900.7878675989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545.337433362465</v>
      </c>
      <c r="B230" s="99" t="n">
        <f aca="false">B167</f>
        <v>0</v>
      </c>
      <c r="C230" s="183"/>
      <c r="D230" s="183"/>
      <c r="E230" s="99" t="n">
        <f aca="false">E167</f>
        <v>545.337433362465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45114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45114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7393.40333333333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7456.03401909372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621.33616825781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686.33616825781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621.33616825781</v>
      </c>
      <c r="B134" s="320" t="n">
        <f aca="false">IF(A111="YES", B95, 0)</f>
        <v>65</v>
      </c>
      <c r="C134" s="325"/>
      <c r="D134" s="320" t="n">
        <f aca="false">B97</f>
        <v>686.33616825781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621.33616825781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686.33616825781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621.33616825781</v>
      </c>
      <c r="B143" s="38" t="n">
        <f aca="false">IF(A111="YES", B95, 0)</f>
        <v>65</v>
      </c>
      <c r="C143" s="316"/>
      <c r="D143" s="38" t="n">
        <f aca="false">B97</f>
        <v>686.33616825781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686.33616825781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621.33616825781</v>
      </c>
      <c r="B177" s="354" t="n">
        <f aca="false">IF(A111="YES", B95, 0)</f>
        <v>65</v>
      </c>
      <c r="C177" s="357"/>
      <c r="D177" s="354" t="n">
        <f aca="false">B91</f>
        <v>7393.40333333333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621.33616825781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686.33616825781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621.33616825781</v>
      </c>
      <c r="B186" s="99" t="n">
        <f aca="false">IF(A111="YES", B95, 0)</f>
        <v>65</v>
      </c>
      <c r="C186" s="352"/>
      <c r="D186" s="99" t="n">
        <f aca="false">B97</f>
        <v>686.33616825781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3110.81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3110.81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2382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198.5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8394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71.1068979427188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8465.10689794272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705.42557482856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705.42557482856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705.42557482856</v>
      </c>
      <c r="B134" s="320" t="n">
        <f aca="false">IF(A111="YES", B95, 0)</f>
        <v>0</v>
      </c>
      <c r="C134" s="325"/>
      <c r="D134" s="320" t="n">
        <f aca="false">B97</f>
        <v>705.42557482856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705.42557482856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705.42557482856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705.42557482856</v>
      </c>
      <c r="B143" s="38" t="n">
        <f aca="false">IF(A111="YES", B95, 0)</f>
        <v>0</v>
      </c>
      <c r="C143" s="316"/>
      <c r="D143" s="38" t="n">
        <f aca="false">B97</f>
        <v>705.42557482856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705.42557482856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705.42557482856</v>
      </c>
      <c r="B177" s="354" t="n">
        <f aca="false">IF(A111="YES", B95, 0)</f>
        <v>0</v>
      </c>
      <c r="C177" s="357"/>
      <c r="D177" s="354" t="n">
        <f aca="false">B91</f>
        <v>8394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705.42557482856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705.42557482856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705.42557482856</v>
      </c>
      <c r="B186" s="99" t="n">
        <f aca="false">IF(A111="YES", B95, 0)</f>
        <v>0</v>
      </c>
      <c r="C186" s="352"/>
      <c r="D186" s="99" t="n">
        <f aca="false">B97</f>
        <v>705.42557482856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71.1068979427188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B97</f>
        <v>875.327549751244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11.596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798.084447402627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11.596</v>
      </c>
      <c r="C134" s="325"/>
      <c r="D134" s="320" t="n">
        <f aca="false">B97</f>
        <v>798.084447402627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11.596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798.084447402627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11.596</v>
      </c>
      <c r="C143" s="316"/>
      <c r="D143" s="38" t="n">
        <f aca="false">B97</f>
        <v>798.084447402627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749.2012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798.084447402627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11.596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11.596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798.084447402627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11.596</v>
      </c>
      <c r="C186" s="352"/>
      <c r="D186" s="99" t="n">
        <f aca="false">B97</f>
        <v>798.084447402627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749.2012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372.102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1848.102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1848.102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13230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13230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5204.60304471171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9385.15904697932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15114.8409530207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510.365915520842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17862.8070432295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17862.8070432295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510.365915520842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510.365915520842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510.365915520842</v>
      </c>
      <c r="B167" s="174" t="str">
        <f aca="false">B94</f>
        <v>0</v>
      </c>
      <c r="C167" s="171"/>
      <c r="D167" s="171"/>
      <c r="E167" s="174" t="n">
        <f aca="false">B96</f>
        <v>510.365915520842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6592.80704322948</v>
      </c>
      <c r="B182" s="99" t="str">
        <f aca="false">B114</f>
        <v>239.99</v>
      </c>
      <c r="C182" s="99"/>
      <c r="D182" s="23"/>
      <c r="E182" s="99" t="n">
        <f aca="false">E179+A182+B182+A185</f>
        <v>31342.7970432295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204.166666666667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304.158333333333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510.365915520842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E179+A201+B182+A185</f>
        <v>28455.44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510.365915520842</v>
      </c>
      <c r="B212" s="174" t="str">
        <f aca="false">B167</f>
        <v>0</v>
      </c>
      <c r="C212" s="171"/>
      <c r="D212" s="171"/>
      <c r="E212" s="174" t="n">
        <f aca="false">E167</f>
        <v>510.365915520842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6592.80704322948</v>
      </c>
      <c r="B224" s="99" t="str">
        <f aca="false">B182</f>
        <v>239.99</v>
      </c>
      <c r="C224" s="99"/>
      <c r="D224" s="109"/>
      <c r="E224" s="99" t="n">
        <f aca="false">E182</f>
        <v>31342.7970432295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510.365915520842</v>
      </c>
      <c r="B230" s="99" t="str">
        <f aca="false">B167</f>
        <v>0</v>
      </c>
      <c r="C230" s="183"/>
      <c r="D230" s="183"/>
      <c r="E230" s="99" t="n">
        <f aca="false">E167</f>
        <v>510.365915520842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2304.15833333333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2897.35704322948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2752.34870989615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2897.35704322948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2752.34870989615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2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13230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13230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6485.18280361218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8791.76420982348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15708.2357901765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546.953908632284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19143.3868021299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19143.3868021299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546.953908632284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546.953908632284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546.953908632284</v>
      </c>
      <c r="B167" s="174" t="str">
        <f aca="false">B94</f>
        <v>0</v>
      </c>
      <c r="C167" s="171"/>
      <c r="D167" s="171"/>
      <c r="E167" s="174" t="n">
        <f aca="false">B96</f>
        <v>546.953908632284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7873.38680212995</v>
      </c>
      <c r="B182" s="99" t="str">
        <f aca="false">B114</f>
        <v>199.99</v>
      </c>
      <c r="C182" s="99"/>
      <c r="D182" s="23"/>
      <c r="E182" s="99" t="n">
        <f aca="false">E179+A182+B182+A185</f>
        <v>32583.37680213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204.166666666667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304.156666666667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546.953908632284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E179+A201+(B182*1.2)+A185</f>
        <v>28455.438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546.953908632284</v>
      </c>
      <c r="B212" s="174" t="str">
        <f aca="false">B167</f>
        <v>0</v>
      </c>
      <c r="C212" s="171"/>
      <c r="D212" s="171"/>
      <c r="E212" s="174" t="n">
        <f aca="false">E167</f>
        <v>546.953908632284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7873.38680212995</v>
      </c>
      <c r="B224" s="99" t="str">
        <f aca="false">B182</f>
        <v>199.99</v>
      </c>
      <c r="C224" s="99"/>
      <c r="D224" s="109"/>
      <c r="E224" s="99" t="n">
        <f aca="false">E182</f>
        <v>32583.37680213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546.953908632284</v>
      </c>
      <c r="B230" s="99" t="str">
        <f aca="false">B167</f>
        <v>0</v>
      </c>
      <c r="C230" s="183"/>
      <c r="D230" s="183"/>
      <c r="E230" s="99" t="n">
        <f aca="false">E167</f>
        <v>546.953908632284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4137.93880212995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3992.92880212995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4137.93880212995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3992.92880212995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644.568528797354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644.568528797354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25443.3768750692</v>
      </c>
      <c r="N39" s="1" t="n">
        <f aca="false">K39-L39</f>
        <v>-4943.37687506925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0</v>
      </c>
      <c r="L40" s="2" t="n">
        <f aca="false">K39-L39</f>
        <v>-4943.37687506925</v>
      </c>
      <c r="N40" s="1" t="n">
        <f aca="false">N38-N39</f>
        <v>7855.05687506925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50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20500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644.568528797354</v>
      </c>
      <c r="L47" s="2" t="n">
        <f aca="false">L49-K42</f>
        <v>800</v>
      </c>
      <c r="M47" s="1" t="n">
        <f aca="false">K47-L47</f>
        <v>-155.431471202646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644.568528797354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644.568528797354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7316.6417117402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220.3125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2997.23541666667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396.817083333333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644.568528797354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644.568528797354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644.568528797354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644.568528797354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130"/>
      <c r="D82" s="130"/>
      <c r="E82" s="109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130"/>
      <c r="D86" s="130"/>
      <c r="E86" s="109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27000</v>
      </c>
      <c r="C88" s="130"/>
      <c r="D88" s="130"/>
      <c r="E88" s="109"/>
      <c r="F88" s="31" t="s">
        <v>112</v>
      </c>
      <c r="G88" s="33" t="n">
        <f aca="false">G81-G86</f>
        <v>27000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878.721771166105</v>
      </c>
      <c r="C89" s="130"/>
      <c r="D89" s="130"/>
      <c r="E89" s="109"/>
      <c r="F89" s="31" t="s">
        <v>113</v>
      </c>
      <c r="G89" s="33" t="n">
        <f aca="false">(G88/G87)</f>
        <v>848.943915977003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30755.2619908137</v>
      </c>
      <c r="C90" s="130"/>
      <c r="D90" s="130"/>
      <c r="E90" s="109"/>
      <c r="F90" s="31" t="s">
        <v>114</v>
      </c>
      <c r="G90" s="33" t="n">
        <f aca="false">((G89*(G85))+G77)</f>
        <v>29713.0370591951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30755.2619908137</v>
      </c>
      <c r="C92" s="130"/>
      <c r="D92" s="130"/>
      <c r="E92" s="109"/>
      <c r="F92" s="56" t="s">
        <v>116</v>
      </c>
      <c r="G92" s="65" t="n">
        <f aca="false">(G90+G91)</f>
        <v>29713.0370591951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878.721771166105</v>
      </c>
      <c r="C95" s="130"/>
      <c r="D95" s="130"/>
      <c r="E95" s="109"/>
      <c r="F95" s="91" t="s">
        <v>118</v>
      </c>
      <c r="G95" s="92" t="n">
        <f aca="false">G92/(G85)</f>
        <v>848.943915977003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878.721771166105</v>
      </c>
      <c r="C96" s="130"/>
      <c r="D96" s="130"/>
      <c r="E96" s="109"/>
      <c r="F96" s="93" t="s">
        <v>119</v>
      </c>
      <c r="G96" s="94" t="n">
        <f aca="false">G94+G95</f>
        <v>848.943915977003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878.721771166105</v>
      </c>
      <c r="B167" s="174" t="str">
        <f aca="false">B94</f>
        <v>0</v>
      </c>
      <c r="C167" s="171"/>
      <c r="D167" s="171"/>
      <c r="E167" s="174" t="n">
        <f aca="false">B96</f>
        <v>878.721771166105</v>
      </c>
      <c r="F167" s="23"/>
      <c r="G167" s="23" t="n">
        <f aca="false">ROUND(G95, 2)</f>
        <v>848.94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2876.54021964758</v>
      </c>
      <c r="B182" s="99" t="str">
        <f aca="false">B114</f>
        <v>199.99</v>
      </c>
      <c r="C182" s="99"/>
      <c r="D182" s="23"/>
      <c r="E182" s="99" t="n">
        <f aca="false">E179+A182+(B182*1.2)+A185</f>
        <v>30126.5282196476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220.3125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320.3025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878.721771166105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1863.96</v>
      </c>
      <c r="B201" s="183" t="n">
        <f aca="false">E179+A201+(B182*1.2)+A185</f>
        <v>29113.948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878.721771166105</v>
      </c>
      <c r="B212" s="174" t="str">
        <f aca="false">B167</f>
        <v>0</v>
      </c>
      <c r="C212" s="171"/>
      <c r="D212" s="171"/>
      <c r="E212" s="174" t="n">
        <f aca="false">E167</f>
        <v>878.721771166105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2876.54021964758</v>
      </c>
      <c r="B224" s="99" t="str">
        <f aca="false">B182</f>
        <v>199.99</v>
      </c>
      <c r="C224" s="99"/>
      <c r="D224" s="109"/>
      <c r="E224" s="99" t="n">
        <f aca="false">E182</f>
        <v>30126.5282196476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878.721771166105</v>
      </c>
      <c r="B230" s="99" t="str">
        <f aca="false">B167</f>
        <v>0</v>
      </c>
      <c r="C230" s="183"/>
      <c r="D230" s="183"/>
      <c r="E230" s="99" t="n">
        <f aca="false">E167</f>
        <v>878.721771166105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10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220.3125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2320.3025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1022.58021964758</v>
      </c>
      <c r="C254" s="194"/>
      <c r="D254" s="195" t="s">
        <v>213</v>
      </c>
      <c r="E254" s="195"/>
      <c r="F254" s="196" t="n">
        <f aca="false">F261+F267+F269+B270+B271</f>
        <v>264.375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858.195219647582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1022.58021964758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264.375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858.195219647582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55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1654.68213297589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20078.4078179329</v>
      </c>
      <c r="C85" s="473"/>
      <c r="D85" s="473"/>
      <c r="E85" s="466" t="n">
        <f aca="false">B85/(B58+B57)</f>
        <v>1673.20065149441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170.087359490355</v>
      </c>
      <c r="C86" s="473" t="s">
        <v>227</v>
      </c>
      <c r="D86" s="211"/>
      <c r="E86" s="466" t="n">
        <f aca="false">B86/(B58+B57)</f>
        <v>14.1739466241963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20248.4951774232</v>
      </c>
      <c r="C87" s="473"/>
      <c r="D87" s="475"/>
      <c r="E87" s="466" t="n">
        <f aca="false">E86+E85</f>
        <v>1687.3745981186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28.416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1687.3745981186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1715.7905981186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1687.3745981186</v>
      </c>
      <c r="B128" s="320" t="n">
        <f aca="false">IF(A105="YES", B89, 0)</f>
        <v>28.416</v>
      </c>
      <c r="C128" s="324"/>
      <c r="D128" s="320" t="n">
        <f aca="false">B91</f>
        <v>1715.7905981186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1687.3745981186</v>
      </c>
      <c r="C131" s="316"/>
      <c r="D131" s="38" t="n">
        <f aca="false">IF(A105="YES", B89*B57, 0)</f>
        <v>28.416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1715.7905981186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1687.3745981186</v>
      </c>
      <c r="B137" s="38" t="n">
        <f aca="false">IF(A105="YES", B89, 0)</f>
        <v>28.416</v>
      </c>
      <c r="C137" s="316"/>
      <c r="D137" s="38" t="n">
        <f aca="false">B91</f>
        <v>1715.7905981186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5.6832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910.9332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1715.7905981186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1687.3745981186</v>
      </c>
      <c r="B177" s="354" t="n">
        <f aca="false">IF(A105="YES", B89, 0)</f>
        <v>28.416</v>
      </c>
      <c r="C177" s="356"/>
      <c r="D177" s="354" t="n">
        <f aca="false">B91</f>
        <v>1715.7905981186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1687.3745981186</v>
      </c>
      <c r="C180" s="352"/>
      <c r="D180" s="99" t="n">
        <f aca="false">IF(A105="YES", B89*B57, 0)</f>
        <v>28.416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1715.7905981186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1687.3745981186</v>
      </c>
      <c r="B186" s="99" t="n">
        <f aca="false">IF(A105="YES", B89, 0)</f>
        <v>28.416</v>
      </c>
      <c r="C186" s="352"/>
      <c r="D186" s="99" t="n">
        <f aca="false">B91</f>
        <v>1715.7905981186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5.6832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910.9332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396.822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1713.562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1713.562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56.832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170.087359490355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2934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566.94386734833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566.94386734833</v>
      </c>
      <c r="B36" s="99" t="n">
        <f aca="false">IF(B26="YES", H42, "")</f>
        <v>0</v>
      </c>
      <c r="C36" s="217"/>
      <c r="D36" s="181" t="n">
        <f aca="false">H31</f>
        <v>2934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47680.529689928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2934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2445</v>
      </c>
      <c r="I40" s="234" t="n">
        <f aca="false">H39-I39</f>
        <v>-27180.529689928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2002.04528243079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18497.9547175692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566.94386734833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566.94386734833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566.94386734833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2583</v>
      </c>
      <c r="C64" s="465" t="n">
        <v>10000</v>
      </c>
      <c r="D64" s="290" t="n">
        <f aca="false">B64</f>
        <v>2583</v>
      </c>
      <c r="E64" s="466" t="n">
        <f aca="false">D64/(B58+B57)</f>
        <v>71.75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810.52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847.916666666667</v>
      </c>
      <c r="C76" s="211"/>
      <c r="D76" s="290" t="n">
        <f aca="false">B76</f>
        <v>847.916666666667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45.2199074074074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4877.58333333333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135.488425925926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566.94386734833</v>
      </c>
      <c r="C83" s="473"/>
      <c r="D83" s="211"/>
      <c r="E83" s="466" t="n">
        <f aca="false">B83+E80+E77+E64</f>
        <v>696.259453768084</v>
      </c>
      <c r="F83" s="63"/>
      <c r="G83" s="304" t="s">
        <v>104</v>
      </c>
      <c r="H83" s="305" t="n">
        <f aca="false">H47</f>
        <v>566.94386734833</v>
      </c>
      <c r="I83" s="211"/>
      <c r="J83" s="211"/>
      <c r="K83" s="212"/>
      <c r="L83" s="63"/>
      <c r="M83" s="304" t="s">
        <v>104</v>
      </c>
      <c r="N83" s="305" t="n">
        <f aca="false">H47</f>
        <v>566.94386734833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30345.0750694479</v>
      </c>
      <c r="C85" s="473"/>
      <c r="D85" s="473"/>
      <c r="E85" s="466" t="n">
        <f aca="false">B85/(B58+B57)</f>
        <v>842.918751929108</v>
      </c>
      <c r="F85" s="63"/>
      <c r="G85" s="287" t="s">
        <v>114</v>
      </c>
      <c r="H85" s="127" t="n">
        <f aca="false">((H83*H29)+H81)*1.2</f>
        <v>25770.8750694479</v>
      </c>
      <c r="I85" s="211"/>
      <c r="J85" s="211"/>
      <c r="K85" s="212"/>
      <c r="L85" s="63"/>
      <c r="M85" s="287" t="s">
        <v>114</v>
      </c>
      <c r="N85" s="127" t="n">
        <f aca="false">((N83*H29)+N81)</f>
        <v>21131.9792245399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214.214930905743</v>
      </c>
      <c r="C86" s="473" t="s">
        <v>227</v>
      </c>
      <c r="D86" s="211"/>
      <c r="E86" s="466" t="n">
        <f aca="false">B86/(B58+B57)</f>
        <v>5.95041474738176</v>
      </c>
      <c r="F86" s="63"/>
      <c r="G86" s="210" t="s">
        <v>115</v>
      </c>
      <c r="H86" s="299" t="n">
        <f aca="false">((((H83*H29)+H81))/(1-H70))*H70</f>
        <v>181.924289518087</v>
      </c>
      <c r="I86" s="211"/>
      <c r="J86" s="211"/>
      <c r="K86" s="212"/>
      <c r="L86" s="63"/>
      <c r="M86" s="210" t="s">
        <v>115</v>
      </c>
      <c r="N86" s="299" t="n">
        <f aca="false">(N85/(1-N70))*N70</f>
        <v>179.012329050156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30559.2900003536</v>
      </c>
      <c r="C87" s="473"/>
      <c r="D87" s="475"/>
      <c r="E87" s="466" t="n">
        <f aca="false">E86+E85</f>
        <v>848.869166676489</v>
      </c>
      <c r="F87" s="63"/>
      <c r="G87" s="284" t="s">
        <v>116</v>
      </c>
      <c r="H87" s="129" t="n">
        <f aca="false">IF(H110="YES",((H85+H86)-K114),(H85+H86))</f>
        <v>25952.799358966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21310.99155359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848.869166676489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632.995106316243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519.780281794879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848.869166676489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632.995106316243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519.780281794879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632.995106316243</v>
      </c>
      <c r="H127" s="174" t="n">
        <f aca="false">IF(G105="YES", H89*H57, 0)</f>
        <v>0</v>
      </c>
      <c r="I127" s="174"/>
      <c r="J127" s="333" t="n">
        <f aca="false">H91</f>
        <v>632.995106316243</v>
      </c>
      <c r="K127" s="212"/>
      <c r="L127" s="63"/>
      <c r="M127" s="332" t="n">
        <f aca="false">N90</f>
        <v>519.780281794879</v>
      </c>
      <c r="N127" s="174" t="n">
        <f aca="false">IF(M105="YES", N89*N57, 0)</f>
        <v>0</v>
      </c>
      <c r="O127" s="174"/>
      <c r="P127" s="174" t="n">
        <f aca="false">N91</f>
        <v>519.780281794879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848.869166676489</v>
      </c>
      <c r="B128" s="320" t="n">
        <f aca="false">IF(A105="YES", B89, 0)</f>
        <v>0</v>
      </c>
      <c r="C128" s="324"/>
      <c r="D128" s="320" t="n">
        <f aca="false">B91</f>
        <v>848.869166676489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848.869166676489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3797.97063789746</v>
      </c>
      <c r="H133" s="99" t="n">
        <f aca="false">IF(G105="YES", H89*H57, 0)</f>
        <v>0</v>
      </c>
      <c r="I133" s="217"/>
      <c r="J133" s="181" t="n">
        <f aca="false">H91*H57</f>
        <v>3797.97063789746</v>
      </c>
      <c r="K133" s="212"/>
      <c r="L133" s="63"/>
      <c r="M133" s="182" t="n">
        <f aca="false">N90*N57</f>
        <v>3118.68169076928</v>
      </c>
      <c r="N133" s="99" t="n">
        <f aca="false">IF(M105="YES", N89*N57, 0)</f>
        <v>0</v>
      </c>
      <c r="O133" s="217"/>
      <c r="P133" s="181" t="n">
        <f aca="false">N91*N57</f>
        <v>3118.68169076928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848.869166676489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848.869166676489</v>
      </c>
      <c r="B137" s="38" t="n">
        <f aca="false">IF(A105="YES", B89, 0)</f>
        <v>0</v>
      </c>
      <c r="C137" s="316"/>
      <c r="D137" s="38" t="n">
        <f aca="false">B91</f>
        <v>848.869166676489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810.52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1310.51166666667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632.995106316243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519.780281794879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848.869166676489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848.869166676489</v>
      </c>
      <c r="B177" s="354" t="n">
        <f aca="false">IF(A105="YES", B89, 0)</f>
        <v>0</v>
      </c>
      <c r="C177" s="356"/>
      <c r="D177" s="354" t="n">
        <f aca="false">B91</f>
        <v>848.869166676489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848.869166676489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848.869166676489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848.869166676489</v>
      </c>
      <c r="B186" s="99" t="n">
        <f aca="false">IF(A105="YES", B89, 0)</f>
        <v>0</v>
      </c>
      <c r="C186" s="352"/>
      <c r="D186" s="99" t="n">
        <f aca="false">B91</f>
        <v>848.869166676489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810.52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1310.51166666667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2583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810.52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2112.47166666667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2583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810.52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2112.47166666667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214.214930905743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947.2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20376.3244845996</v>
      </c>
      <c r="C85" s="473"/>
      <c r="D85" s="473"/>
      <c r="E85" s="466" t="n">
        <f aca="false">B85/(B58+B57)</f>
        <v>1698.0270403833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20548.9355431621</v>
      </c>
      <c r="C87" s="473"/>
      <c r="D87" s="475"/>
      <c r="E87" s="466" t="n">
        <f aca="false">E86+E85</f>
        <v>1712.41129526351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30.784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1712.41129526351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1743.19529526351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1712.41129526351</v>
      </c>
      <c r="B128" s="320" t="n">
        <f aca="false">IF(A105="YES", B89, 0)</f>
        <v>30.784</v>
      </c>
      <c r="C128" s="324"/>
      <c r="D128" s="320" t="n">
        <f aca="false">B91</f>
        <v>1743.19529526351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1712.41129526351</v>
      </c>
      <c r="C131" s="316"/>
      <c r="D131" s="38" t="n">
        <f aca="false">IF(A105="YES", B89*B57, 0)</f>
        <v>30.784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1743.19529526351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1712.41129526351</v>
      </c>
      <c r="B137" s="38" t="n">
        <f aca="false">IF(A105="YES", B89, 0)</f>
        <v>30.784</v>
      </c>
      <c r="C137" s="316"/>
      <c r="D137" s="38" t="n">
        <f aca="false">B91</f>
        <v>1743.19529526351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913.7748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1743.19529526351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1712.41129526351</v>
      </c>
      <c r="B177" s="354" t="n">
        <f aca="false">IF(A105="YES", B89, 0)</f>
        <v>30.784</v>
      </c>
      <c r="C177" s="356"/>
      <c r="D177" s="354" t="n">
        <f aca="false">B91</f>
        <v>1743.19529526351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1712.41129526351</v>
      </c>
      <c r="C180" s="352"/>
      <c r="D180" s="99" t="n">
        <f aca="false">IF(A105="YES", B89*B57, 0)</f>
        <v>30.784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1743.19529526351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1712.41129526351</v>
      </c>
      <c r="B186" s="99" t="n">
        <f aca="false">IF(A105="YES", B89, 0)</f>
        <v>30.784</v>
      </c>
      <c r="C186" s="352"/>
      <c r="D186" s="99" t="n">
        <f aca="false">B91</f>
        <v>1743.19529526351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913.7748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22666.67</v>
      </c>
      <c r="B37" s="32"/>
      <c r="C37" s="41" t="s">
        <v>402</v>
      </c>
      <c r="D37" s="41"/>
      <c r="E37" s="32"/>
      <c r="F37" s="43" t="n">
        <f aca="false">A37-C37</f>
        <v>21666.67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4533.334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294.4445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255.5555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258.222166666667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208.222166666667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258.222166666667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17713.3418336736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147.49998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258.222166666667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258.222166666667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258.222166666667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21666.67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16484.8382206957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1611.39471215215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17725.3418336736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17725.3418336736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1611.39471215215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1689.9401666976</v>
      </c>
      <c r="C105" s="32"/>
      <c r="D105" s="32"/>
      <c r="E105" s="23" t="s">
        <v>390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388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407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27200.004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27200.004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27200.004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27200.004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27200.004</v>
      </c>
      <c r="C134" s="129" t="n">
        <f aca="false">C130-C133</f>
        <v>24583.33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22666.67</v>
      </c>
      <c r="H144" s="150" t="n">
        <f aca="false">C134+E134+G134+H137</f>
        <v>24583.33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4533.334</v>
      </c>
      <c r="H146" s="33" t="n">
        <f aca="false">(H144+H145)*20%</f>
        <v>4916.666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27200.004</v>
      </c>
      <c r="H150" s="154" t="n">
        <f aca="false">(H144+H145+H148+H149+H146)-H147</f>
        <v>29499.996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27200.004</v>
      </c>
      <c r="H156" s="161" t="n">
        <f aca="false">H150-((H153*1.2)+(H154*1.2)+(H155*1.2)+(H151*1.2))</f>
        <v>29499.996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1916.66</v>
      </c>
      <c r="I157" s="1" t="n">
        <f aca="false">(H157-G90)/1.2</f>
        <v>1597.21666666667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29499.996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1611.39471215215</v>
      </c>
      <c r="B176" s="174" t="n">
        <f aca="false">B103</f>
        <v>78.5454545454545</v>
      </c>
      <c r="C176" s="171"/>
      <c r="D176" s="171"/>
      <c r="E176" s="174" t="n">
        <f aca="false">B105</f>
        <v>1689.9401666976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24583.33</v>
      </c>
      <c r="B182" s="99" t="n">
        <f aca="false">H146</f>
        <v>4916.666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29499.996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29499.996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-5774.65416632639</v>
      </c>
      <c r="B191" s="99" t="str">
        <f aca="false">B123</f>
        <v>239.99</v>
      </c>
      <c r="C191" s="99"/>
      <c r="D191" s="23"/>
      <c r="E191" s="99" t="n">
        <f aca="false">E188+A191+B191+A194</f>
        <v>23975.3318336736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122.91665</v>
      </c>
      <c r="C197" s="130"/>
      <c r="D197" s="130"/>
      <c r="E197" s="99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234.908316666667</v>
      </c>
      <c r="C200" s="130"/>
      <c r="D200" s="130"/>
      <c r="E200" s="99" t="n">
        <f aca="false">H157</f>
        <v>1916.66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1689.9401666976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1611.39471215215</v>
      </c>
      <c r="B221" s="174" t="n">
        <f aca="false">B176</f>
        <v>78.5454545454545</v>
      </c>
      <c r="C221" s="171"/>
      <c r="D221" s="171"/>
      <c r="E221" s="174" t="n">
        <f aca="false">E176</f>
        <v>1689.9401666976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24583.33</v>
      </c>
      <c r="B224" s="99" t="n">
        <f aca="false">B182</f>
        <v>4916.666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29499.996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29499.996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-5774.65416632639</v>
      </c>
      <c r="B233" s="99" t="str">
        <f aca="false">B191</f>
        <v>239.99</v>
      </c>
      <c r="C233" s="99"/>
      <c r="D233" s="109"/>
      <c r="E233" s="99" t="n">
        <f aca="false">E191</f>
        <v>23975.3318336736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1611.39471215215</v>
      </c>
      <c r="B239" s="99" t="n">
        <f aca="false">B176</f>
        <v>78.5454545454545</v>
      </c>
      <c r="C239" s="183"/>
      <c r="D239" s="183"/>
      <c r="E239" s="99" t="n">
        <f aca="false">E176</f>
        <v>1689.9401666976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1916.66</v>
      </c>
      <c r="B249" s="99" t="n">
        <f aca="false">B197</f>
        <v>122.91665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2151.56831666667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147.49998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219.991666666667</v>
      </c>
      <c r="C264" s="194"/>
      <c r="D264" s="195" t="s">
        <v>215</v>
      </c>
      <c r="E264" s="195"/>
      <c r="F264" s="196" t="n">
        <f aca="false">(B263-F263)+B264</f>
        <v>72.4916866666667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17725.3418336736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147.49998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72.4916866666667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17489.3240017612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16276.4982206957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1591.02945470556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17501.3240017612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17501.3240017612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1591.02945470556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1656.48400016011</v>
      </c>
      <c r="C105" s="32"/>
      <c r="D105" s="32"/>
      <c r="E105" s="23" t="s">
        <v>390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405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407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1591.02945470556</v>
      </c>
      <c r="B176" s="174" t="n">
        <f aca="false">B103</f>
        <v>65.4545454545455</v>
      </c>
      <c r="C176" s="171"/>
      <c r="D176" s="171"/>
      <c r="E176" s="174" t="n">
        <f aca="false">B105</f>
        <v>1656.48400016011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-5748.67599823882</v>
      </c>
      <c r="B191" s="99" t="str">
        <f aca="false">B123</f>
        <v>199.99</v>
      </c>
      <c r="C191" s="99"/>
      <c r="D191" s="23"/>
      <c r="E191" s="99" t="n">
        <f aca="false">E188+A191+B191+A194</f>
        <v>23711.3140017612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12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233.865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1656.48400016011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1591.02945470556</v>
      </c>
      <c r="B221" s="174" t="n">
        <f aca="false">B176</f>
        <v>65.4545454545455</v>
      </c>
      <c r="C221" s="171"/>
      <c r="D221" s="171"/>
      <c r="E221" s="174" t="n">
        <f aca="false">E176</f>
        <v>1656.48400016011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-5748.67599823882</v>
      </c>
      <c r="B233" s="99" t="str">
        <f aca="false">B191</f>
        <v>199.99</v>
      </c>
      <c r="C233" s="99"/>
      <c r="D233" s="109"/>
      <c r="E233" s="99" t="n">
        <f aca="false">E191</f>
        <v>23711.3140017612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1591.02945470556</v>
      </c>
      <c r="B239" s="99" t="n">
        <f aca="false">B176</f>
        <v>65.4545454545455</v>
      </c>
      <c r="C239" s="183"/>
      <c r="D239" s="183"/>
      <c r="E239" s="99" t="n">
        <f aca="false">E176</f>
        <v>1656.48400016011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12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2150.535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219.99</v>
      </c>
      <c r="C264" s="194"/>
      <c r="D264" s="195" t="s">
        <v>215</v>
      </c>
      <c r="E264" s="195"/>
      <c r="F264" s="196" t="n">
        <f aca="false">(B263-F263)+B264</f>
        <v>73.74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17501.3240017612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120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73.74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409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388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19654.4228413186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276.5624625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17286.8167407538</v>
      </c>
      <c r="C88" s="130" t="n">
        <f aca="false">B81-B86</f>
        <v>17286.8167407538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629.837077427568</v>
      </c>
      <c r="C89" s="130" t="n">
        <f aca="false">(B88/B87)</f>
        <v>629.837077427568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20154.7864776822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20154.7864776822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629.837077427568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629.837077427568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405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629.837077427568</v>
      </c>
      <c r="B167" s="174" t="n">
        <f aca="false">B94</f>
        <v>0</v>
      </c>
      <c r="C167" s="171"/>
      <c r="D167" s="171"/>
      <c r="E167" s="174" t="n">
        <f aca="false">B96</f>
        <v>629.837077427568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-3345.20952231781</v>
      </c>
      <c r="B182" s="99" t="str">
        <f aca="false">B114</f>
        <v>239.99</v>
      </c>
      <c r="C182" s="99"/>
      <c r="D182" s="23"/>
      <c r="E182" s="99" t="n">
        <f aca="false">E179+A182+B182+A185</f>
        <v>26404.7764776822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230.46871875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330.460385416667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629.837077427568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629.837077427568</v>
      </c>
      <c r="B212" s="174" t="n">
        <f aca="false">B167</f>
        <v>0</v>
      </c>
      <c r="C212" s="171"/>
      <c r="D212" s="171"/>
      <c r="E212" s="174" t="n">
        <f aca="false">E167</f>
        <v>629.837077427568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-3345.20952231781</v>
      </c>
      <c r="B224" s="99" t="str">
        <f aca="false">B182</f>
        <v>239.99</v>
      </c>
      <c r="C224" s="99"/>
      <c r="D224" s="109"/>
      <c r="E224" s="99" t="n">
        <f aca="false">E182</f>
        <v>26404.7764776822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629.837077427568</v>
      </c>
      <c r="B230" s="99" t="n">
        <f aca="false">B167</f>
        <v>0</v>
      </c>
      <c r="C230" s="183"/>
      <c r="D230" s="183"/>
      <c r="E230" s="99" t="n">
        <f aca="false">E167</f>
        <v>629.837077427568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230.46871875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2247.12038541667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276.5624625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-176.570795833333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276.5624625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-176.570795833333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404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17224.3418336736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16484.8382206957</v>
      </c>
      <c r="C88" s="130" t="n">
        <f aca="false">B81-B86</f>
        <v>16484.8382206957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1611.39471215215</v>
      </c>
      <c r="C89" s="130" t="n">
        <f aca="false">(B88/B87)</f>
        <v>1611.39471215215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17725.3418336736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17725.3418336736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1611.39471215215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1611.39471215215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405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407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1611.39471215215</v>
      </c>
      <c r="B167" s="174" t="str">
        <f aca="false">B94</f>
        <v>0</v>
      </c>
      <c r="C167" s="171"/>
      <c r="D167" s="171"/>
      <c r="E167" s="174" t="n">
        <f aca="false">B96</f>
        <v>1611.39471215215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-5774.65416632639</v>
      </c>
      <c r="B182" s="99" t="str">
        <f aca="false">B114</f>
        <v>199.99</v>
      </c>
      <c r="C182" s="99"/>
      <c r="D182" s="23"/>
      <c r="E182" s="99" t="n">
        <f aca="false">E179+A182+B182+A185</f>
        <v>23935.3318336736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1611.39471215215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1611.39471215215</v>
      </c>
      <c r="B212" s="174" t="str">
        <f aca="false">B167</f>
        <v>0</v>
      </c>
      <c r="C212" s="171"/>
      <c r="D212" s="171"/>
      <c r="E212" s="174" t="n">
        <f aca="false">E167</f>
        <v>1611.39471215215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-5774.65416632639</v>
      </c>
      <c r="B224" s="99" t="str">
        <f aca="false">B182</f>
        <v>199.99</v>
      </c>
      <c r="C224" s="99"/>
      <c r="D224" s="109"/>
      <c r="E224" s="99" t="n">
        <f aca="false">E182</f>
        <v>23935.3318336736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1611.39471215215</v>
      </c>
      <c r="B230" s="99" t="str">
        <f aca="false">B167</f>
        <v>0</v>
      </c>
      <c r="C230" s="183"/>
      <c r="D230" s="183"/>
      <c r="E230" s="99" t="n">
        <f aca="false">E167</f>
        <v>1611.39471215215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388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413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n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239.99</v>
      </c>
      <c r="C182" s="99"/>
      <c r="D182" s="23"/>
      <c r="E182" s="99" t="n">
        <f aca="false">E179+A182+B182+A185</f>
        <v>23665.9572461294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122.91665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222.908316666667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n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239.99</v>
      </c>
      <c r="C224" s="99"/>
      <c r="D224" s="109"/>
      <c r="E224" s="99" t="n">
        <f aca="false">E182</f>
        <v>23665.9572461294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n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2139.56831666667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-47.5083133333334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-47.5083133333334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408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21666.67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388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16914.9672461294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147.49998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21666.67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16370.885166767</v>
      </c>
      <c r="C88" s="130" t="n">
        <f aca="false">B81-B86</f>
        <v>16370.885166767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1583.26974964813</v>
      </c>
      <c r="C89" s="130" t="n">
        <f aca="false">(B88/B87)</f>
        <v>1583.26974964813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17415.9672461294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17415.9672461294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1583.26974964813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1583.26974964813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405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407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27200.004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27200.004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22666.67</v>
      </c>
      <c r="H135" s="150" t="n">
        <f aca="false">C125+E125+G125+H128</f>
        <v>24583.33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29499.996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1583.26974964813</v>
      </c>
      <c r="B167" s="174" t="str">
        <f aca="false">B94</f>
        <v>0</v>
      </c>
      <c r="C167" s="171"/>
      <c r="D167" s="171"/>
      <c r="E167" s="174" t="n">
        <f aca="false">B96</f>
        <v>1583.26974964813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29499.996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-6084.02875387059</v>
      </c>
      <c r="B182" s="99" t="str">
        <f aca="false">B114</f>
        <v>199.99</v>
      </c>
      <c r="C182" s="99"/>
      <c r="D182" s="23"/>
      <c r="E182" s="99" t="n">
        <f aca="false">E179+A182+B182+A185</f>
        <v>23625.9572461294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122.91665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222.90665</v>
      </c>
      <c r="C191" s="130"/>
      <c r="D191" s="130"/>
      <c r="E191" s="99" t="n">
        <f aca="false">H148</f>
        <v>1916.66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1583.26974964813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1583.26974964813</v>
      </c>
      <c r="B212" s="174" t="str">
        <f aca="false">B167</f>
        <v>0</v>
      </c>
      <c r="C212" s="171"/>
      <c r="D212" s="171"/>
      <c r="E212" s="174" t="n">
        <f aca="false">E167</f>
        <v>1583.26974964813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-6084.02875387059</v>
      </c>
      <c r="B224" s="99" t="str">
        <f aca="false">B182</f>
        <v>199.99</v>
      </c>
      <c r="C224" s="99"/>
      <c r="D224" s="109"/>
      <c r="E224" s="99" t="n">
        <f aca="false">E182</f>
        <v>23625.9572461294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1583.26974964813</v>
      </c>
      <c r="B230" s="99" t="str">
        <f aca="false">B167</f>
        <v>0</v>
      </c>
      <c r="C230" s="183"/>
      <c r="D230" s="183"/>
      <c r="E230" s="99" t="n">
        <f aca="false">E167</f>
        <v>1583.26974964813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B188</f>
        <v>122.91665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2139.56665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147.49998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-47.50998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147.49998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-47.50998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45114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406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403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258.222166666667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258.222166666667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258.222166666667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10000.0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7946.8352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8002.93427866075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666.911189888396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744.911189888396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390</v>
      </c>
      <c r="B111" s="311" t="n">
        <v>30.0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388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666.911189888396</v>
      </c>
      <c r="B134" s="320" t="n">
        <f aca="false">IF(A111="YES", B95, 0)</f>
        <v>78</v>
      </c>
      <c r="C134" s="324"/>
      <c r="D134" s="320" t="n">
        <f aca="false">B97</f>
        <v>744.911189888396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666.911189888396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744.911189888396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666.911189888396</v>
      </c>
      <c r="B143" s="38" t="n">
        <f aca="false">IF(A111="YES", B95, 0)</f>
        <v>78</v>
      </c>
      <c r="C143" s="316"/>
      <c r="D143" s="38" t="n">
        <f aca="false">B97</f>
        <v>744.911189888396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744.911189888396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666.911189888396</v>
      </c>
      <c r="B177" s="354" t="n">
        <f aca="false">IF(A111="YES", B95, 0)</f>
        <v>78</v>
      </c>
      <c r="C177" s="356"/>
      <c r="D177" s="354" t="n">
        <f aca="false">A177+B177</f>
        <v>744.911189888396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666.911189888396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744.911189888396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666.911189888396</v>
      </c>
      <c r="B186" s="99" t="n">
        <f aca="false">IF(A111="YES", B95, 0)</f>
        <v>78</v>
      </c>
      <c r="C186" s="352"/>
      <c r="D186" s="99" t="n">
        <f aca="false">B97</f>
        <v>744.911189888396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45114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4533.334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406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0.0</v>
      </c>
      <c r="B44" s="100" t="s">
        <v>397</v>
      </c>
      <c r="C44" s="100"/>
      <c r="D44" s="100" t="n">
        <v>0.0</v>
      </c>
      <c r="E44" s="100"/>
      <c r="F44" s="387"/>
      <c r="G44" s="2" t="s">
        <v>65</v>
      </c>
      <c r="H44" s="2" t="n">
        <f aca="false">((H40-(((H42/(1.2))*0.2)))/(H43))</f>
        <v>294.4445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205.5555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208.222166666667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208.222166666667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208.222166666667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10000.0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208.222166666667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6622.36266666667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56.0990786607503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6678.46174532742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556.538478777285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556.538478777285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388</v>
      </c>
      <c r="B111" s="311" t="n">
        <v>0.0</v>
      </c>
      <c r="C111" s="311"/>
      <c r="D111" s="103" t="s">
        <v>411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388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556.538478777285</v>
      </c>
      <c r="B134" s="320" t="n">
        <f aca="false">IF(A111="YES", B95, 0)</f>
        <v>0</v>
      </c>
      <c r="C134" s="325"/>
      <c r="D134" s="320" t="n">
        <f aca="false">B97</f>
        <v>556.538478777285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5008.84630899556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5008.84630899556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556.538478777285</v>
      </c>
      <c r="B143" s="38" t="n">
        <f aca="false">IF(A111="YES", B95, 0)</f>
        <v>0</v>
      </c>
      <c r="C143" s="316"/>
      <c r="D143" s="38" t="n">
        <f aca="false">B97</f>
        <v>556.538478777285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4533.334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556.538478777285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556.538478777285</v>
      </c>
      <c r="B177" s="354" t="n">
        <f aca="false">IF(A111="YES", B95, 0)</f>
        <v>0</v>
      </c>
      <c r="C177" s="357"/>
      <c r="D177" s="354" t="n">
        <f aca="false">B91</f>
        <v>6622.36266666667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5008.84630899556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5008.84630899556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556.538478777285</v>
      </c>
      <c r="B186" s="99" t="n">
        <f aca="false">IF(A111="YES", B95, 0)</f>
        <v>0</v>
      </c>
      <c r="C186" s="352"/>
      <c r="D186" s="99" t="n">
        <f aca="false">B97</f>
        <v>556.538478777285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56.0990786607503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391</v>
      </c>
      <c r="B41" s="237" t="n">
        <f aca="false">IF(B38="YES", D38+A41, D38)</f>
        <v>560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391</v>
      </c>
      <c r="E44" s="100"/>
      <c r="F44" s="63"/>
      <c r="G44" s="63" t="s">
        <v>255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10000.0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3" t="n">
        <v>0.0</v>
      </c>
      <c r="C111" s="313"/>
      <c r="D111" s="103" t="s">
        <v>411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776.746919680875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776.746919680875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776.746919680875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776.746919680875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391</v>
      </c>
      <c r="B41" s="237" t="str">
        <f aca="false">IF(B38="YES", D38+A41, D38)</f>
        <v>500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391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10000.0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11305.700336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11385.5106449472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948.792553745596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948.792553745596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948.792553745596</v>
      </c>
      <c r="B134" s="320" t="n">
        <f aca="false">IF(A111="YES", B95, 0)</f>
        <v>0</v>
      </c>
      <c r="C134" s="325"/>
      <c r="D134" s="320" t="n">
        <f aca="false">B97</f>
        <v>948.792553745596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948.792553745596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948.792553745596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948.792553745596</v>
      </c>
      <c r="B143" s="38" t="n">
        <f aca="false">IF(A111="YES", B95, 0)</f>
        <v>0</v>
      </c>
      <c r="C143" s="316"/>
      <c r="D143" s="38" t="n">
        <f aca="false">B97</f>
        <v>948.792553745596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948.792553745596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948.792553745596</v>
      </c>
      <c r="B177" s="354" t="n">
        <f aca="false">IF(A111="YES", B95, 0)</f>
        <v>0</v>
      </c>
      <c r="C177" s="357"/>
      <c r="D177" s="354" t="n">
        <f aca="false">B97</f>
        <v>948.792553745596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948.792553745596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948.792553745596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948.792553745596</v>
      </c>
      <c r="B186" s="99" t="n">
        <f aca="false">IF(A111="YES", B95, 0)</f>
        <v>0</v>
      </c>
      <c r="C186" s="352"/>
      <c r="D186" s="99" t="n">
        <f aca="false">B97</f>
        <v>948.792553745596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10000.0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3409.41694666667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284.118078888889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9421.41694666667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79.8103089471561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9501.22725561382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791.768937967819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791.768937967819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791.768937967819</v>
      </c>
      <c r="B134" s="320" t="n">
        <f aca="false">IF(A111="YES", B95, 0)</f>
        <v>0</v>
      </c>
      <c r="C134" s="325"/>
      <c r="D134" s="320" t="n">
        <f aca="false">B97</f>
        <v>791.768937967819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791.768937967819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791.768937967819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791.768937967819</v>
      </c>
      <c r="B143" s="38" t="n">
        <f aca="false">IF(A111="YES", B95, 0)</f>
        <v>0</v>
      </c>
      <c r="C143" s="316"/>
      <c r="D143" s="38" t="n">
        <f aca="false">B97</f>
        <v>791.768937967819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791.768937967819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791.768937967819</v>
      </c>
      <c r="B177" s="354" t="n">
        <f aca="false">IF(A111="YES", B95, 0)</f>
        <v>0</v>
      </c>
      <c r="C177" s="357"/>
      <c r="D177" s="354" t="n">
        <f aca="false">B91</f>
        <v>9421.41694666667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791.768937967819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791.768937967819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791.768937967819</v>
      </c>
      <c r="B186" s="99" t="n">
        <f aca="false">IF(A111="YES", B95, 0)</f>
        <v>0</v>
      </c>
      <c r="C186" s="352"/>
      <c r="D186" s="99" t="n">
        <f aca="false">B97</f>
        <v>791.768937967819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79.8103089471561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404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10000.0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3230.66694666667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269.222245555556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9242.66694666667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78.2960895038322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9320.9630361705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776.746919680875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776.746919680875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776.746919680875</v>
      </c>
      <c r="B134" s="320" t="n">
        <f aca="false">IF(A111="YES", B95, 0)</f>
        <v>0</v>
      </c>
      <c r="C134" s="325"/>
      <c r="D134" s="320" t="n">
        <f aca="false">B97</f>
        <v>776.746919680875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6990.72227712787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6990.72227712787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776.746919680875</v>
      </c>
      <c r="B143" s="38" t="n">
        <f aca="false">IF(A111="YES", B95, 0)</f>
        <v>0</v>
      </c>
      <c r="C143" s="316"/>
      <c r="D143" s="38" t="n">
        <f aca="false">B97</f>
        <v>776.746919680875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776.746919680875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776.746919680875</v>
      </c>
      <c r="B177" s="354" t="n">
        <f aca="false">IF(A111="YES", B95, 0)</f>
        <v>0</v>
      </c>
      <c r="C177" s="357"/>
      <c r="D177" s="354" t="n">
        <f aca="false">B91</f>
        <v>9242.66694666667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6990.72227712787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6990.72227712787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776.746919680875</v>
      </c>
      <c r="B186" s="99" t="n">
        <f aca="false">IF(A111="YES", B95, 0)</f>
        <v>0</v>
      </c>
      <c r="C186" s="352"/>
      <c r="D186" s="99" t="n">
        <f aca="false">B97</f>
        <v>776.746919680875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1869.95028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1869.95028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78.2960895038322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404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27200.004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1904.00028</v>
      </c>
      <c r="C70" s="211" t="n">
        <v>10000.0</v>
      </c>
      <c r="D70" s="290" t="n">
        <f aca="false">B70-A149</f>
        <v>1904.00028</v>
      </c>
      <c r="E70" s="212" t="n">
        <f aca="false">D70/12</f>
        <v>158.66669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2742.75028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228.562523333333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10505.700336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74.1628704638968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10579.8632064639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881.655267205325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881.655267205325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4000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881.655267205325</v>
      </c>
      <c r="B134" s="320" t="n">
        <f aca="false">IF(A111="YES", B95, 0)</f>
        <v>0</v>
      </c>
      <c r="C134" s="325"/>
      <c r="D134" s="320" t="n">
        <f aca="false">B97</f>
        <v>881.655267205325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881.655267205325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881.655267205325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881.655267205325</v>
      </c>
      <c r="B143" s="38" t="n">
        <f aca="false">IF(A111="YES", B95, 0)</f>
        <v>0</v>
      </c>
      <c r="C143" s="316"/>
      <c r="D143" s="38" t="n">
        <f aca="false">B97</f>
        <v>881.655267205325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474.031666666667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881.655267205325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881.655267205325</v>
      </c>
      <c r="B177" s="354" t="n">
        <f aca="false">IF(A111="YES", B95, 0)</f>
        <v>0</v>
      </c>
      <c r="C177" s="357"/>
      <c r="D177" s="354" t="n">
        <f aca="false">B91</f>
        <v>10505.700336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881.655267205325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881.655267205325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881.655267205325</v>
      </c>
      <c r="B186" s="99" t="n">
        <f aca="false">IF(A111="YES", B95, 0)</f>
        <v>0</v>
      </c>
      <c r="C186" s="352"/>
      <c r="D186" s="99" t="n">
        <f aca="false">B97</f>
        <v>881.655267205325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474.031666666667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1904.00028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1629.95194666667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1904.00028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1629.95194666667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74.1628704638968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404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10000.0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391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352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n">
        <f aca="false">IF(B26="YES", K42, "0.00")</f>
        <v>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7245.30805519762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238.3333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28599.996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12822.1277229139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15777.8682770861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532.753617006669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18646.3765952334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18646.3765952334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532.753617006669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532.753617006669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0.0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28599.996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532.753617006669</v>
      </c>
      <c r="B167" s="174" t="n">
        <f aca="false">B94</f>
        <v>0</v>
      </c>
      <c r="C167" s="171"/>
      <c r="D167" s="171"/>
      <c r="E167" s="174" t="n">
        <f aca="false">B96</f>
        <v>532.753617006669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28599.996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8121.3805952334</v>
      </c>
      <c r="B182" s="99" t="str">
        <f aca="false">B114</f>
        <v>239.99</v>
      </c>
      <c r="C182" s="99"/>
      <c r="D182" s="23"/>
      <c r="E182" s="99" t="n">
        <f aca="false">E179+A182+B182+A185</f>
        <v>36971.3665952334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238.3333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338.324966666667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532.753617006669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532.753617006669</v>
      </c>
      <c r="B212" s="174" t="n">
        <f aca="false">B167</f>
        <v>0</v>
      </c>
      <c r="C212" s="171"/>
      <c r="D212" s="171"/>
      <c r="E212" s="174" t="n">
        <f aca="false">E167</f>
        <v>532.753617006669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28599.996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8121.3805952334</v>
      </c>
      <c r="B224" s="99" t="str">
        <f aca="false">B182</f>
        <v>239.99</v>
      </c>
      <c r="C224" s="99"/>
      <c r="D224" s="109"/>
      <c r="E224" s="99" t="n">
        <f aca="false">E182</f>
        <v>36971.3665952334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532.753617006669</v>
      </c>
      <c r="B230" s="99" t="n">
        <f aca="false">B167</f>
        <v>0</v>
      </c>
      <c r="C230" s="183"/>
      <c r="D230" s="183"/>
      <c r="E230" s="99" t="n">
        <f aca="false">E167</f>
        <v>532.753617006669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238.3333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2254.98496666667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285.99996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-186.008293333333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18646.3765952334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285.99996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-186.008293333333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391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316.696348334327</v>
      </c>
      <c r="F33" s="228"/>
      <c r="G33" s="228"/>
      <c r="H33" s="47"/>
      <c r="I33" s="2"/>
      <c r="J33" s="34" t="s">
        <v>352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316.696348334327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38435.6545119264</v>
      </c>
      <c r="N39" s="1" t="n">
        <f aca="false">K39-L39</f>
        <v>-15768.9845119264</v>
      </c>
      <c r="P39" s="208"/>
    </row>
    <row r="40" customFormat="false" ht="17.35" hidden="false" customHeight="false" outlineLevel="0" collapsed="false">
      <c r="A40" s="103" t="n">
        <f aca="false">E36*A45/100</f>
        <v>17950.0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-15768.9845119264</v>
      </c>
      <c r="N40" s="1" t="n">
        <f aca="false">N38-N39</f>
        <v>18680.6645119264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10333.0065780721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316.696348334327</v>
      </c>
      <c r="L47" s="2" t="n">
        <f aca="false">L49-K42</f>
        <v>800</v>
      </c>
      <c r="M47" s="1" t="n">
        <f aca="false">K47-L47</f>
        <v>-483.303651665673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316.696348334327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316.696348334327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3574.25289260614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316.696348334327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316.696348334327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316.696348334327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316.696348334327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13146.8130169759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427.866326646912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14975.3214326419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14975.3214326419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427.866326646912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427.866326646912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407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427.866326646912</v>
      </c>
      <c r="B167" s="174" t="str">
        <f aca="false">B94</f>
        <v>0</v>
      </c>
      <c r="C167" s="171"/>
      <c r="D167" s="171"/>
      <c r="E167" s="174" t="n">
        <f aca="false">B96</f>
        <v>427.866326646912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6050.32543264192</v>
      </c>
      <c r="B182" s="99" t="str">
        <f aca="false">B114</f>
        <v>199.99</v>
      </c>
      <c r="C182" s="99"/>
      <c r="D182" s="23"/>
      <c r="E182" s="99" t="n">
        <f aca="false">E179+A182+B182+A185</f>
        <v>33260.3114326419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324.989966666667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427.866326646912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427.866326646912</v>
      </c>
      <c r="B212" s="174" t="str">
        <f aca="false">B167</f>
        <v>0</v>
      </c>
      <c r="C212" s="171"/>
      <c r="D212" s="171"/>
      <c r="E212" s="174" t="n">
        <f aca="false">E167</f>
        <v>427.866326646912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6050.32543264192</v>
      </c>
      <c r="B224" s="99" t="str">
        <f aca="false">B182</f>
        <v>199.99</v>
      </c>
      <c r="C224" s="99"/>
      <c r="D224" s="109"/>
      <c r="E224" s="99" t="n">
        <f aca="false">E182</f>
        <v>33260.3114326419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427.866326646912</v>
      </c>
      <c r="B230" s="99" t="str">
        <f aca="false">B167</f>
        <v>0</v>
      </c>
      <c r="C230" s="183"/>
      <c r="D230" s="183"/>
      <c r="E230" s="99" t="n">
        <f aca="false">E167</f>
        <v>427.866326646912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2241.64996666667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-170.00996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14975.3214326419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-170.00996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391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326.437544186836</v>
      </c>
      <c r="F33" s="228"/>
      <c r="G33" s="228"/>
      <c r="H33" s="47"/>
      <c r="I33" s="2"/>
      <c r="J33" s="34" t="s">
        <v>352</v>
      </c>
      <c r="K33" s="48" t="n">
        <f aca="false">E21</f>
        <v>22666.67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276.437544186836</v>
      </c>
      <c r="B36" s="228" t="n">
        <f aca="false">IF(B26="YES", K42, "0.00")</f>
        <v>50</v>
      </c>
      <c r="C36" s="228"/>
      <c r="D36" s="228"/>
      <c r="E36" s="228" t="n">
        <f aca="false">K31</f>
        <v>50000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22666.67</v>
      </c>
      <c r="L39" s="2" t="n">
        <f aca="false">(L47*K46)+K44</f>
        <v>38117.8237527412</v>
      </c>
      <c r="N39" s="1" t="n">
        <f aca="false">K39-L39</f>
        <v>-15451.1537527412</v>
      </c>
      <c r="P39" s="208"/>
    </row>
    <row r="40" customFormat="false" ht="17.35" hidden="false" customHeight="false" outlineLevel="0" collapsed="false">
      <c r="A40" s="103" t="n">
        <f aca="false">E36*A45/100</f>
        <v>20000</v>
      </c>
      <c r="B40" s="103" t="n">
        <f aca="false">IF(B26="YES", K42, "0.00")</f>
        <v>50</v>
      </c>
      <c r="C40" s="103"/>
      <c r="D40" s="103"/>
      <c r="E40" s="179" t="n">
        <f aca="false">K32</f>
        <v>4500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-15451.1537527412</v>
      </c>
      <c r="N40" s="1" t="n">
        <f aca="false">N38-N39</f>
        <v>18362.8337527412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50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9019.4628941323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276.437544186836</v>
      </c>
      <c r="L47" s="2" t="n">
        <f aca="false">L49-K42</f>
        <v>750</v>
      </c>
      <c r="M47" s="1" t="n">
        <f aca="false">K47-L47</f>
        <v>-473.562455813164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326.437544186836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326.437544186836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3342.99574490142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224.999966666667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276.437544186836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276.437544186836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326.437544186836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326.437544186836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26999.996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11671.4394489359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379.849923875072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13294.7473356275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13294.7473356275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74.0571428571429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195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154.285714285714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185.142857142857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379.849923875072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453.907066732215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390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22666.67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27200.004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27200.004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27200.004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22666.67</v>
      </c>
      <c r="C125" s="129" t="n">
        <f aca="false">C121-C124</f>
        <v>24583.33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22666.67</v>
      </c>
      <c r="H135" s="150" t="n">
        <f aca="false">C125+E125+G125+H128</f>
        <v>24583.33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4533.334</v>
      </c>
      <c r="H137" s="33" t="n">
        <f aca="false">(H135+H136)*20%</f>
        <v>4916.666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27200.004</v>
      </c>
      <c r="H141" s="154" t="n">
        <f aca="false">(H135+H136+H139+H140+H137)-H138</f>
        <v>29499.996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27200.004</v>
      </c>
      <c r="H147" s="161" t="n">
        <f aca="false">H141-((H144*1.2)+(H145*1.2)+(H146*1.2)+(H142*1.2))</f>
        <v>29499.996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1916.66</v>
      </c>
      <c r="I148" s="1" t="n">
        <f aca="false">(H148-G81)/1.2</f>
        <v>1597.21666666667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26999.996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379.849923875072</v>
      </c>
      <c r="B167" s="174" t="n">
        <f aca="false">B94</f>
        <v>74.0571428571429</v>
      </c>
      <c r="C167" s="171"/>
      <c r="D167" s="171"/>
      <c r="E167" s="174" t="n">
        <f aca="false">B96</f>
        <v>453.907066732215</v>
      </c>
      <c r="F167" s="23"/>
      <c r="G167" s="23"/>
      <c r="H167" s="33"/>
      <c r="J167" s="173" t="e">
        <f aca="false">K95</f>
        <v>#VALUE!</v>
      </c>
      <c r="K167" s="174" t="n">
        <f aca="false">K94</f>
        <v>195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154.285714285714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185.142857142857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24583.33</v>
      </c>
      <c r="B173" s="99" t="n">
        <f aca="false">H137</f>
        <v>4916.666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29499.996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26999.996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6294.75133562751</v>
      </c>
      <c r="B182" s="99" t="str">
        <f aca="false">B114</f>
        <v>239.99</v>
      </c>
      <c r="C182" s="99"/>
      <c r="D182" s="23"/>
      <c r="E182" s="99" t="n">
        <f aca="false">E179+A182+B182+A185</f>
        <v>33544.7373356275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224.999966666667</v>
      </c>
      <c r="C188" s="130"/>
      <c r="D188" s="130"/>
      <c r="E188" s="99" t="n">
        <f aca="false">(E40*A108)*0.1*(C45/100)</f>
        <v>36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135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360.991633333333</v>
      </c>
      <c r="C191" s="130"/>
      <c r="D191" s="130"/>
      <c r="E191" s="99" t="n">
        <f aca="false">H148</f>
        <v>1916.66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453.907066732215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379.849923875072</v>
      </c>
      <c r="B212" s="174" t="n">
        <f aca="false">B167</f>
        <v>74.0571428571429</v>
      </c>
      <c r="C212" s="171"/>
      <c r="D212" s="171"/>
      <c r="E212" s="174" t="n">
        <f aca="false">E167</f>
        <v>453.907066732215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24583.33</v>
      </c>
      <c r="B215" s="99" t="n">
        <f aca="false">B173</f>
        <v>4916.666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29499.996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26999.996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6294.75133562751</v>
      </c>
      <c r="B224" s="99" t="str">
        <f aca="false">B182</f>
        <v>239.99</v>
      </c>
      <c r="C224" s="99"/>
      <c r="D224" s="109"/>
      <c r="E224" s="99" t="n">
        <f aca="false">E182</f>
        <v>33544.7373356275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379.849923875072</v>
      </c>
      <c r="B230" s="99" t="n">
        <f aca="false">B167</f>
        <v>74.0571428571429</v>
      </c>
      <c r="C230" s="183"/>
      <c r="D230" s="183"/>
      <c r="E230" s="99" t="n">
        <f aca="false">E167</f>
        <v>453.907066732215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1916.66</v>
      </c>
      <c r="B240" s="99" t="n">
        <f aca="false">B68</f>
        <v>224.999966666667</v>
      </c>
      <c r="C240" s="130"/>
      <c r="D240" s="130"/>
      <c r="E240" s="99" t="n">
        <f aca="false">E188</f>
        <v>36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2277.65163333334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269.99996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459.991666666667</v>
      </c>
      <c r="C255" s="194"/>
      <c r="D255" s="195" t="s">
        <v>215</v>
      </c>
      <c r="E255" s="195"/>
      <c r="F255" s="196" t="n">
        <f aca="false">(B254-F254)+B255</f>
        <v>189.991706666667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13294.7473356275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269.99996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189.991706666667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22916.67</v>
      </c>
      <c r="C9" s="14" t="n">
        <f aca="false">B9*0.2</f>
        <v>3991.666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391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233.68842788376</v>
      </c>
      <c r="F33" s="228"/>
      <c r="G33" s="228"/>
      <c r="H33" s="47"/>
      <c r="I33" s="2"/>
      <c r="J33" s="34" t="s">
        <v>352</v>
      </c>
      <c r="K33" s="48" t="n">
        <f aca="false">E21</f>
        <v>19958.33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233.68842788376</v>
      </c>
      <c r="B36" s="228" t="str">
        <f aca="false">IF(B26="YES", K42, "0.00")</f>
        <v>0.00</v>
      </c>
      <c r="C36" s="228"/>
      <c r="D36" s="228"/>
      <c r="E36" s="228" t="n">
        <f aca="false">K31</f>
        <v>18075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19958.33</v>
      </c>
      <c r="L39" s="2" t="n">
        <f aca="false">(L47*K46)+K44</f>
        <v>38435.6545119264</v>
      </c>
      <c r="N39" s="1" t="n">
        <f aca="false">K39-L39</f>
        <v>-18477.3245119264</v>
      </c>
      <c r="P39" s="208"/>
    </row>
    <row r="40" customFormat="false" ht="17.35" hidden="false" customHeight="false" outlineLevel="0" collapsed="false">
      <c r="A40" s="103" t="n">
        <f aca="false">E36*A45/100</f>
        <v>18075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15062.5</v>
      </c>
      <c r="L40" s="2" t="n">
        <f aca="false">K39-L39</f>
        <v>-18477.3245119264</v>
      </c>
      <c r="N40" s="1" t="n">
        <f aca="false">N38-N39</f>
        <v>21389.0045119264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12333.6634219279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7624.66657807207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233.68842788376</v>
      </c>
      <c r="L47" s="2" t="n">
        <f aca="false">L49-K42</f>
        <v>800</v>
      </c>
      <c r="M47" s="1" t="n">
        <f aca="false">K47-L47</f>
        <v>-566.31157211624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233.68842788376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233.68842788376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-24192.719405652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233.68842788376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233.68842788376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233.68842788376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233.68842788376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18075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18075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18075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13853.1829830242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12227.156345871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12227.156345871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-13853.1829830242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-450.85531433819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-15779.9360018367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-15779.9360018367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-450.85531433819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-450.85531433819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390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407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19958.33</v>
      </c>
      <c r="C121" s="117" t="n">
        <v>24375.0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23949.996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23949.996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23949.996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19958.33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19958.33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3991.666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23949.996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23949.996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-19958.33</v>
      </c>
      <c r="I148" s="1" t="n">
        <f aca="false">(H148-G81)/1.2</f>
        <v>-16631.9416666667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-450.85531433819</v>
      </c>
      <c r="B167" s="174" t="str">
        <f aca="false">B94</f>
        <v>0</v>
      </c>
      <c r="C167" s="171"/>
      <c r="D167" s="171"/>
      <c r="E167" s="174" t="n">
        <f aca="false">B96</f>
        <v>-450.85531433819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18075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18075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18075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18075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2295.06399816335</v>
      </c>
      <c r="B182" s="99" t="str">
        <f aca="false">B114</f>
        <v>199.99</v>
      </c>
      <c r="C182" s="99"/>
      <c r="D182" s="23"/>
      <c r="E182" s="99" t="n">
        <f aca="false">E179+A182+B182+A185</f>
        <v>2505.05399816335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IF(A40=0,(E167+A185),(E170+A185))</f>
        <v>18085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18095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18085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18085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99.99</v>
      </c>
      <c r="C191" s="130"/>
      <c r="D191" s="130"/>
      <c r="E191" s="99" t="n">
        <f aca="false">H148</f>
        <v>-19958.33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-450.85531433819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-450.85531433819</v>
      </c>
      <c r="B212" s="174" t="str">
        <f aca="false">B167</f>
        <v>0</v>
      </c>
      <c r="C212" s="171"/>
      <c r="D212" s="171"/>
      <c r="E212" s="174" t="n">
        <f aca="false">E167</f>
        <v>-450.85531433819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2295.06399816335</v>
      </c>
      <c r="B224" s="99" t="str">
        <f aca="false">B182</f>
        <v>199.99</v>
      </c>
      <c r="C224" s="99"/>
      <c r="D224" s="109"/>
      <c r="E224" s="99" t="n">
        <f aca="false">E182</f>
        <v>2505.05399816335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-450.85531433819</v>
      </c>
      <c r="B230" s="99" t="str">
        <f aca="false">B167</f>
        <v>0</v>
      </c>
      <c r="C230" s="183"/>
      <c r="D230" s="183"/>
      <c r="E230" s="99" t="n">
        <f aca="false">E167</f>
        <v>-450.85531433819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18075</v>
      </c>
      <c r="B233" s="99" t="n">
        <f aca="false">E185</f>
        <v>18085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-19958.33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-19858.34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99.99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-15779.9360018367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99.99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1001.02895862498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388</v>
      </c>
      <c r="B105" s="311" t="n">
        <v>0.0</v>
      </c>
      <c r="C105" s="311"/>
      <c r="D105" s="103" t="s">
        <v>411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72</v>
      </c>
      <c r="C128" s="325"/>
      <c r="D128" s="320" t="n">
        <f aca="false">B91</f>
        <v>1001.02895862498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9009.26062762485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72</v>
      </c>
      <c r="C137" s="316"/>
      <c r="D137" s="38" t="n">
        <f aca="false">B91</f>
        <v>1001.02895862498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781.48996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1001.02895862498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72</v>
      </c>
      <c r="C171" s="357"/>
      <c r="D171" s="354" t="n">
        <f aca="false">B91</f>
        <v>1001.02895862498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9009.26062762485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72</v>
      </c>
      <c r="C180" s="352"/>
      <c r="D180" s="99" t="n">
        <f aca="false">B91</f>
        <v>1001.02895862498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781.48996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2076.98976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2076.98976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22666.67</v>
      </c>
      <c r="C2" s="4" t="s">
        <v>2</v>
      </c>
      <c r="D2" s="5" t="n">
        <f aca="false">C9</f>
        <v>4533.334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27200.004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4533.334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22666.67</v>
      </c>
      <c r="C15" s="14" t="n">
        <f aca="false">SUM(C9:C13)</f>
        <v>4533.334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27200.004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22666.67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27200.004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1904.00028</v>
      </c>
      <c r="C64" s="211"/>
      <c r="D64" s="290" t="n">
        <f aca="false">B64</f>
        <v>1904.00028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272.00004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3230.66694666667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269.222245555556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9242.66694666667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78.2960895038322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9320.9630361705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776.746919680875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836.746919680875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390</v>
      </c>
      <c r="B105" s="311" t="n">
        <v>20.0</v>
      </c>
      <c r="C105" s="311"/>
      <c r="D105" s="103" t="s">
        <v>411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776.746919680875</v>
      </c>
      <c r="B128" s="320" t="n">
        <f aca="false">IF(A105="YES", B89, 0)</f>
        <v>60</v>
      </c>
      <c r="C128" s="325"/>
      <c r="D128" s="320" t="n">
        <f aca="false">B91</f>
        <v>836.746919680875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6990.72227712787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7530.72227712787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776.746919680875</v>
      </c>
      <c r="B137" s="38" t="n">
        <f aca="false">IF(A105="YES", B89, 0)</f>
        <v>60</v>
      </c>
      <c r="C137" s="316"/>
      <c r="D137" s="38" t="n">
        <f aca="false">B91</f>
        <v>836.746919680875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272.00004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783.99004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836.746919680875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776.746919680875</v>
      </c>
      <c r="B171" s="354" t="n">
        <f aca="false">IF(A105="YES", B89, 0)</f>
        <v>60</v>
      </c>
      <c r="C171" s="357"/>
      <c r="D171" s="354" t="n">
        <f aca="false">B91</f>
        <v>836.746919680875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6990.72227712787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7530.72227712787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776.746919680875</v>
      </c>
      <c r="B180" s="99" t="n">
        <f aca="false">IF(A105="YES", B89, 0)</f>
        <v>60</v>
      </c>
      <c r="C180" s="352"/>
      <c r="D180" s="99" t="n">
        <f aca="false">B91</f>
        <v>836.746919680875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272.00004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783.99004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1904.00028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272.00004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2091.99024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1904.00028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272.00004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2091.99024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78.2960895038322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390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391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260.031269124388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210.031269124388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-37194.31707024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373</v>
      </c>
      <c r="H45" s="234" t="n">
        <f aca="false">(H39-H44)</f>
        <v>6852.79289413229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210.031269124388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260.031269124388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260.031269124388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2583</v>
      </c>
      <c r="C64" s="465" t="n">
        <v>10000.0</v>
      </c>
      <c r="D64" s="290" t="n">
        <f aca="false">B64</f>
        <v>2583</v>
      </c>
      <c r="E64" s="466" t="n">
        <f aca="false">D64/(B58+B57)</f>
        <v>71.75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3363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93.4166666666667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210.031269124388</v>
      </c>
      <c r="C83" s="473"/>
      <c r="D83" s="211"/>
      <c r="E83" s="466" t="n">
        <f aca="false">B83+E80+E77+E64</f>
        <v>303.447935791055</v>
      </c>
      <c r="F83" s="63"/>
      <c r="G83" s="304" t="s">
        <v>104</v>
      </c>
      <c r="H83" s="305" t="n">
        <f aca="false">H47</f>
        <v>210.031269124388</v>
      </c>
      <c r="I83" s="211"/>
      <c r="J83" s="211"/>
      <c r="K83" s="212"/>
      <c r="L83" s="63"/>
      <c r="M83" s="304" t="s">
        <v>104</v>
      </c>
      <c r="N83" s="305" t="n">
        <f aca="false">H47</f>
        <v>210.031269124388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10924.125688478</v>
      </c>
      <c r="C85" s="473"/>
      <c r="D85" s="473"/>
      <c r="E85" s="466" t="n">
        <f aca="false">B85/(B58+B57)</f>
        <v>303.447935791055</v>
      </c>
      <c r="F85" s="63"/>
      <c r="G85" s="287" t="s">
        <v>114</v>
      </c>
      <c r="H85" s="127" t="n">
        <f aca="false">((H83*H29)+H81)*1.2</f>
        <v>10352.2508261736</v>
      </c>
      <c r="I85" s="211"/>
      <c r="J85" s="211"/>
      <c r="K85" s="212"/>
      <c r="L85" s="63"/>
      <c r="M85" s="287" t="s">
        <v>114</v>
      </c>
      <c r="N85" s="127" t="n">
        <f aca="false">((N83*H29)+N81)</f>
        <v>8283.12568847797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92.5399917136093</v>
      </c>
      <c r="C86" s="473" t="s">
        <v>227</v>
      </c>
      <c r="D86" s="211"/>
      <c r="E86" s="466" t="n">
        <f aca="false">B86/(B58+B57)</f>
        <v>2.57055532537803</v>
      </c>
      <c r="F86" s="63"/>
      <c r="G86" s="210" t="s">
        <v>115</v>
      </c>
      <c r="H86" s="299" t="n">
        <f aca="false">((((H83*H29)+H81))/(1-H70))*H70</f>
        <v>73.0796246301078</v>
      </c>
      <c r="I86" s="211"/>
      <c r="J86" s="211"/>
      <c r="K86" s="212"/>
      <c r="L86" s="63"/>
      <c r="M86" s="210" t="s">
        <v>115</v>
      </c>
      <c r="N86" s="299" t="n">
        <f aca="false">(N85/(1-N70))*N70</f>
        <v>70.1676641621772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11016.6656801916</v>
      </c>
      <c r="C87" s="473"/>
      <c r="D87" s="475"/>
      <c r="E87" s="466" t="n">
        <f aca="false">E86+E85</f>
        <v>306.018491116433</v>
      </c>
      <c r="F87" s="63"/>
      <c r="G87" s="284" t="s">
        <v>116</v>
      </c>
      <c r="H87" s="129" t="n">
        <f aca="false">IF(H110="YES",((H85+H86)-K114),(H85+H86))</f>
        <v>10425.3304508037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8353.29335264015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306.018491116433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254.276352458626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203.738862259516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371.018491116433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465.008059775699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379.348618357077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390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254.276352458626</v>
      </c>
      <c r="H127" s="174" t="n">
        <f aca="false">IF(G105="YES", H89*H57, 0)</f>
        <v>1264.39024390244</v>
      </c>
      <c r="I127" s="174"/>
      <c r="J127" s="333" t="n">
        <f aca="false">H91</f>
        <v>465.008059775699</v>
      </c>
      <c r="K127" s="212"/>
      <c r="L127" s="63"/>
      <c r="M127" s="332" t="n">
        <f aca="false">N90</f>
        <v>203.738862259516</v>
      </c>
      <c r="N127" s="174" t="n">
        <f aca="false">IF(M105="YES", N89*N57, 0)</f>
        <v>1053.65853658537</v>
      </c>
      <c r="O127" s="174"/>
      <c r="P127" s="174" t="n">
        <f aca="false">N91</f>
        <v>379.348618357077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306.018491116433</v>
      </c>
      <c r="B128" s="320" t="n">
        <f aca="false">IF(A105="YES", B89, 0)</f>
        <v>65</v>
      </c>
      <c r="C128" s="324"/>
      <c r="D128" s="320" t="n">
        <f aca="false">B91</f>
        <v>371.018491116433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306.018491116433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1525.65811475176</v>
      </c>
      <c r="H133" s="99" t="n">
        <f aca="false">IF(G105="YES", H89*H57, 0)</f>
        <v>1264.39024390244</v>
      </c>
      <c r="I133" s="217"/>
      <c r="J133" s="181" t="n">
        <f aca="false">H91*H57</f>
        <v>2790.0483586542</v>
      </c>
      <c r="K133" s="212"/>
      <c r="L133" s="63"/>
      <c r="M133" s="182" t="n">
        <f aca="false">N90*N57</f>
        <v>1222.43317355709</v>
      </c>
      <c r="N133" s="99" t="n">
        <f aca="false">IF(M105="YES", N89*N57, 0)</f>
        <v>1053.65853658537</v>
      </c>
      <c r="O133" s="217"/>
      <c r="P133" s="181" t="n">
        <f aca="false">N91*N57</f>
        <v>2276.09171014246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371.018491116433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306.018491116433</v>
      </c>
      <c r="B137" s="38" t="n">
        <f aca="false">IF(A105="YES", B89, 0)</f>
        <v>65</v>
      </c>
      <c r="C137" s="316"/>
      <c r="D137" s="38" t="n">
        <f aca="false">B91</f>
        <v>371.018491116433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465.008059775699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379.348618357077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371.018491116433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306.018491116433</v>
      </c>
      <c r="B177" s="354" t="n">
        <f aca="false">IF(A105="YES", B89, 0)</f>
        <v>65</v>
      </c>
      <c r="C177" s="356"/>
      <c r="D177" s="354" t="n">
        <f aca="false">B91</f>
        <v>371.018491116433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306.018491116433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371.018491116433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306.018491116433</v>
      </c>
      <c r="B186" s="99" t="n">
        <f aca="false">IF(A105="YES", B89, 0)</f>
        <v>65</v>
      </c>
      <c r="C186" s="352"/>
      <c r="D186" s="99" t="n">
        <f aca="false">B91</f>
        <v>371.018491116433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2583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2474.91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2583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2474.91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92.5399917136093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390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391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237.845087609551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237.845087609551</v>
      </c>
      <c r="B36" s="99" t="str">
        <f aca="false">IF(B26="YES", H42, "")</f>
        <v/>
      </c>
      <c r="C36" s="217"/>
      <c r="D36" s="181" t="n">
        <f aca="false">H31</f>
        <v>21540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60376.5264605168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21540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17950</v>
      </c>
      <c r="I40" s="234" t="n">
        <f aca="false">H39-I39</f>
        <v>-37918.1964605167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14698.0420530195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373</v>
      </c>
      <c r="H45" s="234" t="n">
        <f aca="false">(H39-H44)</f>
        <v>7760.28794698049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237.845087609551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237.845087609551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237.845087609551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4118.49958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114.402766111111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237.845087609551</v>
      </c>
      <c r="C83" s="473"/>
      <c r="D83" s="211"/>
      <c r="E83" s="466" t="n">
        <f aca="false">B83+E80+E77+E64</f>
        <v>352.247853720662</v>
      </c>
      <c r="F83" s="63"/>
      <c r="G83" s="304" t="s">
        <v>104</v>
      </c>
      <c r="H83" s="305" t="n">
        <f aca="false">H47</f>
        <v>237.845087609551</v>
      </c>
      <c r="I83" s="211"/>
      <c r="J83" s="211"/>
      <c r="K83" s="212"/>
      <c r="L83" s="63"/>
      <c r="M83" s="304" t="s">
        <v>104</v>
      </c>
      <c r="N83" s="305" t="n">
        <f aca="false">H47</f>
        <v>237.845087609551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15217.1072807326</v>
      </c>
      <c r="C85" s="473"/>
      <c r="D85" s="473"/>
      <c r="E85" s="466" t="n">
        <f aca="false">B85/(B58+B57)</f>
        <v>422.697424464794</v>
      </c>
      <c r="F85" s="63"/>
      <c r="G85" s="287" t="s">
        <v>114</v>
      </c>
      <c r="H85" s="127" t="n">
        <f aca="false">((H83*H29)+H81)*1.2</f>
        <v>11553.8077847326</v>
      </c>
      <c r="I85" s="211"/>
      <c r="J85" s="211"/>
      <c r="K85" s="212"/>
      <c r="L85" s="63"/>
      <c r="M85" s="287" t="s">
        <v>114</v>
      </c>
      <c r="N85" s="127" t="n">
        <f aca="false">((N83*H29)+N81)</f>
        <v>9284.42315394383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107.42209657637</v>
      </c>
      <c r="C86" s="473" t="s">
        <v>227</v>
      </c>
      <c r="D86" s="211"/>
      <c r="E86" s="466" t="n">
        <f aca="false">B86/(B58+B57)</f>
        <v>2.98394712712138</v>
      </c>
      <c r="F86" s="63"/>
      <c r="G86" s="210" t="s">
        <v>115</v>
      </c>
      <c r="H86" s="299" t="n">
        <f aca="false">((((H83*H29)+H81))/(1-H70))*H70</f>
        <v>81.5617733896008</v>
      </c>
      <c r="I86" s="211"/>
      <c r="J86" s="211"/>
      <c r="K86" s="212"/>
      <c r="L86" s="63"/>
      <c r="M86" s="210" t="s">
        <v>115</v>
      </c>
      <c r="N86" s="299" t="n">
        <f aca="false">(N85/(1-N70))*N70</f>
        <v>78.6498129216702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15324.529377309</v>
      </c>
      <c r="C87" s="473"/>
      <c r="D87" s="475"/>
      <c r="E87" s="466" t="n">
        <f aca="false">E86+E85</f>
        <v>425.681371591916</v>
      </c>
      <c r="F87" s="63"/>
      <c r="G87" s="284" t="s">
        <v>116</v>
      </c>
      <c r="H87" s="129" t="n">
        <f aca="false">IF(H110="YES",((H85+H86)-K114),(H85+H86))</f>
        <v>11635.3695581222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9363.0729668655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425.681371591916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283.789501417615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228.367633338183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425.681371591916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283.789501417615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228.367633338183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390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283.789501417615</v>
      </c>
      <c r="H127" s="174" t="n">
        <f aca="false">IF(G105="YES", H89*H57, 0)</f>
        <v>0</v>
      </c>
      <c r="I127" s="174"/>
      <c r="J127" s="333" t="n">
        <f aca="false">H91</f>
        <v>283.789501417615</v>
      </c>
      <c r="K127" s="212"/>
      <c r="L127" s="63"/>
      <c r="M127" s="332" t="n">
        <f aca="false">N90</f>
        <v>228.367633338183</v>
      </c>
      <c r="N127" s="174" t="n">
        <f aca="false">IF(M105="YES", N89*N57, 0)</f>
        <v>0</v>
      </c>
      <c r="O127" s="174"/>
      <c r="P127" s="174" t="n">
        <f aca="false">N91</f>
        <v>228.367633338183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425.681371591916</v>
      </c>
      <c r="B128" s="320" t="n">
        <f aca="false">IF(A105="YES", B89, 0)</f>
        <v>0</v>
      </c>
      <c r="C128" s="324"/>
      <c r="D128" s="320" t="n">
        <f aca="false">B91</f>
        <v>425.681371591916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425.681371591916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1702.73700850569</v>
      </c>
      <c r="H133" s="99" t="n">
        <f aca="false">IF(G105="YES", H89*H57, 0)</f>
        <v>0</v>
      </c>
      <c r="I133" s="217"/>
      <c r="J133" s="181" t="n">
        <f aca="false">H91*H57</f>
        <v>1702.73700850569</v>
      </c>
      <c r="K133" s="212"/>
      <c r="L133" s="63"/>
      <c r="M133" s="182" t="n">
        <f aca="false">N90*N57</f>
        <v>1370.2058000291</v>
      </c>
      <c r="N133" s="99" t="n">
        <f aca="false">IF(M105="YES", N89*N57, 0)</f>
        <v>0</v>
      </c>
      <c r="O133" s="217"/>
      <c r="P133" s="181" t="n">
        <f aca="false">N91*N57</f>
        <v>1370.2058000291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425.681371591916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425.681371591916</v>
      </c>
      <c r="B137" s="38" t="n">
        <f aca="false">IF(A105="YES", B89, 0)</f>
        <v>0</v>
      </c>
      <c r="C137" s="316"/>
      <c r="D137" s="38" t="n">
        <f aca="false">B91</f>
        <v>425.681371591916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848.07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283.789501417615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228.367633338183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425.681371591916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425.681371591916</v>
      </c>
      <c r="B177" s="354" t="n">
        <f aca="false">IF(A105="YES", B89, 0)</f>
        <v>0</v>
      </c>
      <c r="C177" s="356"/>
      <c r="D177" s="354" t="n">
        <f aca="false">B91</f>
        <v>425.681371591916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425.681371591916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425.681371591916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425.681371591916</v>
      </c>
      <c r="B186" s="99" t="n">
        <f aca="false">IF(A105="YES", B89, 0)</f>
        <v>0</v>
      </c>
      <c r="C186" s="352"/>
      <c r="D186" s="99" t="n">
        <f aca="false">B91</f>
        <v>425.681371591916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848.07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2181.65958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107.42209657637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45114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345.333333333333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104.64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2119.79333333333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176.649444444444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6796.552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47.9788866478419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6844.53088664784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570.37757388732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648.37757388732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570.37757388732</v>
      </c>
      <c r="B134" s="320" t="n">
        <f aca="false">IF(A111="YES", B95, 0)</f>
        <v>78</v>
      </c>
      <c r="C134" s="324"/>
      <c r="D134" s="320" t="n">
        <f aca="false">B97</f>
        <v>648.37757388732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5133.39816498588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5835.39816498588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570.37757388732</v>
      </c>
      <c r="B143" s="38" t="n">
        <f aca="false">IF(A111="YES", B95, 0)</f>
        <v>78</v>
      </c>
      <c r="C143" s="316"/>
      <c r="D143" s="38" t="n">
        <f aca="false">B97</f>
        <v>648.37757388732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104.64</v>
      </c>
      <c r="B154" s="38" t="n">
        <f aca="false">B108</f>
        <v>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222.631666666667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648.37757388732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570.37757388732</v>
      </c>
      <c r="B177" s="354" t="n">
        <f aca="false">IF(A111="YES", B95, 0)</f>
        <v>78</v>
      </c>
      <c r="C177" s="356"/>
      <c r="D177" s="354" t="n">
        <f aca="false">A177+B177</f>
        <v>648.37757388732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5133.39816498588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5835.39816498588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570.37757388732</v>
      </c>
      <c r="B186" s="99" t="n">
        <f aca="false">IF(A111="YES", B95, 0)</f>
        <v>78</v>
      </c>
      <c r="C186" s="352"/>
      <c r="D186" s="99" t="n">
        <f aca="false">B97</f>
        <v>648.37757388732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104.64</v>
      </c>
      <c r="B197" s="99" t="n">
        <f aca="false">B108</f>
        <v>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222.631666666667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104.64</v>
      </c>
      <c r="C211" s="319" t="s">
        <v>214</v>
      </c>
      <c r="D211" s="369" t="n">
        <f aca="false">B225+E221+B221+B223</f>
        <v>279.991666666667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1640.31166666667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104.64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1640.31166666667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47.9788866478419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45114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104.64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155</v>
      </c>
      <c r="C80" s="316"/>
      <c r="D80" s="316"/>
      <c r="E80" s="403" t="n">
        <f aca="false">E79+D82</f>
        <v>654.833333333333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335</v>
      </c>
      <c r="C81" s="316"/>
      <c r="D81" s="316"/>
      <c r="E81" s="317" t="n">
        <f aca="false">E80/12</f>
        <v>54.5694444444445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40.8333333333333</v>
      </c>
      <c r="C82" s="316"/>
      <c r="D82" s="32" t="n">
        <f aca="false">IF(A50="YES", 0, B82)</f>
        <v>40.8333333333333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2119.79333333333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176.649444444444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5663.79333333333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47.9788866478419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5711.77221998118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475.981018331765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540.981018331765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475.981018331765</v>
      </c>
      <c r="B134" s="320" t="n">
        <f aca="false">IF(A111="YES", B95, 0)</f>
        <v>65</v>
      </c>
      <c r="C134" s="325"/>
      <c r="D134" s="320" t="n">
        <f aca="false">B97</f>
        <v>540.981018331765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4283.82916498588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4868.82916498588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475.981018331765</v>
      </c>
      <c r="B143" s="38" t="n">
        <f aca="false">IF(A111="YES", B95, 0)</f>
        <v>65</v>
      </c>
      <c r="C143" s="316"/>
      <c r="D143" s="38" t="n">
        <f aca="false">B97</f>
        <v>540.981018331765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104.64</v>
      </c>
      <c r="B154" s="99" t="n">
        <f aca="false">B108</f>
        <v>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222.63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540.981018331765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475.981018331765</v>
      </c>
      <c r="B177" s="354" t="n">
        <f aca="false">IF(A111="YES", B95, 0)</f>
        <v>65</v>
      </c>
      <c r="C177" s="357"/>
      <c r="D177" s="354" t="n">
        <f aca="false">B91</f>
        <v>5663.79333333333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4283.82916498588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4868.82916498588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475.981018331765</v>
      </c>
      <c r="B186" s="99" t="n">
        <f aca="false">IF(A111="YES", B95, 0)</f>
        <v>65</v>
      </c>
      <c r="C186" s="352"/>
      <c r="D186" s="99" t="n">
        <f aca="false">B97</f>
        <v>540.981018331765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104.64</v>
      </c>
      <c r="B197" s="99" t="n">
        <f aca="false">B108</f>
        <v>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222.63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104.64</v>
      </c>
      <c r="C211" s="319" t="s">
        <v>214</v>
      </c>
      <c r="D211" s="369" t="n">
        <f aca="false">B225+E221+B221+B223</f>
        <v>279.99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1640.31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104.64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1640.31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47.9788866478419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390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391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237.845087609551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237.845087609551</v>
      </c>
      <c r="B36" s="99" t="str">
        <f aca="false">IF(B26="YES", H42, "")</f>
        <v/>
      </c>
      <c r="C36" s="217"/>
      <c r="D36" s="181" t="n">
        <f aca="false">H31</f>
        <v>21540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60376.5264605168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21540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17950</v>
      </c>
      <c r="I40" s="234" t="n">
        <f aca="false">H39-I39</f>
        <v>-37918.1964605167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14698.0420530195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373</v>
      </c>
      <c r="H45" s="234" t="n">
        <f aca="false">(H39-H44)</f>
        <v>7760.28794698049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237.845087609551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237.845087609551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237.845087609551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4118.49958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114.402766111111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237.845087609551</v>
      </c>
      <c r="C83" s="473"/>
      <c r="D83" s="211"/>
      <c r="E83" s="466" t="n">
        <f aca="false">B83+E80+E77+E64</f>
        <v>352.247853720662</v>
      </c>
      <c r="F83" s="63"/>
      <c r="G83" s="304" t="s">
        <v>104</v>
      </c>
      <c r="H83" s="305" t="n">
        <f aca="false">H47</f>
        <v>237.845087609551</v>
      </c>
      <c r="I83" s="211"/>
      <c r="J83" s="211"/>
      <c r="K83" s="212"/>
      <c r="L83" s="63"/>
      <c r="M83" s="304" t="s">
        <v>104</v>
      </c>
      <c r="N83" s="305" t="n">
        <f aca="false">H47</f>
        <v>237.845087609551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12680.9227339438</v>
      </c>
      <c r="C85" s="473"/>
      <c r="D85" s="473"/>
      <c r="E85" s="466" t="n">
        <f aca="false">B85/(B58+B57)</f>
        <v>352.247853720662</v>
      </c>
      <c r="F85" s="63"/>
      <c r="G85" s="287" t="s">
        <v>114</v>
      </c>
      <c r="H85" s="127" t="n">
        <f aca="false">((H83*H29)+H81)*1.2</f>
        <v>11553.8077847326</v>
      </c>
      <c r="I85" s="211"/>
      <c r="J85" s="211"/>
      <c r="K85" s="212"/>
      <c r="L85" s="63"/>
      <c r="M85" s="287" t="s">
        <v>114</v>
      </c>
      <c r="N85" s="127" t="n">
        <f aca="false">((N83*H29)+N81)</f>
        <v>9284.42315394383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107.42209657637</v>
      </c>
      <c r="C86" s="473" t="s">
        <v>227</v>
      </c>
      <c r="D86" s="211"/>
      <c r="E86" s="466" t="n">
        <f aca="false">B86/(B58+B57)</f>
        <v>2.98394712712138</v>
      </c>
      <c r="F86" s="63"/>
      <c r="G86" s="210" t="s">
        <v>115</v>
      </c>
      <c r="H86" s="299" t="n">
        <f aca="false">((((H83*H29)+H81))/(1-H70))*H70</f>
        <v>81.5617733896008</v>
      </c>
      <c r="I86" s="211"/>
      <c r="J86" s="211"/>
      <c r="K86" s="212"/>
      <c r="L86" s="63"/>
      <c r="M86" s="210" t="s">
        <v>115</v>
      </c>
      <c r="N86" s="299" t="n">
        <f aca="false">(N85/(1-N70))*N70</f>
        <v>78.6498129216702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12788.3448305202</v>
      </c>
      <c r="C87" s="473"/>
      <c r="D87" s="475"/>
      <c r="E87" s="466" t="n">
        <f aca="false">E86+E85</f>
        <v>355.231800847783</v>
      </c>
      <c r="F87" s="63"/>
      <c r="G87" s="284" t="s">
        <v>116</v>
      </c>
      <c r="H87" s="129" t="n">
        <f aca="false">IF(H110="YES",((H85+H86)-K114),(H85+H86))</f>
        <v>11635.3695581222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9363.0729668655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355.231800847783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283.789501417615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228.367633338183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355.231800847783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283.789501417615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228.367633338183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390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283.789501417615</v>
      </c>
      <c r="H127" s="174" t="n">
        <f aca="false">IF(G105="YES", H89*H57, 0)</f>
        <v>0</v>
      </c>
      <c r="I127" s="174"/>
      <c r="J127" s="333" t="n">
        <f aca="false">H91</f>
        <v>283.789501417615</v>
      </c>
      <c r="K127" s="212"/>
      <c r="L127" s="63"/>
      <c r="M127" s="332" t="n">
        <f aca="false">N90</f>
        <v>228.367633338183</v>
      </c>
      <c r="N127" s="174" t="n">
        <f aca="false">IF(M105="YES", N89*N57, 0)</f>
        <v>0</v>
      </c>
      <c r="O127" s="174"/>
      <c r="P127" s="174" t="n">
        <f aca="false">N91</f>
        <v>228.367633338183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355.231800847783</v>
      </c>
      <c r="B128" s="320" t="n">
        <f aca="false">IF(A105="YES", B89, 0)</f>
        <v>0</v>
      </c>
      <c r="C128" s="324"/>
      <c r="D128" s="320" t="n">
        <f aca="false">B91</f>
        <v>355.231800847783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355.231800847783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1702.73700850569</v>
      </c>
      <c r="H133" s="99" t="n">
        <f aca="false">IF(G105="YES", H89*H57, 0)</f>
        <v>0</v>
      </c>
      <c r="I133" s="217"/>
      <c r="J133" s="181" t="n">
        <f aca="false">H91*H57</f>
        <v>1702.73700850569</v>
      </c>
      <c r="K133" s="212"/>
      <c r="L133" s="63"/>
      <c r="M133" s="182" t="n">
        <f aca="false">N90*N57</f>
        <v>1370.2058000291</v>
      </c>
      <c r="N133" s="99" t="n">
        <f aca="false">IF(M105="YES", N89*N57, 0)</f>
        <v>0</v>
      </c>
      <c r="O133" s="217"/>
      <c r="P133" s="181" t="n">
        <f aca="false">N91*N57</f>
        <v>1370.2058000291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355.231800847783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355.231800847783</v>
      </c>
      <c r="B137" s="38" t="n">
        <f aca="false">IF(A105="YES", B89, 0)</f>
        <v>0</v>
      </c>
      <c r="C137" s="316"/>
      <c r="D137" s="38" t="n">
        <f aca="false">B91</f>
        <v>355.231800847783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848.09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283.789501417615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228.367633338183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355.231800847783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355.231800847783</v>
      </c>
      <c r="B177" s="354" t="n">
        <f aca="false">IF(A105="YES", B89, 0)</f>
        <v>0</v>
      </c>
      <c r="C177" s="356"/>
      <c r="D177" s="354" t="n">
        <f aca="false">B91</f>
        <v>355.231800847783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355.231800847783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355.231800847783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355.231800847783</v>
      </c>
      <c r="B186" s="99" t="n">
        <f aca="false">IF(A105="YES", B89, 0)</f>
        <v>0</v>
      </c>
      <c r="C186" s="352"/>
      <c r="D186" s="99" t="n">
        <f aca="false">B91</f>
        <v>355.231800847783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848.09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2181.63958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2181.63958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107.42209657637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-448.680208333333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-448.680208333333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385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384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51961.7272372354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52476.3332978415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52476.3332978415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17.625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1639.88541555755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1657.51041555755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1639.88541555755</v>
      </c>
      <c r="B167" s="174" t="n">
        <f aca="false">B94</f>
        <v>17.625</v>
      </c>
      <c r="C167" s="171"/>
      <c r="D167" s="171"/>
      <c r="E167" s="174" t="n">
        <f aca="false">B96</f>
        <v>1657.51041555755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E179+A182+B182+A185</f>
        <v>58686.3232978415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566.6165625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1657.51041555755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n">
        <f aca="false">B167</f>
        <v>17.625</v>
      </c>
      <c r="C212" s="171"/>
      <c r="D212" s="171"/>
      <c r="E212" s="174" t="n">
        <f aca="false">E167</f>
        <v>1657.51041555755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58686.3232978415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n">
        <f aca="false">B167</f>
        <v>17.625</v>
      </c>
      <c r="C230" s="183"/>
      <c r="D230" s="183"/>
      <c r="E230" s="99" t="n">
        <f aca="false">E167</f>
        <v>1657.51041555755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566.6165625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193.99</v>
      </c>
      <c r="C255" s="194"/>
      <c r="D255" s="195" t="s">
        <v>215</v>
      </c>
      <c r="E255" s="195"/>
      <c r="F255" s="196" t="n">
        <f aca="false">(B254-F254)+B255</f>
        <v>-354.681875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-354.681875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-448.680208333333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-448.680208333333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18.39</v>
      </c>
      <c r="E32" s="222"/>
      <c r="F32" s="63"/>
      <c r="G32" s="223" t="s">
        <v>241</v>
      </c>
      <c r="H32" s="221" t="str">
        <f aca="false">A41</f>
        <v>18.39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518.39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386</v>
      </c>
      <c r="B41" s="237" t="n">
        <f aca="false">IF(B38="YES", D38+A41, D38)</f>
        <v>518.39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18.39</v>
      </c>
      <c r="I44" s="393" t="n">
        <f aca="false">((A41*(B35-1))+D32)/B35</f>
        <v>18.39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519.39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519.39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104.64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2078.96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173.246666666667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8090.96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68.5397983057685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8159.49979830577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23.907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679.958316525481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703.865316525481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679.958316525481</v>
      </c>
      <c r="B134" s="320" t="n">
        <f aca="false">IF(A111="YES", B95, 0)</f>
        <v>23.907</v>
      </c>
      <c r="C134" s="325"/>
      <c r="D134" s="320" t="n">
        <f aca="false">B97</f>
        <v>703.865316525481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6119.62484872933</v>
      </c>
      <c r="C137" s="316"/>
      <c r="D137" s="38" t="n">
        <f aca="false">IF(A111="YES", B95*B63, 0)</f>
        <v>215.163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6334.78784872933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679.958316525481</v>
      </c>
      <c r="B143" s="38" t="n">
        <f aca="false">IF(A111="YES", B95, 0)</f>
        <v>23.907</v>
      </c>
      <c r="C143" s="316"/>
      <c r="D143" s="38" t="n">
        <f aca="false">B97</f>
        <v>703.865316525481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4.4136</v>
      </c>
      <c r="H148" s="99" t="n">
        <f aca="false">G108-100</f>
        <v>139.988</v>
      </c>
      <c r="I148" s="99"/>
      <c r="J148" s="99" t="n">
        <f aca="false">(H145+J145+G148+H148)-H151</f>
        <v>1311.6016</v>
      </c>
      <c r="K148" s="101"/>
      <c r="L148" s="63"/>
      <c r="M148" s="107" t="n">
        <f aca="false">IF(M111="YES", ((A41*N111)*0.1)*(M133), 0)</f>
        <v>4.4136</v>
      </c>
      <c r="N148" s="99" t="n">
        <f aca="false">M108-100</f>
        <v>99.99</v>
      </c>
      <c r="O148" s="99"/>
      <c r="P148" s="99" t="n">
        <f aca="false">(N145+P145+M148+N148)-N151</f>
        <v>1271.6036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104.64</v>
      </c>
      <c r="B154" s="38" t="n">
        <f aca="false">B108</f>
        <v>0</v>
      </c>
      <c r="C154" s="38"/>
      <c r="D154" s="38" t="n">
        <f aca="false">IF(A111="YES", (A41/100*B111)*B131, 0)*0.1</f>
        <v>6.6204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211.2504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703.865316525481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679.958316525481</v>
      </c>
      <c r="B177" s="354" t="n">
        <f aca="false">IF(A111="YES", B95, 0)</f>
        <v>23.907</v>
      </c>
      <c r="C177" s="357"/>
      <c r="D177" s="354" t="n">
        <f aca="false">B91</f>
        <v>8090.96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6119.62484872933</v>
      </c>
      <c r="C180" s="352"/>
      <c r="D180" s="99" t="n">
        <f aca="false">IF(A111="YES", B95*B63, 0)</f>
        <v>215.163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6334.78784872933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679.958316525481</v>
      </c>
      <c r="B186" s="99" t="n">
        <f aca="false">IF(A111="YES", B95, 0)</f>
        <v>23.907</v>
      </c>
      <c r="C186" s="352"/>
      <c r="D186" s="99" t="n">
        <f aca="false">B97</f>
        <v>703.865316525481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104.64</v>
      </c>
      <c r="B197" s="99" t="n">
        <f aca="false">B108</f>
        <v>0</v>
      </c>
      <c r="C197" s="99"/>
      <c r="D197" s="99" t="n">
        <f aca="false">IF(A111="YES", (A41/100*B111)*B131, 0)*0.1</f>
        <v>6.6204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211.2504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104.64</v>
      </c>
      <c r="C211" s="319" t="s">
        <v>214</v>
      </c>
      <c r="D211" s="369" t="n">
        <f aca="false">B225+E221+B221+B223</f>
        <v>166.194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1526.514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104.64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1526.514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66.204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104.64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2119.79333333333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176.649444444444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9758.152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68.8857039128681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9827.03770391287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818.919808659406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818.919808659406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818.919808659406</v>
      </c>
      <c r="B134" s="320" t="n">
        <f aca="false">IF(A111="YES", B95, 0)</f>
        <v>0</v>
      </c>
      <c r="C134" s="325"/>
      <c r="D134" s="320" t="n">
        <f aca="false">B97</f>
        <v>818.919808659406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7370.27827793465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7370.27827793465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818.919808659406</v>
      </c>
      <c r="B143" s="38" t="n">
        <f aca="false">IF(A111="YES", B95, 0)</f>
        <v>0</v>
      </c>
      <c r="C143" s="316"/>
      <c r="D143" s="38" t="n">
        <f aca="false">B97</f>
        <v>818.919808659406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104.64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204.631666666667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818.919808659406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818.919808659406</v>
      </c>
      <c r="B177" s="354" t="n">
        <f aca="false">IF(A111="YES", B95, 0)</f>
        <v>0</v>
      </c>
      <c r="C177" s="357"/>
      <c r="D177" s="354" t="n">
        <f aca="false">B91</f>
        <v>9758.152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7370.27827793465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7370.27827793465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818.919808659406</v>
      </c>
      <c r="B186" s="99" t="n">
        <f aca="false">IF(A111="YES", B95, 0)</f>
        <v>0</v>
      </c>
      <c r="C186" s="352"/>
      <c r="D186" s="99" t="n">
        <f aca="false">B97</f>
        <v>818.919808659406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104.64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204.631666666667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104.64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1460.31166666667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104.64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1460.31166666667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68.8857039128681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18.39</v>
      </c>
      <c r="E32" s="222"/>
      <c r="F32" s="63"/>
      <c r="G32" s="223" t="s">
        <v>241</v>
      </c>
      <c r="H32" s="221" t="str">
        <f aca="false">A41</f>
        <v>18.39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518.39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386</v>
      </c>
      <c r="B41" s="237" t="n">
        <f aca="false">IF(B38="YES", D38+A41, D38)</f>
        <v>518.39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18.39</v>
      </c>
      <c r="I44" s="393" t="n">
        <f aca="false">((A41*(B35-1))+D32)/B35</f>
        <v>18.39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519.39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519.39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104.64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155</v>
      </c>
      <c r="C80" s="211"/>
      <c r="D80" s="211"/>
      <c r="E80" s="429" t="n">
        <f aca="false">E79+D82</f>
        <v>654.833333333333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335</v>
      </c>
      <c r="C81" s="211"/>
      <c r="D81" s="211"/>
      <c r="E81" s="212" t="n">
        <f aca="false">E80/12</f>
        <v>54.5694444444445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40.8333333333333</v>
      </c>
      <c r="C82" s="211"/>
      <c r="D82" s="290" t="n">
        <f aca="false">IF(A50="YES", 0, B82)</f>
        <v>40.8333333333333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2119.79333333333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176.649444444444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8131.79333333333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68.8857039128681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8200.6790372462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18.39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683.389919770517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683.389919770517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683.389919770517</v>
      </c>
      <c r="B134" s="320" t="n">
        <f aca="false">IF(A111="YES", B95, 0)</f>
        <v>0</v>
      </c>
      <c r="C134" s="325"/>
      <c r="D134" s="320" t="n">
        <f aca="false">B97</f>
        <v>683.389919770517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6150.50927793465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6150.50927793465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683.389919770517</v>
      </c>
      <c r="B143" s="38" t="n">
        <f aca="false">IF(A111="YES", B95, 0)</f>
        <v>0</v>
      </c>
      <c r="C143" s="316"/>
      <c r="D143" s="38" t="n">
        <f aca="false">B97</f>
        <v>683.389919770517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4.4136</v>
      </c>
      <c r="H148" s="99" t="n">
        <f aca="false">G108-100</f>
        <v>139.988</v>
      </c>
      <c r="I148" s="99"/>
      <c r="J148" s="99" t="n">
        <f aca="false">(H145+J145+G148+H148)-H151</f>
        <v>1311.6016</v>
      </c>
      <c r="K148" s="101"/>
      <c r="L148" s="63"/>
      <c r="M148" s="107" t="n">
        <f aca="false">IF(M111="YES", ((A41*N111)*0.1)*(M133), 0)</f>
        <v>4.4136</v>
      </c>
      <c r="N148" s="99" t="n">
        <f aca="false">M108-100</f>
        <v>99.99</v>
      </c>
      <c r="O148" s="99"/>
      <c r="P148" s="99" t="n">
        <f aca="false">(N145+P145+M148+N148)-N151</f>
        <v>1271.6036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104.64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204.63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683.389919770517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683.389919770517</v>
      </c>
      <c r="B177" s="354" t="n">
        <f aca="false">IF(A111="YES", B95, 0)</f>
        <v>0</v>
      </c>
      <c r="C177" s="357"/>
      <c r="D177" s="354" t="n">
        <f aca="false">B91</f>
        <v>8131.79333333333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6150.50927793465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6150.50927793465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683.389919770517</v>
      </c>
      <c r="B186" s="99" t="n">
        <f aca="false">IF(A111="YES", B95, 0)</f>
        <v>0</v>
      </c>
      <c r="C186" s="352"/>
      <c r="D186" s="99" t="n">
        <f aca="false">B97</f>
        <v>683.389919770517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104.64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204.63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104.64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1460.31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104.64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1460.31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68.8857039128681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155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335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262" t="s">
        <v>385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384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53504.689207262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1825.627257285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58420.0722331201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58420.0722331201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19.09375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1825.627257285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1603.91015136705</v>
      </c>
      <c r="C96" s="130"/>
      <c r="D96" s="130"/>
      <c r="E96" s="109"/>
      <c r="F96" s="93" t="s">
        <v>119</v>
      </c>
      <c r="G96" s="94" t="n">
        <f aca="false">G94+G95</f>
        <v>1825.627257285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 t="n">
        <f aca="false">ROUND(G95, 2)</f>
        <v>1825.63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5895.16</v>
      </c>
      <c r="B201" s="183" t="n">
        <f aca="false">E179+A201+(B182*1.2)+A185</f>
        <v>64670.148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-7736.0331562543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240.99</v>
      </c>
      <c r="C255" s="194"/>
      <c r="D255" s="195" t="s">
        <v>215</v>
      </c>
      <c r="E255" s="195"/>
      <c r="F255" s="196" t="n">
        <f aca="false">(B254-F254)+B255</f>
        <v>-8043.7150312543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-7736.0331562543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-8043.7150312543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560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398</v>
      </c>
      <c r="E44" s="100"/>
      <c r="F44" s="63"/>
      <c r="G44" s="63" t="s">
        <v>255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1035.25903141948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3" t="n">
        <v>30.0</v>
      </c>
      <c r="C111" s="313"/>
      <c r="D111" s="103" t="s">
        <v>411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78</v>
      </c>
      <c r="C134" s="325"/>
      <c r="D134" s="320" t="n">
        <f aca="false">B97</f>
        <v>1035.25903141948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78</v>
      </c>
      <c r="C143" s="316"/>
      <c r="D143" s="38" t="n">
        <f aca="false">B97</f>
        <v>1035.25903141948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1035.25903141948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78</v>
      </c>
      <c r="C186" s="352"/>
      <c r="D186" s="99" t="n">
        <f aca="false">B97</f>
        <v>1035.25903141948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13817.5987938685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1151.46656615571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1151.46656615571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 B95, 0)</f>
        <v>0</v>
      </c>
      <c r="C134" s="325"/>
      <c r="D134" s="320" t="n">
        <f aca="false">B97</f>
        <v>1151.46656615571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10363.1990954014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10363.1990954014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1151.46656615571</v>
      </c>
      <c r="B143" s="38" t="n">
        <f aca="false">IF(A111="YES", B95, 0)</f>
        <v>0</v>
      </c>
      <c r="C143" s="316"/>
      <c r="D143" s="38" t="n">
        <f aca="false">B97</f>
        <v>1151.46656615571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1151.46656615571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 B95, 0)</f>
        <v>0</v>
      </c>
      <c r="C177" s="357"/>
      <c r="D177" s="354" t="n">
        <f aca="false">B97</f>
        <v>1151.46656615571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10363.1990954014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10363.1990954014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1151.46656615571</v>
      </c>
      <c r="B186" s="99" t="n">
        <f aca="false">IF(A111="YES", B95, 0)</f>
        <v>0</v>
      </c>
      <c r="C186" s="352"/>
      <c r="D186" s="99" t="n">
        <f aca="false">B97</f>
        <v>1151.46656615571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960.900732822375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0</v>
      </c>
      <c r="C134" s="325"/>
      <c r="D134" s="320" t="n">
        <f aca="false">B97</f>
        <v>960.900732822375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8648.10659540137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0</v>
      </c>
      <c r="C143" s="316"/>
      <c r="D143" s="38" t="n">
        <f aca="false">B97</f>
        <v>960.900732822375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960.900732822375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0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8648.10659540137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0</v>
      </c>
      <c r="C186" s="352"/>
      <c r="D186" s="99" t="n">
        <f aca="false">B97</f>
        <v>960.900732822375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103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496.293774730148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41529.7578994055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1468.71713433889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49936.3825675223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49936.3825675223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1468.71713433889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1468.71713433889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1468.71713433889</v>
      </c>
      <c r="T167" s="174" t="n">
        <f aca="false">T94</f>
        <v>0</v>
      </c>
      <c r="U167" s="171"/>
      <c r="V167" s="171"/>
      <c r="W167" s="174" t="n">
        <f aca="false">T96</f>
        <v>1468.71713433889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199.99</v>
      </c>
      <c r="C182" s="99"/>
      <c r="D182" s="23"/>
      <c r="E182" s="99" t="n">
        <f aca="false">E179+A182+(B182*1.2)+A185</f>
        <v>80840.4182026159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10227.6335675223</v>
      </c>
      <c r="T182" s="99" t="n">
        <f aca="false">T114</f>
        <v>199.99</v>
      </c>
      <c r="U182" s="99"/>
      <c r="V182" s="23"/>
      <c r="W182" s="99" t="n">
        <f aca="false">W179+S182+T182+S185</f>
        <v>55906.3725675223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1471.00236163194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1468.71713433889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E179+A201+(B182*1.2)+A185</f>
        <v>75117.708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199.99</v>
      </c>
      <c r="C224" s="99"/>
      <c r="D224" s="109"/>
      <c r="E224" s="99" t="n">
        <f aca="false">E182</f>
        <v>80840.4182026159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5169.51058011585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5169.51058011585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9600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25053.9996087026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16970.4692523935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130"/>
      <c r="D82" s="130"/>
      <c r="E82" s="109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6875.35612118848</v>
      </c>
      <c r="C86" s="130"/>
      <c r="D86" s="130"/>
      <c r="E86" s="109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60854.6478788115</v>
      </c>
      <c r="C88" s="130"/>
      <c r="D88" s="130"/>
      <c r="E88" s="109"/>
      <c r="F88" s="31" t="s">
        <v>112</v>
      </c>
      <c r="G88" s="33" t="n">
        <f aca="false">G81-G86</f>
        <v>59783.8234968795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52819.4523223425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2105.73275875463</v>
      </c>
      <c r="C89" s="130"/>
      <c r="D89" s="130"/>
      <c r="E89" s="109"/>
      <c r="F89" s="31" t="s">
        <v>113</v>
      </c>
      <c r="G89" s="33" t="n">
        <f aca="false">(G88/G87)</f>
        <v>1929.9738562329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1867.981865922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71594.9137976573</v>
      </c>
      <c r="C90" s="130"/>
      <c r="D90" s="130"/>
      <c r="E90" s="109"/>
      <c r="F90" s="31" t="s">
        <v>114</v>
      </c>
      <c r="G90" s="33" t="n">
        <f aca="false">((G89*(G85))+G77)</f>
        <v>65619.1111119187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63511.3834413482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71594.9137976573</v>
      </c>
      <c r="C92" s="130"/>
      <c r="D92" s="130"/>
      <c r="E92" s="109"/>
      <c r="F92" s="56" t="s">
        <v>116</v>
      </c>
      <c r="G92" s="65" t="n">
        <f aca="false">(G90+G91)</f>
        <v>65619.1111119187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63511.3834413482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107.578058823529</v>
      </c>
      <c r="C94" s="130"/>
      <c r="D94" s="130"/>
      <c r="E94" s="109"/>
      <c r="F94" s="88" t="s">
        <v>117</v>
      </c>
      <c r="G94" s="259" t="n">
        <f aca="false">IF(B26="YES",((E40/B85)*(1+A108)*(C45/100)),"0")</f>
        <v>89.6483823529412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2105.73275875463</v>
      </c>
      <c r="C95" s="130"/>
      <c r="D95" s="130"/>
      <c r="E95" s="109"/>
      <c r="F95" s="91" t="s">
        <v>118</v>
      </c>
      <c r="G95" s="92" t="n">
        <f aca="false">G92/(G85)</f>
        <v>1929.9738562329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1867.981865922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2213.31081757815</v>
      </c>
      <c r="C96" s="130"/>
      <c r="D96" s="130"/>
      <c r="E96" s="109"/>
      <c r="F96" s="93" t="s">
        <v>119</v>
      </c>
      <c r="G96" s="94" t="n">
        <f aca="false">G94+G95</f>
        <v>2019.62223858584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1950.73421886318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2105.73275875463</v>
      </c>
      <c r="B167" s="174" t="n">
        <f aca="false">B94</f>
        <v>107.578058823529</v>
      </c>
      <c r="C167" s="171"/>
      <c r="D167" s="171"/>
      <c r="E167" s="174" t="n">
        <f aca="false">B96</f>
        <v>2213.31081757815</v>
      </c>
      <c r="F167" s="23"/>
      <c r="G167" s="23" t="n">
        <f aca="false">ROUND(G95, 2)</f>
        <v>1929.97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1867.981865922</v>
      </c>
      <c r="T167" s="174" t="n">
        <f aca="false">T94</f>
        <v>82.7523529411765</v>
      </c>
      <c r="U167" s="171"/>
      <c r="V167" s="171"/>
      <c r="W167" s="174" t="n">
        <f aca="false">T96</f>
        <v>1950.73421886318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99.3028235294117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13464.9097976573</v>
      </c>
      <c r="B182" s="99" t="str">
        <f aca="false">B114</f>
        <v>239.99</v>
      </c>
      <c r="C182" s="99"/>
      <c r="D182" s="23"/>
      <c r="E182" s="99" t="n">
        <f aca="false">E179+A182+B182+A185</f>
        <v>81444.9037976573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13726.9459513482</v>
      </c>
      <c r="T182" s="99" t="n">
        <f aca="false">T114</f>
        <v>199.99</v>
      </c>
      <c r="U182" s="99"/>
      <c r="V182" s="23"/>
      <c r="W182" s="99" t="n">
        <f aca="false">W179+S182+T182+S185</f>
        <v>73321.3734413482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663.1896225</v>
      </c>
      <c r="C188" s="130"/>
      <c r="D188" s="130"/>
      <c r="E188" s="99" t="n">
        <f aca="false">(E40*A108)*0.1*(C45/100)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833.520789166667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1631.44351424132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2213.31081757815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1950.73421886318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7488.976</v>
      </c>
      <c r="B201" s="183" t="n">
        <f aca="false">E179+A201+B182+A185</f>
        <v>75468.97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2105.73275875463</v>
      </c>
      <c r="B212" s="174" t="n">
        <f aca="false">B167</f>
        <v>107.578058823529</v>
      </c>
      <c r="C212" s="171"/>
      <c r="D212" s="171"/>
      <c r="E212" s="174" t="n">
        <f aca="false">E167</f>
        <v>2213.31081757815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13464.9097976573</v>
      </c>
      <c r="B224" s="99" t="str">
        <f aca="false">B182</f>
        <v>239.99</v>
      </c>
      <c r="C224" s="99"/>
      <c r="D224" s="109"/>
      <c r="E224" s="99" t="n">
        <f aca="false">E182</f>
        <v>81444.9037976573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2105.73275875463</v>
      </c>
      <c r="B230" s="99" t="n">
        <f aca="false">B167</f>
        <v>107.578058823529</v>
      </c>
      <c r="C230" s="183"/>
      <c r="D230" s="183"/>
      <c r="E230" s="99" t="n">
        <f aca="false">E167</f>
        <v>2213.31081757815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10477.1591854167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5985.93379765727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803.386666666667</v>
      </c>
      <c r="C255" s="194"/>
      <c r="D255" s="195" t="s">
        <v>215</v>
      </c>
      <c r="E255" s="195"/>
      <c r="F255" s="196" t="n">
        <f aca="false">(B254-F254)+B255</f>
        <v>6126.13084182394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5985.93379765727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6126.13084182394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1329.7404053987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str">
        <f aca="false">IF(B26="YES", K42, "0.00")</f>
        <v>0.00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32029.519024361</v>
      </c>
      <c r="N39" s="1" t="n">
        <f aca="false">K39-L39</f>
        <v>16847.980975639</v>
      </c>
      <c r="P39" s="208"/>
    </row>
    <row r="40" customFormat="false" ht="17.35" hidden="false" customHeight="false" outlineLevel="0" collapsed="false">
      <c r="A40" s="312" t="n">
        <f aca="false">E36*A45/100</f>
        <v>9600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8000</v>
      </c>
      <c r="L40" s="2" t="n">
        <f aca="false">K39-L39</f>
        <v>16847.980975639</v>
      </c>
      <c r="N40" s="1" t="n">
        <f aca="false">N38-N39</f>
        <v>-13936.300975639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1329.7404053987</v>
      </c>
      <c r="L47" s="2" t="n">
        <f aca="false">L49-K42</f>
        <v>800</v>
      </c>
      <c r="M47" s="1" t="n">
        <f aca="false">K47-L47</f>
        <v>529.740405398704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1329.7404053987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1329.7404053987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26936.3843741913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16970.4692523935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565.713574305556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1329.7404053987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1329.7404053987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69330.004</v>
      </c>
      <c r="C81" s="130"/>
      <c r="D81" s="130"/>
      <c r="E81" s="109"/>
      <c r="F81" s="25" t="s">
        <v>105</v>
      </c>
      <c r="G81" s="27" t="n">
        <f aca="false">G158</f>
        <v>69330.004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9600</v>
      </c>
      <c r="C82" s="130"/>
      <c r="D82" s="130"/>
      <c r="E82" s="109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6875.35612118848</v>
      </c>
      <c r="C86" s="130"/>
      <c r="D86" s="130"/>
      <c r="E86" s="109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62454.6478788115</v>
      </c>
      <c r="C88" s="130"/>
      <c r="D88" s="130"/>
      <c r="E88" s="109"/>
      <c r="F88" s="31" t="s">
        <v>112</v>
      </c>
      <c r="G88" s="33" t="n">
        <f aca="false">G81-G86</f>
        <v>61383.8234968795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52819.4523223425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2161.09701656312</v>
      </c>
      <c r="C89" s="130"/>
      <c r="D89" s="130"/>
      <c r="E89" s="109"/>
      <c r="F89" s="31" t="s">
        <v>113</v>
      </c>
      <c r="G89" s="33" t="n">
        <f aca="false">(G88/G87)</f>
        <v>1981.62592512632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1867.981865922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73477.2985631459</v>
      </c>
      <c r="C90" s="130"/>
      <c r="D90" s="130"/>
      <c r="E90" s="109"/>
      <c r="F90" s="31" t="s">
        <v>114</v>
      </c>
      <c r="G90" s="33" t="n">
        <f aca="false">((G89*(G85))+G77)</f>
        <v>67375.2814542948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63511.3834413482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73477.2985631459</v>
      </c>
      <c r="C92" s="130"/>
      <c r="D92" s="130"/>
      <c r="E92" s="109"/>
      <c r="F92" s="56" t="s">
        <v>116</v>
      </c>
      <c r="G92" s="65" t="n">
        <f aca="false">(G90+G91)</f>
        <v>67375.2814542948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63511.3834413482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2161.09701656312</v>
      </c>
      <c r="C95" s="130"/>
      <c r="D95" s="130"/>
      <c r="E95" s="109"/>
      <c r="F95" s="91" t="s">
        <v>118</v>
      </c>
      <c r="G95" s="92" t="n">
        <f aca="false">G92/(G85)</f>
        <v>1981.62592512632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1867.981865922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2161.09701656312</v>
      </c>
      <c r="C96" s="130"/>
      <c r="D96" s="130"/>
      <c r="E96" s="109"/>
      <c r="F96" s="93" t="s">
        <v>119</v>
      </c>
      <c r="G96" s="94" t="n">
        <f aca="false">G94+G95</f>
        <v>1981.62592512632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1867.981865922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1375.84776365029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-49646.5283333333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69330.004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2161.09701656312</v>
      </c>
      <c r="B167" s="174" t="str">
        <f aca="false">B94</f>
        <v>0</v>
      </c>
      <c r="C167" s="171"/>
      <c r="D167" s="171"/>
      <c r="E167" s="174" t="n">
        <f aca="false">B96</f>
        <v>2161.09701656312</v>
      </c>
      <c r="F167" s="23"/>
      <c r="G167" s="23" t="n">
        <f aca="false">ROUND(G95, 2)</f>
        <v>1981.63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1867.981865922</v>
      </c>
      <c r="T167" s="174" t="n">
        <f aca="false">T94</f>
        <v>0</v>
      </c>
      <c r="U167" s="171"/>
      <c r="V167" s="171"/>
      <c r="W167" s="174" t="n">
        <f aca="false">T96</f>
        <v>1867.981865922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0</v>
      </c>
      <c r="AD167" s="171"/>
      <c r="AE167" s="171"/>
      <c r="AF167" s="174" t="n">
        <f aca="false">AC96</f>
        <v>1375.84776365029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69330.004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13747.2945631459</v>
      </c>
      <c r="B182" s="99" t="str">
        <f aca="false">B114</f>
        <v>239.99</v>
      </c>
      <c r="C182" s="99"/>
      <c r="D182" s="23"/>
      <c r="E182" s="99" t="n">
        <f aca="false">E179+A182+B182+A185</f>
        <v>83327.2885631459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13726.9459513482</v>
      </c>
      <c r="T182" s="99" t="n">
        <f aca="false">T114</f>
        <v>199.99</v>
      </c>
      <c r="U182" s="99"/>
      <c r="V182" s="23"/>
      <c r="W182" s="99" t="n">
        <f aca="false">W179+S182+T182+S185</f>
        <v>73321.3734413482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0.11577</v>
      </c>
      <c r="B188" s="99" t="n">
        <f aca="false">(G158*B67)/1.2</f>
        <v>565.713574305556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665.705240972222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2161.09701656312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1867.981865922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1375.84776365029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7645.416</v>
      </c>
      <c r="B201" s="183" t="n">
        <f aca="false">E179+A201+B182+A185</f>
        <v>77225.41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2161.09701656312</v>
      </c>
      <c r="B212" s="174" t="str">
        <f aca="false">B167</f>
        <v>0</v>
      </c>
      <c r="C212" s="171"/>
      <c r="D212" s="171"/>
      <c r="E212" s="174" t="n">
        <f aca="false">E167</f>
        <v>2161.09701656312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69330.004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13747.2945631459</v>
      </c>
      <c r="B224" s="99" t="str">
        <f aca="false">B182</f>
        <v>239.99</v>
      </c>
      <c r="C224" s="99"/>
      <c r="D224" s="109"/>
      <c r="E224" s="99" t="n">
        <f aca="false">E182</f>
        <v>83327.2885631459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2161.09701656312</v>
      </c>
      <c r="B230" s="99" t="str">
        <f aca="false">B167</f>
        <v>0</v>
      </c>
      <c r="C230" s="183"/>
      <c r="D230" s="183"/>
      <c r="E230" s="99" t="n">
        <f aca="false">E167</f>
        <v>2161.09701656312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565.713574305556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10419.8752409722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6111.87856314593</v>
      </c>
      <c r="C254" s="194"/>
      <c r="D254" s="195" t="s">
        <v>213</v>
      </c>
      <c r="E254" s="195"/>
      <c r="F254" s="196" t="n">
        <f aca="false">F261+F267+F269+B270+B271</f>
        <v>678.856289166667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5533.01394064593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6111.87856314593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678.856289166667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5533.01394064593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382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1288.32362534388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str">
        <f aca="false">IF(B26="YES", K42, "0.00")</f>
        <v>0.00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33346.7474542194</v>
      </c>
      <c r="N39" s="1" t="n">
        <f aca="false">K39-L39</f>
        <v>15530.7525457806</v>
      </c>
      <c r="P39" s="208"/>
    </row>
    <row r="40" customFormat="false" ht="17.35" hidden="false" customHeight="false" outlineLevel="0" collapsed="false">
      <c r="A40" s="312" t="n">
        <f aca="false">E36*A45/100</f>
        <v>11520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9600</v>
      </c>
      <c r="L40" s="2" t="n">
        <f aca="false">K39-L39</f>
        <v>15530.7525457806</v>
      </c>
      <c r="N40" s="1" t="n">
        <f aca="false">N38-N39</f>
        <v>-12619.0725457806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1288.32362534388</v>
      </c>
      <c r="L47" s="2" t="n">
        <f aca="false">L49-K42</f>
        <v>800</v>
      </c>
      <c r="M47" s="1" t="n">
        <f aca="false">K47-L47</f>
        <v>488.323625343883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1288.32362534388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1288.32362534388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27627.2430012975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1288.32362534388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1288.32362534388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130"/>
      <c r="D82" s="130"/>
      <c r="E82" s="109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7742.81304051719</v>
      </c>
      <c r="C86" s="130"/>
      <c r="D86" s="130"/>
      <c r="E86" s="109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28.0473680348001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59987.1909594828</v>
      </c>
      <c r="C88" s="130"/>
      <c r="D88" s="130"/>
      <c r="E88" s="109"/>
      <c r="F88" s="31" t="s">
        <v>112</v>
      </c>
      <c r="G88" s="33" t="n">
        <f aca="false">G81-G86</f>
        <v>58194.5873962554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2138.78146730392</v>
      </c>
      <c r="C89" s="130"/>
      <c r="D89" s="130"/>
      <c r="E89" s="109"/>
      <c r="F89" s="31" t="s">
        <v>113</v>
      </c>
      <c r="G89" s="33" t="n">
        <f aca="false">(G88/G87)</f>
        <v>1878.66927338456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72718.5698883334</v>
      </c>
      <c r="C90" s="130"/>
      <c r="D90" s="130"/>
      <c r="E90" s="109"/>
      <c r="F90" s="31" t="s">
        <v>114</v>
      </c>
      <c r="G90" s="33" t="n">
        <f aca="false">((G89*(G85))+G77)</f>
        <v>63874.7552950752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72718.5698883334</v>
      </c>
      <c r="C92" s="130"/>
      <c r="D92" s="130"/>
      <c r="E92" s="109"/>
      <c r="F92" s="56" t="s">
        <v>116</v>
      </c>
      <c r="G92" s="65" t="n">
        <f aca="false">(G90+G91)</f>
        <v>63874.7552950752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2138.78146730392</v>
      </c>
      <c r="C95" s="130"/>
      <c r="D95" s="130"/>
      <c r="E95" s="109"/>
      <c r="F95" s="91" t="s">
        <v>118</v>
      </c>
      <c r="G95" s="92" t="n">
        <f aca="false">G92/(G85)</f>
        <v>1878.66927338456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2138.78146730392</v>
      </c>
      <c r="C96" s="130"/>
      <c r="D96" s="130"/>
      <c r="E96" s="109"/>
      <c r="F96" s="93" t="s">
        <v>119</v>
      </c>
      <c r="G96" s="94" t="n">
        <f aca="false">G94+G95</f>
        <v>1878.66927338456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1821.5471805777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1329.41307830599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232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2138.78146730392</v>
      </c>
      <c r="B167" s="174" t="str">
        <f aca="false">B94</f>
        <v>0</v>
      </c>
      <c r="C167" s="171"/>
      <c r="D167" s="171"/>
      <c r="E167" s="174" t="n">
        <f aca="false">B96</f>
        <v>2138.78146730392</v>
      </c>
      <c r="F167" s="23"/>
      <c r="G167" s="23" t="n">
        <f aca="false">ROUND(G95, 2)</f>
        <v>1878.67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0</v>
      </c>
      <c r="U167" s="171"/>
      <c r="V167" s="171"/>
      <c r="W167" s="174" t="n">
        <f aca="false">T96</f>
        <v>1821.5471805777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0</v>
      </c>
      <c r="AD167" s="171"/>
      <c r="AE167" s="171"/>
      <c r="AF167" s="174" t="n">
        <f aca="false">AC96</f>
        <v>1329.41307830599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16508.5658883334</v>
      </c>
      <c r="B182" s="99" t="str">
        <f aca="false">B114</f>
        <v>199.99</v>
      </c>
      <c r="C182" s="99"/>
      <c r="D182" s="23"/>
      <c r="E182" s="99" t="n">
        <f aca="false">E179+A182+(B182*1.2)+A185</f>
        <v>84488.5578883334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2138.78146730392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1821.5471805777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1329.41307830599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7664.776</v>
      </c>
      <c r="B201" s="183" t="n">
        <f aca="false">E179+A201+(B182*1.2)+A185</f>
        <v>75644.768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2138.78146730392</v>
      </c>
      <c r="B212" s="174" t="str">
        <f aca="false">B167</f>
        <v>0</v>
      </c>
      <c r="C212" s="171"/>
      <c r="D212" s="171"/>
      <c r="E212" s="174" t="n">
        <f aca="false">E167</f>
        <v>2138.78146730392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16508.5658883334</v>
      </c>
      <c r="B224" s="99" t="str">
        <f aca="false">B182</f>
        <v>199.99</v>
      </c>
      <c r="C224" s="99"/>
      <c r="D224" s="109"/>
      <c r="E224" s="99" t="n">
        <f aca="false">E182</f>
        <v>84488.5578883334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2138.78146730392</v>
      </c>
      <c r="B230" s="99" t="str">
        <f aca="false">B167</f>
        <v>0</v>
      </c>
      <c r="C230" s="183"/>
      <c r="D230" s="183"/>
      <c r="E230" s="99" t="n">
        <f aca="false">E167</f>
        <v>2138.78146730392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8853.78988833338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8290.59026583338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8853.78988833338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8290.59026583338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</v>
      </c>
      <c r="I31" s="234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4689.3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1256.6365051246</v>
      </c>
      <c r="E33" s="212"/>
      <c r="F33" s="63"/>
      <c r="G33" s="215" t="s">
        <v>352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I31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106</v>
      </c>
      <c r="H40" s="234" t="n">
        <f aca="false">A40/1.2</f>
        <v>16000</v>
      </c>
      <c r="I40" s="234" t="n">
        <f aca="false">H39-I39</f>
        <v>-4559.56428780247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26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212"/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7435.17604166667</v>
      </c>
      <c r="C81" s="211"/>
      <c r="D81" s="211"/>
      <c r="E81" s="212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212.433601190476</v>
      </c>
      <c r="C82" s="211"/>
      <c r="D82" s="211"/>
      <c r="E82" s="212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211"/>
      <c r="D83" s="211"/>
      <c r="E83" s="212"/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46728.1537210275</v>
      </c>
      <c r="C85" s="211"/>
      <c r="D85" s="211"/>
      <c r="E85" s="212"/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395.841560363686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47123.9952813912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174.174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1346.39986518261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1520.57386518261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1346.39986518261</v>
      </c>
      <c r="B128" s="320" t="n">
        <f aca="false">IF(A105="YES", B89, 0)</f>
        <v>174.174</v>
      </c>
      <c r="C128" s="324"/>
      <c r="D128" s="320" t="n">
        <f aca="false">B91</f>
        <v>1520.57386518261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26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26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12117.5987866435</v>
      </c>
      <c r="C131" s="316"/>
      <c r="D131" s="38" t="n">
        <f aca="false">IF(A105="YES", B89*B57, 0)</f>
        <v>1567.566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13685.1647866435</v>
      </c>
      <c r="B134" s="38" t="n">
        <f aca="false">E114</f>
        <v>4000</v>
      </c>
      <c r="C134" s="316"/>
      <c r="D134" s="336" t="n">
        <f aca="false">B58</f>
        <v>26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1346.39986518261</v>
      </c>
      <c r="B137" s="38" t="n">
        <f aca="false">IF(A105="YES", B89, 0)</f>
        <v>174.174</v>
      </c>
      <c r="C137" s="316"/>
      <c r="D137" s="38" t="n">
        <f aca="false">B91</f>
        <v>1520.57386518261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1520.57386518261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1346.39986518261</v>
      </c>
      <c r="B177" s="354" t="n">
        <f aca="false">IF(A105="YES", B89, 0)</f>
        <v>174.174</v>
      </c>
      <c r="C177" s="356"/>
      <c r="D177" s="354" t="n">
        <f aca="false">B91</f>
        <v>1520.57386518261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12117.5987866435</v>
      </c>
      <c r="C180" s="352"/>
      <c r="D180" s="99" t="n">
        <f aca="false">IF(A105="YES", B89*B57, 0)</f>
        <v>1567.566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13685.1647866435</v>
      </c>
      <c r="B183" s="99" t="n">
        <f aca="false">E114</f>
        <v>4000</v>
      </c>
      <c r="C183" s="352"/>
      <c r="D183" s="360" t="n">
        <f aca="false">B58</f>
        <v>26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1346.39986518261</v>
      </c>
      <c r="B186" s="99" t="n">
        <f aca="false">IF(A105="YES", B89, 0)</f>
        <v>174.174</v>
      </c>
      <c r="C186" s="352"/>
      <c r="D186" s="99" t="n">
        <f aca="false">B91</f>
        <v>1520.57386518261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1774.25025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1746.78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6606.708125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395.841560363686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1663.42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1388.82255628002</v>
      </c>
      <c r="E33" s="212"/>
      <c r="F33" s="63"/>
      <c r="G33" s="215" t="s">
        <v>352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75.61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49108.727922549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75.61</v>
      </c>
      <c r="C40" s="103"/>
      <c r="D40" s="181" t="n">
        <f aca="false">I32</f>
        <v>1663.42</v>
      </c>
      <c r="E40" s="212"/>
      <c r="F40" s="63"/>
      <c r="G40" s="63" t="s">
        <v>106</v>
      </c>
      <c r="H40" s="234" t="n">
        <f aca="false">(A40)/1.2</f>
        <v>24583.3333333333</v>
      </c>
      <c r="I40" s="234" t="n">
        <f aca="false">H39-I39</f>
        <v>-231.227922548998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75.61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510" t="n">
        <v>100</v>
      </c>
      <c r="D45" s="510"/>
      <c r="E45" s="212"/>
      <c r="F45" s="63"/>
      <c r="G45" s="63" t="s">
        <v>373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1388.82255628002</v>
      </c>
      <c r="I48" s="234" t="n">
        <f aca="false">I49-H42</f>
        <v>1324.39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1388.82255628002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6" t="n">
        <f aca="false">D64/(B58+B57)</f>
        <v>222.550284090909</v>
      </c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820.0375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6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466" t="n">
        <f aca="false">(D73+D76+D79+D80)/(B58+B57)</f>
        <v>53.9393939393939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6749.43958333333</v>
      </c>
      <c r="C81" s="211"/>
      <c r="D81" s="211"/>
      <c r="E81" s="466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306.792708333333</v>
      </c>
      <c r="C82" s="211"/>
      <c r="D82" s="211"/>
      <c r="E82" s="466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1313.21255628002</v>
      </c>
      <c r="C83" s="211"/>
      <c r="D83" s="211"/>
      <c r="E83" s="466" t="n">
        <f aca="false">B83+E80+E77+E64</f>
        <v>1609.90425451234</v>
      </c>
      <c r="F83" s="63"/>
      <c r="G83" s="304" t="s">
        <v>104</v>
      </c>
      <c r="H83" s="305" t="n">
        <f aca="false">H47</f>
        <v>1313.21255628002</v>
      </c>
      <c r="I83" s="211"/>
      <c r="J83" s="211"/>
      <c r="K83" s="212"/>
      <c r="L83" s="63"/>
      <c r="M83" s="304" t="s">
        <v>104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42768.1389857925</v>
      </c>
      <c r="C85" s="211"/>
      <c r="D85" s="211"/>
      <c r="E85" s="466" t="n">
        <f aca="false">B85/(B58+B57)</f>
        <v>1944.00631753602</v>
      </c>
      <c r="F85" s="63"/>
      <c r="G85" s="287" t="s">
        <v>114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114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301.913042457188</v>
      </c>
      <c r="C86" s="211"/>
      <c r="D86" s="211"/>
      <c r="E86" s="466" t="n">
        <f aca="false">B86/(B58+B57)</f>
        <v>13.7233201116904</v>
      </c>
      <c r="F86" s="63"/>
      <c r="G86" s="210" t="s">
        <v>115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115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43070.0520282497</v>
      </c>
      <c r="C87" s="211"/>
      <c r="D87" s="211"/>
      <c r="E87" s="466" t="n">
        <f aca="false">E86+E85</f>
        <v>1957.72963764771</v>
      </c>
      <c r="F87" s="63"/>
      <c r="G87" s="284" t="s">
        <v>116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117.9516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88.7157333333333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73.9297777777778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1957.72963764771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2075.68123764771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1637.21632240048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1360.50674609537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1548.50058906714</v>
      </c>
      <c r="H127" s="174" t="n">
        <f aca="false">IF(G105="YES", H89*H57, 0)</f>
        <v>532.2944</v>
      </c>
      <c r="I127" s="174"/>
      <c r="J127" s="333" t="n">
        <f aca="false">H91</f>
        <v>1637.21632240048</v>
      </c>
      <c r="K127" s="212"/>
      <c r="L127" s="63"/>
      <c r="M127" s="332" t="n">
        <f aca="false">N90</f>
        <v>1286.57696831759</v>
      </c>
      <c r="N127" s="174" t="n">
        <f aca="false">IF(M105="YES", N89*N57, 0)</f>
        <v>443.578666666667</v>
      </c>
      <c r="O127" s="174"/>
      <c r="P127" s="174" t="n">
        <f aca="false">N91</f>
        <v>1360.50674609537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1957.72963764771</v>
      </c>
      <c r="B128" s="320" t="n">
        <f aca="false">IF(A105="YES", B89, 0)</f>
        <v>117.9516</v>
      </c>
      <c r="C128" s="324"/>
      <c r="D128" s="320" t="n">
        <f aca="false">B91</f>
        <v>2075.68123764771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17619.5667388294</v>
      </c>
      <c r="C131" s="316"/>
      <c r="D131" s="38" t="n">
        <f aca="false">IF(A105="YES", B89*B57, 0)</f>
        <v>1061.5644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9291.00353440285</v>
      </c>
      <c r="H133" s="99" t="n">
        <f aca="false">IF(G105="YES", H89*H57, 0)</f>
        <v>532.2944</v>
      </c>
      <c r="I133" s="217"/>
      <c r="J133" s="181" t="n">
        <f aca="false">H91*H57</f>
        <v>9823.29793440285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443.578666666667</v>
      </c>
      <c r="O133" s="217"/>
      <c r="P133" s="181" t="n">
        <f aca="false">N91*N57</f>
        <v>8163.04047657219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18681.1311388294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1957.72963764771</v>
      </c>
      <c r="B137" s="38" t="n">
        <f aca="false">IF(A105="YES", B89, 0)</f>
        <v>117.9516</v>
      </c>
      <c r="C137" s="316"/>
      <c r="D137" s="38" t="n">
        <f aca="false">B91</f>
        <v>2075.68123764771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33.2684</v>
      </c>
      <c r="H142" s="99" t="n">
        <f aca="false">G102-100</f>
        <v>99.99</v>
      </c>
      <c r="I142" s="99"/>
      <c r="J142" s="99" t="n">
        <f aca="false">(H139+J139+G142+H142)-H145</f>
        <v>816.622983333333</v>
      </c>
      <c r="K142" s="101"/>
      <c r="L142" s="63"/>
      <c r="M142" s="107" t="n">
        <f aca="false">IF(M105="YES", ((B36*N105)*0.1)*(M130), 0)</f>
        <v>33.2684</v>
      </c>
      <c r="N142" s="99" t="n">
        <f aca="false">M102-100</f>
        <v>99.99</v>
      </c>
      <c r="O142" s="99"/>
      <c r="P142" s="99" t="n">
        <f aca="false">(N139+P139+M142+N142)-N145</f>
        <v>816.622983333333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49.9026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1369.93176666667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1637.21632240048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1360.50674609537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2075.68123764771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1957.72963764771</v>
      </c>
      <c r="B177" s="354" t="n">
        <f aca="false">IF(A105="YES", B89, 0)</f>
        <v>117.9516</v>
      </c>
      <c r="C177" s="356"/>
      <c r="D177" s="354" t="n">
        <f aca="false">B91</f>
        <v>2075.68123764771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17619.5667388294</v>
      </c>
      <c r="C180" s="352"/>
      <c r="D180" s="99" t="n">
        <f aca="false">IF(A105="YES", B89*B57, 0)</f>
        <v>1061.5644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18681.1311388294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1957.72963764771</v>
      </c>
      <c r="B186" s="99" t="n">
        <f aca="false">IF(A105="YES", B89, 0)</f>
        <v>117.9516</v>
      </c>
      <c r="C186" s="352"/>
      <c r="D186" s="99" t="n">
        <f aca="false">B91</f>
        <v>2075.68123764771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49.9026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1369.93176666667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820.0375</v>
      </c>
      <c r="C211" s="319" t="s">
        <v>214</v>
      </c>
      <c r="D211" s="369" t="n">
        <f aca="false">B225+E221+B221+B223</f>
        <v>839.017666666667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4915.08641666667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820.0375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4915.08641666667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499.026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1663.42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1388.82255628002</v>
      </c>
      <c r="E33" s="212"/>
      <c r="F33" s="63"/>
      <c r="G33" s="215" t="s">
        <v>352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75.61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49108.727922549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75.61</v>
      </c>
      <c r="C40" s="103"/>
      <c r="D40" s="181" t="n">
        <f aca="false">I32</f>
        <v>1663.42</v>
      </c>
      <c r="E40" s="212"/>
      <c r="F40" s="63"/>
      <c r="G40" s="63" t="s">
        <v>106</v>
      </c>
      <c r="H40" s="234" t="n">
        <f aca="false">A40/1.2</f>
        <v>24583.3333333333</v>
      </c>
      <c r="I40" s="234" t="n">
        <f aca="false">H39-I39</f>
        <v>-231.227922548998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75.61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1388.82255628002</v>
      </c>
      <c r="I48" s="234" t="n">
        <f aca="false">I49-H42</f>
        <v>1324.39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1388.82255628002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465" t="n">
        <v>10000</v>
      </c>
      <c r="D64" s="290" t="n">
        <f aca="false">B64</f>
        <v>4896.10625</v>
      </c>
      <c r="E64" s="466" t="n">
        <f aca="false">D64/(B58+B57)</f>
        <v>222.550284090909</v>
      </c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820.0375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472" t="n">
        <f aca="false">B73+B71</f>
        <v>310</v>
      </c>
      <c r="E73" s="212" t="s">
        <v>224</v>
      </c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53.9393939393939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6749.43958333333</v>
      </c>
      <c r="C81" s="473"/>
      <c r="D81" s="474"/>
      <c r="E81" s="466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306.792708333333</v>
      </c>
      <c r="C82" s="473"/>
      <c r="D82" s="211"/>
      <c r="E82" s="466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1313.21255628002</v>
      </c>
      <c r="C83" s="473"/>
      <c r="D83" s="211"/>
      <c r="E83" s="466" t="n">
        <f aca="false">B83+E80+E77+E64</f>
        <v>1609.90425451234</v>
      </c>
      <c r="F83" s="63"/>
      <c r="G83" s="304" t="s">
        <v>104</v>
      </c>
      <c r="H83" s="305" t="n">
        <f aca="false">H47</f>
        <v>1313.21255628002</v>
      </c>
      <c r="I83" s="211"/>
      <c r="J83" s="211"/>
      <c r="K83" s="212"/>
      <c r="L83" s="63"/>
      <c r="M83" s="304" t="s">
        <v>104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35640.1158214938</v>
      </c>
      <c r="C85" s="473"/>
      <c r="D85" s="473"/>
      <c r="E85" s="466" t="n">
        <f aca="false">B85/(B58+B57)</f>
        <v>1620.00526461335</v>
      </c>
      <c r="F85" s="63"/>
      <c r="G85" s="287" t="s">
        <v>114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114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301.913042457188</v>
      </c>
      <c r="C86" s="473" t="s">
        <v>227</v>
      </c>
      <c r="D86" s="211"/>
      <c r="E86" s="466" t="n">
        <f aca="false">B86/(B58+B57)</f>
        <v>13.7233201116904</v>
      </c>
      <c r="F86" s="63"/>
      <c r="G86" s="210" t="s">
        <v>115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115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35942.028863951</v>
      </c>
      <c r="C87" s="473"/>
      <c r="D87" s="475"/>
      <c r="E87" s="466" t="n">
        <f aca="false">E86+E85</f>
        <v>1633.72858472504</v>
      </c>
      <c r="F87" s="63"/>
      <c r="G87" s="284" t="s">
        <v>116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98.293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88.7157333333333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73.9297777777778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1633.72858472504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1732.02158472504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1637.21632240048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1360.50674609537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1548.50058906714</v>
      </c>
      <c r="H127" s="174" t="n">
        <f aca="false">IF(G105="YES", H89*H57, 0)</f>
        <v>532.2944</v>
      </c>
      <c r="I127" s="174"/>
      <c r="J127" s="333" t="n">
        <f aca="false">H91</f>
        <v>1637.21632240048</v>
      </c>
      <c r="K127" s="212"/>
      <c r="L127" s="63"/>
      <c r="M127" s="332" t="n">
        <f aca="false">N90</f>
        <v>1286.57696831759</v>
      </c>
      <c r="N127" s="174" t="n">
        <f aca="false">IF(M105="YES", N89*N57, 0)</f>
        <v>443.578666666667</v>
      </c>
      <c r="O127" s="174"/>
      <c r="P127" s="174" t="n">
        <f aca="false">N91</f>
        <v>1360.50674609537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1633.72858472504</v>
      </c>
      <c r="B128" s="320" t="n">
        <f aca="false">IF(A105="YES", B89, 0)</f>
        <v>98.293</v>
      </c>
      <c r="C128" s="324"/>
      <c r="D128" s="320" t="n">
        <f aca="false">B91</f>
        <v>1732.02158472504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14703.5572625254</v>
      </c>
      <c r="C131" s="316"/>
      <c r="D131" s="38" t="n">
        <f aca="false">IF(A105="YES", B89*B57, 0)</f>
        <v>884.637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9291.00353440285</v>
      </c>
      <c r="H133" s="99" t="n">
        <f aca="false">IF(G105="YES", H89*H57, 0)</f>
        <v>532.2944</v>
      </c>
      <c r="I133" s="217"/>
      <c r="J133" s="181" t="n">
        <f aca="false">H91*H57</f>
        <v>9823.29793440285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443.578666666667</v>
      </c>
      <c r="O133" s="217"/>
      <c r="P133" s="181" t="n">
        <f aca="false">N91*N57</f>
        <v>8163.04047657219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15588.1942625254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1633.72858472504</v>
      </c>
      <c r="B137" s="38" t="n">
        <f aca="false">IF(A105="YES", B89, 0)</f>
        <v>98.293</v>
      </c>
      <c r="C137" s="316"/>
      <c r="D137" s="38" t="n">
        <f aca="false">B91</f>
        <v>1732.02158472504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33.2684</v>
      </c>
      <c r="H142" s="99" t="n">
        <f aca="false">G102-100</f>
        <v>99.99</v>
      </c>
      <c r="I142" s="99"/>
      <c r="J142" s="99" t="n">
        <f aca="false">(H139+J139+G142+H142)-H145</f>
        <v>816.622983333333</v>
      </c>
      <c r="K142" s="101"/>
      <c r="L142" s="63"/>
      <c r="M142" s="107" t="n">
        <f aca="false">IF(M105="YES", ((B36*N105)*0.1)*(M130), 0)</f>
        <v>33.2684</v>
      </c>
      <c r="N142" s="99" t="n">
        <f aca="false">M102-100</f>
        <v>99.99</v>
      </c>
      <c r="O142" s="99"/>
      <c r="P142" s="99" t="n">
        <f aca="false">(N139+P139+M142+N142)-N145</f>
        <v>816.622983333333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49.9026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1369.9301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1637.21632240048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1360.50674609537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1732.02158472504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1633.72858472504</v>
      </c>
      <c r="B177" s="354" t="n">
        <f aca="false">IF(A105="YES", B89, 0)</f>
        <v>98.293</v>
      </c>
      <c r="C177" s="356"/>
      <c r="D177" s="354" t="n">
        <f aca="false">B91</f>
        <v>1732.02158472504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14703.5572625254</v>
      </c>
      <c r="C180" s="352"/>
      <c r="D180" s="99" t="n">
        <f aca="false">IF(A105="YES", B89*B57, 0)</f>
        <v>884.637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15588.1942625254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1633.72858472504</v>
      </c>
      <c r="B186" s="99" t="n">
        <f aca="false">IF(A105="YES", B89, 0)</f>
        <v>98.293</v>
      </c>
      <c r="C186" s="352"/>
      <c r="D186" s="99" t="n">
        <f aca="false">B91</f>
        <v>1732.02158472504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49.9026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1369.9301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820.0375</v>
      </c>
      <c r="C211" s="319" t="s">
        <v>214</v>
      </c>
      <c r="D211" s="369" t="n">
        <f aca="false">B225+E221+B221+B223</f>
        <v>839.016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4915.08475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820.0375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4915.08475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499.026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387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448.218055555556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13765.2317103671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1147.10264253059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1219.10264253059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 B89, 0)</f>
        <v>72</v>
      </c>
      <c r="C128" s="325"/>
      <c r="D128" s="320" t="n">
        <f aca="false">B91</f>
        <v>1219.10264253059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10323.9237827753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10971.9237827753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1147.10264253059</v>
      </c>
      <c r="B137" s="38" t="n">
        <f aca="false">IF(A105="YES", B89, 0)</f>
        <v>72</v>
      </c>
      <c r="C137" s="316"/>
      <c r="D137" s="38" t="n">
        <f aca="false">B91</f>
        <v>1219.10264253059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1090.84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1219.10264253059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 B89, 0)</f>
        <v>72</v>
      </c>
      <c r="C171" s="357"/>
      <c r="D171" s="354" t="n">
        <f aca="false">B91</f>
        <v>1219.10264253059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10323.9237827753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10971.9237827753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1147.10264253059</v>
      </c>
      <c r="B180" s="99" t="n">
        <f aca="false">IF(A105="YES", B89, 0)</f>
        <v>72</v>
      </c>
      <c r="C180" s="352"/>
      <c r="D180" s="99" t="n">
        <f aca="false">B91</f>
        <v>1219.10264253059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1090.84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3933.09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3933.09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382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448.218055555556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11487.1083770338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957.259031419479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957.259031419479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 B89, 0)</f>
        <v>0</v>
      </c>
      <c r="C128" s="325"/>
      <c r="D128" s="320" t="n">
        <f aca="false">B91</f>
        <v>957.259031419479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957.259031419479</v>
      </c>
      <c r="B137" s="38" t="n">
        <f aca="false">IF(A105="YES", B89, 0)</f>
        <v>0</v>
      </c>
      <c r="C137" s="316"/>
      <c r="D137" s="38" t="n">
        <f aca="false">B91</f>
        <v>957.259031419479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957.259031419479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 B89, 0)</f>
        <v>0</v>
      </c>
      <c r="C171" s="357"/>
      <c r="D171" s="354" t="n">
        <f aca="false">B91</f>
        <v>957.259031419479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957.259031419479</v>
      </c>
      <c r="B180" s="99" t="n">
        <f aca="false">IF(A105="YES", B89, 0)</f>
        <v>0</v>
      </c>
      <c r="C180" s="352"/>
      <c r="D180" s="99" t="n">
        <f aca="false">B91</f>
        <v>957.259031419479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2023-07-06T12:36:18Z</dcterms:modified>
  <cp:revision>816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