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<sst xmlns="http://schemas.openxmlformats.org/spreadsheetml/2006/main" count="10332" uniqueCount="360">
  <si>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</si>
  <si>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</si>
  <si>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</si>
  <si>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</si>
  <si>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</si>
  <si>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</si>
  <si>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</si>
  <si>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</si>
  <si>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</si>
  <si>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</si>
  <si>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</si>
  <si>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</si>
  <si>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</si>
  <si>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</si>
  <si>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</si>
  <si>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</si>
  <si>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</si>
  <si>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</si>
  <si>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</si>
  <si>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</si>
  <si>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</si>
  <si>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</si>
  <si>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</si>
  <si>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</si>
  <si>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</si>
  <si>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</si>
  <si>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</si>
  <si>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</si>
  <si>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</si>
  <si>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</si>
  <si>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</si>
  <si>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</si>
  <si>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</si>
  <si>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</si>
  <si>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</si>
  <si>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</si>
  <si>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</si>
  <si>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</si>
  <si>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</si>
  <si>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</si>
  <si>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</si>
  <si>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</si>
  <si>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</si>
  <si>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</si>
  <si>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</si>
  <si>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</si>
  <si>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</si>
  <si>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</si>
  <si>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</si>
  <si>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</si>
  <si>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</si>
  <si>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</si>
  <si>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</si>
  <si>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</si>
  <si>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</si>
  <si>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</si>
  <si>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</si>
  <si>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</si>
  <si>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</si>
  <si>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</si>
  <si>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</si>
  <si>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</si>
  <si>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</si>
  <si>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</si>
  <si>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</si>
  <si>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</si>
  <si>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</si>
  <si>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</si>
  <si>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</si>
  <si>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</si>
  <si>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</si>
  <si>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</si>
  <si>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</si>
  <si>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</si>
  <si>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</si>
  <si>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</si>
  <si>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</si>
  <si>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</si>
  <si>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</si>
  <si>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</si>
  <si>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</si>
  <si>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</si>
  <si>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</si>
  <si>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</si>
  <si>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</si>
  <si>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</si>
  <si>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</si>
  <si>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</si>
  <si>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</si>
  <si>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</si>
  <si>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</si>
  <si>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</si>
  <si>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</si>
  <si>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</si>
  <si>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</si>
  <si>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</si>
  <si>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</si>
  <si>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</si>
  <si>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</si>
  <si>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</si>
  <si>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</si>
  <si>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</si>
  <si>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</si>
  <si>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</si>
  <si>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</si>
  <si>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</si>
  <si>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</si>
  <si>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</si>
  <si>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</si>
  <si>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</si>
  <si>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</si>
  <si>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</si>
  <si>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</si>
  <si>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</si>
  <si>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</si>
  <si>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</si>
  <si>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</si>
  <si>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</si>
  <si>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</si>
  <si>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</si>
  <si>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</si>
  <si>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</si>
  <si>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</si>
  <si>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</si>
  <si>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</si>
  <si>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</si>
  <si>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</si>
  <si>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</si>
  <si>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</si>
  <si>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</si>
  <si>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</si>
  <si>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</si>
  <si>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</si>
  <si>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</si>
  <si>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</si>
  <si>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</si>
  <si>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</si>
  <si>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</si>
  <si>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</si>
  <si>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</si>
  <si>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</si>
  <si>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</si>
  <si>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</si>
  <si>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</si>
  <si>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</si>
  <si>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</si>
  <si>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</si>
  <si>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</si>
  <si>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</si>
  <si>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</si>
  <si>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</si>
  <si>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</si>
  <si>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</si>
  <si>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</si>
  <si>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</si>
  <si>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</si>
  <si>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</si>
  <si>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</si>
  <si>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</si>
  <si>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</si>
  <si>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</si>
  <si>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</si>
  <si>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</si>
  <si>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</si>
  <si>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</si>
  <si>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</si>
  <si>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</si>
  <si>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</si>
  <si>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</si>
  <si>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</si>
  <si>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</si>
  <si>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</si>
  <si>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</si>
  <si>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</si>
  <si>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</si>
  <si>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</si>
  <si>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</si>
  <si>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</si>
  <si>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</si>
  <si>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</si>
  <si>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</si>
  <si>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</si>
  <si>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</si>
  <si>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</si>
  <si>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</si>
  <si>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</si>
  <si>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</si>
  <si>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</si>
  <si>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</si>
  <si>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</si>
  <si>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</si>
  <si>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</si>
  <si>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</si>
  <si>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</si>
  <si>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</si>
  <si>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</si>
  <si>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</si>
  <si>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</si>
  <si>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</si>
  <si>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</si>
  <si>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</si>
  <si>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</si>
  <si>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</si>
  <si>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</si>
  <si>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</si>
  <si>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</si>
  <si>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</si>
  <si>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</si>
  <si>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</si>
  <si>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</si>
  <si>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</si>
  <si>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</si>
  <si>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</si>
  <si>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</si>
  <si>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</si>
  <si>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</si>
  <si>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</si>
  <si>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</si>
  <si>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</si>
  <si>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</si>
  <si>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</si>
  <si>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</si>
  <si>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</si>
  <si>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</si>
  <si>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</si>
  <si>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</si>
  <si>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</si>
  <si>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</si>
  <si>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</si>
  <si>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</si>
  <si>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</si>
  <si>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</si>
  <si>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</si>
  <si>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</si>
  <si>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</si>
  <si>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</si>
  <si>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</si>
  <si>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</si>
  <si>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</si>
  <si>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</si>
  <si>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</si>
  <si>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</si>
  <si>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</si>
  <si>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</si>
  <si>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</si>
  <si>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</si>
  <si>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</si>
  <si>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</si>
  <si>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</si>
  <si>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</si>
  <si>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</si>
  <si>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</si>
  <si>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</si>
  <si>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</si>
  <si>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</si>
  <si>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</si>
  <si>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</si>
  <si>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</si>
  <si>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</si>
  <si>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</si>
  <si>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</si>
  <si>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</si>
  <si>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</si>
  <si>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</si>
  <si>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</si>
  <si>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</si>
  <si>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</si>
  <si>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</si>
  <si>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</si>
  <si>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</si>
  <si>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</si>
  <si>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</si>
  <si>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</si>
  <si>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</si>
  <si>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</si>
  <si>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</si>
  <si>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</si>
  <si>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</si>
  <si>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</si>
  <si>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</si>
  <si>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</si>
  <si>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</si>
  <si>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</si>
  <si>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</si>
  <si>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</si>
  <si>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</si>
  <si>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</si>
  <si>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</si>
  <si>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</si>
  <si>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</si>
  <si>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</si>
  <si>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</si>
  <si>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</si>
  <si>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</si>
  <si>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</si>
  <si>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</si>
  <si>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</si>
  <si>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</si>
  <si>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</si>
  <si>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</si>
  <si>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</si>
  <si>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</si>
  <si>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</si>
  <si>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</si>
  <si>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</si>
  <si>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</si>
  <si>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</si>
  <si>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</si>
  <si>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</si>
  <si>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</si>
  <si>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</si>
  <si>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</si>
  <si>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</si>
  <si>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</si>
  <si>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</si>
  <si>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</si>
  <si>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</si>
  <si>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</si>
  <si>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</si>
  <si>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</si>
  <si>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</si>
  <si>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</si>
  <si>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</si>
  <si>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</si>
  <si>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</si>
  <si>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</si>
  <si>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</si>
  <si>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</si>
  <si>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</si>
  <si>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</si>
  <si>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</si>
  <si>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</si>
  <si>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</si>
  <si>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</si>
  <si>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</si>
  <si>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</si>
  <si>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</si>
  <si>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</si>
  <si>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</si>
  <si>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</si>
  <si>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A1 Credit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</si>
  <si>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</si>
  <si>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</si>
  <si>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</si>
  <si>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60</t>
  </si>
  <si>
    <t xml:space="preserve">2</t>
  </si>
  <si>
    <t xml:space="preserve">1</t>
  </si>
  <si>
    <t xml:space="preserve">Customer Quote – Finance Lease</t>
  </si>
  <si>
    <t xml:space="preserve">239.99</t>
  </si>
  <si>
    <t xml:space="preserve">RFL included?</t>
  </si>
  <si>
    <t xml:space="preserve">Upload document</t>
  </si>
  <si>
    <t xml:space="preserve">`</t>
  </si>
  <si>
    <t>NO</t>
  </si>
  <si>
    <t>A1 Credit</t>
  </si>
  <si>
    <t>YES</t>
  </si>
  <si>
    <t>199.99</t>
  </si>
  <si>
    <t>0</t>
  </si>
  <si>
    <t>100</t>
  </si>
  <si>
    <t>239.99</t>
  </si>
  <si>
    <t>Limited Credit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</si>
</sst>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44945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70" activeCellId="0" sqref="B70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44945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-153.507518712743</v>
      </c>
      <c r="C137" s="13"/>
      <c r="D137" s="136" t="n">
        <f aca="false">IF(A111="YES", B95*B63, 0)</f>
        <v>65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-88.5075187127426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-153.507518712743</v>
      </c>
      <c r="C180" s="31"/>
      <c r="D180" s="164" t="n">
        <f aca="false">IF(A111="YES", B95*B63, 0)</f>
        <v>65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-88.5075187127426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0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1153.19823902812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0</v>
      </c>
      <c r="C128" s="125"/>
      <c r="D128" s="120" t="n">
        <f aca="false">B91</f>
        <v>1153.19823902812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1153.19823902812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1153.19823902812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0</v>
      </c>
      <c r="C137" s="13"/>
      <c r="D137" s="136" t="n">
        <f aca="false">B91</f>
        <v>1153.19823902812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1257.69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1153.19823902812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0</v>
      </c>
      <c r="C177" s="162"/>
      <c r="D177" s="160" t="n">
        <f aca="false">B91</f>
        <v>1153.19823902812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Monthly in advance </v>
      </c>
      <c r="B180" s="164" t="n">
        <f aca="false">B90*B57</f>
        <v>1153.19823902812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1153.19823902812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0</v>
      </c>
      <c r="C186" s="31"/>
      <c r="D186" s="164" t="n">
        <f aca="false">B91</f>
        <v>1153.19823902812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1257.69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5020.215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5020.215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n">
        <f aca="false">A41</f>
        <v>5.28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505.28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v>5.28</v>
      </c>
      <c r="B41" s="58" t="n">
        <f aca="false">IF(B38="YES", D38+A41, D38)</f>
        <v>505.28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5.28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505.643636363636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505.643636363636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52753.0991935653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0.0995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0.00829166666666667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28.7667323446291</v>
      </c>
      <c r="C87" s="402" t="n">
        <f aca="false">((1-(1/((1+B84)^B85)))/B84)</f>
        <v>28.7667323446291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1664.33571343528</v>
      </c>
      <c r="C89" s="402" t="n">
        <f aca="false">(B88/B87)</f>
        <v>1664.33571343528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54923.0785433642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54923.0785433642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20.5090909090909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1664.33571343528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1684.84480434437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0.0995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1664.33571343528</v>
      </c>
      <c r="B167" s="286" t="n">
        <f aca="false">B94</f>
        <v>20.5090909090909</v>
      </c>
      <c r="C167" s="439"/>
      <c r="D167" s="439"/>
      <c r="E167" s="286" t="n">
        <f aca="false">B96</f>
        <v>1684.84480434437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1684.84480434437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470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48146.4245961704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D41,0)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4701.64581571928</v>
      </c>
      <c r="C86" s="402" t="n">
        <f aca="false">(B82/((1+B84)^(B85+1)))</f>
        <v>4701.64581571928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28.392890887209</v>
      </c>
      <c r="C87" s="402" t="n">
        <f aca="false">((1-(1/((1+B84)^B85)))/B84)</f>
        <v>28.392890887209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43175.8541842807</v>
      </c>
      <c r="C88" s="402" t="n">
        <f aca="false">B81-B86</f>
        <v>43175.8541842807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1520.65720802426</v>
      </c>
      <c r="C89" s="402" t="n">
        <f aca="false">(B88/B87)</f>
        <v>1520.65720802426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48661.0306567764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48661.0306567764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1520.65720802426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1538.28220802426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340</v>
      </c>
      <c r="C108" s="113"/>
      <c r="D108" s="113"/>
      <c r="E108" s="354" t="n">
        <f aca="false">B83</f>
        <v>0.089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1520.65720802426</v>
      </c>
      <c r="B167" s="286" t="n">
        <f aca="false">B94</f>
        <v>17.625</v>
      </c>
      <c r="C167" s="439"/>
      <c r="D167" s="439"/>
      <c r="E167" s="286" t="n">
        <f aca="false">B96</f>
        <v>1538.28220802426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1538.28220802426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true" showOutlineSymbols="true" defaultGridColor="true" view="normal" topLeftCell="A82" colorId="64" zoomScale="75" zoomScaleNormal="75" zoomScalePageLayoutView="100" workbookViewId="0">
      <selection pane="topLeft" activeCell="J133" activeCellId="0" sqref="J13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550.0</v>
      </c>
      <c r="I10" s="53"/>
      <c r="J10" s="53"/>
      <c r="K10" s="288" t="s">
        <v>28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352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str">
        <f aca="false">IF(B26="YES",K42,"0")</f>
        <v>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49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</f>
        <v>572.25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1176.45336508409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927.687248290581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0" t="s">
        <v>352</v>
      </c>
      <c r="F105" s="450"/>
      <c r="G105" s="450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352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355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v>0.0</v>
      </c>
      <c r="F122" s="433" t="n">
        <f aca="false">F4</f>
        <v>0</v>
      </c>
      <c r="G122" s="434" t="n"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v>0.0</v>
      </c>
      <c r="F123" s="435" t="n">
        <f aca="false">F5</f>
        <v>0</v>
      </c>
      <c r="G123" s="432" t="n"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1176.45336508409</v>
      </c>
      <c r="B167" s="286" t="str">
        <f aca="false">B94</f>
        <v>0</v>
      </c>
      <c r="C167" s="439"/>
      <c r="D167" s="439"/>
      <c r="E167" s="286" t="n">
        <f aca="false">B96</f>
        <v>1176.45336508409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0</v>
      </c>
      <c r="U167" s="439"/>
      <c r="V167" s="439"/>
      <c r="W167" s="286" t="n">
        <f aca="false">T96</f>
        <v>927.687248290581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199.99</v>
      </c>
      <c r="C182" s="164"/>
      <c r="D182" s="308"/>
      <c r="E182" s="164" t="n">
        <f aca="false">E179+A182+B182+A185</f>
        <v>68885.8577779432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572.25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2672.24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1478.89624166667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1176.45336508409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927.687248290581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345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Monthly in advance 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Monthly in advance 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828.995946282103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4.32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683.161666666667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683.161666666667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65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636.541224059881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 Terminal pause with 9 down 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 Terminal pause with 9 down 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352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356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357</v>
      </c>
      <c r="B45" s="402"/>
      <c r="C45" s="453" t="s">
        <v>357</v>
      </c>
      <c r="D45" s="453"/>
      <c r="E45" s="453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352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354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239.99</v>
      </c>
      <c r="C182" s="164"/>
      <c r="D182" s="308"/>
      <c r="E182" s="164" t="n">
        <f aca="false">E179+A182+B182+A185</f>
        <v>75218.1956076868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178.828125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2139.99</v>
      </c>
      <c r="B191" s="164" t="n">
        <f aca="false">B188+E188+A191</f>
        <v>2318.818125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354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356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357</v>
      </c>
      <c r="B45" s="402"/>
      <c r="C45" s="453" t="s">
        <v>357</v>
      </c>
      <c r="D45" s="453"/>
      <c r="E45" s="453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354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353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354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355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199.99</v>
      </c>
      <c r="C182" s="164"/>
      <c r="D182" s="308"/>
      <c r="E182" s="164" t="n">
        <f aca="false">E179+A182+B182+A185</f>
        <v>75178.1956076868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178.828125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2278.818125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352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356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341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4" t="s">
        <v>357</v>
      </c>
      <c r="B45" s="402"/>
      <c r="C45" s="453" t="s">
        <v>357</v>
      </c>
      <c r="D45" s="453"/>
      <c r="E45" s="453"/>
      <c r="F45" s="402"/>
      <c r="G45" s="402"/>
      <c r="H45" s="11"/>
      <c r="J45" s="53" t="s">
        <v>342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343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1261.13933396034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352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359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352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n">
        <f aca="false">B94</f>
        <v>42.3771428571428</v>
      </c>
      <c r="C167" s="439"/>
      <c r="D167" s="439"/>
      <c r="E167" s="286" t="n">
        <f aca="false">B96</f>
        <v>1261.13933396034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239.99</v>
      </c>
      <c r="C182" s="164"/>
      <c r="D182" s="308"/>
      <c r="E182" s="164" t="n">
        <f aca="false">E179+A182+B182+A185</f>
        <v>70406.6666886121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182.890625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343.480625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1261.13933396034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37" activeCellId="0" sqref="B23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1095.64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1095.64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964.75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5522.165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964.75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5522.165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5" t="s">
        <v>236</v>
      </c>
      <c r="D45" s="455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1381.90051379218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0</v>
      </c>
      <c r="C128" s="125"/>
      <c r="D128" s="120" t="n">
        <f aca="false">B91</f>
        <v>1381.90051379218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 Terminal pause with 9 down </v>
      </c>
      <c r="B131" s="136" t="n">
        <f aca="false">B90*B57</f>
        <v>12437.1046241296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12437.1046241296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0</v>
      </c>
      <c r="C137" s="13"/>
      <c r="D137" s="136" t="n">
        <f aca="false">B91</f>
        <v>1381.90051379218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1104.74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1381.90051379218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0</v>
      </c>
      <c r="C177" s="162"/>
      <c r="D177" s="160" t="n">
        <f aca="false">B91</f>
        <v>1381.90051379218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 Terminal pause with 9 down </v>
      </c>
      <c r="B180" s="164" t="n">
        <f aca="false">B90*B57</f>
        <v>12437.1046241296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12437.1046241296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0</v>
      </c>
      <c r="C186" s="31"/>
      <c r="D186" s="164" t="n">
        <f aca="false">B91</f>
        <v>1381.90051379218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1104.74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5020.21666666667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B67*1.2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5020.21666666667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349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350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6" t="n">
        <v>0</v>
      </c>
      <c r="C4" s="456" t="n">
        <v>0</v>
      </c>
      <c r="D4" s="456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12959.5842718838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1079.96535599032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1079.96535599032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1079.96535599032</v>
      </c>
      <c r="B128" s="120" t="n">
        <f aca="false">IF(A105="YES", B89, 0)</f>
        <v>0</v>
      </c>
      <c r="C128" s="191"/>
      <c r="D128" s="120" t="n">
        <f aca="false">B91</f>
        <v>1079.96535599032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1079.96535599032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1079.96535599032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1079.96535599032</v>
      </c>
      <c r="B137" s="136" t="n">
        <f aca="false">IF(A105="YES", B89, 0)</f>
        <v>0</v>
      </c>
      <c r="C137" s="13"/>
      <c r="D137" s="136" t="n">
        <f aca="false">B91</f>
        <v>1079.96535599032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1079.96535599032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1079.96535599032</v>
      </c>
      <c r="B171" s="160" t="n">
        <f aca="false">IF(A105="YES", B89, 0)</f>
        <v>0</v>
      </c>
      <c r="C171" s="192"/>
      <c r="D171" s="160" t="n">
        <f aca="false">B91</f>
        <v>1079.96535599032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1079.96535599032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1079.96535599032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1079.96535599032</v>
      </c>
      <c r="B180" s="164" t="n">
        <f aca="false">IF(A105="YES", B89, 0)</f>
        <v>0</v>
      </c>
      <c r="C180" s="31"/>
      <c r="D180" s="164" t="n">
        <f aca="false">B91</f>
        <v>1079.96535599032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44945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IF(B110="YES",((B85+B86)-A151-E114),((B85+B86)-A151))</f>
        <v>10714.8042718838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IF(B99=Z102,(((H44*B35)+(H44*B35)*(B105/100))/(B58)),(((H44*B35)+(H44*B35)*(B105/100))/(B57+B58)))</f>
        <v>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892.900355990319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892.900355990319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892.900355990319</v>
      </c>
      <c r="B128" s="120" t="n">
        <f aca="false">IF(A105="YES", B89, 0)</f>
        <v>0</v>
      </c>
      <c r="C128" s="191"/>
      <c r="D128" s="120" t="n">
        <f aca="false">B91</f>
        <v>892.900355990319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 Monthly in advance </v>
      </c>
      <c r="B131" s="136" t="n">
        <f aca="false">B90*B57</f>
        <v>892.900355990319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892.900355990319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892.900355990319</v>
      </c>
      <c r="B137" s="136" t="n">
        <f aca="false">IF(A105="YES", B89, 0)</f>
        <v>0</v>
      </c>
      <c r="C137" s="13"/>
      <c r="D137" s="136" t="n">
        <f aca="false">B91</f>
        <v>892.900355990319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892.900355990319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892.900355990319</v>
      </c>
      <c r="B171" s="160" t="n">
        <f aca="false">IF(A105="YES", B89, 0)</f>
        <v>0</v>
      </c>
      <c r="C171" s="192"/>
      <c r="D171" s="160" t="n">
        <f aca="false">B91</f>
        <v>892.900355990319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 Monthly in advance </v>
      </c>
      <c r="B174" s="164" t="n">
        <f aca="false">B90*B57</f>
        <v>892.900355990319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892.900355990319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892.900355990319</v>
      </c>
      <c r="B180" s="164" t="n">
        <f aca="false">IF(A105="YES", B89, 0)</f>
        <v>0</v>
      </c>
      <c r="C180" s="31"/>
      <c r="D180" s="164" t="n">
        <f aca="false">B91</f>
        <v>892.900355990319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(G12*0.000006)*1.2*100</f>
        <v>0</v>
      </c>
      <c r="B183" s="170" t="n">
        <f aca="false">G12*0.000002 *1.2*100</f>
        <v>0</v>
      </c>
      <c r="C183" s="31"/>
      <c r="D183" s="170" t="n">
        <f aca="false">A183+B183</f>
        <v>0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2023-01-18T16:18:06Z</dcterms:modified>
  <cp:revision>384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