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<sst xmlns="http://schemas.openxmlformats.org/spreadsheetml/2006/main" count="4241" uniqueCount="278">
  <si>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</si>
  <si>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</si>
  <si>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</si>
  <si>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</si>
  <si>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</si>
  <si>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</si>
  <si>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</si>
  <si>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</si>
  <si>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</si>
  <si>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</si>
  <si>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</si>
  <si>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</si>
  <si>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</si>
  <si>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</si>
  <si>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</si>
  <si>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</si>
  <si>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</si>
  <si>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</si>
  <si>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</si>
  <si>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</si>
  <si>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</si>
  <si>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</si>
  <si>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</si>
  <si>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</si>
  <si>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</si>
  <si>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</si>
  <si>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</si>
  <si>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</si>
  <si>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</si>
  <si>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</si>
  <si>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</si>
  <si>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</si>
  <si>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</si>
  <si>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</si>
  <si>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</si>
  <si>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</si>
  <si>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</si>
  <si>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</si>
  <si>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</si>
  <si>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</si>
  <si>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</si>
  <si>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</si>
  <si>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</si>
  <si>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</si>
  <si>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</si>
  <si>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</si>
  <si>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</si>
  <si>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</si>
  <si>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</si>
  <si>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</si>
  <si>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</si>
  <si>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</si>
  <si>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</si>
  <si>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</si>
  <si>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</si>
  <si>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</si>
  <si>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</si>
  <si>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</si>
  <si>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</si>
  <si>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</si>
  <si>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</si>
  <si>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</si>
  <si>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</si>
  <si>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</si>
  <si>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</si>
  <si>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</si>
  <si>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</si>
  <si>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</si>
  <si>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</si>
  <si>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</si>
  <si>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</si>
  <si>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</si>
  <si>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</si>
  <si>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</si>
  <si>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</si>
  <si>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</si>
  <si>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</si>
  <si>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</si>
  <si>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</si>
  <si>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</si>
  <si>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</si>
  <si>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</si>
  <si>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</si>
  <si>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</si>
  <si>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</si>
  <si>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</si>
  <si>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</si>
  <si>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</si>
  <si>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</si>
  <si>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</si>
  <si>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</si>
  <si>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</si>
  <si>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</si>
  <si>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</si>
  <si>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</si>
  <si>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</si>
  <si>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</si>
  <si>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</si>
  <si>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</si>
  <si>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</si>
  <si>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</si>
  <si>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</si>
  <si>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</si>
  <si>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</si>
  <si>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</si>
  <si>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</si>
  <si>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</si>
  <si>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</si>
  <si>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</si>
  <si>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</si>
  <si>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</si>
  <si>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</si>
  <si>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</si>
  <si>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</si>
  <si>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</si>
  <si>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</si>
  <si>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</si>
  <si>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</si>
  <si>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</si>
  <si>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</si>
  <si>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</si>
  <si>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</si>
  <si>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</si>
  <si>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</si>
  <si>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</si>
  <si>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</si>
  <si>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</si>
  <si>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</si>
  <si>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</si>
  <si>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</si>
  <si>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</si>
  <si>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</si>
  <si>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</si>
  <si>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</si>
  <si>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</si>
  <si>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</si>
  <si>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</si>
  <si>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</si>
  <si>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</si>
  <si>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</si>
  <si>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</si>
  <si>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</si>
  <si>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</si>
  <si>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</si>
  <si>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</si>
  <si>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</si>
  <si>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</si>
  <si>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</si>
  <si>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</si>
  <si>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</si>
  <si>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</si>
  <si>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</si>
  <si>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</si>
  <si>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</si>
  <si>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</si>
  <si>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</si>
  <si>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</si>
  <si>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</si>
  <si>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</si>
  <si>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</si>
  <si>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</si>
  <si>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</si>
  <si>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</si>
  <si>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</si>
  <si>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</si>
  <si>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</si>
  <si>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</si>
  <si>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</si>
  <si>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</si>
  <si>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</si>
  <si>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</si>
  <si>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</si>
  <si>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</si>
  <si>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</si>
  <si>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</si>
  <si>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</si>
  <si>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</si>
  <si>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</si>
  <si>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</si>
  <si>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</si>
  <si>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</si>
  <si>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</si>
  <si>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</si>
  <si>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</si>
  <si>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</si>
  <si>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</si>
  <si>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</si>
  <si>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</si>
  <si>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</si>
  <si>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</si>
  <si>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</si>
  <si>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</si>
  <si>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</si>
  <si>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</si>
  <si>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</si>
  <si>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</si>
  <si>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</si>
  <si>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</si>
  <si>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</si>
  <si>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</si>
  <si>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</si>
  <si>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</si>
  <si>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</si>
  <si>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</si>
  <si>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</si>
  <si>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</si>
  <si>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</si>
  <si>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</si>
  <si>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</si>
  <si>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</si>
  <si>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</si>
  <si>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</si>
  <si>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</si>
  <si>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</si>
  <si>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</si>
  <si>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</si>
  <si>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</si>
  <si>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</si>
  <si>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</si>
  <si>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</si>
  <si>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</si>
  <si>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</si>
  <si>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</si>
  <si>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</si>
  <si>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</si>
  <si>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</si>
  <si>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</si>
  <si>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</si>
  <si>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</si>
  <si>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</si>
  <si>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</si>
  <si>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</si>
  <si>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</si>
  <si>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</si>
  <si>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</si>
  <si>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</si>
  <si>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</si>
  <si>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</si>
  <si>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</si>
  <si>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</si>
  <si>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</si>
  <si>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</si>
  <si>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</si>
  <si>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</si>
  <si>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</si>
  <si>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</si>
  <si>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</si>
  <si>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</si>
  <si>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</si>
  <si>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</si>
  <si>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</si>
  <si>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</si>
  <si>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</si>
  <si>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</si>
  <si>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</si>
  <si>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</si>
  <si>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</si>
  <si>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</si>
  <si>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</si>
  <si>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</si>
  <si>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</si>
  <si>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</si>
  <si>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</si>
  <si>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</si>
  <si>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</si>
  <si>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</si>
  <si>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</si>
  <si>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</si>
  <si>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</si>
  <si>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</si>
  <si>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YES</t>
  </si>
  <si>
    <t>0</t>
  </si>
  <si>
    <t>100</t>
  </si>
  <si>
    <t>A1 Credit</t>
  </si>
  <si>
    <t>NO</t>
  </si>
  <si>
    <t>200</t>
  </si>
  <si>
    <t xml:space="preserve"> Terminal pause with 6 down </t>
  </si>
  <si>
    <t xml:space="preserve"> Terminal pause with 9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</si>
</sst>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180" zoomScaleNormal="180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9431.52556441513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58525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37448.2347422869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1218.7621911032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42656.676688612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42656.676688612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1218.7621911032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1261.13933396034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0</v>
      </c>
      <c r="C111" s="58"/>
      <c r="D111" s="58"/>
      <c r="E111" s="58" t="n">
        <v>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46854.17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</v>
      </c>
      <c r="F152" s="58"/>
      <c r="G152" s="58" t="n">
        <v>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0</v>
      </c>
      <c r="F153" s="26"/>
      <c r="G153" s="58" t="n">
        <v>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58525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1218.7621911032</v>
      </c>
      <c r="B167" s="150" t="n">
        <f aca="false">B94</f>
        <v>42.3771428571428</v>
      </c>
      <c r="C167" s="148"/>
      <c r="D167" s="148"/>
      <c r="E167" s="150" t="n">
        <f aca="false">B96</f>
        <v>1261.13933396034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48237.5</v>
      </c>
      <c r="B173" s="23" t="n">
        <f aca="false">H137</f>
        <v>9647.5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239.99</v>
      </c>
      <c r="C182" s="23"/>
      <c r="D182" s="31"/>
      <c r="E182" s="23" t="n">
        <f aca="false">E179+A182+B182+A185</f>
        <v>70406.6666886121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365.78125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526.37125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1261.13933396034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256</v>
      </c>
      <c r="B1" s="0" t="s">
        <v>257</v>
      </c>
    </row>
    <row r="2" customFormat="false" ht="13.8" hidden="false" customHeight="false" outlineLevel="0" collapsed="false">
      <c r="C2" s="0" t="s">
        <v>258</v>
      </c>
      <c r="D2" s="0" t="s">
        <v>259</v>
      </c>
    </row>
    <row r="3" customFormat="false" ht="28.6" hidden="false" customHeight="false" outlineLevel="0" collapsed="false">
      <c r="A3" s="305" t="s">
        <v>260</v>
      </c>
      <c r="B3" s="0" t="s">
        <v>261</v>
      </c>
      <c r="C3" s="306" t="s">
        <v>262</v>
      </c>
      <c r="D3" s="307" t="s">
        <v>263</v>
      </c>
    </row>
    <row r="4" customFormat="false" ht="13.8" hidden="false" customHeight="false" outlineLevel="0" collapsed="false">
      <c r="A4" s="305"/>
      <c r="B4" s="0" t="s">
        <v>264</v>
      </c>
      <c r="C4" s="307" t="s">
        <v>263</v>
      </c>
      <c r="D4" s="307" t="s">
        <v>263</v>
      </c>
    </row>
    <row r="5" customFormat="false" ht="19.45" hidden="false" customHeight="false" outlineLevel="0" collapsed="false">
      <c r="A5" s="305"/>
      <c r="B5" s="0" t="s">
        <v>265</v>
      </c>
      <c r="C5" s="306" t="s">
        <v>266</v>
      </c>
      <c r="D5" s="307" t="s">
        <v>263</v>
      </c>
    </row>
    <row r="6" customFormat="false" ht="13.8" hidden="false" customHeight="false" outlineLevel="0" collapsed="false">
      <c r="A6" s="305"/>
      <c r="B6" s="0" t="s">
        <v>260</v>
      </c>
    </row>
    <row r="7" customFormat="false" ht="13.8" hidden="false" customHeight="false" outlineLevel="0" collapsed="false">
      <c r="A7" s="305"/>
      <c r="B7" s="0" t="s">
        <v>267</v>
      </c>
    </row>
    <row r="8" customFormat="false" ht="13.8" hidden="false" customHeight="false" outlineLevel="0" collapsed="false">
      <c r="A8" s="305"/>
      <c r="B8" s="0" t="s">
        <v>268</v>
      </c>
    </row>
    <row r="9" customFormat="false" ht="13.8" hidden="false" customHeight="false" outlineLevel="0" collapsed="false">
      <c r="A9" s="305"/>
      <c r="B9" s="0" t="s">
        <v>269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180" zoomScaleNormal="180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199.99</v>
      </c>
      <c r="C182" s="23"/>
      <c r="D182" s="31"/>
      <c r="E182" s="23" t="n">
        <f aca="false">E179+A182+B182+A185</f>
        <v>75178.1956076868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2457.64625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180" zoomScaleNormal="180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90" colorId="64" zoomScale="180" zoomScaleNormal="180" zoomScalePageLayoutView="100" workbookViewId="0">
      <selection pane="topLeft" activeCell="D127" activeCellId="0" sqref="D127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15200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895.83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15200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10" t="s">
        <v>62</v>
      </c>
      <c r="D45" s="210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3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168"/>
      <c r="D64" s="65" t="n">
        <f aca="false">B64-A145</f>
        <v>2692.20042</v>
      </c>
      <c r="E64" s="169"/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427.3334</v>
      </c>
      <c r="C67" s="168"/>
      <c r="D67" s="65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3472.20042</v>
      </c>
      <c r="C81" s="168"/>
      <c r="D81" s="168"/>
      <c r="E81" s="169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96.4500116666667</v>
      </c>
      <c r="C82" s="168"/>
      <c r="D82" s="168"/>
      <c r="E82" s="169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168"/>
      <c r="D83" s="168"/>
      <c r="E83" s="169"/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15686.2122081247</v>
      </c>
      <c r="C85" s="168"/>
      <c r="D85" s="168"/>
      <c r="E85" s="169"/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0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15686.2122081247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23.5744736842105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412.795058108546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436.369531792756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192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102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412.795058108546</v>
      </c>
      <c r="B127" s="150" t="n">
        <f aca="false">IF(A105="YES", B89*B57, 0)</f>
        <v>70.7234210526316</v>
      </c>
      <c r="C127" s="150"/>
      <c r="D127" s="150" t="n">
        <f aca="false">B91</f>
        <v>436.369531792756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1238.38517432564</v>
      </c>
      <c r="B133" s="23" t="n">
        <f aca="false">IF(A105="YES", B89*B57, 0)</f>
        <v>70.7234210526316</v>
      </c>
      <c r="C133" s="199"/>
      <c r="D133" s="200" t="n">
        <f aca="false">B91*B57</f>
        <v>1309.10859537827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0.154290024</v>
      </c>
      <c r="B136" s="23" t="n">
        <f aca="false">IF(A105="YES", E15*0.000002, 0)</f>
        <v>0.051430008</v>
      </c>
      <c r="C136" s="23"/>
      <c r="D136" s="23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427.3334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527.3234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222</v>
      </c>
      <c r="B147" s="26" t="s">
        <v>223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224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436.369531792756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180" zoomScaleNormal="180" zoomScalePageLayoutView="100" workbookViewId="0">
      <selection pane="topLeft" activeCell="D121" activeCellId="0" sqref="D121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15200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895.83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15200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57" t="s">
        <v>62</v>
      </c>
      <c r="D45" s="257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168"/>
      <c r="D64" s="65" t="n">
        <f aca="false">B64-A145</f>
        <v>2692.20042</v>
      </c>
      <c r="E64" s="258" t="n">
        <f aca="false">D64/(B58+B57)</f>
        <v>74.783345</v>
      </c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427.3334</v>
      </c>
      <c r="C67" s="168"/>
      <c r="D67" s="65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343.75</v>
      </c>
      <c r="C76" s="168"/>
      <c r="D76" s="65" t="n">
        <f aca="false">B76</f>
        <v>343.75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258" t="n">
        <f aca="false">(D73+D76+D79+D80)/(B58+B57)</f>
        <v>31.2152777777778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3815.95042</v>
      </c>
      <c r="C81" s="168"/>
      <c r="D81" s="168"/>
      <c r="E81" s="258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105.998622777778</v>
      </c>
      <c r="C82" s="168"/>
      <c r="D82" s="168"/>
      <c r="E82" s="258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168"/>
      <c r="D83" s="168"/>
      <c r="E83" s="258" t="n">
        <f aca="false">B83+E80+E77+E64</f>
        <v>445.276728003465</v>
      </c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19235.9546497497</v>
      </c>
      <c r="C85" s="168"/>
      <c r="D85" s="168"/>
      <c r="E85" s="258" t="n">
        <f aca="false">B85/(B58+B57)</f>
        <v>534.332073604158</v>
      </c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0</v>
      </c>
      <c r="C86" s="168"/>
      <c r="D86" s="168"/>
      <c r="E86" s="258" t="n">
        <f aca="false">B86/(B58+B57)</f>
        <v>0</v>
      </c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19235.9546497497</v>
      </c>
      <c r="C87" s="168"/>
      <c r="D87" s="168"/>
      <c r="E87" s="258" t="n">
        <f aca="false">E86+E85</f>
        <v>534.332073604158</v>
      </c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35.8332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534.332073604158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570.165273604158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191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199</v>
      </c>
      <c r="B126" s="252" t="s">
        <v>200</v>
      </c>
      <c r="C126" s="252"/>
      <c r="D126" s="252" t="s">
        <v>201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534.332073604158</v>
      </c>
      <c r="B127" s="150" t="n">
        <f aca="false">IF(A105="YES", B89*B57, 0)</f>
        <v>322.4988</v>
      </c>
      <c r="C127" s="150"/>
      <c r="D127" s="254" t="n">
        <f aca="false">B91</f>
        <v>570.165273604158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205</v>
      </c>
      <c r="B132" s="168" t="s">
        <v>206</v>
      </c>
      <c r="C132" s="168"/>
      <c r="D132" s="168" t="s">
        <v>207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4808.98866243742</v>
      </c>
      <c r="B133" s="23" t="n">
        <f aca="false">IF(A105="YES", B89*B57, 0)</f>
        <v>322.4988</v>
      </c>
      <c r="C133" s="199"/>
      <c r="D133" s="200" t="n">
        <f aca="false">B91*B57</f>
        <v>5131.48746243742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211</v>
      </c>
      <c r="B135" s="168" t="s">
        <v>212</v>
      </c>
      <c r="C135" s="168"/>
      <c r="D135" s="168" t="s">
        <v>213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0.154290024</v>
      </c>
      <c r="B136" s="23" t="n">
        <f aca="false">IF(A105="YES", E15*0.000002, 0)</f>
        <v>0.051430008</v>
      </c>
      <c r="C136" s="23"/>
      <c r="D136" s="23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216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427.3334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17.9166</v>
      </c>
      <c r="B142" s="23" t="n">
        <f aca="false">A102-100</f>
        <v>99.99</v>
      </c>
      <c r="C142" s="23"/>
      <c r="D142" s="23" t="n">
        <f aca="false">(B139+D139+A142+B142)-B145</f>
        <v>545.24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570.165273604158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05" colorId="64" zoomScale="180" zoomScaleNormal="180" zoomScalePageLayoutView="100" workbookViewId="0">
      <selection pane="topLeft" activeCell="E144" activeCellId="0" sqref="E144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270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271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15200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272</v>
      </c>
      <c r="B45" s="168"/>
      <c r="C45" s="210" t="s">
        <v>272</v>
      </c>
      <c r="D45" s="210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259"/>
      <c r="D64" s="65" t="n">
        <f aca="false">B64</f>
        <v>2692.20042</v>
      </c>
      <c r="E64" s="258" t="n">
        <f aca="false">D64/(B58+B57)</f>
        <v>74.783345</v>
      </c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512.80008</v>
      </c>
      <c r="C67" s="261"/>
      <c r="D67" s="262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343.75</v>
      </c>
      <c r="C76" s="168"/>
      <c r="D76" s="65" t="n">
        <f aca="false">B76</f>
        <v>343.75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31.2152777777778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3815.95042</v>
      </c>
      <c r="C81" s="264"/>
      <c r="D81" s="265"/>
      <c r="E81" s="258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105.998622777778</v>
      </c>
      <c r="C82" s="264"/>
      <c r="D82" s="168"/>
      <c r="E82" s="258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264"/>
      <c r="D83" s="168"/>
      <c r="E83" s="258" t="n">
        <f aca="false">B83+E80+E77+E64</f>
        <v>445.276728003465</v>
      </c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16029.9622081247</v>
      </c>
      <c r="C85" s="264"/>
      <c r="D85" s="264"/>
      <c r="E85" s="258" t="n">
        <f aca="false">B85/(B58+B57)</f>
        <v>445.276728003465</v>
      </c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0</v>
      </c>
      <c r="C86" s="264"/>
      <c r="D86" s="168"/>
      <c r="E86" s="258" t="n">
        <f aca="false">B86/(B58+B57)</f>
        <v>0</v>
      </c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16029.9622081247</v>
      </c>
      <c r="C87" s="264"/>
      <c r="D87" s="266"/>
      <c r="E87" s="258" t="n">
        <f aca="false">E86+E85</f>
        <v>445.276728003465</v>
      </c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30.7141714285714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452.28463451785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482.998805946421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226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277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227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270</v>
      </c>
      <c r="B105" s="249" t="n">
        <v>0.2</v>
      </c>
      <c r="C105" s="249"/>
      <c r="D105" s="58" t="s">
        <v>275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274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102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452.28463451785</v>
      </c>
      <c r="B127" s="150" t="n">
        <f aca="false">IF(A105="YES", B89*B57, 0)</f>
        <v>30.7141714285714</v>
      </c>
      <c r="C127" s="150"/>
      <c r="D127" s="150" t="n">
        <f aca="false">B91</f>
        <v>482.998805946421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452.28463451785</v>
      </c>
      <c r="B133" s="23" t="n">
        <f aca="false">IF(A105="YES", B89*B57, 0)</f>
        <v>30.7141714285714</v>
      </c>
      <c r="C133" s="199"/>
      <c r="D133" s="200" t="n">
        <f aca="false">B91*B57</f>
        <v>482.998805946421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0.154290024</v>
      </c>
      <c r="B136" s="274" t="n">
        <f aca="false">IF(A105="YES", E15*0.000002, 0)</f>
        <v>0.051430008</v>
      </c>
      <c r="C136" s="23"/>
      <c r="D136" s="274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512.80008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17.9166</v>
      </c>
      <c r="B142" s="23" t="n">
        <f aca="false">A102-100</f>
        <v>99.99</v>
      </c>
      <c r="C142" s="23"/>
      <c r="D142" s="23" t="n">
        <f aca="false">(B139+D139+A142+B142)-B145</f>
        <v>630.70668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482.998805946421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180" zoomScaleNormal="180" zoomScalePageLayoutView="100" workbookViewId="0">
      <selection pane="topLeft" activeCell="G20" activeCellId="0" sqref="G20"/>
    </sheetView>
  </sheetViews>
  <sheetFormatPr defaultColWidth="11.691406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44897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236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237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102</v>
      </c>
      <c r="C40" s="194"/>
      <c r="D40" s="200" t="s">
        <v>244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208</v>
      </c>
      <c r="C43" s="194"/>
      <c r="D43" s="287" t="s">
        <v>209</v>
      </c>
      <c r="E43" s="289"/>
      <c r="F43" s="157"/>
      <c r="G43" s="157" t="s">
        <v>245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246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210</v>
      </c>
      <c r="B46" s="287" t="s">
        <v>248</v>
      </c>
      <c r="C46" s="194"/>
      <c r="D46" s="287" t="s">
        <v>249</v>
      </c>
      <c r="E46" s="289"/>
      <c r="F46" s="157"/>
      <c r="G46" s="157" t="s">
        <v>250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251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252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253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225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192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193</v>
      </c>
      <c r="B114" s="189"/>
      <c r="C114" s="189"/>
      <c r="D114" s="189"/>
      <c r="E114" s="189"/>
      <c r="F114" s="157"/>
      <c r="G114" s="189" t="s">
        <v>193</v>
      </c>
      <c r="H114" s="189"/>
      <c r="I114" s="189"/>
      <c r="J114" s="189"/>
      <c r="K114" s="189"/>
      <c r="L114" s="157"/>
      <c r="M114" s="189" t="s">
        <v>193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194</v>
      </c>
      <c r="B116" s="186" t="s">
        <v>26</v>
      </c>
      <c r="C116" s="168"/>
      <c r="D116" s="168"/>
      <c r="E116" s="169"/>
      <c r="F116" s="157"/>
      <c r="G116" s="161" t="s">
        <v>194</v>
      </c>
      <c r="H116" s="186" t="s">
        <v>25</v>
      </c>
      <c r="I116" s="168"/>
      <c r="J116" s="168"/>
      <c r="K116" s="169"/>
      <c r="L116" s="157"/>
      <c r="M116" s="161" t="s">
        <v>194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195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195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195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196</v>
      </c>
      <c r="B128" s="189"/>
      <c r="C128" s="189"/>
      <c r="D128" s="189"/>
      <c r="E128" s="189"/>
      <c r="F128" s="157"/>
      <c r="G128" s="189" t="s">
        <v>196</v>
      </c>
      <c r="H128" s="189"/>
      <c r="I128" s="189"/>
      <c r="J128" s="189"/>
      <c r="K128" s="189"/>
      <c r="L128" s="157"/>
      <c r="M128" s="189" t="s">
        <v>196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197</v>
      </c>
      <c r="B135" s="252" t="s">
        <v>198</v>
      </c>
      <c r="C135" s="252"/>
      <c r="D135" s="252" t="s">
        <v>102</v>
      </c>
      <c r="E135" s="169"/>
      <c r="F135" s="157"/>
      <c r="G135" s="251" t="s">
        <v>199</v>
      </c>
      <c r="H135" s="252" t="s">
        <v>200</v>
      </c>
      <c r="I135" s="252"/>
      <c r="J135" s="252" t="s">
        <v>201</v>
      </c>
      <c r="K135" s="169"/>
      <c r="L135" s="157"/>
      <c r="M135" s="251" t="s">
        <v>197</v>
      </c>
      <c r="N135" s="252" t="s">
        <v>198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202</v>
      </c>
      <c r="B138" s="168" t="s">
        <v>203</v>
      </c>
      <c r="C138" s="168"/>
      <c r="D138" s="168" t="s">
        <v>204</v>
      </c>
      <c r="E138" s="169"/>
      <c r="F138" s="157"/>
      <c r="G138" s="161" t="s">
        <v>205</v>
      </c>
      <c r="H138" s="168" t="s">
        <v>206</v>
      </c>
      <c r="I138" s="168"/>
      <c r="J138" s="168" t="s">
        <v>207</v>
      </c>
      <c r="K138" s="169"/>
      <c r="L138" s="157"/>
      <c r="M138" s="161" t="s">
        <v>202</v>
      </c>
      <c r="N138" s="168" t="s">
        <v>203</v>
      </c>
      <c r="O138" s="168"/>
      <c r="P138" s="168" t="s">
        <v>204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208</v>
      </c>
      <c r="B141" s="168" t="s">
        <v>209</v>
      </c>
      <c r="C141" s="168"/>
      <c r="D141" s="168" t="s">
        <v>210</v>
      </c>
      <c r="E141" s="169"/>
      <c r="F141" s="157"/>
      <c r="G141" s="161" t="s">
        <v>211</v>
      </c>
      <c r="H141" s="168" t="s">
        <v>212</v>
      </c>
      <c r="I141" s="168"/>
      <c r="J141" s="168" t="s">
        <v>213</v>
      </c>
      <c r="K141" s="169"/>
      <c r="L141" s="157"/>
      <c r="M141" s="161" t="s">
        <v>208</v>
      </c>
      <c r="N141" s="168" t="s">
        <v>209</v>
      </c>
      <c r="O141" s="168"/>
      <c r="P141" s="168" t="s">
        <v>210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214</v>
      </c>
      <c r="C144" s="168"/>
      <c r="D144" s="168" t="s">
        <v>215</v>
      </c>
      <c r="E144" s="169"/>
      <c r="F144" s="157"/>
      <c r="G144" s="161" t="s">
        <v>216</v>
      </c>
      <c r="H144" s="168" t="s">
        <v>214</v>
      </c>
      <c r="I144" s="168"/>
      <c r="J144" s="168" t="s">
        <v>215</v>
      </c>
      <c r="K144" s="169"/>
      <c r="L144" s="157"/>
      <c r="M144" s="161" t="s">
        <v>120</v>
      </c>
      <c r="N144" s="168" t="s">
        <v>214</v>
      </c>
      <c r="O144" s="168"/>
      <c r="P144" s="168" t="s">
        <v>215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217</v>
      </c>
      <c r="B147" s="168" t="s">
        <v>218</v>
      </c>
      <c r="C147" s="168"/>
      <c r="D147" s="168" t="s">
        <v>219</v>
      </c>
      <c r="E147" s="169"/>
      <c r="F147" s="157"/>
      <c r="G147" s="161" t="s">
        <v>217</v>
      </c>
      <c r="H147" s="168" t="s">
        <v>218</v>
      </c>
      <c r="I147" s="168"/>
      <c r="J147" s="168" t="s">
        <v>219</v>
      </c>
      <c r="K147" s="169"/>
      <c r="L147" s="157"/>
      <c r="M147" s="161" t="s">
        <v>217</v>
      </c>
      <c r="N147" s="168" t="s">
        <v>218</v>
      </c>
      <c r="O147" s="168"/>
      <c r="P147" s="168" t="s">
        <v>219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220</v>
      </c>
      <c r="B150" s="168" t="s">
        <v>221</v>
      </c>
      <c r="C150" s="168"/>
      <c r="D150" s="168"/>
      <c r="E150" s="169"/>
      <c r="F150" s="157"/>
      <c r="G150" s="161" t="s">
        <v>220</v>
      </c>
      <c r="H150" s="168" t="s">
        <v>221</v>
      </c>
      <c r="I150" s="168"/>
      <c r="J150" s="168"/>
      <c r="K150" s="169"/>
      <c r="L150" s="157"/>
      <c r="M150" s="161" t="s">
        <v>220</v>
      </c>
      <c r="N150" s="168" t="s">
        <v>221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222</v>
      </c>
      <c r="N153" s="26" t="s">
        <v>223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224</v>
      </c>
      <c r="B154" s="168"/>
      <c r="C154" s="168"/>
      <c r="D154" s="215"/>
      <c r="E154" s="216"/>
      <c r="F154" s="157"/>
      <c r="G154" s="214" t="s">
        <v>224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224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180" zoomScaleNormal="180" zoomScalePageLayoutView="100" workbookViewId="0">
      <selection pane="topLeft" activeCell="G21" activeCellId="0" sqref="G21"/>
    </sheetView>
  </sheetViews>
  <sheetFormatPr defaultColWidth="11.691406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44897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236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208</v>
      </c>
      <c r="B43" s="287" t="s">
        <v>209</v>
      </c>
      <c r="C43" s="194"/>
      <c r="D43" s="287" t="s">
        <v>210</v>
      </c>
      <c r="E43" s="289"/>
      <c r="F43" s="157"/>
      <c r="G43" s="157" t="s">
        <v>245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246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252</v>
      </c>
      <c r="B46" s="194"/>
      <c r="C46" s="194"/>
      <c r="D46" s="194"/>
      <c r="E46" s="289"/>
      <c r="F46" s="157"/>
      <c r="G46" s="157" t="s">
        <v>250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254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181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195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197</v>
      </c>
      <c r="B129" s="252" t="s">
        <v>198</v>
      </c>
      <c r="C129" s="252"/>
      <c r="D129" s="252" t="s">
        <v>102</v>
      </c>
      <c r="E129" s="169"/>
      <c r="F129" s="157"/>
      <c r="G129" s="251" t="s">
        <v>199</v>
      </c>
      <c r="H129" s="252" t="s">
        <v>200</v>
      </c>
      <c r="I129" s="252"/>
      <c r="J129" s="252" t="s">
        <v>201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180" zoomScaleNormal="180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270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271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str">
        <f aca="false">IF(B26="YES",K42,"0")</f>
        <v>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272</v>
      </c>
      <c r="B45" s="14"/>
      <c r="C45" s="301" t="s">
        <v>272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1817.07754632746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927.687248290581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270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270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str">
        <f aca="false">B94</f>
        <v>0</v>
      </c>
      <c r="C167" s="148"/>
      <c r="D167" s="148"/>
      <c r="E167" s="150" t="n">
        <f aca="false">B96</f>
        <v>1817.07754632746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927.687248290581</v>
      </c>
      <c r="T167" s="150" t="n">
        <f aca="false">T94</f>
        <v>0</v>
      </c>
      <c r="U167" s="148"/>
      <c r="V167" s="148"/>
      <c r="W167" s="150" t="n">
        <f aca="false">T96</f>
        <v>927.687248290581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1144.5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3244.49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1478.89624166667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1817.07754632746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927.687248290581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2022-12-01T11:58:58Z</dcterms:modified>
  <cp:revision>165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