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<sst xmlns="http://schemas.openxmlformats.org/spreadsheetml/2006/main" count="32790" uniqueCount="416">
  <si>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</si>
  <si>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</si>
  <si>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</si>
  <si>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</si>
  <si>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</si>
  <si>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</si>
  <si>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</si>
  <si>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</si>
  <si>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</si>
  <si>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</si>
  <si>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</si>
  <si>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</si>
  <si>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</si>
  <si>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</si>
  <si>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</si>
  <si>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</si>
  <si>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</si>
  <si>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</si>
  <si>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</si>
  <si>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</si>
  <si>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</si>
  <si>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</si>
  <si>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</si>
  <si>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</si>
  <si>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</si>
  <si>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</si>
  <si>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</si>
  <si>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</si>
  <si>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</si>
  <si>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</si>
  <si>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</si>
  <si>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</si>
  <si>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</si>
  <si>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</si>
  <si>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</si>
  <si>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</si>
  <si>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</si>
  <si>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</si>
  <si>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</si>
  <si>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</si>
  <si>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</si>
  <si>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</si>
  <si>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</si>
  <si>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</si>
  <si>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</si>
  <si>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</si>
  <si>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</si>
  <si>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</si>
  <si>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</si>
  <si>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</si>
  <si>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</si>
  <si>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</si>
  <si>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</si>
  <si>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</si>
  <si>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</si>
  <si>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</si>
  <si>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</si>
  <si>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</si>
  <si>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</si>
  <si>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</si>
  <si>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</si>
  <si>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</si>
  <si>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</si>
  <si>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</si>
  <si>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</si>
  <si>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</si>
  <si>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</si>
  <si>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</si>
  <si>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</si>
  <si>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</si>
  <si>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</si>
  <si>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</si>
  <si>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</si>
  <si>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</si>
  <si>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</si>
  <si>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</si>
  <si>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</si>
  <si>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</si>
  <si>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</si>
  <si>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</si>
  <si>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</si>
  <si>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</si>
  <si>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</si>
  <si>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</si>
  <si>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</si>
  <si>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</si>
  <si>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</si>
  <si>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</si>
  <si>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</si>
  <si>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</si>
  <si>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</si>
  <si>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</si>
  <si>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</si>
  <si>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</si>
  <si>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</si>
  <si>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</si>
  <si>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</si>
  <si>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</si>
  <si>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</si>
  <si>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</si>
  <si>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</si>
  <si>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</si>
  <si>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</si>
  <si>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</si>
  <si>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</si>
  <si>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</si>
  <si>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</si>
  <si>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</si>
  <si>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</si>
  <si>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</si>
  <si>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</si>
  <si>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</si>
  <si>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</si>
  <si>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</si>
  <si>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</si>
  <si>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</si>
  <si>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</si>
  <si>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</si>
  <si>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</si>
  <si>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</si>
  <si>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</si>
  <si>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</si>
  <si>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</si>
  <si>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</si>
  <si>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</si>
  <si>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</si>
  <si>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</si>
  <si>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</si>
  <si>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</si>
  <si>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</si>
  <si>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</si>
  <si>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</si>
  <si>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</si>
  <si>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</si>
  <si>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</si>
  <si>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</si>
  <si>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</si>
  <si>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</si>
  <si>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</si>
  <si>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</si>
  <si>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</si>
  <si>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</si>
  <si>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</si>
  <si>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</si>
  <si>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</si>
  <si>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</si>
  <si>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</si>
  <si>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</si>
  <si>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</si>
  <si>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</si>
  <si>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</si>
  <si>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</si>
  <si>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</si>
  <si>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</si>
  <si>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</si>
  <si>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</si>
  <si>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</si>
  <si>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</si>
  <si>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</si>
  <si>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</si>
  <si>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</si>
  <si>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</si>
  <si>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</si>
  <si>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</si>
  <si>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</si>
  <si>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</si>
  <si>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</si>
  <si>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</si>
  <si>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</si>
  <si>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</si>
  <si>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</si>
  <si>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</si>
  <si>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</si>
  <si>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</si>
  <si>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</si>
  <si>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</si>
  <si>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</si>
  <si>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</si>
  <si>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</si>
  <si>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</si>
  <si>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</si>
  <si>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</si>
  <si>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</si>
  <si>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</si>
  <si>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</si>
  <si>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</si>
  <si>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</si>
  <si>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</si>
  <si>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</si>
  <si>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</si>
  <si>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</si>
  <si>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</si>
  <si>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</si>
  <si>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</si>
  <si>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</si>
  <si>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</si>
  <si>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</si>
  <si>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</si>
  <si>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</si>
  <si>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</si>
  <si>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</si>
  <si>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</si>
  <si>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</si>
  <si>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</si>
  <si>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</si>
  <si>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</si>
  <si>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</si>
  <si>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</si>
  <si>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</si>
  <si>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</si>
  <si>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</si>
  <si>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</si>
  <si>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</si>
  <si>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</si>
  <si>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</si>
  <si>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</si>
  <si>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</si>
  <si>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</si>
  <si>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</si>
  <si>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</si>
  <si>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</si>
  <si>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</si>
  <si>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</si>
  <si>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</si>
  <si>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</si>
  <si>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</si>
  <si>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</si>
  <si>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</si>
  <si>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</si>
  <si>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</si>
  <si>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</si>
  <si>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</si>
  <si>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</si>
  <si>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</si>
  <si>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</si>
  <si>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</si>
  <si>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</si>
  <si>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</si>
  <si>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</si>
  <si>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</si>
  <si>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</si>
  <si>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</si>
  <si>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</si>
  <si>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</si>
  <si>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</si>
  <si>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</si>
  <si>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</si>
  <si>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</si>
  <si>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</si>
  <si>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</si>
  <si>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</si>
  <si>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</si>
  <si>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</si>
  <si>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</si>
  <si>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</si>
  <si>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</si>
  <si>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</si>
  <si>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</si>
  <si>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</si>
  <si>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</si>
  <si>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</si>
  <si>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</si>
  <si>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</si>
  <si>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</si>
  <si>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</si>
  <si>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</si>
  <si>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</si>
  <si>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</si>
  <si>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</si>
  <si>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21125.00</t>
  </si>
  <si>
    <t xml:space="preserve">0.00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</si>
  <si>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</si>
  <si>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</si>
  <si>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</si>
  <si>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</si>
  <si>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</si>
  <si>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</si>
  <si>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</si>
  <si>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</si>
  <si>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</si>
  <si>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</si>
  <si>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</si>
  <si>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</si>
  <si>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</si>
  <si>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</si>
  <si>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</si>
  <si>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</si>
  <si>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</si>
  <si>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</si>
  <si>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</si>
  <si>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</si>
  <si>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</si>
  <si>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</si>
  <si>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</si>
  <si>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</si>
  <si>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</si>
  <si>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</si>
  <si>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</si>
  <si>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</si>
  <si>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</si>
  <si>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</si>
  <si>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</si>
  <si>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</si>
  <si>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</si>
  <si>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</si>
  <si>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</si>
  <si>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</si>
  <si>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</si>
  <si>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</si>
  <si>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</si>
  <si>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</si>
  <si>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</si>
  <si>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</si>
  <si>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</si>
  <si>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</si>
  <si>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</si>
  <si>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</si>
  <si>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</si>
  <si>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</si>
  <si>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</si>
  <si>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</si>
  <si>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</si>
  <si>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</si>
  <si>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</si>
  <si>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</si>
  <si>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</si>
  <si>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</si>
  <si>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</si>
  <si>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</si>
  <si>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</si>
  <si>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</si>
  <si>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</si>
  <si>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</si>
  <si>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</si>
  <si>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</si>
  <si>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</si>
  <si>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</si>
  <si>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</si>
  <si>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</si>
  <si>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</si>
  <si>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</si>
  <si>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</si>
  <si>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</si>
  <si>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</si>
  <si>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</si>
  <si>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</si>
  <si>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</si>
  <si>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</si>
  <si>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</si>
  <si>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</si>
  <si>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</si>
  <si>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</si>
  <si>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</si>
  <si>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</si>
  <si>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</si>
  <si>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</si>
  <si>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</si>
  <si>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</si>
  <si>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</si>
  <si>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</si>
  <si>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</si>
  <si>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</si>
  <si>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</si>
  <si>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</si>
  <si>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</si>
  <si>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</si>
  <si>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</si>
  <si>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</si>
  <si>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</si>
  <si>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</si>
  <si>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</si>
  <si>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</si>
  <si>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</si>
  <si>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</si>
  <si>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</si>
  <si>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</si>
  <si>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23625.00</t>
  </si>
  <si>
    <t xml:space="preserve">30.35</t>
  </si>
  <si>
    <t xml:space="preserve">OTR Calculation</t>
  </si>
  <si>
    <t xml:space="preserve">470.00</t>
  </si>
  <si>
    <t xml:space="preserve">30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</si>
  <si>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</si>
  <si>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</si>
  <si>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</si>
  <si>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</si>
  <si>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</si>
  <si>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</si>
  <si>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</si>
  <si>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23625.00</t>
  </si>
  <si>
    <t>1000</t>
  </si>
  <si>
    <t>12</t>
  </si>
  <si>
    <t>5000</t>
  </si>
  <si>
    <t>500</t>
  </si>
  <si>
    <t>0.00</t>
  </si>
  <si>
    <t>199.99</t>
  </si>
  <si>
    <t>Limited Credit</t>
  </si>
  <si>
    <t>NO</t>
  </si>
  <si>
    <t>50</t>
  </si>
  <si>
    <t>A1 Credit</t>
  </si>
  <si>
    <t>100</t>
  </si>
  <si>
    <t>30</t>
  </si>
  <si>
    <t>60</t>
  </si>
  <si>
    <t>40</t>
  </si>
  <si>
    <t>200</t>
  </si>
  <si>
    <t xml:space="preserve"> Terminal pause with 6 down </t>
  </si>
  <si>
    <t>5.28</t>
  </si>
  <si>
    <t>48877.50</t>
  </si>
  <si>
    <t>33</t>
  </si>
  <si>
    <t>470.00</t>
  </si>
  <si>
    <t>239.99</t>
  </si>
  <si>
    <t>6000</t>
  </si>
  <si>
    <t>10</t>
  </si>
  <si>
    <t>1</t>
  </si>
  <si>
    <t>2</t>
  </si>
  <si>
    <t>70</t>
  </si>
  <si>
    <t>20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</si>
</sst>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21125</v>
      </c>
      <c r="B37" s="32"/>
      <c r="C37" s="41" t="s">
        <v>45</v>
      </c>
      <c r="D37" s="41"/>
      <c r="E37" s="32"/>
      <c r="F37" s="43" t="n">
        <f aca="false">A37-C37</f>
        <v>20125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4225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268.75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281.25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283.916666666667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233.916666666667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283.916666666667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16055.6593390761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283.916666666667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283.916666666667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283.916666666667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20125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14943.1682206957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1460.69630355237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16067.6593390761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16067.6593390761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1460.69630355237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1526.15084900692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25350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25350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25350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25350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25350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21125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4225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25350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3875</v>
      </c>
      <c r="I157" s="1" t="n">
        <f aca="false">(H157-G90)/1.2</f>
        <v>3229.16666666667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1460.69630355237</v>
      </c>
      <c r="B176" s="174" t="n">
        <f aca="false">B103</f>
        <v>65.4545454545455</v>
      </c>
      <c r="C176" s="171"/>
      <c r="D176" s="171"/>
      <c r="E176" s="174" t="n">
        <f aca="false">B105</f>
        <v>1526.15084900692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-7932.34066092392</v>
      </c>
      <c r="B191" s="99" t="str">
        <f aca="false">B123</f>
        <v>199.99</v>
      </c>
      <c r="C191" s="99"/>
      <c r="D191" s="23"/>
      <c r="E191" s="99" t="n">
        <f aca="false">E188+A191+B191+A194</f>
        <v>22277.6493390761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3875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1526.15084900692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1460.69630355237</v>
      </c>
      <c r="B221" s="174" t="n">
        <f aca="false">B176</f>
        <v>65.4545454545455</v>
      </c>
      <c r="C221" s="171"/>
      <c r="D221" s="171"/>
      <c r="E221" s="174" t="n">
        <f aca="false">E176</f>
        <v>1526.15084900692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-7932.34066092392</v>
      </c>
      <c r="B233" s="99" t="str">
        <f aca="false">B191</f>
        <v>199.99</v>
      </c>
      <c r="C233" s="99"/>
      <c r="D233" s="109"/>
      <c r="E233" s="99" t="n">
        <f aca="false">E191</f>
        <v>22277.6493390761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1460.69630355237</v>
      </c>
      <c r="B239" s="99" t="n">
        <f aca="false">B176</f>
        <v>65.4545454545455</v>
      </c>
      <c r="C239" s="183"/>
      <c r="D239" s="183"/>
      <c r="E239" s="99" t="n">
        <f aca="false">E176</f>
        <v>1526.15084900692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3875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4099.99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16067.6593390761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B7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14452.3051866956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1359.39138060869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1359.39138060869</v>
      </c>
      <c r="B167" s="174" t="n">
        <f aca="false">B94</f>
        <v>0</v>
      </c>
      <c r="C167" s="171"/>
      <c r="D167" s="171"/>
      <c r="E167" s="174" t="n">
        <f aca="false">B96</f>
        <v>1359.39138060869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215.615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1359.39138060869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0</v>
      </c>
      <c r="C212" s="171"/>
      <c r="D212" s="171"/>
      <c r="E212" s="174" t="n">
        <f aca="false">E167</f>
        <v>1359.39138060869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0</v>
      </c>
      <c r="C230" s="183"/>
      <c r="D230" s="183"/>
      <c r="E230" s="99" t="n">
        <f aca="false">E167</f>
        <v>1359.39138060869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2215.615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-38.76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-38.76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14139.1924161718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13770.0582001204</v>
      </c>
      <c r="C88" s="130" t="n">
        <f aca="false">B81-B86</f>
        <v>13770.0582001204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1331.73718934896</v>
      </c>
      <c r="C89" s="130" t="n">
        <f aca="false">(B88/B87)</f>
        <v>1331.73718934896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14649.1090828385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14649.1090828385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1331.73718934896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1346.9117348035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1331.73718934896</v>
      </c>
      <c r="B167" s="174" t="n">
        <f aca="false">B94</f>
        <v>15.1745454545455</v>
      </c>
      <c r="C167" s="171"/>
      <c r="D167" s="171"/>
      <c r="E167" s="174" t="n">
        <f aca="false">B96</f>
        <v>1346.9117348035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-5900.89091716149</v>
      </c>
      <c r="B182" s="99" t="str">
        <f aca="false">B114</f>
        <v>239.99</v>
      </c>
      <c r="C182" s="99"/>
      <c r="D182" s="23"/>
      <c r="E182" s="99" t="n">
        <f aca="false">E179+A182+B182+A185</f>
        <v>22099.0990828385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218.826666666667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1346.9117348035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1331.73718934896</v>
      </c>
      <c r="B212" s="174" t="n">
        <f aca="false">B167</f>
        <v>15.1745454545455</v>
      </c>
      <c r="C212" s="171"/>
      <c r="D212" s="171"/>
      <c r="E212" s="174" t="n">
        <f aca="false">E167</f>
        <v>1346.9117348035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-5900.89091716149</v>
      </c>
      <c r="B224" s="99" t="str">
        <f aca="false">B182</f>
        <v>239.99</v>
      </c>
      <c r="C224" s="99"/>
      <c r="D224" s="109"/>
      <c r="E224" s="99" t="n">
        <f aca="false">E182</f>
        <v>22099.0990828385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1331.73718934896</v>
      </c>
      <c r="B230" s="99" t="n">
        <f aca="false">B167</f>
        <v>15.1745454545455</v>
      </c>
      <c r="C230" s="183"/>
      <c r="D230" s="183"/>
      <c r="E230" s="99" t="n">
        <f aca="false">E167</f>
        <v>1346.9117348035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2218.82666666667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132.091666666667</v>
      </c>
      <c r="C255" s="194"/>
      <c r="D255" s="195" t="s">
        <v>218</v>
      </c>
      <c r="E255" s="195"/>
      <c r="F255" s="196" t="n">
        <f aca="false">(B254-F254)+B255</f>
        <v>-6.65833333333333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-6.65833333333333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262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B116" activeCellId="0" sqref="B11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8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316" t="n">
        <v>10000</v>
      </c>
      <c r="D70" s="32" t="n">
        <f aca="false">B70-A149</f>
        <v>1774.5</v>
      </c>
      <c r="E70" s="317" t="n">
        <f aca="false">D70/12</f>
        <v>147.875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3176.86111111111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264.738425925926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5983.86111111111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50.6902312760522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6034.55134238716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502.879278532264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562.879278532264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502.879278532264</v>
      </c>
      <c r="B134" s="320" t="n">
        <f aca="false">IF(A111="YES", B95, 0)</f>
        <v>60</v>
      </c>
      <c r="C134" s="325"/>
      <c r="D134" s="320" t="n">
        <f aca="false">B97</f>
        <v>562.879278532264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502.879278532264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562.879278532264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502.879278532264</v>
      </c>
      <c r="B143" s="38" t="n">
        <f aca="false">IF(A111="YES", B95, 0)</f>
        <v>60</v>
      </c>
      <c r="C143" s="316"/>
      <c r="D143" s="38" t="n">
        <f aca="false">B97</f>
        <v>562.879278532264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565.49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562.879278532264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502.879278532264</v>
      </c>
      <c r="B177" s="354" t="n">
        <f aca="false">IF(A111="YES", B95, 0)</f>
        <v>60</v>
      </c>
      <c r="C177" s="357"/>
      <c r="D177" s="354" t="n">
        <f aca="false">B91</f>
        <v>5983.86111111111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502.879278532264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562.879278532264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502.879278532264</v>
      </c>
      <c r="B186" s="99" t="n">
        <f aca="false">IF(A111="YES", B95, 0)</f>
        <v>60</v>
      </c>
      <c r="C186" s="352"/>
      <c r="D186" s="99" t="n">
        <f aca="false">B97</f>
        <v>562.879278532264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565.49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1774.5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1960.99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1960.99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50.6902312760522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1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75" zoomScaleNormal="75" zoomScalePageLayoutView="100" workbookViewId="0">
      <selection pane="topLeft" activeCell="B74" activeCellId="0" sqref="B7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20310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474.246906948761</v>
      </c>
      <c r="F33" s="228"/>
      <c r="G33" s="228"/>
      <c r="H33" s="47"/>
      <c r="I33" s="2"/>
      <c r="J33" s="34" t="s">
        <v>352</v>
      </c>
      <c r="K33" s="48" t="n">
        <f aca="false">E21</f>
        <v>21125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461.496906948761</v>
      </c>
      <c r="B36" s="228" t="n">
        <f aca="false">IF(B26="YES", K42, "0.00")</f>
        <v>12.75</v>
      </c>
      <c r="C36" s="228"/>
      <c r="D36" s="228"/>
      <c r="E36" s="228" t="n">
        <f aca="false">K31</f>
        <v>20310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21125</v>
      </c>
      <c r="L39" s="2" t="n">
        <f aca="false">(L47*K46)+K44</f>
        <v>24899.8159718053</v>
      </c>
      <c r="N39" s="1" t="n">
        <f aca="false">K39-L39</f>
        <v>-3774.81597180526</v>
      </c>
      <c r="P39" s="208"/>
    </row>
    <row r="40" customFormat="false" ht="17.35" hidden="false" customHeight="false" outlineLevel="0" collapsed="false">
      <c r="A40" s="103" t="n">
        <f aca="false">E36*A45/100</f>
        <v>20310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16925</v>
      </c>
      <c r="L40" s="2" t="n">
        <f aca="false">K39-L39</f>
        <v>-3774.81597180526</v>
      </c>
      <c r="N40" s="1" t="n">
        <f aca="false">N38-N39</f>
        <v>6686.49597180526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15777.1892425596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5347.81075744043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461.496906948761</v>
      </c>
      <c r="L47" s="2" t="n">
        <f aca="false">L49-K42</f>
        <v>787.25</v>
      </c>
      <c r="M47" s="1" t="n">
        <f aca="false">K47-L47</f>
        <v>-325.753093051239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474.246906948761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474.246906948761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4289.92059924057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115.625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461.496906948761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461.496906948761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474.246906948761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474.246906948761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20310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20310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20310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18393.9833598667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17644.8002266518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17644.8002266518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9356.01664013328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893.443952965973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9827.88348262571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9827.88348262571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20.0290909090909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893.443952965973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913.473043875064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21125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25350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25350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25350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21125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21125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893.443952965973</v>
      </c>
      <c r="B167" s="174" t="n">
        <f aca="false">B94</f>
        <v>20.0290909090909</v>
      </c>
      <c r="C167" s="171"/>
      <c r="D167" s="171"/>
      <c r="E167" s="174" t="n">
        <f aca="false">B96</f>
        <v>913.473043875064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20310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20310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20310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20310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-17008.6434734992</v>
      </c>
      <c r="B182" s="99" t="str">
        <f aca="false">B114</f>
        <v>239.99</v>
      </c>
      <c r="C182" s="99"/>
      <c r="D182" s="23"/>
      <c r="E182" s="99" t="n">
        <f aca="false">E179+A182+B182+A185</f>
        <v>10991.3465265008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B233</f>
        <v>923.473043875064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20330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20320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20320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115.625</v>
      </c>
      <c r="C188" s="130"/>
      <c r="D188" s="130"/>
      <c r="E188" s="99" t="n">
        <f aca="false">(E40*A108)*0.1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218.676666666667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913.473043875064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893.443952965973</v>
      </c>
      <c r="B212" s="174" t="n">
        <f aca="false">B167</f>
        <v>20.0290909090909</v>
      </c>
      <c r="C212" s="171"/>
      <c r="D212" s="171"/>
      <c r="E212" s="174" t="n">
        <f aca="false">E167</f>
        <v>913.473043875064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-17008.6434734992</v>
      </c>
      <c r="B224" s="99" t="str">
        <f aca="false">B182</f>
        <v>239.99</v>
      </c>
      <c r="C224" s="99"/>
      <c r="D224" s="109"/>
      <c r="E224" s="99" t="n">
        <f aca="false">E182</f>
        <v>10991.3465265008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893.443952965973</v>
      </c>
      <c r="B230" s="99" t="n">
        <f aca="false">B167</f>
        <v>20.0290909090909</v>
      </c>
      <c r="C230" s="183"/>
      <c r="D230" s="183"/>
      <c r="E230" s="99" t="n">
        <f aca="false">E167</f>
        <v>913.473043875064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20310</v>
      </c>
      <c r="B233" s="99" t="n">
        <f aca="false">E212+A227</f>
        <v>923.473043875064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115.625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2218.67666666667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130.591666666667</v>
      </c>
      <c r="C255" s="194"/>
      <c r="D255" s="195" t="s">
        <v>218</v>
      </c>
      <c r="E255" s="195"/>
      <c r="F255" s="196" t="n">
        <f aca="false">(B254-F254)+B255</f>
        <v>-8.15833333333333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9827.88348262571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-8.15833333333333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352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23625</v>
      </c>
      <c r="B37" s="32"/>
      <c r="C37" s="41" t="s">
        <v>45</v>
      </c>
      <c r="D37" s="41"/>
      <c r="E37" s="32"/>
      <c r="F37" s="43" t="n">
        <f aca="false">A37-C37</f>
        <v>22625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4725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310.416666666667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239.583333333333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242.25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192.25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270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242.25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18743.7873019305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242.25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242.25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242.25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22625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17443.1682206957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1705.07157290278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18755.7873019305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18755.7873019305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1705.07157290278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1770.52611835732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28350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28350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28350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28350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28350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23625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4725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28350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28350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1375</v>
      </c>
      <c r="I157" s="1" t="n">
        <f aca="false">(H157-G90)/1.2</f>
        <v>1145.83333333333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1705.07157290278</v>
      </c>
      <c r="B176" s="174" t="n">
        <f aca="false">B103</f>
        <v>65.4545454545455</v>
      </c>
      <c r="C176" s="171"/>
      <c r="D176" s="171"/>
      <c r="E176" s="174" t="n">
        <f aca="false">B105</f>
        <v>1770.52611835732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-5244.21269806946</v>
      </c>
      <c r="B191" s="99" t="str">
        <f aca="false">B123</f>
        <v>199.99</v>
      </c>
      <c r="C191" s="99"/>
      <c r="D191" s="23"/>
      <c r="E191" s="99" t="n">
        <f aca="false">E188+A191+B191+A194</f>
        <v>24965.7773019305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1375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1770.52611835732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1705.07157290278</v>
      </c>
      <c r="B221" s="174" t="n">
        <f aca="false">B176</f>
        <v>65.4545454545455</v>
      </c>
      <c r="C221" s="171"/>
      <c r="D221" s="171"/>
      <c r="E221" s="174" t="n">
        <f aca="false">E176</f>
        <v>1770.52611835732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-5244.21269806946</v>
      </c>
      <c r="B233" s="99" t="str">
        <f aca="false">B191</f>
        <v>199.99</v>
      </c>
      <c r="C233" s="99"/>
      <c r="D233" s="109"/>
      <c r="E233" s="99" t="n">
        <f aca="false">E191</f>
        <v>24965.7773019305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1705.07157290278</v>
      </c>
      <c r="B239" s="99" t="n">
        <f aca="false">B176</f>
        <v>65.4545454545455</v>
      </c>
      <c r="C239" s="183"/>
      <c r="D239" s="183"/>
      <c r="E239" s="99" t="n">
        <f aca="false">E176</f>
        <v>1770.52611835732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1375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1599.99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18755.7873019305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17557.0540911073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17191.0315037321</v>
      </c>
      <c r="C88" s="130" t="n">
        <f aca="false">B81-B86</f>
        <v>17191.0315037321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1641.64128100976</v>
      </c>
      <c r="C89" s="130" t="n">
        <f aca="false">(B88/B87)</f>
        <v>1641.64128100976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18058.0540911073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18058.0540911073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1641.64128100976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1641.64128100976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272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1641.64128100976</v>
      </c>
      <c r="B167" s="174" t="n">
        <f aca="false">B94</f>
        <v>0</v>
      </c>
      <c r="C167" s="171"/>
      <c r="D167" s="171"/>
      <c r="E167" s="174" t="n">
        <f aca="false">B96</f>
        <v>1641.64128100976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-6441.94990889265</v>
      </c>
      <c r="B182" s="99" t="str">
        <f aca="false">B114</f>
        <v>239.99</v>
      </c>
      <c r="C182" s="99"/>
      <c r="D182" s="23"/>
      <c r="E182" s="99" t="n">
        <f aca="false">E179+A182+B182+A185</f>
        <v>24308.0440911073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227.075016666667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1641.64128100976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1641.64128100976</v>
      </c>
      <c r="B212" s="174" t="n">
        <f aca="false">B167</f>
        <v>0</v>
      </c>
      <c r="C212" s="171"/>
      <c r="D212" s="171"/>
      <c r="E212" s="174" t="n">
        <f aca="false">E167</f>
        <v>1641.64128100976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-6441.94990889265</v>
      </c>
      <c r="B224" s="99" t="str">
        <f aca="false">B182</f>
        <v>239.99</v>
      </c>
      <c r="C224" s="99"/>
      <c r="D224" s="109"/>
      <c r="E224" s="99" t="n">
        <f aca="false">E182</f>
        <v>24308.0440911073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1641.64128100976</v>
      </c>
      <c r="B230" s="99" t="n">
        <f aca="false">B167</f>
        <v>0</v>
      </c>
      <c r="C230" s="183"/>
      <c r="D230" s="183"/>
      <c r="E230" s="99" t="n">
        <f aca="false">E167</f>
        <v>1641.64128100976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2018.74501666666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-52.5083533333333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-52.5083533333333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262" t="s">
        <v>388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389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390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393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395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242.25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242.25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3267.69444444444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272.30787037037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5574.69444444444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47.2241159069517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5621.9185603514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468.493213362616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528.493213362616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468.493213362616</v>
      </c>
      <c r="B134" s="320" t="n">
        <f aca="false">IF(A111="YES", B95, 0)</f>
        <v>60</v>
      </c>
      <c r="C134" s="325"/>
      <c r="D134" s="320" t="n">
        <f aca="false">B97</f>
        <v>528.493213362616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468.493213362616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528.493213362616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468.493213362616</v>
      </c>
      <c r="B143" s="38" t="n">
        <f aca="false">IF(A111="YES", B95, 0)</f>
        <v>60</v>
      </c>
      <c r="C143" s="316"/>
      <c r="D143" s="38" t="n">
        <f aca="false">B97</f>
        <v>528.493213362616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686.03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528.493213362616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468.493213362616</v>
      </c>
      <c r="B177" s="354" t="n">
        <f aca="false">IF(A111="YES", B95, 0)</f>
        <v>60</v>
      </c>
      <c r="C177" s="357"/>
      <c r="D177" s="354" t="n">
        <f aca="false">B91</f>
        <v>5574.69444444444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468.493213362616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528.493213362616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468.493213362616</v>
      </c>
      <c r="B186" s="99" t="n">
        <f aca="false">IF(A111="YES", B95, 0)</f>
        <v>60</v>
      </c>
      <c r="C186" s="352"/>
      <c r="D186" s="99" t="n">
        <f aca="false">B97</f>
        <v>528.493213362616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686.03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2050.45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2050.45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47.2241159069517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3" activeCellId="0" sqref="A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242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377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352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21" colorId="64" zoomScale="75" zoomScaleNormal="75" zoomScalePageLayoutView="100" workbookViewId="0">
      <selection pane="topLeft" activeCell="E122" activeCellId="0" sqref="E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29349.996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19650.0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338.669919252835</v>
      </c>
      <c r="F33" s="228"/>
      <c r="G33" s="228"/>
      <c r="H33" s="47"/>
      <c r="I33" s="2"/>
      <c r="J33" s="34" t="s">
        <v>352</v>
      </c>
      <c r="K33" s="48" t="n">
        <f aca="false">E21</f>
        <v>24458.33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338.669919252835</v>
      </c>
      <c r="B36" s="228" t="n">
        <f aca="false">IF(B26="YES", K42, "0.00")</f>
        <v>0</v>
      </c>
      <c r="C36" s="228"/>
      <c r="D36" s="228"/>
      <c r="E36" s="228" t="n">
        <f aca="false">K31</f>
        <v>19650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24458.33</v>
      </c>
      <c r="L39" s="2" t="n">
        <f aca="false">(L47*K46)+K44</f>
        <v>39510.3720715134</v>
      </c>
      <c r="N39" s="1" t="n">
        <f aca="false">K39-L39</f>
        <v>-15052.0420715134</v>
      </c>
      <c r="P39" s="208"/>
    </row>
    <row r="40" customFormat="false" ht="17.35" hidden="false" customHeight="false" outlineLevel="0" collapsed="false">
      <c r="A40" s="103" t="n">
        <f aca="false">E36*A45/100</f>
        <v>19650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16375</v>
      </c>
      <c r="L40" s="2" t="n">
        <f aca="false">K39-L39</f>
        <v>-15052.0420715134</v>
      </c>
      <c r="N40" s="1" t="n">
        <f aca="false">N38-N39</f>
        <v>17963.7220715134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13408.380981515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11049.949018485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338.669919252835</v>
      </c>
      <c r="L47" s="2" t="n">
        <f aca="false">L49-K42</f>
        <v>800</v>
      </c>
      <c r="M47" s="1" t="n">
        <f aca="false">K47-L47</f>
        <v>-461.330080747165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338.669919252835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338.669919252835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7351.67236090576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262.5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338.669919252835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338.669919252835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338.669919252835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338.669919252835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31500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19650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19650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19650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14596.8838503821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13292.5932058847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13292.5932058847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30.2709495836952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16903.1161496179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558.393984400224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19543.7894540078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19543.7894540078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558.393984400224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558.393984400224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386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24458.33</v>
      </c>
      <c r="C121" s="117" t="n">
        <v>26250.0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29349.996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29349.996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29349.996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24458.33</v>
      </c>
      <c r="C125" s="129" t="n">
        <f aca="false">C121-C124</f>
        <v>26250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24458.33</v>
      </c>
      <c r="H135" s="150" t="n">
        <f aca="false">C125+E125+G125+H128</f>
        <v>26250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4891.666</v>
      </c>
      <c r="H137" s="33" t="n">
        <f aca="false">(H135+H136)*20%</f>
        <v>5250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29349.996</v>
      </c>
      <c r="H141" s="154" t="n">
        <f aca="false">(H135+H136+H139+H140+H137)-H138</f>
        <v>31500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29349.996</v>
      </c>
      <c r="H147" s="161" t="n">
        <f aca="false">H141-((H144*1.2)+(H145*1.2)+(H146*1.2)+(H142*1.2))</f>
        <v>31500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31500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558.393984400224</v>
      </c>
      <c r="B167" s="174" t="n">
        <f aca="false">B94</f>
        <v>0</v>
      </c>
      <c r="C167" s="171"/>
      <c r="D167" s="171"/>
      <c r="E167" s="174" t="n">
        <f aca="false">B96</f>
        <v>558.393984400224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19650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19650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19650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19650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26250</v>
      </c>
      <c r="B173" s="99" t="n">
        <f aca="false">H137</f>
        <v>5250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31500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31500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-11397.8165615919</v>
      </c>
      <c r="B182" s="99" t="str">
        <f aca="false">B114</f>
        <v>199.99</v>
      </c>
      <c r="C182" s="99"/>
      <c r="D182" s="23"/>
      <c r="E182" s="99" t="n">
        <f aca="false">E179+A182+B182+A185</f>
        <v>20312.1734384081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568.393984400224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19670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19660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19660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262.5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362.49</v>
      </c>
      <c r="C191" s="130"/>
      <c r="D191" s="130"/>
      <c r="E191" s="99" t="n">
        <f aca="false">H148</f>
        <v>1791.67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558.393984400224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558.393984400224</v>
      </c>
      <c r="B212" s="174" t="n">
        <f aca="false">B167</f>
        <v>0</v>
      </c>
      <c r="C212" s="171"/>
      <c r="D212" s="171"/>
      <c r="E212" s="174" t="n">
        <f aca="false">E167</f>
        <v>558.393984400224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26250</v>
      </c>
      <c r="B215" s="99" t="n">
        <f aca="false">B173</f>
        <v>5250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31500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31500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-11397.8165615919</v>
      </c>
      <c r="B224" s="99" t="str">
        <f aca="false">B182</f>
        <v>199.99</v>
      </c>
      <c r="C224" s="99"/>
      <c r="D224" s="109"/>
      <c r="E224" s="99" t="n">
        <f aca="false">E182</f>
        <v>20312.1734384081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558.393984400224</v>
      </c>
      <c r="B230" s="99" t="n">
        <f aca="false">B167</f>
        <v>0</v>
      </c>
      <c r="C230" s="183"/>
      <c r="D230" s="183"/>
      <c r="E230" s="99" t="n">
        <f aca="false">E167</f>
        <v>558.393984400224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19650</v>
      </c>
      <c r="B233" s="99" t="n">
        <f aca="false">E185</f>
        <v>568.393984400224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B68</f>
        <v>262.5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2154.16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315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-215.01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19543.7894540078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315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-215.01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211" t="n">
        <v>10000</v>
      </c>
      <c r="D64" s="290" t="n">
        <f aca="false">B64</f>
        <v>2012.49972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3339.16638666667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278.263865555556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452.53179933665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512.53179933665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452.53179933665</v>
      </c>
      <c r="B128" s="320" t="n">
        <f aca="false">IF(A105="YES", B89, 0)</f>
        <v>60</v>
      </c>
      <c r="C128" s="325"/>
      <c r="D128" s="320" t="n">
        <f aca="false">B91</f>
        <v>512.53179933665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4072.78619402985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316"/>
      <c r="D137" s="38" t="n">
        <f aca="false">B91</f>
        <v>512.53179933665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452.53179933665</v>
      </c>
      <c r="B171" s="354" t="n">
        <f aca="false">IF(A105="YES", B89, 0)</f>
        <v>60</v>
      </c>
      <c r="C171" s="357"/>
      <c r="D171" s="354" t="n">
        <f aca="false">B91</f>
        <v>512.53179933665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4072.78619402985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352"/>
      <c r="D180" s="99" t="n">
        <f aca="false">B91</f>
        <v>512.53179933665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2012.49972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2098.43972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2012.49972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352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-608.486119402985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-50.7071766169154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27.2928233830846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-50.7071766169154</v>
      </c>
      <c r="B134" s="320" t="n">
        <f aca="false">IF(A111="YES", B95, 0)</f>
        <v>78</v>
      </c>
      <c r="C134" s="324"/>
      <c r="D134" s="320" t="n">
        <f aca="false">B97</f>
        <v>27.2928233830846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-456.364589552238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316"/>
      <c r="D143" s="38" t="n">
        <f aca="false">B97</f>
        <v>27.2928233830846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-50.7071766169154</v>
      </c>
      <c r="B177" s="354" t="n">
        <f aca="false">IF(A111="YES", B95, 0)</f>
        <v>78</v>
      </c>
      <c r="C177" s="356"/>
      <c r="D177" s="354" t="n">
        <f aca="false">A177+B177</f>
        <v>27.2928233830846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-456.364589552238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352"/>
      <c r="D186" s="99" t="n">
        <f aca="false">B97</f>
        <v>27.2928233830846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389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390</v>
      </c>
      <c r="B38" s="237" t="n">
        <f aca="false">A32-1</f>
        <v>11</v>
      </c>
      <c r="C38" s="237"/>
      <c r="D38" s="100" t="s">
        <v>392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410</v>
      </c>
      <c r="B41" s="100" t="s">
        <v>415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0.0</v>
      </c>
      <c r="B44" s="100" t="s">
        <v>411</v>
      </c>
      <c r="C44" s="100"/>
      <c r="D44" s="100" t="n">
        <v>0.0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200.0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5.0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2806.45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-1169.77611940298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-97.481343283582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-97.481343283582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1000.0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396</v>
      </c>
      <c r="B111" s="311" t="n">
        <v>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396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-97.481343283582</v>
      </c>
      <c r="B134" s="320" t="n">
        <f aca="false">IF(A111="YES", B95, 0)</f>
        <v>0</v>
      </c>
      <c r="C134" s="325"/>
      <c r="D134" s="320" t="n">
        <f aca="false">B97</f>
        <v>-97.481343283582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-877.332089552238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316"/>
      <c r="D143" s="38" t="n">
        <f aca="false">B97</f>
        <v>-97.481343283582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-97.481343283582</v>
      </c>
      <c r="B177" s="354" t="n">
        <f aca="false">IF(A111="YES", B95, 0)</f>
        <v>0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-877.332089552238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352"/>
      <c r="D186" s="99" t="n">
        <f aca="false">B97</f>
        <v>-97.481343283582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407</v>
      </c>
      <c r="B34" s="32"/>
      <c r="C34" s="41" t="s">
        <v>391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389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392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397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386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407</v>
      </c>
      <c r="B34" s="32"/>
      <c r="C34" s="41" t="s">
        <v>391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389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392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396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409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23625.0</v>
      </c>
      <c r="C9" s="14" t="n">
        <f aca="false">B9*0.2</f>
        <v>4725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19025.0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724.082692957549</v>
      </c>
      <c r="E33" s="212"/>
      <c r="F33" s="63"/>
      <c r="G33" s="215" t="s">
        <v>352</v>
      </c>
      <c r="H33" s="459" t="n">
        <f aca="false">E21-E11</f>
        <v>23625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724.082692957549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23625</v>
      </c>
      <c r="I39" s="234" t="n">
        <f aca="false">(I48*H46)+H44</f>
        <v>45678.4844074972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-22053.4844074972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30.0</v>
      </c>
      <c r="B45" s="211"/>
      <c r="C45" s="462" t="n">
        <v>30.0</v>
      </c>
      <c r="D45" s="462"/>
      <c r="E45" s="212"/>
      <c r="F45" s="63"/>
      <c r="G45" s="63" t="s">
        <v>370</v>
      </c>
      <c r="H45" s="234" t="n">
        <f aca="false">(H39-H44)</f>
        <v>23625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724.082692957549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724.082692957549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724.082692957549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2976.75</v>
      </c>
      <c r="C64" s="464" t="n">
        <v>10000</v>
      </c>
      <c r="D64" s="290" t="n">
        <f aca="false">B64</f>
        <v>2976.75</v>
      </c>
      <c r="E64" s="465" t="n">
        <f aca="false">D64/(B58+B57)</f>
        <v>82.6875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748.1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4265.5</v>
      </c>
      <c r="C81" s="472"/>
      <c r="D81" s="473"/>
      <c r="E81" s="465"/>
      <c r="F81" s="63"/>
      <c r="G81" s="302" t="s">
        <v>105</v>
      </c>
      <c r="H81" s="303" t="n">
        <f aca="false">SUM(J64:J80)</f>
        <v>1065.75</v>
      </c>
      <c r="I81" s="211"/>
      <c r="J81" s="211"/>
      <c r="K81" s="212"/>
      <c r="L81" s="63"/>
      <c r="M81" s="302" t="s">
        <v>105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118.486111111111</v>
      </c>
      <c r="C82" s="472"/>
      <c r="D82" s="211"/>
      <c r="E82" s="465"/>
      <c r="F82" s="63"/>
      <c r="G82" s="210" t="s">
        <v>106</v>
      </c>
      <c r="H82" s="299" t="n">
        <f aca="false">H81/H29</f>
        <v>29.6041666666667</v>
      </c>
      <c r="I82" s="211"/>
      <c r="J82" s="211"/>
      <c r="K82" s="212"/>
      <c r="L82" s="63"/>
      <c r="M82" s="210" t="s">
        <v>106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724.082692957549</v>
      </c>
      <c r="C83" s="472"/>
      <c r="D83" s="211"/>
      <c r="E83" s="465" t="n">
        <f aca="false">B83+E80+E77+E64</f>
        <v>842.56880406866</v>
      </c>
      <c r="F83" s="63"/>
      <c r="G83" s="304" t="s">
        <v>107</v>
      </c>
      <c r="H83" s="305" t="n">
        <f aca="false">H47</f>
        <v>724.082692957549</v>
      </c>
      <c r="I83" s="211"/>
      <c r="J83" s="211"/>
      <c r="K83" s="212"/>
      <c r="L83" s="63"/>
      <c r="M83" s="304" t="s">
        <v>107</v>
      </c>
      <c r="N83" s="305" t="n">
        <f aca="false">H47</f>
        <v>724.082692957549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30332.4769464718</v>
      </c>
      <c r="C85" s="472"/>
      <c r="D85" s="472"/>
      <c r="E85" s="465" t="n">
        <f aca="false">B85/(B58+B57)</f>
        <v>842.56880406866</v>
      </c>
      <c r="F85" s="63"/>
      <c r="G85" s="287" t="s">
        <v>117</v>
      </c>
      <c r="H85" s="127" t="n">
        <f aca="false">((H83*H29)+H81)*1.2</f>
        <v>32559.2723357661</v>
      </c>
      <c r="I85" s="211"/>
      <c r="J85" s="211"/>
      <c r="K85" s="212"/>
      <c r="L85" s="63"/>
      <c r="M85" s="287" t="s">
        <v>117</v>
      </c>
      <c r="N85" s="127" t="n">
        <f aca="false">((N83*H29)+N81)</f>
        <v>26788.9769464718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256.951196400124</v>
      </c>
      <c r="C86" s="472" t="s">
        <v>230</v>
      </c>
      <c r="D86" s="211"/>
      <c r="E86" s="465" t="n">
        <f aca="false">B86/(B58+B57)</f>
        <v>7.13753323333677</v>
      </c>
      <c r="F86" s="63"/>
      <c r="G86" s="210" t="s">
        <v>118</v>
      </c>
      <c r="H86" s="299" t="n">
        <f aca="false">((((H83*H29)+H81))/(1-H70))*H70</f>
        <v>229.84560946991</v>
      </c>
      <c r="I86" s="211"/>
      <c r="J86" s="211"/>
      <c r="K86" s="212"/>
      <c r="L86" s="63"/>
      <c r="M86" s="210" t="s">
        <v>118</v>
      </c>
      <c r="N86" s="299" t="n">
        <f aca="false">(N85/(1-N70))*N70</f>
        <v>226.933649001979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30589.4281428719</v>
      </c>
      <c r="C87" s="472"/>
      <c r="D87" s="474"/>
      <c r="E87" s="465" t="n">
        <f aca="false">E86+E85</f>
        <v>849.706337301997</v>
      </c>
      <c r="F87" s="63"/>
      <c r="G87" s="284" t="s">
        <v>119</v>
      </c>
      <c r="H87" s="129" t="n">
        <f aca="false">IF(H110="YES",((H85+H86)-K114),(H85+H86))</f>
        <v>32789.117945236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27015.9105954737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849.706337301997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799.734584030147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658.924648670091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849.706337301997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799.734584030147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658.924648670091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396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799.734584030147</v>
      </c>
      <c r="H127" s="174" t="n">
        <f aca="false">IF(G105="YES", H89*H57, 0)</f>
        <v>0</v>
      </c>
      <c r="I127" s="174"/>
      <c r="J127" s="333" t="n">
        <f aca="false">H91</f>
        <v>799.734584030147</v>
      </c>
      <c r="K127" s="212"/>
      <c r="L127" s="63"/>
      <c r="M127" s="332" t="n">
        <f aca="false">N90</f>
        <v>658.924648670091</v>
      </c>
      <c r="N127" s="174" t="n">
        <f aca="false">IF(M105="YES", N89*N57, 0)</f>
        <v>0</v>
      </c>
      <c r="O127" s="174"/>
      <c r="P127" s="174" t="n">
        <f aca="false">N91</f>
        <v>658.924648670091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849.706337301997</v>
      </c>
      <c r="B128" s="320" t="n">
        <f aca="false">IF(A105="YES", B89, 0)</f>
        <v>0</v>
      </c>
      <c r="C128" s="324"/>
      <c r="D128" s="320" t="n">
        <f aca="false">B91</f>
        <v>849.706337301997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849.706337301997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4798.40750418088</v>
      </c>
      <c r="H133" s="99" t="n">
        <f aca="false">IF(G105="YES", H89*H57, 0)</f>
        <v>0</v>
      </c>
      <c r="I133" s="217"/>
      <c r="J133" s="181" t="n">
        <f aca="false">H91*H57</f>
        <v>4798.40750418088</v>
      </c>
      <c r="K133" s="212"/>
      <c r="L133" s="63"/>
      <c r="M133" s="182" t="n">
        <f aca="false">N90*N57</f>
        <v>3953.54789202055</v>
      </c>
      <c r="N133" s="99" t="n">
        <f aca="false">IF(M105="YES", N89*N57, 0)</f>
        <v>0</v>
      </c>
      <c r="O133" s="217"/>
      <c r="P133" s="181" t="n">
        <f aca="false">N91*N57</f>
        <v>3953.54789202055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849.706337301997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849.706337301997</v>
      </c>
      <c r="B137" s="38" t="n">
        <f aca="false">IF(A105="YES", B89, 0)</f>
        <v>0</v>
      </c>
      <c r="C137" s="316"/>
      <c r="D137" s="38" t="n">
        <f aca="false">B91</f>
        <v>849.706337301997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799.734584030147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658.924648670091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849.706337301997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849.706337301997</v>
      </c>
      <c r="B177" s="354" t="n">
        <f aca="false">IF(A105="YES", B89, 0)</f>
        <v>0</v>
      </c>
      <c r="C177" s="356"/>
      <c r="D177" s="354" t="n">
        <f aca="false">B91</f>
        <v>849.706337301997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849.706337301997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849.706337301997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849.706337301997</v>
      </c>
      <c r="B186" s="99" t="n">
        <f aca="false">IF(A105="YES", B89, 0)</f>
        <v>0</v>
      </c>
      <c r="C186" s="352"/>
      <c r="D186" s="99" t="n">
        <f aca="false">B91</f>
        <v>849.706337301997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748.1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2328.64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2976.75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748.1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2328.64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256.951196400124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406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389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407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408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395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409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406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389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407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408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395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406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389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407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408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52476.3332978415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52476.3332978415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21.15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1639.88541555755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1661.03541555755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395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409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1639.88541555755</v>
      </c>
      <c r="B167" s="174" t="n">
        <f aca="false">B94</f>
        <v>21.15</v>
      </c>
      <c r="C167" s="171"/>
      <c r="D167" s="171"/>
      <c r="E167" s="174" t="n">
        <f aca="false">B96</f>
        <v>1661.03541555755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239.99</v>
      </c>
      <c r="C182" s="99"/>
      <c r="D182" s="23"/>
      <c r="E182" s="99" t="n">
        <f aca="false">E179+A182+B182+A185</f>
        <v>58726.3232978415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566.618229166667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1661.03541555755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21.15</v>
      </c>
      <c r="C212" s="171"/>
      <c r="D212" s="171"/>
      <c r="E212" s="174" t="n">
        <f aca="false">E167</f>
        <v>1661.03541555755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239.99</v>
      </c>
      <c r="C224" s="99"/>
      <c r="D224" s="109"/>
      <c r="E224" s="99" t="n">
        <f aca="false">E182</f>
        <v>58726.3232978415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21.15</v>
      </c>
      <c r="C230" s="183"/>
      <c r="D230" s="183"/>
      <c r="E230" s="99" t="n">
        <f aca="false">E167</f>
        <v>1661.03541555755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566.618229166667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193.991666666667</v>
      </c>
      <c r="C255" s="194"/>
      <c r="D255" s="195" t="s">
        <v>218</v>
      </c>
      <c r="E255" s="195"/>
      <c r="F255" s="196" t="n">
        <f aca="false">(B254-F254)+B255</f>
        <v>-354.680208333333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-354.680208333333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405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630.789698086146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396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6.864</v>
      </c>
      <c r="C134" s="325"/>
      <c r="D134" s="320" t="n">
        <f aca="false">B97</f>
        <v>630.789698086146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316"/>
      <c r="D143" s="38" t="n">
        <f aca="false">B97</f>
        <v>630.789698086146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352"/>
      <c r="D186" s="99" t="n">
        <f aca="false">B97</f>
        <v>630.789698086146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396</v>
      </c>
      <c r="C38" s="219"/>
      <c r="D38" s="100" t="s">
        <v>392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818.133232822375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396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396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0</v>
      </c>
      <c r="C134" s="325"/>
      <c r="D134" s="320" t="n">
        <f aca="false">B97</f>
        <v>818.133232822375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316"/>
      <c r="D143" s="38" t="n">
        <f aca="false">B97</f>
        <v>818.133232822375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0</v>
      </c>
      <c r="C177" s="357"/>
      <c r="D177" s="354" t="n">
        <f aca="false">B91</f>
        <v>13720.74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352"/>
      <c r="D186" s="99" t="n">
        <f aca="false">B97</f>
        <v>818.133232822375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396</v>
      </c>
      <c r="C38" s="219"/>
      <c r="D38" s="100" t="s">
        <v>392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11433.95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627.567399489041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627.567399489041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396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396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627.567399489041</v>
      </c>
      <c r="B134" s="320" t="n">
        <f aca="false">IF(A111="YES", B95, 0)</f>
        <v>0</v>
      </c>
      <c r="C134" s="325"/>
      <c r="D134" s="320" t="n">
        <f aca="false">B97</f>
        <v>627.567399489041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0</v>
      </c>
      <c r="C143" s="316"/>
      <c r="D143" s="38" t="n">
        <f aca="false">B97</f>
        <v>627.567399489041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627.567399489041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627.567399489041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0</v>
      </c>
      <c r="C186" s="352"/>
      <c r="D186" s="99" t="n">
        <f aca="false">B97</f>
        <v>627.567399489041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262" t="s">
        <v>406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389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407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408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395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242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401</v>
      </c>
      <c r="B41" s="237" t="n">
        <f aca="false">IF(B38="YES", D38+A41, D38)</f>
        <v>560</v>
      </c>
      <c r="C41" s="237"/>
      <c r="D41" s="100" t="s">
        <v>410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100" t="s">
        <v>411</v>
      </c>
      <c r="C44" s="100"/>
      <c r="D44" s="100" t="s">
        <v>413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412</v>
      </c>
      <c r="C47" s="428"/>
      <c r="D47" s="100" t="s">
        <v>412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701.925698086146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20.0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396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78</v>
      </c>
      <c r="C134" s="325"/>
      <c r="D134" s="320" t="n">
        <f aca="false">B97</f>
        <v>701.925698086146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316"/>
      <c r="D143" s="38" t="n">
        <f aca="false">B97</f>
        <v>701.925698086146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352"/>
      <c r="D186" s="99" t="n">
        <f aca="false">B97</f>
        <v>701.925698086146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397</v>
      </c>
      <c r="B41" s="237" t="n">
        <f aca="false">IF(B38="YES", D38+A41, D38)</f>
        <v>550</v>
      </c>
      <c r="C41" s="237"/>
      <c r="D41" s="100" t="s">
        <v>410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100" t="s">
        <v>411</v>
      </c>
      <c r="C44" s="100"/>
      <c r="D44" s="100" t="s">
        <v>412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412</v>
      </c>
      <c r="C47" s="428"/>
      <c r="D47" s="100" t="s">
        <v>412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896.133232822375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396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78</v>
      </c>
      <c r="C134" s="325"/>
      <c r="D134" s="320" t="n">
        <f aca="false">B97</f>
        <v>896.133232822375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316"/>
      <c r="D143" s="38" t="n">
        <f aca="false">B97</f>
        <v>896.133232822375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78</v>
      </c>
      <c r="C177" s="357"/>
      <c r="D177" s="354" t="n">
        <f aca="false">B97</f>
        <v>896.133232822375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352"/>
      <c r="D186" s="99" t="n">
        <f aca="false">B97</f>
        <v>896.133232822375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397</v>
      </c>
      <c r="B41" s="237" t="n">
        <f aca="false">IF(B38="YES", D38+A41, D38)</f>
        <v>550</v>
      </c>
      <c r="C41" s="237"/>
      <c r="D41" s="100" t="s">
        <v>410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100" t="s">
        <v>411</v>
      </c>
      <c r="C44" s="100"/>
      <c r="D44" s="100" t="s">
        <v>412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412</v>
      </c>
      <c r="C47" s="428"/>
      <c r="D47" s="100" t="s">
        <v>412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11433.95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627.567399489041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692.567399489041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396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627.567399489041</v>
      </c>
      <c r="B134" s="320" t="n">
        <f aca="false">IF(A111="YES", B95, 0)</f>
        <v>65</v>
      </c>
      <c r="C134" s="325"/>
      <c r="D134" s="320" t="n">
        <f aca="false">B97</f>
        <v>692.567399489041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65</v>
      </c>
      <c r="C143" s="316"/>
      <c r="D143" s="38" t="n">
        <f aca="false">B97</f>
        <v>692.567399489041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692.567399489041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627.567399489041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65</v>
      </c>
      <c r="C186" s="352"/>
      <c r="D186" s="99" t="n">
        <f aca="false">B97</f>
        <v>692.567399489041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28575.0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1030.0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21923.3857106303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9600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7412.27680583254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60317.7271941675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2013.65587939956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68464.299899585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68464.299899585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82.7523529411765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2013.65587939956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2096.40823234073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386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0.0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2013.65587939956</v>
      </c>
      <c r="B167" s="174" t="n">
        <f aca="false">B94</f>
        <v>82.7523529411765</v>
      </c>
      <c r="C167" s="171"/>
      <c r="D167" s="171"/>
      <c r="E167" s="174" t="n">
        <f aca="false">B96</f>
        <v>2096.40823234073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10334.2958995849</v>
      </c>
      <c r="B182" s="99" t="str">
        <f aca="false">B114</f>
        <v>199.99</v>
      </c>
      <c r="C182" s="99"/>
      <c r="D182" s="23"/>
      <c r="E182" s="99" t="n">
        <f aca="false">E179+A182+B182+A185</f>
        <v>78274.289899585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699.54101875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2096.40823234073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2013.65587939956</v>
      </c>
      <c r="B212" s="174" t="n">
        <f aca="false">B167</f>
        <v>82.7523529411765</v>
      </c>
      <c r="C212" s="171"/>
      <c r="D212" s="171"/>
      <c r="E212" s="174" t="n">
        <f aca="false">E167</f>
        <v>2096.40823234073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10334.2958995849</v>
      </c>
      <c r="B224" s="99" t="str">
        <f aca="false">B182</f>
        <v>199.99</v>
      </c>
      <c r="C224" s="99"/>
      <c r="D224" s="109"/>
      <c r="E224" s="99" t="n">
        <f aca="false">E182</f>
        <v>78274.289899585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2013.65587939956</v>
      </c>
      <c r="B230" s="99" t="n">
        <f aca="false">B167</f>
        <v>82.7523529411765</v>
      </c>
      <c r="C230" s="183"/>
      <c r="D230" s="183"/>
      <c r="E230" s="99" t="n">
        <f aca="false">E167</f>
        <v>2096.40823234073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10453.71101875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568.92</v>
      </c>
      <c r="C255" s="194"/>
      <c r="D255" s="195" t="s">
        <v>218</v>
      </c>
      <c r="E255" s="195"/>
      <c r="F255" s="196" t="n">
        <f aca="false">(B254-F254)+B255</f>
        <v>-94.2696225000001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68464.299899585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-94.2696225000001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22156.4756771691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5929.82144466603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61800.182555334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2063.14638729537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70146.9771680425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70146.9771680425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79.4392941176471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2063.14638729537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2142.58568141302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2063.14638729537</v>
      </c>
      <c r="B167" s="174" t="n">
        <f aca="false">B94</f>
        <v>79.4392941176471</v>
      </c>
      <c r="C167" s="171"/>
      <c r="D167" s="171"/>
      <c r="E167" s="174" t="n">
        <f aca="false">B96</f>
        <v>2142.58568141302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10096.9731680425</v>
      </c>
      <c r="B182" s="99" t="str">
        <f aca="false">B114</f>
        <v>239.99</v>
      </c>
      <c r="C182" s="99"/>
      <c r="D182" s="23"/>
      <c r="E182" s="99" t="n">
        <f aca="false">E179+A182+B182+A185</f>
        <v>78076.9671680425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37.513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800.694289166667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2142.58568141302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2063.14638729537</v>
      </c>
      <c r="B212" s="174" t="n">
        <f aca="false">B167</f>
        <v>79.4392941176471</v>
      </c>
      <c r="C212" s="171"/>
      <c r="D212" s="171"/>
      <c r="E212" s="174" t="n">
        <f aca="false">E167</f>
        <v>2142.58568141302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10096.9731680425</v>
      </c>
      <c r="B224" s="99" t="str">
        <f aca="false">B182</f>
        <v>239.99</v>
      </c>
      <c r="C224" s="99"/>
      <c r="D224" s="109"/>
      <c r="E224" s="99" t="n">
        <f aca="false">E182</f>
        <v>78076.9671680425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2063.14638729537</v>
      </c>
      <c r="B230" s="99" t="n">
        <f aca="false">B167</f>
        <v>79.4392941176471</v>
      </c>
      <c r="C230" s="183"/>
      <c r="D230" s="183"/>
      <c r="E230" s="99" t="n">
        <f aca="false">E167</f>
        <v>2142.58568141302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37.513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10444.3326854167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475.121666666667</v>
      </c>
      <c r="C255" s="194"/>
      <c r="D255" s="195" t="s">
        <v>218</v>
      </c>
      <c r="E255" s="195"/>
      <c r="F255" s="196" t="n">
        <f aca="false">(B254-F254)+B255</f>
        <v>-188.067955833333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70146.9771680425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-188.067955833333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396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4125.21367271309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63604.7903272869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2200.89500595929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74830.4302026159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74830.4302026159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2200.89500595929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2200.89500595929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396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395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74830.4302026159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396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30657.8303952567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7742.81304051719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62487.1909594828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2227.91639065566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75749.1572822926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75749.1572822926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2227.91639065566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2227.91639065566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396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395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2227.91639065566</v>
      </c>
      <c r="B167" s="174" t="str">
        <f aca="false">B94</f>
        <v>0</v>
      </c>
      <c r="C167" s="171"/>
      <c r="D167" s="171"/>
      <c r="E167" s="174" t="n">
        <f aca="false">B96</f>
        <v>2227.91639065566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17039.1532822926</v>
      </c>
      <c r="B182" s="99" t="str">
        <f aca="false">B114</f>
        <v>199.99</v>
      </c>
      <c r="C182" s="99"/>
      <c r="D182" s="23"/>
      <c r="E182" s="99" t="n">
        <f aca="false">E179+A182+B182+A185</f>
        <v>87479.1472822926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673.047324305556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2227.91639065566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2227.91639065566</v>
      </c>
      <c r="B212" s="174" t="str">
        <f aca="false">B167</f>
        <v>0</v>
      </c>
      <c r="C212" s="171"/>
      <c r="D212" s="171"/>
      <c r="E212" s="174" t="n">
        <f aca="false">E167</f>
        <v>2227.91639065566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17039.1532822926</v>
      </c>
      <c r="B224" s="99" t="str">
        <f aca="false">B182</f>
        <v>199.99</v>
      </c>
      <c r="C224" s="99"/>
      <c r="D224" s="109"/>
      <c r="E224" s="99" t="n">
        <f aca="false">E182</f>
        <v>87479.1472822926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2227.91639065566</v>
      </c>
      <c r="B230" s="99" t="str">
        <f aca="false">B167</f>
        <v>0</v>
      </c>
      <c r="C230" s="183"/>
      <c r="D230" s="183"/>
      <c r="E230" s="99" t="n">
        <f aca="false">E167</f>
        <v>2227.91639065566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10427.2173243056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-587.678789166667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75749.1572822926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-587.678789166667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234" t="n">
        <f aca="false">IF(C107="YES",H31,0)</f>
        <v>19200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4689.299999999999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1256.6365051246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16000</v>
      </c>
      <c r="I40" s="234" t="n">
        <f aca="false">H39-I39</f>
        <v>-4559.56428780247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212"/>
      <c r="F64" s="63"/>
      <c r="G64" s="284" t="s">
        <v>93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93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1133.58125</v>
      </c>
      <c r="C67" s="211"/>
      <c r="D67" s="290"/>
      <c r="E67" s="212"/>
      <c r="F67" s="63"/>
      <c r="G67" s="284" t="s">
        <v>96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96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279</v>
      </c>
      <c r="B74" s="431" t="n">
        <v>0.0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280</v>
      </c>
      <c r="B75" s="433" t="n">
        <v>0.0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281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105</v>
      </c>
      <c r="H81" s="303" t="n">
        <f aca="false">SUM(J64:J80)</f>
        <v>7041.009375</v>
      </c>
      <c r="I81" s="211"/>
      <c r="J81" s="211"/>
      <c r="K81" s="212"/>
      <c r="L81" s="63"/>
      <c r="M81" s="302" t="s">
        <v>105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212.433601190476</v>
      </c>
      <c r="C82" s="211"/>
      <c r="D82" s="211"/>
      <c r="E82" s="212"/>
      <c r="F82" s="63"/>
      <c r="G82" s="210" t="s">
        <v>106</v>
      </c>
      <c r="H82" s="299" t="n">
        <f aca="false">H81/H29</f>
        <v>201.171696428571</v>
      </c>
      <c r="I82" s="211"/>
      <c r="J82" s="211"/>
      <c r="K82" s="212"/>
      <c r="L82" s="63"/>
      <c r="M82" s="210" t="s">
        <v>106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1122.6565051246</v>
      </c>
      <c r="C83" s="211"/>
      <c r="D83" s="211"/>
      <c r="E83" s="212"/>
      <c r="F83" s="63"/>
      <c r="G83" s="304" t="s">
        <v>107</v>
      </c>
      <c r="H83" s="305" t="n">
        <f aca="false">H47</f>
        <v>1122.6565051246</v>
      </c>
      <c r="I83" s="211"/>
      <c r="J83" s="211"/>
      <c r="K83" s="212"/>
      <c r="L83" s="63"/>
      <c r="M83" s="304" t="s">
        <v>107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117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117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118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174.174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1520.57386518261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386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396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174.174</v>
      </c>
      <c r="C128" s="324"/>
      <c r="D128" s="320" t="n">
        <f aca="false">B91</f>
        <v>1520.57386518261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1346.39986518261</v>
      </c>
      <c r="C131" s="316"/>
      <c r="D131" s="38" t="n">
        <f aca="false">IF(A105="YES", B89*B57, 0)</f>
        <v>174.174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1520.57386518261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174.174</v>
      </c>
      <c r="C137" s="316"/>
      <c r="D137" s="38" t="n">
        <f aca="false">B91</f>
        <v>1520.57386518261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1520.57386518261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174.174</v>
      </c>
      <c r="C177" s="356"/>
      <c r="D177" s="354" t="n">
        <f aca="false">B91</f>
        <v>1520.57386518261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1346.39986518261</v>
      </c>
      <c r="C180" s="352"/>
      <c r="D180" s="99" t="n">
        <f aca="false">IF(A105="YES", B89*B57, 0)</f>
        <v>174.174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1520.57386518261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174.174</v>
      </c>
      <c r="C186" s="352"/>
      <c r="D186" s="99" t="n">
        <f aca="false">B91</f>
        <v>1520.57386518261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1133.58125</v>
      </c>
      <c r="C211" s="319" t="s">
        <v>217</v>
      </c>
      <c r="D211" s="369" t="n">
        <f aca="false">B225+E221+B221+B223</f>
        <v>1746.78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6606.708125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5993.509375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4689.299999999999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1313.21255628002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str">
        <f aca="false">IF(B26="YES", H42, "")</f>
        <v/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50672.8729687618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24583.3333333333</v>
      </c>
      <c r="I40" s="234" t="n">
        <f aca="false">H39-I39</f>
        <v>-1795.3729687618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1313.21255628002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1313.21255628002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211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42768.1389857925</v>
      </c>
      <c r="C85" s="211"/>
      <c r="D85" s="211"/>
      <c r="E85" s="465" t="n">
        <f aca="false">B85/(B58+B57)</f>
        <v>1944.00631753602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301.913042457188</v>
      </c>
      <c r="C86" s="211"/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43070.0520282497</v>
      </c>
      <c r="C87" s="211"/>
      <c r="D87" s="211"/>
      <c r="E87" s="465" t="n">
        <f aca="false">E86+E85</f>
        <v>1957.72963764771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1957.72963764771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1957.72963764771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1548.50058906714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1286.57696831759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s">
        <v>403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((E118/1.2)+E117)-(D115-E113)</f>
        <v>-800.008333333333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0</v>
      </c>
      <c r="I127" s="174"/>
      <c r="J127" s="333" t="n">
        <f aca="false">H91</f>
        <v>1548.50058906714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0</v>
      </c>
      <c r="O127" s="174"/>
      <c r="P127" s="174" t="n">
        <f aca="false">N91</f>
        <v>1286.57696831759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1957.72963764771</v>
      </c>
      <c r="B128" s="320" t="n">
        <f aca="false">IF(A105="YES", B89, 0)</f>
        <v>0</v>
      </c>
      <c r="C128" s="324"/>
      <c r="D128" s="320" t="n">
        <f aca="false">B91</f>
        <v>1957.72963764771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17619.5667388294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0</v>
      </c>
      <c r="I133" s="217"/>
      <c r="J133" s="181" t="n">
        <f aca="false">H91*H57</f>
        <v>9291.00353440285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0</v>
      </c>
      <c r="O133" s="217"/>
      <c r="P133" s="181" t="n">
        <f aca="false">N91*N57</f>
        <v>7719.46180990552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17619.5667388294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1957.72963764771</v>
      </c>
      <c r="B137" s="38" t="n">
        <f aca="false">IF(A105="YES", B89, 0)</f>
        <v>0</v>
      </c>
      <c r="C137" s="316"/>
      <c r="D137" s="38" t="n">
        <f aca="false">B91</f>
        <v>1957.72963764771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1548.50058906714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1286.57696831759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1957.72963764771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1957.72963764771</v>
      </c>
      <c r="B177" s="354" t="n">
        <f aca="false">IF(A105="YES", B89, 0)</f>
        <v>0</v>
      </c>
      <c r="C177" s="356"/>
      <c r="D177" s="354" t="n">
        <f aca="false">B91</f>
        <v>1957.72963764771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17619.5667388294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17619.5667388294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1957.72963764771</v>
      </c>
      <c r="B186" s="99" t="n">
        <f aca="false">IF(A105="YES", B89, 0)</f>
        <v>0</v>
      </c>
      <c r="C186" s="352"/>
      <c r="D186" s="99" t="n">
        <f aca="false">B91</f>
        <v>1957.72963764771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4416.06041666667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831.5999999999999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1351.01255628002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37.8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49890.90388072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-1013.40388071995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1351.01255628002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1351.01255628002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49.14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44.352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1682.86858472504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1592.85258906714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1323.53696831759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396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266.112</v>
      </c>
      <c r="I127" s="174"/>
      <c r="J127" s="333" t="n">
        <f aca="false">H91</f>
        <v>1592.85258906714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221.76</v>
      </c>
      <c r="O127" s="174"/>
      <c r="P127" s="174" t="n">
        <f aca="false">N91</f>
        <v>1323.53696831759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49.14</v>
      </c>
      <c r="C128" s="324"/>
      <c r="D128" s="320" t="n">
        <f aca="false">B91</f>
        <v>1682.86858472504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442.26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266.112</v>
      </c>
      <c r="I133" s="217"/>
      <c r="J133" s="181" t="n">
        <f aca="false">H91*H57</f>
        <v>9557.11553440285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221.76</v>
      </c>
      <c r="O133" s="217"/>
      <c r="P133" s="181" t="n">
        <f aca="false">N91*N57</f>
        <v>7941.22180990552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15145.8172625254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49.14</v>
      </c>
      <c r="C137" s="316"/>
      <c r="D137" s="38" t="n">
        <f aca="false">B91</f>
        <v>1682.86858472504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1592.85258906714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1323.53696831759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1682.86858472504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49.14</v>
      </c>
      <c r="C177" s="356"/>
      <c r="D177" s="354" t="n">
        <f aca="false">B91</f>
        <v>1682.86858472504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442.26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15145.8172625254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49.14</v>
      </c>
      <c r="C186" s="352"/>
      <c r="D186" s="99" t="n">
        <f aca="false">B91</f>
        <v>1682.86858472504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589.47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4665.53875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249.48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274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286</v>
      </c>
      <c r="B105" s="311" t="s">
        <v>265</v>
      </c>
      <c r="C105" s="311"/>
      <c r="D105" s="420" t="n">
        <v>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122</v>
      </c>
      <c r="E135" s="212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240</v>
      </c>
      <c r="C138" s="211"/>
      <c r="D138" s="211" t="s">
        <v>243</v>
      </c>
      <c r="E138" s="212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312</v>
      </c>
      <c r="C144" s="211"/>
      <c r="D144" s="211" t="s">
        <v>313</v>
      </c>
      <c r="E144" s="212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315</v>
      </c>
      <c r="B147" s="211" t="s">
        <v>316</v>
      </c>
      <c r="C147" s="211"/>
      <c r="D147" s="211" t="s">
        <v>317</v>
      </c>
      <c r="E147" s="212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319</v>
      </c>
      <c r="B150" s="211" t="s">
        <v>320</v>
      </c>
      <c r="C150" s="211"/>
      <c r="D150" s="211"/>
      <c r="E150" s="212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325</v>
      </c>
      <c r="B154" s="211"/>
      <c r="C154" s="211"/>
      <c r="D154" s="281"/>
      <c r="E154" s="282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510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813.769309197257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813.769309197257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396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396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813.769309197257</v>
      </c>
      <c r="B128" s="320" t="n">
        <f aca="false">IF(A105="YES", B89, 0)</f>
        <v>0</v>
      </c>
      <c r="C128" s="325"/>
      <c r="D128" s="320" t="n">
        <f aca="false">B91</f>
        <v>813.769309197257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813.769309197257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316"/>
      <c r="D137" s="38" t="n">
        <f aca="false">B91</f>
        <v>813.769309197257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813.769309197257</v>
      </c>
      <c r="B171" s="354" t="n">
        <f aca="false">IF(A105="YES", B89, 0)</f>
        <v>0</v>
      </c>
      <c r="C171" s="357"/>
      <c r="D171" s="354" t="n">
        <f aca="false">B91</f>
        <v>813.769309197257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813.769309197257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352"/>
      <c r="D180" s="99" t="n">
        <f aca="false">B91</f>
        <v>813.769309197257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623.925698086146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623.925698086146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396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623.925698086146</v>
      </c>
      <c r="B128" s="320" t="n">
        <f aca="false">IF(A105="YES", B89, 0)</f>
        <v>0</v>
      </c>
      <c r="C128" s="325"/>
      <c r="D128" s="320" t="n">
        <f aca="false">B91</f>
        <v>623.925698086146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5615.33128277531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316"/>
      <c r="D137" s="38" t="n">
        <f aca="false">B91</f>
        <v>623.925698086146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623.925698086146</v>
      </c>
      <c r="B171" s="354" t="n">
        <f aca="false">IF(A105="YES", B89, 0)</f>
        <v>0</v>
      </c>
      <c r="C171" s="357"/>
      <c r="D171" s="354" t="n">
        <f aca="false">B91</f>
        <v>623.925698086146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5615.33128277531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352"/>
      <c r="D180" s="99" t="n">
        <f aca="false">B91</f>
        <v>623.925698086146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4476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2023-04-17T12:51:54Z</dcterms:modified>
  <cp:revision>759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