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BCH (Formula 3) - PCH" sheetId="16" state="visible" r:id="rId17"/>
    <sheet name="PersonalContractPurchase" sheetId="17" state="visible" r:id="rId18"/>
    <sheet name="ContractPurchase" sheetId="18" state="visible" r:id="rId19"/>
    <sheet name="HirePurchaseRegulated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<sst xmlns="http://schemas.openxmlformats.org/spreadsheetml/2006/main" count="10107" uniqueCount="352">
  <si>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</si>
  <si>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</si>
  <si>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</si>
  <si>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</si>
  <si>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</si>
  <si>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</si>
  <si>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</si>
  <si>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</si>
  <si>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</si>
  <si>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</si>
  <si>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</si>
  <si>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</si>
  <si>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</si>
  <si>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</si>
  <si>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</si>
  <si>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</si>
  <si>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</si>
  <si>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</si>
  <si>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</si>
  <si>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</si>
  <si>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</si>
  <si>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</si>
  <si>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</si>
  <si>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</si>
  <si>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</si>
  <si>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</si>
  <si>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</si>
  <si>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</si>
  <si>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</si>
  <si>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</si>
  <si>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</si>
  <si>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</si>
  <si>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</si>
  <si>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</si>
  <si>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</si>
  <si>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</si>
  <si>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</si>
  <si>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</si>
  <si>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</si>
  <si>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</si>
  <si>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</si>
  <si>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</si>
  <si>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</si>
  <si>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</si>
  <si>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</si>
  <si>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</si>
  <si>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</si>
  <si>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</si>
  <si>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</si>
  <si>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</si>
  <si>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</si>
  <si>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</si>
  <si>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</si>
  <si>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</si>
  <si>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</si>
  <si>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</si>
  <si>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</si>
  <si>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</si>
  <si>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</si>
  <si>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</si>
  <si>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</si>
  <si>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</si>
  <si>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</si>
  <si>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</si>
  <si>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</si>
  <si>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</si>
  <si>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</si>
  <si>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</si>
  <si>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</si>
  <si>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</si>
  <si>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</si>
  <si>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</si>
  <si>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</si>
  <si>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</si>
  <si>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</si>
  <si>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</si>
  <si>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</si>
  <si>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</si>
  <si>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</si>
  <si>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</si>
  <si>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</si>
  <si>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</si>
  <si>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</si>
  <si>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</si>
  <si>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</si>
  <si>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</si>
  <si>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</si>
  <si>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</si>
  <si>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</si>
  <si>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</si>
  <si>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</si>
  <si>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</si>
  <si>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</si>
  <si>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</si>
  <si>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</si>
  <si>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</si>
  <si>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</si>
  <si>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</si>
  <si>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</si>
  <si>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</si>
  <si>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</si>
  <si>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</si>
  <si>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</si>
  <si>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</si>
  <si>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</si>
  <si>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</si>
  <si>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</si>
  <si>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</si>
  <si>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</si>
  <si>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</si>
  <si>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</si>
  <si>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</si>
  <si>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</si>
  <si>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</si>
  <si>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</si>
  <si>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</si>
  <si>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</si>
  <si>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</si>
  <si>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</si>
  <si>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</si>
  <si>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</si>
  <si>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</si>
  <si>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</si>
  <si>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</si>
  <si>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</si>
  <si>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</si>
  <si>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</si>
  <si>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</si>
  <si>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</si>
  <si>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</si>
  <si>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</si>
  <si>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</si>
  <si>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</si>
  <si>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</si>
  <si>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</si>
  <si>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</si>
  <si>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</si>
  <si>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</si>
  <si>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</si>
  <si>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</si>
  <si>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</si>
  <si>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</si>
  <si>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</si>
  <si>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</si>
  <si>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</si>
  <si>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</si>
  <si>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</si>
  <si>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</si>
  <si>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</si>
  <si>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</si>
  <si>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</si>
  <si>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</si>
  <si>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</si>
  <si>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</si>
  <si>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</si>
  <si>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</si>
  <si>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</si>
  <si>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</si>
  <si>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</si>
  <si>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</si>
  <si>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</si>
  <si>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</si>
  <si>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</si>
  <si>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</si>
  <si>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</si>
  <si>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</si>
  <si>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</si>
  <si>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</si>
  <si>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</si>
  <si>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</si>
  <si>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</si>
  <si>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</si>
  <si>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</si>
  <si>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</si>
  <si>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</si>
  <si>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</si>
  <si>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</si>
  <si>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</si>
  <si>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</si>
  <si>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</si>
  <si>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</si>
  <si>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</si>
  <si>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</si>
  <si>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</si>
  <si>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</si>
  <si>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</si>
  <si>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</si>
  <si>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</si>
  <si>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</si>
  <si>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</si>
  <si>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</si>
  <si>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</si>
  <si>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</si>
  <si>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</si>
  <si>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</si>
  <si>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</si>
  <si>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</si>
  <si>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</si>
  <si>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</si>
  <si>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</si>
  <si>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</si>
  <si>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</si>
  <si>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</si>
  <si>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</si>
  <si>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</si>
  <si>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</si>
  <si>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</si>
  <si>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</si>
  <si>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</si>
  <si>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</si>
  <si>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</si>
  <si>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</si>
  <si>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</si>
  <si>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</si>
  <si>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</si>
  <si>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</si>
  <si>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</si>
  <si>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</si>
  <si>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</si>
  <si>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</si>
  <si>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</si>
  <si>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</si>
  <si>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</si>
  <si>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</si>
  <si>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</si>
  <si>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</si>
  <si>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</si>
  <si>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</si>
  <si>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</si>
  <si>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</si>
  <si>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</si>
  <si>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</si>
  <si>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</si>
  <si>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</si>
  <si>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</si>
  <si>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</si>
  <si>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</si>
  <si>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</si>
  <si>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</si>
  <si>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</si>
  <si>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</si>
  <si>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</si>
  <si>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</si>
  <si>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</si>
  <si>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</si>
  <si>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</si>
  <si>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</si>
  <si>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</si>
  <si>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</si>
  <si>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</si>
  <si>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</si>
  <si>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</si>
  <si>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</si>
  <si>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</si>
  <si>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</si>
  <si>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</si>
  <si>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</si>
  <si>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</si>
  <si>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</si>
  <si>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</si>
  <si>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</si>
  <si>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</si>
  <si>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</si>
  <si>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</si>
  <si>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</si>
  <si>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</si>
  <si>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</si>
  <si>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</si>
  <si>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</si>
  <si>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</si>
  <si>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</si>
  <si>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</si>
  <si>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</si>
  <si>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</si>
  <si>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</si>
  <si>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</si>
  <si>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</si>
  <si>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</si>
  <si>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</si>
  <si>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</si>
  <si>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</si>
  <si>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</si>
  <si>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</si>
  <si>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</si>
  <si>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</si>
  <si>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</si>
  <si>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</si>
  <si>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</si>
  <si>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</si>
  <si>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</si>
  <si>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</si>
  <si>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</si>
  <si>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</si>
  <si>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</si>
  <si>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</si>
  <si>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</si>
  <si>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</si>
  <si>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</si>
  <si>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</si>
  <si>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</si>
  <si>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</si>
  <si>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</si>
  <si>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</si>
  <si>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</si>
  <si>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</si>
  <si>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</si>
  <si>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</si>
  <si>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</si>
  <si>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</si>
  <si>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</si>
  <si>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</si>
  <si>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</si>
  <si>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</si>
  <si>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</si>
  <si>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</si>
  <si>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</si>
  <si>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</si>
  <si>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</si>
  <si>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</si>
  <si>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</si>
  <si>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</si>
  <si>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</si>
  <si>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</si>
  <si>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</si>
  <si>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</si>
  <si>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</si>
  <si>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</si>
  <si>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</si>
  <si>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</si>
  <si>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</si>
  <si>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</si>
  <si>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</si>
  <si>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</si>
  <si>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</si>
  <si>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</si>
  <si>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</si>
  <si>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</si>
  <si>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</si>
  <si>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</si>
  <si>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</si>
  <si>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</si>
  <si>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</si>
  <si>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</si>
  <si>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</si>
  <si>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</si>
  <si>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</si>
  <si>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</si>
  <si>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</si>
  <si>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</si>
  <si>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</si>
  <si>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</si>
  <si>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included?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</si>
</sst>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44943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H30" activeCellId="0" sqref="H30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44943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-93.5075187127426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60</v>
      </c>
      <c r="C134" s="191"/>
      <c r="D134" s="120" t="n">
        <f aca="false">B97</f>
        <v>-93.5075187127426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-93.5075187127426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60</v>
      </c>
      <c r="C143" s="13"/>
      <c r="D143" s="136" t="n">
        <f aca="false">B97</f>
        <v>-93.5075187127426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120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-93.5075187127426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60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-93.5075187127426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60</v>
      </c>
      <c r="C186" s="31"/>
      <c r="D186" s="164" t="n">
        <f aca="false">B97</f>
        <v>-93.5075187127426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219.99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3693.09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3693.09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120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1153.19823902812</v>
      </c>
      <c r="C131" s="13"/>
      <c r="D131" s="136" t="n">
        <f aca="false">IF(A105="YES", B89*B57, 0)</f>
        <v>37.1944444444444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1190.39268347257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1153.19823902812</v>
      </c>
      <c r="C180" s="31"/>
      <c r="D180" s="164" t="n">
        <f aca="false">IF(A105="YES", B89*B57, 0)</f>
        <v>37.1944444444444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1190.39268347257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n">
        <f aca="false">A41</f>
        <v>5.28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505.28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5.28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506.28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45782.5956230768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11.3775176629575</v>
      </c>
      <c r="C87" s="402" t="n">
        <f aca="false">((1-(1/((1+B84)^B85)))/B84)</f>
        <v>11.3775176629575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4208.07960209789</v>
      </c>
      <c r="C89" s="402" t="n">
        <f aca="false">(B88/B87)</f>
        <v>4208.07960209789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50496.9552251747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50496.9552251747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7.5996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4208.07960209789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4215.67920209789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4208.07960209789</v>
      </c>
      <c r="B167" s="286" t="n">
        <f aca="false">B94</f>
        <v>7.5996</v>
      </c>
      <c r="C167" s="439"/>
      <c r="D167" s="439"/>
      <c r="E167" s="286" t="n">
        <f aca="false">B96</f>
        <v>4215.67920209789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4215.67920209789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3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750.995946282103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750.995946282103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750.995946282103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750.995946282103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567.899522656985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0</v>
      </c>
      <c r="C134" s="191"/>
      <c r="D134" s="120" t="n">
        <f aca="false">B97</f>
        <v>567.899522656985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567.899522656985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0</v>
      </c>
      <c r="C143" s="13"/>
      <c r="D143" s="136" t="n">
        <f aca="false">B97</f>
        <v>567.899522656985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567.899522656985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0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567.899522656985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0</v>
      </c>
      <c r="C186" s="31"/>
      <c r="D186" s="164" t="n">
        <f aca="false">B97</f>
        <v>567.899522656985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11" activeCellId="0" sqref="A111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5.2775</v>
      </c>
      <c r="E32" s="407"/>
      <c r="F32" s="171"/>
      <c r="G32" s="408" t="s">
        <v>319</v>
      </c>
      <c r="H32" s="406" t="n">
        <f aca="false">A41</f>
        <v>5.2775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505.2775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5.2775</v>
      </c>
      <c r="B41" s="58" t="n">
        <f aca="false">IF(B38="YES", D38+A41, D38)</f>
        <v>505.2775</v>
      </c>
      <c r="C41" s="58"/>
      <c r="D41" s="45" t="n">
        <v>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5.2775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506.2775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506.2775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46966.3826358018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0.1475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0.0122916666666667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11.0938063823144</v>
      </c>
      <c r="C87" s="402" t="n">
        <f aca="false">((1-(1/((1+B84)^B85)))/B84)</f>
        <v>11.0938063823144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4315.69637598198</v>
      </c>
      <c r="C89" s="402" t="n">
        <f aca="false">(B88/B87)</f>
        <v>4315.69637598198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51788.3565117837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51788.3565117837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6.333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4315.69637598198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4322.02937598198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0.1475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4315.69637598198</v>
      </c>
      <c r="B167" s="286" t="n">
        <f aca="false">B94</f>
        <v>6.333</v>
      </c>
      <c r="C167" s="439"/>
      <c r="D167" s="439"/>
      <c r="E167" s="286" t="n">
        <f aca="false">B96</f>
        <v>4322.02937598198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4322.02937598198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585.25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1218.7621911032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28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0</v>
      </c>
      <c r="I148" s="288" t="n">
        <f aca="false">(H148-G81)/1.2</f>
        <v>0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str">
        <f aca="false">B94</f>
        <v>0</v>
      </c>
      <c r="C167" s="439"/>
      <c r="D167" s="439"/>
      <c r="E167" s="286" t="n">
        <f aca="false">B96</f>
        <v>1218.7621911032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199.99</v>
      </c>
      <c r="C182" s="164"/>
      <c r="D182" s="308"/>
      <c r="E182" s="164" t="n">
        <f aca="false">E179+A182+B182+A185</f>
        <v>70366.6666886121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585.25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685.24</v>
      </c>
      <c r="C191" s="402"/>
      <c r="D191" s="402"/>
      <c r="E191" s="164" t="n">
        <f aca="false">H148</f>
        <v>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1218.7621911032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06" colorId="64" zoomScale="75" zoomScaleNormal="75" zoomScalePageLayoutView="100" workbookViewId="0">
      <selection pane="topLeft" activeCell="D71" activeCellId="0" sqref="D7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901.232855990319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973.232855990319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20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str">
        <f aca="false">A167</f>
        <v>12</v>
      </c>
      <c r="C131" s="125"/>
      <c r="D131" s="124" t="str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str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901.232855990319</v>
      </c>
      <c r="B134" s="120" t="n">
        <f aca="false">IF(A111="YES", B95, 0)</f>
        <v>72</v>
      </c>
      <c r="C134" s="191"/>
      <c r="D134" s="120" t="n">
        <f aca="false">B97</f>
        <v>973.232855990319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901.232855990319</v>
      </c>
      <c r="C137" s="13"/>
      <c r="D137" s="136" t="n">
        <f aca="false">IF(A111="YES", B95*B63, 0)</f>
        <v>72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973.232855990319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901.232855990319</v>
      </c>
      <c r="B143" s="136" t="n">
        <f aca="false">IF(A111="YES", B95, 0)</f>
        <v>72</v>
      </c>
      <c r="C143" s="13"/>
      <c r="D143" s="136" t="n">
        <f aca="false">B97</f>
        <v>973.232855990319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28.8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707.64</v>
      </c>
      <c r="E157" s="146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str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str">
        <f aca="false">A58</f>
        <v>12</v>
      </c>
      <c r="B167" s="71" t="n">
        <f aca="false">B97</f>
        <v>973.232855990319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str">
        <f aca="false">A167</f>
        <v>12</v>
      </c>
      <c r="C174" s="162"/>
      <c r="D174" s="160" t="str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901.232855990319</v>
      </c>
      <c r="B177" s="160" t="n">
        <f aca="false">IF(A111="YES", B95, 0)</f>
        <v>72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901.232855990319</v>
      </c>
      <c r="C180" s="31"/>
      <c r="D180" s="164" t="n">
        <f aca="false">IF(A111="YES", B95*B63, 0)</f>
        <v>72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973.232855990319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901.232855990319</v>
      </c>
      <c r="B186" s="164" t="n">
        <f aca="false">IF(A111="YES", B95, 0)</f>
        <v>72</v>
      </c>
      <c r="C186" s="31"/>
      <c r="D186" s="164" t="n">
        <f aca="false">B97</f>
        <v>973.232855990319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707.64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2" colorId="64" zoomScale="75" zoomScaleNormal="75" zoomScalePageLayoutView="100" workbookViewId="0">
      <selection pane="topLeft" activeCell="C70" activeCellId="0" sqref="C7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13011.9513553852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1084.32927961544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1156.32927961544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str">
        <f aca="false">A167</f>
        <v>12</v>
      </c>
      <c r="C131" s="125"/>
      <c r="D131" s="124" t="str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str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1084.32927961544</v>
      </c>
      <c r="B134" s="120" t="n">
        <f aca="false">IF(A111="YES", B95, 0)</f>
        <v>72</v>
      </c>
      <c r="C134" s="191"/>
      <c r="D134" s="120" t="n">
        <f aca="false">B97</f>
        <v>1156.32927961544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1084.32927961544</v>
      </c>
      <c r="C137" s="13"/>
      <c r="D137" s="136" t="n">
        <f aca="false">IF(A111="YES", B95*B63, 0)</f>
        <v>72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1156.32927961544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1084.32927961544</v>
      </c>
      <c r="B143" s="136" t="n">
        <f aca="false">IF(A111="YES", B95, 0)</f>
        <v>72</v>
      </c>
      <c r="C143" s="13"/>
      <c r="D143" s="136" t="n">
        <f aca="false">B97</f>
        <v>1156.32927961544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2.88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681.721666666667</v>
      </c>
      <c r="E157" s="146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str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str">
        <f aca="false">A58</f>
        <v>12</v>
      </c>
      <c r="B167" s="71" t="n">
        <f aca="false">B97</f>
        <v>1156.32927961544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str">
        <f aca="false">A167</f>
        <v>12</v>
      </c>
      <c r="C174" s="162"/>
      <c r="D174" s="160" t="str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1084.32927961544</v>
      </c>
      <c r="B177" s="160" t="n">
        <f aca="false">IF(A111="YES", B95, 0)</f>
        <v>72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1084.32927961544</v>
      </c>
      <c r="C180" s="31"/>
      <c r="D180" s="164" t="n">
        <f aca="false">IF(A111="YES", B95*B63, 0)</f>
        <v>72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1156.32927961544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1084.32927961544</v>
      </c>
      <c r="B186" s="164" t="n">
        <f aca="false">IF(A111="YES", B95, 0)</f>
        <v>72</v>
      </c>
      <c r="C186" s="31"/>
      <c r="D186" s="164" t="n">
        <f aca="false">B97</f>
        <v>1156.32927961544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681.721666666667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128.791666666667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3601.89166666667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3601.89166666667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10" colorId="64" zoomScale="75" zoomScaleNormal="75" zoomScalePageLayoutView="100" workbookViewId="0">
      <selection pane="topLeft" activeCell="D197" activeCellId="0" sqref="D1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str">
        <f aca="false">A167</f>
        <v>12</v>
      </c>
      <c r="C131" s="125"/>
      <c r="D131" s="124" t="str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str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60</v>
      </c>
      <c r="C134" s="191"/>
      <c r="D134" s="120" t="n">
        <f aca="false">B97</f>
        <v>631.541224059881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540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5683.87101653893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60</v>
      </c>
      <c r="C143" s="13"/>
      <c r="D143" s="136" t="n">
        <f aca="false">B97</f>
        <v>631.541224059881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28.8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707.64</v>
      </c>
      <c r="E157" s="146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str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str">
        <f aca="false">A58</f>
        <v>12</v>
      </c>
      <c r="B167" s="71" t="n">
        <f aca="false">B97</f>
        <v>631.541224059881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str">
        <f aca="false">A167</f>
        <v>12</v>
      </c>
      <c r="C174" s="162"/>
      <c r="D174" s="160" t="str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540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5683.87101653893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60</v>
      </c>
      <c r="C186" s="31"/>
      <c r="D186" s="164" t="n">
        <f aca="false">B97</f>
        <v>631.541224059881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707.64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90" activeCellId="0" sqref="B9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2" t="n">
        <v>0</v>
      </c>
      <c r="C4" s="452" t="n">
        <v>0</v>
      </c>
      <c r="D4" s="45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348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1180.02508941778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1180.02508941778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27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148</v>
      </c>
      <c r="B124" s="122" t="n">
        <v>0</v>
      </c>
      <c r="C124" s="122"/>
      <c r="D124" s="203"/>
      <c r="E124" s="204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81</v>
      </c>
      <c r="B126" s="203" t="s">
        <v>82</v>
      </c>
      <c r="C126" s="203"/>
      <c r="D126" s="203" t="s">
        <v>85</v>
      </c>
      <c r="E126" s="204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A152</f>
        <v>12</v>
      </c>
      <c r="C127" s="48"/>
      <c r="D127" s="126" t="n">
        <f aca="false">B151</f>
        <v>5000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151</v>
      </c>
      <c r="B129" s="285" t="s">
        <v>152</v>
      </c>
      <c r="C129" s="285"/>
      <c r="D129" s="285" t="s">
        <v>153</v>
      </c>
      <c r="E129" s="20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746.632022656985</v>
      </c>
      <c r="B130" s="286" t="n">
        <f aca="false">IF(A105="YES", B89*B57, 0)</f>
        <v>0</v>
      </c>
      <c r="C130" s="286"/>
      <c r="D130" s="134" t="n">
        <f aca="false">B91</f>
        <v>746.632022656985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0</v>
      </c>
      <c r="I130" s="286"/>
      <c r="J130" s="134" t="n">
        <f aca="false">H91</f>
        <v>1180.02508941778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158</v>
      </c>
      <c r="B132" s="203" t="s">
        <v>159</v>
      </c>
      <c r="C132" s="203"/>
      <c r="D132" s="203" t="s">
        <v>160</v>
      </c>
      <c r="E132" s="20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6719.68820391287</v>
      </c>
      <c r="B133" s="164" t="n">
        <f aca="false">IF(A105="YES", B89*B57, 0)</f>
        <v>0</v>
      </c>
      <c r="C133" s="224"/>
      <c r="D133" s="140" t="n">
        <f aca="false">B91*B57</f>
        <v>6719.68820391287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0</v>
      </c>
      <c r="I133" s="224"/>
      <c r="J133" s="140" t="n">
        <f aca="false">H91*H57</f>
        <v>1180.02508941778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167</v>
      </c>
      <c r="B135" s="203" t="s">
        <v>168</v>
      </c>
      <c r="C135" s="203"/>
      <c r="D135" s="203" t="s">
        <v>169</v>
      </c>
      <c r="E135" s="20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</v>
      </c>
      <c r="C136" s="164"/>
      <c r="D136" s="164" t="n">
        <f aca="false">A136+B136</f>
        <v>0.35115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173</v>
      </c>
      <c r="B138" s="203" t="s">
        <v>174</v>
      </c>
      <c r="C138" s="203"/>
      <c r="D138" s="203" t="s">
        <v>175</v>
      </c>
      <c r="E138" s="20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239.988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179</v>
      </c>
      <c r="B141" s="203" t="s">
        <v>180</v>
      </c>
      <c r="C141" s="203"/>
      <c r="D141" s="203" t="s">
        <v>181</v>
      </c>
      <c r="E141" s="20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0</v>
      </c>
      <c r="B142" s="164" t="n">
        <f aca="false">A102-100</f>
        <v>139.988</v>
      </c>
      <c r="C142" s="164"/>
      <c r="D142" s="164" t="n">
        <f aca="false">(B139+D139+A142+B142)-B145</f>
        <v>505.951463887758</v>
      </c>
      <c r="E142" s="146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183</v>
      </c>
      <c r="B144" s="203" t="s">
        <v>184</v>
      </c>
      <c r="C144" s="203"/>
      <c r="D144" s="203"/>
      <c r="E144" s="20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212.886536112242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191</v>
      </c>
      <c r="B148" s="203"/>
      <c r="C148" s="203"/>
      <c r="D148" s="238"/>
      <c r="E148" s="239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81</v>
      </c>
      <c r="B150" s="68" t="s">
        <v>82</v>
      </c>
      <c r="C150" s="68"/>
      <c r="D150" s="203"/>
      <c r="E150" s="20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746.632022656985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1180.02508941778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5" t="s">
        <v>236</v>
      </c>
      <c r="B45" s="402"/>
      <c r="C45" s="456" t="s">
        <v>236</v>
      </c>
      <c r="D45" s="456"/>
      <c r="E45" s="456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239.99</v>
      </c>
      <c r="C182" s="164"/>
      <c r="D182" s="308"/>
      <c r="E182" s="164" t="n">
        <f aca="false">E179+A182+B182+A185</f>
        <v>76802.4857326372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322.880625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5" t="s">
        <v>236</v>
      </c>
      <c r="B45" s="402"/>
      <c r="C45" s="456" t="s">
        <v>236</v>
      </c>
      <c r="D45" s="456"/>
      <c r="E45" s="456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199.99</v>
      </c>
      <c r="C182" s="164"/>
      <c r="D182" s="308"/>
      <c r="E182" s="164" t="n">
        <f aca="false">E179+A182+B182+A185</f>
        <v>76762.4857326372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282.880625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7" t="s">
        <v>236</v>
      </c>
      <c r="B45" s="402"/>
      <c r="C45" s="456" t="s">
        <v>236</v>
      </c>
      <c r="D45" s="456"/>
      <c r="E45" s="456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1261.13933396034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n">
        <f aca="false">B94</f>
        <v>42.3771428571428</v>
      </c>
      <c r="C167" s="439"/>
      <c r="D167" s="439"/>
      <c r="E167" s="286" t="n">
        <f aca="false">B96</f>
        <v>1261.13933396034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08"/>
      <c r="E182" s="164" t="n">
        <f aca="false">E179+A182+B182+A185</f>
        <v>70406.6666886121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1261.13933396034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1122.85072733733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0</v>
      </c>
      <c r="C128" s="125"/>
      <c r="D128" s="120" t="n">
        <f aca="false">B91</f>
        <v>1122.85072733733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1122.85072733733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1122.85072733733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0</v>
      </c>
      <c r="C137" s="13"/>
      <c r="D137" s="136" t="n">
        <f aca="false">B91</f>
        <v>1122.85072733733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1064.74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1122.85072733733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0</v>
      </c>
      <c r="C177" s="162"/>
      <c r="D177" s="160" t="n">
        <f aca="false">B91</f>
        <v>1122.85072733733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1122.85072733733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1122.85072733733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0</v>
      </c>
      <c r="C186" s="31"/>
      <c r="D186" s="164" t="n">
        <f aca="false">B91</f>
        <v>1122.85072733733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1064.74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5213.165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5213.165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8" t="s">
        <v>236</v>
      </c>
      <c r="D45" s="458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1135.64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1135.64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351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348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44943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1</v>
      </c>
      <c r="C44" s="45"/>
      <c r="D44" s="55" t="n">
        <f aca="false">A44+B44</f>
        <v>2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348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6814.79427188382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IF(B99=Z102,(((H44*B35)+(H44*B35)*(B105/100))/(B58)),(((H44*B35)+(H44*B35)*(B105/100))/(B57+B58)))</f>
        <v>60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1180.02508941778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627.899522656985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1252.02508941778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27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148</v>
      </c>
      <c r="B124" s="122" t="n">
        <v>0</v>
      </c>
      <c r="C124" s="122"/>
      <c r="D124" s="203"/>
      <c r="E124" s="204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81</v>
      </c>
      <c r="B126" s="203" t="s">
        <v>82</v>
      </c>
      <c r="C126" s="203"/>
      <c r="D126" s="203" t="s">
        <v>85</v>
      </c>
      <c r="E126" s="204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B151</f>
        <v>5000</v>
      </c>
      <c r="C127" s="48"/>
      <c r="D127" s="126" t="n">
        <f aca="false">B58</f>
        <v>3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154</v>
      </c>
      <c r="B129" s="285" t="s">
        <v>155</v>
      </c>
      <c r="C129" s="285"/>
      <c r="D129" s="285" t="s">
        <v>113</v>
      </c>
      <c r="E129" s="20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567.899522656985</v>
      </c>
      <c r="B130" s="286" t="n">
        <f aca="false">IF(A105="YES", B89*B57, 0)</f>
        <v>540</v>
      </c>
      <c r="C130" s="286"/>
      <c r="D130" s="286" t="n">
        <f aca="false">B91</f>
        <v>627.899522656985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72</v>
      </c>
      <c r="I130" s="286"/>
      <c r="J130" s="134" t="n">
        <f aca="false">H91</f>
        <v>1252.02508941778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161</v>
      </c>
      <c r="B132" s="203" t="s">
        <v>162</v>
      </c>
      <c r="C132" s="203"/>
      <c r="D132" s="203" t="s">
        <v>163</v>
      </c>
      <c r="E132" s="20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5111.09570391287</v>
      </c>
      <c r="B133" s="164" t="n">
        <f aca="false">IF(A105="YES", B89*B57, 0)</f>
        <v>540</v>
      </c>
      <c r="C133" s="224"/>
      <c r="D133" s="140" t="n">
        <f aca="false">B91*B57</f>
        <v>5651.09570391287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72</v>
      </c>
      <c r="I133" s="224"/>
      <c r="J133" s="140" t="n">
        <f aca="false">H91*H57</f>
        <v>1252.02508941778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170</v>
      </c>
      <c r="B135" s="203" t="s">
        <v>171</v>
      </c>
      <c r="C135" s="203"/>
      <c r="D135" s="203" t="s">
        <v>172</v>
      </c>
      <c r="E135" s="20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0.11705</v>
      </c>
      <c r="C136" s="164"/>
      <c r="D136" s="164" t="n">
        <f aca="false">A136+B136</f>
        <v>0.4682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176</v>
      </c>
      <c r="B138" s="203" t="s">
        <v>174</v>
      </c>
      <c r="C138" s="203"/>
      <c r="D138" s="203" t="s">
        <v>175</v>
      </c>
      <c r="E138" s="20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199.99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179</v>
      </c>
      <c r="B141" s="203" t="s">
        <v>180</v>
      </c>
      <c r="C141" s="203"/>
      <c r="D141" s="203" t="s">
        <v>181</v>
      </c>
      <c r="E141" s="20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6</v>
      </c>
      <c r="B142" s="164" t="n">
        <f aca="false">A102-100</f>
        <v>99.99</v>
      </c>
      <c r="C142" s="164"/>
      <c r="D142" s="164" t="n">
        <f aca="false">(B139+D139+A142+B142)-B145</f>
        <v>482.022097508607</v>
      </c>
      <c r="E142" s="146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183</v>
      </c>
      <c r="B144" s="203" t="s">
        <v>184</v>
      </c>
      <c r="C144" s="203"/>
      <c r="D144" s="203"/>
      <c r="E144" s="20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202.817902491393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191</v>
      </c>
      <c r="B148" s="203"/>
      <c r="C148" s="203"/>
      <c r="D148" s="238"/>
      <c r="E148" s="239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81</v>
      </c>
      <c r="B150" s="68" t="s">
        <v>82</v>
      </c>
      <c r="C150" s="68"/>
      <c r="D150" s="203"/>
      <c r="E150" s="20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627.899522656985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1252.02508941778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2023-01-16T18:59:31Z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