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HirePurchaseNonRegulated" sheetId="15" state="visible" r:id="rId16"/>
    <sheet name="HirePurchaseRegulated" sheetId="16" state="visible" r:id="rId17"/>
    <sheet name="PersonalContractPurchase" sheetId="17" state="visible" r:id="rId18"/>
    <sheet name="ContractPurchase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<sst xmlns="http://schemas.openxmlformats.org/spreadsheetml/2006/main" count="10408" uniqueCount="358">
  <si>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</si>
  <si>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</si>
  <si>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</si>
  <si>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</si>
  <si>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</si>
  <si>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</si>
  <si>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</si>
  <si>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</si>
  <si>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</si>
  <si>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</si>
  <si>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</si>
  <si>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</si>
  <si>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</si>
  <si>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</si>
  <si>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</si>
  <si>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</si>
  <si>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</si>
  <si>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</si>
  <si>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</si>
  <si>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</si>
  <si>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</si>
  <si>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</si>
  <si>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</si>
  <si>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</si>
  <si>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</si>
  <si>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</si>
  <si>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</si>
  <si>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</si>
  <si>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</si>
  <si>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</si>
  <si>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</si>
  <si>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</si>
  <si>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</si>
  <si>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</si>
  <si>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</si>
  <si>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</si>
  <si>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</si>
  <si>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</si>
  <si>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</si>
  <si>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</si>
  <si>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</si>
  <si>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</si>
  <si>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</si>
  <si>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</si>
  <si>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</si>
  <si>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</si>
  <si>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</si>
  <si>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</si>
  <si>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</si>
  <si>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</si>
  <si>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</si>
  <si>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</si>
  <si>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</si>
  <si>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</si>
  <si>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</si>
  <si>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</si>
  <si>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</si>
  <si>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</si>
  <si>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</si>
  <si>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</si>
  <si>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</si>
  <si>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</si>
  <si>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</si>
  <si>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</si>
  <si>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</si>
  <si>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</si>
  <si>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</si>
  <si>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</si>
  <si>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</si>
  <si>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</si>
  <si>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</si>
  <si>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</si>
  <si>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</si>
  <si>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</si>
  <si>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</si>
  <si>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</si>
  <si>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</si>
  <si>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</si>
  <si>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</si>
  <si>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</si>
  <si>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</si>
  <si>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</si>
  <si>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</si>
  <si>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</si>
  <si>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</si>
  <si>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</si>
  <si>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</si>
  <si>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</si>
  <si>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</si>
  <si>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</si>
  <si>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</si>
  <si>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</si>
  <si>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</si>
  <si>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</si>
  <si>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</si>
  <si>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</si>
  <si>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</si>
  <si>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</si>
  <si>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</si>
  <si>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</si>
  <si>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</si>
  <si>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</si>
  <si>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</si>
  <si>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</si>
  <si>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</si>
  <si>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</si>
  <si>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</si>
  <si>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</si>
  <si>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</si>
  <si>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</si>
  <si>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</si>
  <si>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</si>
  <si>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</si>
  <si>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</si>
  <si>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</si>
  <si>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</si>
  <si>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</si>
  <si>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</si>
  <si>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</si>
  <si>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</si>
  <si>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</si>
  <si>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</si>
  <si>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</si>
  <si>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</si>
  <si>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</si>
  <si>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</si>
  <si>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</si>
  <si>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</si>
  <si>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</si>
  <si>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</si>
  <si>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</si>
  <si>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</si>
  <si>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</si>
  <si>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</si>
  <si>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</si>
  <si>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</si>
  <si>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</si>
  <si>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</si>
  <si>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</si>
  <si>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</si>
  <si>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</si>
  <si>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</si>
  <si>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</si>
  <si>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</si>
  <si>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</si>
  <si>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</si>
  <si>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</si>
  <si>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</si>
  <si>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</si>
  <si>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</si>
  <si>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</si>
  <si>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</si>
  <si>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</si>
  <si>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</si>
  <si>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</si>
  <si>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</si>
  <si>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</si>
  <si>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</si>
  <si>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</si>
  <si>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</si>
  <si>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</si>
  <si>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</si>
  <si>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</si>
  <si>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</si>
  <si>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</si>
  <si>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</si>
  <si>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</si>
  <si>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</si>
  <si>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</si>
  <si>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</si>
  <si>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</si>
  <si>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</si>
  <si>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</si>
  <si>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</si>
  <si>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</si>
  <si>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</si>
  <si>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</si>
  <si>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</si>
  <si>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</si>
  <si>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</si>
  <si>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</si>
  <si>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</si>
  <si>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</si>
  <si>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</si>
  <si>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</si>
  <si>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</si>
  <si>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</si>
  <si>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</si>
  <si>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</si>
  <si>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</si>
  <si>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</si>
  <si>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</si>
  <si>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</si>
  <si>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</si>
  <si>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</si>
  <si>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</si>
  <si>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</si>
  <si>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</si>
  <si>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</si>
  <si>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</si>
  <si>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</si>
  <si>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</si>
  <si>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</si>
  <si>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</si>
  <si>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</si>
  <si>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</si>
  <si>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</si>
  <si>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</si>
  <si>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</si>
  <si>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</si>
  <si>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</si>
  <si>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</si>
  <si>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</si>
  <si>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</si>
  <si>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</si>
  <si>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</si>
  <si>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</si>
  <si>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</si>
  <si>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</si>
  <si>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</si>
  <si>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</si>
  <si>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</si>
  <si>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</si>
  <si>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</si>
  <si>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</si>
  <si>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</si>
  <si>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</si>
  <si>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</si>
  <si>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</si>
  <si>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</si>
  <si>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</si>
  <si>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</si>
  <si>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</si>
  <si>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</si>
  <si>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</si>
  <si>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</si>
  <si>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</si>
  <si>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</si>
  <si>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</si>
  <si>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</si>
  <si>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</si>
  <si>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</si>
  <si>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</si>
  <si>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</si>
  <si>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</si>
  <si>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</si>
  <si>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</si>
  <si>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</si>
  <si>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</si>
  <si>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</si>
  <si>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</si>
  <si>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</si>
  <si>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</si>
  <si>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</si>
  <si>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</si>
  <si>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</si>
  <si>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</si>
  <si>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</si>
  <si>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</si>
  <si>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</si>
  <si>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</si>
  <si>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</si>
  <si>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</si>
  <si>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</si>
  <si>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</si>
  <si>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</si>
  <si>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</si>
  <si>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</si>
  <si>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</si>
  <si>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</si>
  <si>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</si>
  <si>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</si>
  <si>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</si>
  <si>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</si>
  <si>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</si>
  <si>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</si>
  <si>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</si>
  <si>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</si>
  <si>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</si>
  <si>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</si>
  <si>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</si>
  <si>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</si>
  <si>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</si>
  <si>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</si>
  <si>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</si>
  <si>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</si>
  <si>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</si>
  <si>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</si>
  <si>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</si>
  <si>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</si>
  <si>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</si>
  <si>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</si>
  <si>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</si>
  <si>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</si>
  <si>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</si>
  <si>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</si>
  <si>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</si>
  <si>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</si>
  <si>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</si>
  <si>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</si>
  <si>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</si>
  <si>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</si>
  <si>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</si>
  <si>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</si>
  <si>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</si>
  <si>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</si>
  <si>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</si>
  <si>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</si>
  <si>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</si>
  <si>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</si>
  <si>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</si>
  <si>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</si>
  <si>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</si>
  <si>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</si>
  <si>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</si>
  <si>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</si>
  <si>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</si>
  <si>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</si>
  <si>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</si>
  <si>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</si>
  <si>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</si>
  <si>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</si>
  <si>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</si>
  <si>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</si>
  <si>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</si>
  <si>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</si>
  <si>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</si>
  <si>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</si>
  <si>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</si>
  <si>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</si>
  <si>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</si>
  <si>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</si>
  <si>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</si>
  <si>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</si>
  <si>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</si>
  <si>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</si>
  <si>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</si>
  <si>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</si>
  <si>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</si>
  <si>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</si>
  <si>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</si>
  <si>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</si>
  <si>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</si>
  <si>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</si>
  <si>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</si>
  <si>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</si>
  <si>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</si>
  <si>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</si>
  <si>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Hire Purchase Non-Regulated</t>
  </si>
  <si>
    <t xml:space="preserve">Final payment (inc. option to purchase fee)</t>
  </si>
  <si>
    <t xml:space="preserve">       Commission due</t>
  </si>
  <si>
    <t xml:space="preserve">Vehicle comm.</t>
  </si>
  <si>
    <t xml:space="preserve">239.99</t>
  </si>
  <si>
    <t xml:space="preserve">Contract Purchase</t>
  </si>
  <si>
    <t xml:space="preserve">Guaranteed future value</t>
  </si>
  <si>
    <t xml:space="preserve">RFL included?</t>
  </si>
  <si>
    <t xml:space="preserve">Upload document</t>
  </si>
  <si>
    <t xml:space="preserve">`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</si>
</sst>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73" activeCellId="0" sqref="B73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44952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B73" activeCellId="0" sqref="B73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44952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10378.7841512531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10713.5341512531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10378.7841512531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10713.5341512531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B67" colorId="64" zoomScale="75" zoomScaleNormal="75" zoomScalePageLayoutView="100" workbookViewId="0">
      <selection pane="topLeft" activeCell="L67" activeCellId="0" sqref="L67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48146.4245961704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4701.64581571928</v>
      </c>
      <c r="C86" s="402" t="n">
        <f aca="false">(B82/((1+B84)^(B85+1)))</f>
        <v>4701.64581571928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28.392890887209</v>
      </c>
      <c r="C87" s="402" t="n">
        <f aca="false">((1-(1/((1+B84)^B85)))/B84)</f>
        <v>28.392890887209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43175.8541842807</v>
      </c>
      <c r="C88" s="402" t="n">
        <f aca="false">B81-B86</f>
        <v>43175.8541842807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1520.65720802426</v>
      </c>
      <c r="C89" s="402" t="n">
        <f aca="false">(B88/B87)</f>
        <v>1520.65720802426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48661.0306567764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48661.0306567764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1520.65720802426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1538.28220802426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0.089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1520.65720802426</v>
      </c>
      <c r="B167" s="286" t="n">
        <f aca="false">B94</f>
        <v>17.625</v>
      </c>
      <c r="C167" s="439"/>
      <c r="D167" s="439"/>
      <c r="E167" s="286" t="n">
        <f aca="false">B96</f>
        <v>1538.28220802426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1538.28220802426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A42" activeCellId="0" sqref="A4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1769.93333287614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1749.42424196705</v>
      </c>
      <c r="B167" s="286" t="n">
        <f aca="false">B94</f>
        <v>20.5090909090909</v>
      </c>
      <c r="C167" s="439"/>
      <c r="D167" s="439"/>
      <c r="E167" s="286" t="n">
        <f aca="false">B96</f>
        <v>1769.93333287614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1769.93333287614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F124" activeCellId="0" sqref="F124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17.0909090909091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1766.51515105796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1749.42424196705</v>
      </c>
      <c r="B167" s="286" t="n">
        <f aca="false">B94</f>
        <v>17.0909090909091</v>
      </c>
      <c r="C167" s="439"/>
      <c r="D167" s="439"/>
      <c r="E167" s="286" t="n">
        <f aca="false">B96</f>
        <v>1766.51515105796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1766.51515105796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A157" activeCellId="0" sqref="A15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340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341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8" t="s">
        <v>342</v>
      </c>
      <c r="C47" s="448"/>
      <c r="D47" s="45" t="s">
        <v>342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343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3" colorId="64" zoomScale="75" zoomScaleNormal="75" zoomScalePageLayoutView="100" workbookViewId="0">
      <selection pane="topLeft" activeCell="A200" activeCellId="0" sqref="A20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342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8" t="s">
        <v>342</v>
      </c>
      <c r="C47" s="448"/>
      <c r="D47" s="45" t="s">
        <v>342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342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8" t="s">
        <v>342</v>
      </c>
      <c r="C47" s="448"/>
      <c r="D47" s="45" t="s">
        <v>342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68" activeCellId="0" sqref="B6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  <c r="L13" s="0"/>
      <c r="M13" s="0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9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IF(B26="YES",K42,"0")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344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0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345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346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1211.76765079838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963.001534004866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1" t="s">
        <v>27</v>
      </c>
      <c r="F105" s="451"/>
      <c r="G105" s="451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347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452" t="n">
        <f aca="false">B95</f>
        <v>1176.45336508409</v>
      </c>
      <c r="B167" s="286" t="n">
        <f aca="false">B94</f>
        <v>35.3142857142857</v>
      </c>
      <c r="C167" s="439"/>
      <c r="D167" s="439"/>
      <c r="E167" s="286" t="n">
        <f aca="false">B96</f>
        <v>1211.76765079838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35.3142857142857</v>
      </c>
      <c r="U167" s="439"/>
      <c r="V167" s="439"/>
      <c r="W167" s="286" t="n">
        <f aca="false">T96</f>
        <v>963.001534004866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597.465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1499.49624166667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1211.76765079838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963.001534004866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53" t="s">
        <v>218</v>
      </c>
      <c r="B206" s="453"/>
      <c r="C206" s="453"/>
      <c r="D206" s="453"/>
      <c r="E206" s="453"/>
      <c r="F206" s="453"/>
      <c r="G206" s="453"/>
      <c r="H206" s="453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54" t="s">
        <v>119</v>
      </c>
      <c r="B208" s="455" t="s">
        <v>42</v>
      </c>
      <c r="C208" s="455"/>
      <c r="D208" s="455"/>
      <c r="E208" s="455" t="s">
        <v>43</v>
      </c>
      <c r="F208" s="456"/>
      <c r="G208" s="421"/>
      <c r="H208" s="11"/>
    </row>
    <row r="209" customFormat="false" ht="17.35" hidden="false" customHeight="false" outlineLevel="0" collapsed="false">
      <c r="A209" s="391" t="s">
        <v>348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56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54" t="s">
        <v>297</v>
      </c>
      <c r="B211" s="455" t="s">
        <v>298</v>
      </c>
      <c r="C211" s="455"/>
      <c r="D211" s="455"/>
      <c r="E211" s="455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1176.45336508409</v>
      </c>
      <c r="B212" s="286" t="n">
        <f aca="false">B167</f>
        <v>35.3142857142857</v>
      </c>
      <c r="C212" s="439"/>
      <c r="D212" s="439"/>
      <c r="E212" s="286" t="n">
        <f aca="false">E167</f>
        <v>1211.76765079838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11450.8677779432</v>
      </c>
      <c r="B224" s="164" t="str">
        <f aca="false">B182</f>
        <v>199.99</v>
      </c>
      <c r="C224" s="164"/>
      <c r="D224" s="421"/>
      <c r="E224" s="164" t="n">
        <f aca="false">E182</f>
        <v>68885.8577779432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1176.45336508409</v>
      </c>
      <c r="B230" s="164" t="n">
        <f aca="false">B167</f>
        <v>35.3142857142857</v>
      </c>
      <c r="C230" s="441"/>
      <c r="D230" s="441"/>
      <c r="E230" s="164" t="n">
        <f aca="false">E167</f>
        <v>1211.76765079838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349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11.577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57" t="s">
        <v>350</v>
      </c>
      <c r="B238" s="457"/>
      <c r="C238" s="457"/>
      <c r="D238" s="457"/>
      <c r="E238" s="457"/>
      <c r="F238" s="457"/>
      <c r="G238" s="457"/>
      <c r="H238" s="457"/>
    </row>
    <row r="239" customFormat="false" ht="17.35" hidden="false" customHeight="false" outlineLevel="0" collapsed="false">
      <c r="A239" s="293" t="s">
        <v>351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1597.465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7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68" activeCellId="0" sqref="B6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9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344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8" t="s">
        <v>236</v>
      </c>
      <c r="B45" s="402"/>
      <c r="C45" s="459" t="s">
        <v>236</v>
      </c>
      <c r="D45" s="459"/>
      <c r="E45" s="459"/>
      <c r="F45" s="402"/>
      <c r="G45" s="402"/>
      <c r="H45" s="11"/>
      <c r="J45" s="53" t="s">
        <v>345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346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(B61*B67)/1.2</f>
        <v>482.375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1218.83050794124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352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n">
        <f aca="false">B94</f>
        <v>42.3771428571428</v>
      </c>
      <c r="C167" s="439"/>
      <c r="D167" s="439"/>
      <c r="E167" s="286" t="n">
        <f aca="false">B96</f>
        <v>1218.83050794124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239.99</v>
      </c>
      <c r="C182" s="164"/>
      <c r="D182" s="308"/>
      <c r="E182" s="164" t="n">
        <f aca="false">E179+A182+B182+A185</f>
        <v>68925.8577779432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572.25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692.841666666667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1218.83050794124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53" t="s">
        <v>218</v>
      </c>
      <c r="B206" s="453"/>
      <c r="C206" s="453"/>
      <c r="D206" s="453"/>
      <c r="E206" s="453"/>
      <c r="F206" s="453"/>
      <c r="G206" s="453"/>
      <c r="H206" s="453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54" t="s">
        <v>119</v>
      </c>
      <c r="B208" s="455" t="s">
        <v>42</v>
      </c>
      <c r="C208" s="455"/>
      <c r="D208" s="455"/>
      <c r="E208" s="455" t="s">
        <v>43</v>
      </c>
      <c r="F208" s="456"/>
      <c r="G208" s="421"/>
      <c r="H208" s="11"/>
    </row>
    <row r="209" customFormat="false" ht="17.35" hidden="false" customHeight="false" outlineLevel="0" collapsed="false">
      <c r="A209" s="391" t="s">
        <v>348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56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54" t="s">
        <v>297</v>
      </c>
      <c r="B211" s="455" t="s">
        <v>298</v>
      </c>
      <c r="C211" s="455"/>
      <c r="D211" s="455"/>
      <c r="E211" s="455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1176.45336508409</v>
      </c>
      <c r="B212" s="286" t="n">
        <f aca="false">B167</f>
        <v>42.3771428571428</v>
      </c>
      <c r="C212" s="439"/>
      <c r="D212" s="439"/>
      <c r="E212" s="286" t="n">
        <f aca="false">E167</f>
        <v>1218.83050794124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11450.8677779432</v>
      </c>
      <c r="B224" s="164" t="str">
        <f aca="false">B182</f>
        <v>239.99</v>
      </c>
      <c r="C224" s="164"/>
      <c r="D224" s="421"/>
      <c r="E224" s="164" t="n">
        <f aca="false">E182</f>
        <v>68925.8577779432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1176.45336508409</v>
      </c>
      <c r="B230" s="164" t="n">
        <f aca="false">B167</f>
        <v>42.3771428571428</v>
      </c>
      <c r="C230" s="441"/>
      <c r="D230" s="441"/>
      <c r="E230" s="164" t="n">
        <f aca="false">E167</f>
        <v>1218.83050794124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349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13.8924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57" t="s">
        <v>350</v>
      </c>
      <c r="B238" s="457"/>
      <c r="C238" s="457"/>
      <c r="D238" s="457"/>
      <c r="E238" s="457"/>
      <c r="F238" s="457"/>
      <c r="G238" s="457"/>
      <c r="H238" s="457"/>
    </row>
    <row r="239" customFormat="false" ht="17.35" hidden="false" customHeight="false" outlineLevel="0" collapsed="false">
      <c r="A239" s="293" t="s">
        <v>351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482.375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1602.96666666667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7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68" activeCellId="0" sqref="B6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9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344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60" t="s">
        <v>236</v>
      </c>
      <c r="B45" s="402"/>
      <c r="C45" s="459" t="s">
        <v>236</v>
      </c>
      <c r="D45" s="459"/>
      <c r="E45" s="459"/>
      <c r="F45" s="402"/>
      <c r="G45" s="402"/>
      <c r="H45" s="11"/>
      <c r="J45" s="53" t="s">
        <v>345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346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9773.25069764638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490.208333333333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58825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37748.2347422869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1228.52576633838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42998.4018218433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42998.4018218433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1228.52576633838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1270.90290919552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347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200</v>
      </c>
      <c r="C111" s="113"/>
      <c r="D111" s="113"/>
      <c r="E111" s="113" t="n">
        <v>200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400</v>
      </c>
      <c r="B114" s="113" t="s">
        <v>352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400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58825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1228.52576633838</v>
      </c>
      <c r="B167" s="286" t="n">
        <f aca="false">B94</f>
        <v>42.3771428571428</v>
      </c>
      <c r="C167" s="439"/>
      <c r="D167" s="439"/>
      <c r="E167" s="286" t="n">
        <f aca="false">B96</f>
        <v>1270.90290919552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200</v>
      </c>
      <c r="C176" s="164"/>
      <c r="D176" s="308"/>
      <c r="E176" s="164" t="n">
        <f aca="false">E111</f>
        <v>200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400</v>
      </c>
      <c r="B179" s="164" t="n">
        <f aca="false">G154</f>
        <v>500</v>
      </c>
      <c r="C179" s="164"/>
      <c r="D179" s="308"/>
      <c r="E179" s="164" t="n">
        <f aca="false">A176-A179-B179</f>
        <v>58825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11673.4018218433</v>
      </c>
      <c r="B182" s="164" t="str">
        <f aca="false">B114</f>
        <v>239.99</v>
      </c>
      <c r="C182" s="164"/>
      <c r="D182" s="308"/>
      <c r="E182" s="164" t="n">
        <f aca="false">E179+A182+B182+A185</f>
        <v>70748.3918218433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639.99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490.208333333333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610.8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1270.90290919552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53" t="s">
        <v>218</v>
      </c>
      <c r="B206" s="453"/>
      <c r="C206" s="453"/>
      <c r="D206" s="453"/>
      <c r="E206" s="453"/>
      <c r="F206" s="453"/>
      <c r="G206" s="453"/>
      <c r="H206" s="453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54" t="s">
        <v>119</v>
      </c>
      <c r="B208" s="455" t="s">
        <v>42</v>
      </c>
      <c r="C208" s="455"/>
      <c r="D208" s="455"/>
      <c r="E208" s="455" t="s">
        <v>43</v>
      </c>
      <c r="F208" s="456"/>
      <c r="G208" s="421"/>
      <c r="H208" s="11"/>
    </row>
    <row r="209" customFormat="false" ht="17.35" hidden="false" customHeight="false" outlineLevel="0" collapsed="false">
      <c r="A209" s="461" t="s">
        <v>353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56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54" t="s">
        <v>297</v>
      </c>
      <c r="B211" s="455" t="s">
        <v>298</v>
      </c>
      <c r="C211" s="455"/>
      <c r="D211" s="455"/>
      <c r="E211" s="455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1228.52576633838</v>
      </c>
      <c r="B212" s="286" t="n">
        <f aca="false">B167</f>
        <v>42.3771428571428</v>
      </c>
      <c r="C212" s="439"/>
      <c r="D212" s="439"/>
      <c r="E212" s="286" t="n">
        <f aca="false">E167</f>
        <v>1270.90290919552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200</v>
      </c>
      <c r="C218" s="164"/>
      <c r="D218" s="421"/>
      <c r="E218" s="164" t="n">
        <f aca="false">E176</f>
        <v>200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400</v>
      </c>
      <c r="B221" s="164" t="n">
        <f aca="false">B179</f>
        <v>500</v>
      </c>
      <c r="C221" s="164"/>
      <c r="D221" s="421"/>
      <c r="E221" s="164" t="n">
        <f aca="false">E179</f>
        <v>58825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11673.4018218433</v>
      </c>
      <c r="B224" s="164" t="str">
        <f aca="false">B182</f>
        <v>239.99</v>
      </c>
      <c r="C224" s="164"/>
      <c r="D224" s="421"/>
      <c r="E224" s="164" t="n">
        <f aca="false">E182</f>
        <v>70748.3918218433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639.99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1228.52576633838</v>
      </c>
      <c r="B230" s="164" t="n">
        <f aca="false">B167</f>
        <v>42.3771428571428</v>
      </c>
      <c r="C230" s="441"/>
      <c r="D230" s="441"/>
      <c r="E230" s="164" t="n">
        <f aca="false">E167</f>
        <v>1270.90290919552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354</v>
      </c>
      <c r="B232" s="402" t="s">
        <v>349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J18*0.000006*100*1.2</f>
        <v>41.6772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13.8924</v>
      </c>
      <c r="B236" s="164" t="n">
        <f aca="false">E233+A236</f>
        <v>55.5696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57" t="s">
        <v>350</v>
      </c>
      <c r="B238" s="457"/>
      <c r="C238" s="457"/>
      <c r="D238" s="457"/>
      <c r="E238" s="457"/>
      <c r="F238" s="457"/>
      <c r="G238" s="457"/>
      <c r="H238" s="457"/>
    </row>
    <row r="239" customFormat="false" ht="17.35" hidden="false" customHeight="false" outlineLevel="0" collapsed="false">
      <c r="A239" s="293" t="s">
        <v>351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490.208333333333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1610.8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7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B68" activeCellId="0" sqref="B6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9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344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60" t="s">
        <v>236</v>
      </c>
      <c r="B45" s="402"/>
      <c r="C45" s="459" t="s">
        <v>236</v>
      </c>
      <c r="D45" s="459"/>
      <c r="E45" s="459"/>
      <c r="F45" s="402"/>
      <c r="G45" s="402"/>
      <c r="H45" s="11"/>
      <c r="J45" s="53" t="s">
        <v>345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346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B66+(B66*0.5*(H29/12-1))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1391.54873164819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n">
        <f aca="false">B94</f>
        <v>35.3142857142857</v>
      </c>
      <c r="C167" s="439"/>
      <c r="D167" s="439"/>
      <c r="E167" s="286" t="n">
        <f aca="false">B96</f>
        <v>1391.54873164819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199.99</v>
      </c>
      <c r="C182" s="164"/>
      <c r="D182" s="308"/>
      <c r="E182" s="164" t="n">
        <f aca="false">E179+A182+B182+A185</f>
        <v>75178.1956076868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597.465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1391.54873164819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53" t="s">
        <v>218</v>
      </c>
      <c r="B206" s="453"/>
      <c r="C206" s="453"/>
      <c r="D206" s="453"/>
      <c r="E206" s="453"/>
      <c r="F206" s="453"/>
      <c r="G206" s="453"/>
      <c r="H206" s="453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54" t="s">
        <v>119</v>
      </c>
      <c r="B208" s="455" t="s">
        <v>42</v>
      </c>
      <c r="C208" s="455"/>
      <c r="D208" s="455"/>
      <c r="E208" s="455" t="s">
        <v>43</v>
      </c>
      <c r="F208" s="456"/>
      <c r="G208" s="421"/>
      <c r="H208" s="11"/>
    </row>
    <row r="209" customFormat="false" ht="17.35" hidden="false" customHeight="false" outlineLevel="0" collapsed="false">
      <c r="A209" s="461" t="s">
        <v>353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56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54" t="s">
        <v>297</v>
      </c>
      <c r="B211" s="455" t="s">
        <v>298</v>
      </c>
      <c r="C211" s="455"/>
      <c r="D211" s="455"/>
      <c r="E211" s="455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1356.23444593391</v>
      </c>
      <c r="B212" s="286" t="n">
        <f aca="false">B167</f>
        <v>35.3142857142857</v>
      </c>
      <c r="C212" s="439"/>
      <c r="D212" s="439"/>
      <c r="E212" s="286" t="n">
        <f aca="false">E167</f>
        <v>1391.54873164819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145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141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17743.2056076868</v>
      </c>
      <c r="B224" s="164" t="str">
        <f aca="false">B182</f>
        <v>199.99</v>
      </c>
      <c r="C224" s="164"/>
      <c r="D224" s="421"/>
      <c r="E224" s="164" t="n">
        <f aca="false">E182</f>
        <v>75178.1956076868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166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1356.23444593391</v>
      </c>
      <c r="B230" s="164" t="n">
        <f aca="false">B167</f>
        <v>35.3142857142857</v>
      </c>
      <c r="C230" s="441"/>
      <c r="D230" s="441"/>
      <c r="E230" s="164" t="n">
        <f aca="false">E167</f>
        <v>1391.54873164819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354</v>
      </c>
      <c r="B232" s="402" t="s">
        <v>349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</f>
        <v>34.731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178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11.577</v>
      </c>
      <c r="B236" s="164" t="n">
        <f aca="false">E233+A236</f>
        <v>46.308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57" t="s">
        <v>350</v>
      </c>
      <c r="B238" s="457"/>
      <c r="C238" s="457"/>
      <c r="D238" s="457"/>
      <c r="E238" s="457"/>
      <c r="F238" s="457"/>
      <c r="G238" s="457"/>
      <c r="H238" s="457"/>
    </row>
    <row r="239" customFormat="false" ht="17.35" hidden="false" customHeight="false" outlineLevel="0" collapsed="false">
      <c r="A239" s="293" t="s">
        <v>351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1597.465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7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A151" activeCellId="0" sqref="A15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0" activeCellId="0" sqref="B22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62" t="s">
        <v>236</v>
      </c>
      <c r="D45" s="462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1288.59166666667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1288.59166666667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8" t="n">
        <v>0.01</v>
      </c>
      <c r="C47" s="448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355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356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0" colorId="64" zoomScale="75" zoomScaleNormal="75" zoomScalePageLayoutView="100" workbookViewId="0">
      <selection pane="topLeft" activeCell="B86" activeCellId="0" sqref="B86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356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357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12959.5842718838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64" t="n">
        <f aca="false">IF(B99=Z102,(((H44*B35)+(H44*B35)*(B105/100))/(B58))*1.2,(((H44*B35)+(H44*B35)*(B105/100))/(B57+B58))*1.2)</f>
        <v>72</v>
      </c>
      <c r="C89" s="203"/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1079.96535599032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1151.96535599032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1243.69258941778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n">
        <v>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-3760.012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1079.96535599032</v>
      </c>
      <c r="B128" s="120" t="n">
        <f aca="false">IF(A105="YES", B89, 0)</f>
        <v>72</v>
      </c>
      <c r="C128" s="191"/>
      <c r="D128" s="120" t="n">
        <f aca="false">B91</f>
        <v>1151.96535599032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65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72</v>
      </c>
      <c r="I130" s="286"/>
      <c r="J130" s="134" t="n">
        <f aca="false">H91</f>
        <v>1243.69258941778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65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1079.96535599032</v>
      </c>
      <c r="C131" s="13"/>
      <c r="D131" s="136" t="n">
        <f aca="false">IF(A105="YES", B89*B57, 0)</f>
        <v>72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65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72</v>
      </c>
      <c r="I133" s="224"/>
      <c r="J133" s="140" t="n">
        <f aca="false">H91*H57</f>
        <v>1243.69258941778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1151.96535599032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1079.96535599032</v>
      </c>
      <c r="B137" s="136" t="n">
        <f aca="false">IF(A105="YES", B89, 0)</f>
        <v>72</v>
      </c>
      <c r="C137" s="13"/>
      <c r="D137" s="136" t="n">
        <f aca="false">B91</f>
        <v>1151.96535599032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1200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1878.84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1243.69258941778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1151.96535599032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1079.96535599032</v>
      </c>
      <c r="B171" s="160" t="n">
        <f aca="false">IF(A105="YES", B89, 0)</f>
        <v>72</v>
      </c>
      <c r="C171" s="192"/>
      <c r="D171" s="160" t="n">
        <f aca="false">B91</f>
        <v>1151.96535599032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1079.96535599032</v>
      </c>
      <c r="C174" s="31"/>
      <c r="D174" s="164" t="n">
        <f aca="false">IF(A105="YES", B89*B57, 0)</f>
        <v>72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1151.96535599032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1079.96535599032</v>
      </c>
      <c r="B180" s="164" t="n">
        <f aca="false">IF(A105="YES", B89, 0)</f>
        <v>72</v>
      </c>
      <c r="C180" s="31"/>
      <c r="D180" s="164" t="n">
        <f aca="false">B91</f>
        <v>1151.96535599032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1200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1878.84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12099.99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15573.09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15573.09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12000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B88" activeCellId="0" sqref="B8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44952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1</v>
      </c>
      <c r="C44" s="45"/>
      <c r="D44" s="55" t="n">
        <f aca="false">A44+B44</f>
        <v>2</v>
      </c>
      <c r="E44" s="55"/>
      <c r="F44" s="171"/>
      <c r="G44" s="171" t="s">
        <v>332</v>
      </c>
      <c r="H44" s="226" t="n">
        <f aca="false">((A41*(B35-1))+D32)/B35</f>
        <v>50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356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600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551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357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10814.7942718838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64" t="n">
        <f aca="false">IF(B99=Z102,(((H44*B35)+(H44*B35)*(B105/100))/(B58)),(((H44*B35)+(H44*B35)*(B105/100))/(B57+B58)))</f>
        <v>60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72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901.232855990319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961.232855990319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1243.69258941778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27</v>
      </c>
      <c r="B105" s="110" t="n">
        <v>20</v>
      </c>
      <c r="C105" s="110"/>
      <c r="D105" s="113" t="n">
        <v>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-3800.01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901.232855990319</v>
      </c>
      <c r="B128" s="120" t="n">
        <f aca="false">IF(A105="YES", B89, 0)</f>
        <v>60</v>
      </c>
      <c r="C128" s="191"/>
      <c r="D128" s="120" t="n">
        <f aca="false">B91</f>
        <v>961.232855990319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65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72</v>
      </c>
      <c r="I130" s="286"/>
      <c r="J130" s="134" t="n">
        <f aca="false">H91</f>
        <v>1243.69258941778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65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901.232855990319</v>
      </c>
      <c r="C131" s="13"/>
      <c r="D131" s="136" t="n">
        <f aca="false">IF(A105="YES", B89*B57, 0)</f>
        <v>60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65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72</v>
      </c>
      <c r="I133" s="224"/>
      <c r="J133" s="140" t="n">
        <f aca="false">H91*H57</f>
        <v>1243.69258941778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961.232855990319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901.232855990319</v>
      </c>
      <c r="B137" s="136" t="n">
        <f aca="false">IF(A105="YES", B89, 0)</f>
        <v>60</v>
      </c>
      <c r="C137" s="13"/>
      <c r="D137" s="136" t="n">
        <f aca="false">B91</f>
        <v>961.232855990319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7.2</v>
      </c>
      <c r="H142" s="164" t="n">
        <f aca="false">G102-100</f>
        <v>139.988</v>
      </c>
      <c r="I142" s="164"/>
      <c r="J142" s="164" t="n">
        <f aca="false">(H139+J139+G142+H142)-H145</f>
        <v>1516.613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12000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1243.69258941778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961.232855990319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901.232855990319</v>
      </c>
      <c r="B171" s="160" t="n">
        <f aca="false">IF(A105="YES", B89, 0)</f>
        <v>60</v>
      </c>
      <c r="C171" s="192"/>
      <c r="D171" s="160" t="n">
        <f aca="false">B91</f>
        <v>961.232855990319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901.232855990319</v>
      </c>
      <c r="C174" s="31"/>
      <c r="D174" s="164" t="n">
        <f aca="false">IF(A105="YES", B89*B57, 0)</f>
        <v>60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961.232855990319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901.232855990319</v>
      </c>
      <c r="B180" s="164" t="n">
        <f aca="false">IF(A105="YES", B89, 0)</f>
        <v>60</v>
      </c>
      <c r="C180" s="31"/>
      <c r="D180" s="164" t="n">
        <f aca="false">B91</f>
        <v>961.232855990319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1200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12678.84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12099.99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15573.09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15573.09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12000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str">
        <f aca="false">A46</f>
        <v>50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str">
        <f aca="false">IF(F43="Yes", A46, 0)</f>
        <v>50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287.954545454545</v>
      </c>
      <c r="L45" s="53"/>
    </row>
    <row r="46" customFormat="false" ht="17.35" hidden="false" customHeight="false" outlineLevel="0" collapsed="false">
      <c r="A46" s="314" t="s">
        <v>216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288.924242424242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288.924242424242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288.924242424242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288.924242424242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288.924242424242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61.875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1701.76041555755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61.875</v>
      </c>
      <c r="C176" s="392"/>
      <c r="D176" s="392"/>
      <c r="E176" s="133" t="n">
        <f aca="false">B105</f>
        <v>1701.76041555755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1701.76041555755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2023-01-25T19:11:18Z</dcterms:modified>
  <cp:revision>436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