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<sst xmlns="http://schemas.openxmlformats.org/spreadsheetml/2006/main" count="33866" uniqueCount="409">
  <si>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</si>
  <si>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</si>
  <si>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</si>
  <si>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</si>
  <si>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</si>
  <si>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</si>
  <si>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</si>
  <si>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</si>
  <si>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</si>
  <si>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</si>
  <si>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</si>
  <si>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</si>
  <si>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</si>
  <si>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</si>
  <si>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</si>
  <si>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</si>
  <si>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</si>
  <si>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</si>
  <si>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</si>
  <si>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</si>
  <si>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</si>
  <si>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</si>
  <si>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</si>
  <si>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</si>
  <si>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</si>
  <si>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</si>
  <si>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</si>
  <si>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</si>
  <si>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</si>
  <si>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</si>
  <si>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</si>
  <si>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</si>
  <si>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</si>
  <si>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</si>
  <si>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</si>
  <si>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</si>
  <si>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</si>
  <si>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</si>
  <si>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</si>
  <si>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</si>
  <si>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</si>
  <si>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</si>
  <si>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</si>
  <si>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</si>
  <si>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</si>
  <si>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</si>
  <si>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</si>
  <si>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</si>
  <si>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</si>
  <si>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</si>
  <si>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</si>
  <si>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</si>
  <si>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</si>
  <si>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</si>
  <si>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</si>
  <si>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</si>
  <si>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</si>
  <si>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</si>
  <si>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</si>
  <si>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</si>
  <si>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</si>
  <si>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</si>
  <si>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</si>
  <si>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</si>
  <si>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</si>
  <si>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</si>
  <si>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</si>
  <si>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</si>
  <si>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</si>
  <si>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</si>
  <si>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</si>
  <si>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</si>
  <si>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</si>
  <si>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</si>
  <si>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</si>
  <si>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</si>
  <si>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</si>
  <si>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</si>
  <si>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</si>
  <si>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</si>
  <si>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</si>
  <si>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</si>
  <si>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</si>
  <si>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</si>
  <si>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</si>
  <si>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</si>
  <si>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</si>
  <si>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</si>
  <si>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</si>
  <si>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</si>
  <si>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</si>
  <si>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</si>
  <si>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</si>
  <si>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</si>
  <si>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</si>
  <si>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</si>
  <si>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</si>
  <si>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</si>
  <si>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</si>
  <si>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</si>
  <si>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</si>
  <si>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</si>
  <si>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</si>
  <si>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</si>
  <si>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</si>
  <si>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</si>
  <si>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</si>
  <si>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</si>
  <si>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</si>
  <si>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</si>
  <si>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</si>
  <si>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</si>
  <si>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</si>
  <si>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</si>
  <si>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</si>
  <si>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</si>
  <si>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</si>
  <si>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</si>
  <si>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</si>
  <si>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</si>
  <si>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</si>
  <si>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</si>
  <si>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</si>
  <si>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</si>
  <si>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</si>
  <si>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</si>
  <si>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</si>
  <si>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</si>
  <si>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</si>
  <si>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</si>
  <si>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</si>
  <si>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</si>
  <si>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</si>
  <si>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</si>
  <si>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</si>
  <si>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</si>
  <si>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</si>
  <si>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</si>
  <si>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</si>
  <si>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</si>
  <si>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</si>
  <si>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</si>
  <si>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</si>
  <si>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</si>
  <si>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</si>
  <si>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</si>
  <si>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</si>
  <si>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</si>
  <si>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</si>
  <si>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</si>
  <si>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</si>
  <si>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</si>
  <si>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</si>
  <si>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</si>
  <si>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</si>
  <si>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</si>
  <si>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</si>
  <si>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</si>
  <si>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</si>
  <si>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</si>
  <si>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</si>
  <si>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</si>
  <si>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</si>
  <si>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</si>
  <si>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</si>
  <si>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</si>
  <si>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</si>
  <si>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</si>
  <si>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</si>
  <si>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</si>
  <si>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</si>
  <si>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</si>
  <si>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</si>
  <si>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</si>
  <si>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</si>
  <si>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</si>
  <si>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</si>
  <si>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</si>
  <si>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</si>
  <si>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</si>
  <si>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</si>
  <si>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</si>
  <si>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</si>
  <si>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</si>
  <si>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</si>
  <si>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</si>
  <si>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</si>
  <si>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</si>
  <si>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</si>
  <si>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</si>
  <si>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</si>
  <si>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</si>
  <si>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</si>
  <si>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</si>
  <si>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</si>
  <si>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</si>
  <si>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</si>
  <si>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</si>
  <si>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</si>
  <si>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</si>
  <si>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</si>
  <si>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</si>
  <si>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</si>
  <si>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</si>
  <si>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</si>
  <si>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</si>
  <si>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</si>
  <si>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</si>
  <si>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</si>
  <si>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</si>
  <si>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</si>
  <si>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</si>
  <si>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</si>
  <si>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</si>
  <si>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</si>
  <si>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</si>
  <si>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</si>
  <si>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</si>
  <si>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</si>
  <si>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</si>
  <si>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</si>
  <si>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</si>
  <si>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</si>
  <si>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</si>
  <si>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</si>
  <si>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</si>
  <si>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</si>
  <si>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</si>
  <si>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</si>
  <si>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</si>
  <si>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</si>
  <si>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</si>
  <si>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</si>
  <si>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</si>
  <si>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</si>
  <si>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</si>
  <si>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</si>
  <si>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</si>
  <si>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</si>
  <si>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</si>
  <si>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</si>
  <si>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</si>
  <si>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</si>
  <si>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</si>
  <si>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</si>
  <si>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</si>
  <si>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</si>
  <si>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</si>
  <si>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</si>
  <si>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</si>
  <si>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</si>
  <si>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</si>
  <si>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</si>
  <si>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</si>
  <si>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</si>
  <si>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</si>
  <si>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</si>
  <si>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</si>
  <si>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</si>
  <si>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</si>
  <si>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</si>
  <si>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</si>
  <si>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</si>
  <si>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</si>
  <si>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</si>
  <si>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</si>
  <si>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</si>
  <si>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</si>
  <si>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</si>
  <si>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</si>
  <si>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</si>
  <si>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</si>
  <si>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</si>
  <si>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</si>
  <si>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</si>
  <si>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</si>
  <si>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</si>
  <si>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</si>
  <si>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</si>
  <si>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</si>
  <si>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</si>
  <si>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</si>
  <si>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</si>
  <si>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</si>
  <si>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</si>
  <si>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</si>
  <si>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</si>
  <si>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</si>
  <si>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</si>
  <si>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</si>
  <si>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</si>
  <si>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</si>
  <si>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</si>
  <si>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</si>
  <si>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</si>
  <si>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</si>
  <si>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</si>
  <si>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</si>
  <si>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</si>
  <si>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</si>
  <si>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</si>
  <si>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</si>
  <si>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</si>
  <si>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</si>
  <si>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</si>
  <si>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</si>
  <si>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</si>
  <si>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</si>
  <si>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</si>
  <si>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</si>
  <si>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</si>
  <si>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</si>
  <si>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</si>
  <si>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</si>
  <si>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</si>
  <si>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</si>
  <si>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</si>
  <si>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</si>
  <si>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</si>
  <si>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</si>
  <si>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</si>
  <si>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</si>
  <si>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</si>
  <si>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</si>
  <si>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</si>
  <si>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</si>
  <si>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</si>
  <si>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</si>
  <si>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</si>
  <si>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</si>
  <si>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</si>
  <si>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</si>
  <si>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</si>
  <si>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</si>
  <si>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</si>
  <si>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</si>
  <si>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</si>
  <si>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</si>
  <si>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</si>
  <si>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</si>
  <si>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</si>
  <si>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</si>
  <si>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</si>
  <si>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</si>
  <si>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</si>
  <si>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</si>
  <si>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</si>
  <si>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</si>
  <si>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</si>
  <si>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</si>
  <si>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</si>
  <si>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</si>
  <si>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</si>
  <si>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</si>
  <si>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</si>
  <si>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</si>
  <si>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</si>
  <si>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</si>
  <si>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</si>
  <si>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</si>
  <si>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</si>
  <si>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</si>
  <si>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</si>
  <si>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</si>
  <si>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</si>
  <si>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</si>
  <si>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</si>
  <si>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</si>
  <si>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</si>
  <si>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</si>
  <si>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</si>
  <si>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</si>
  <si>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</si>
  <si>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</si>
  <si>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</si>
  <si>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</si>
  <si>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</si>
  <si>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</si>
  <si>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</si>
  <si>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</si>
  <si>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</si>
  <si>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</si>
  <si>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</si>
  <si>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</si>
  <si>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</si>
  <si>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RFL included?</t>
  </si>
  <si>
    <t>NO</t>
  </si>
  <si>
    <t>50</t>
  </si>
  <si>
    <t>A1 Credit</t>
  </si>
  <si>
    <t>YES</t>
  </si>
  <si>
    <t>199.99</t>
  </si>
  <si>
    <t>Yes</t>
  </si>
  <si>
    <t>100</t>
  </si>
  <si>
    <t>500</t>
  </si>
  <si>
    <t>12</t>
  </si>
  <si>
    <t>1000</t>
  </si>
  <si>
    <t>30</t>
  </si>
  <si>
    <t>Limited Credit</t>
  </si>
  <si>
    <t>239.99</t>
  </si>
  <si>
    <t>48887.50</t>
  </si>
  <si>
    <t>33</t>
  </si>
  <si>
    <t>5000</t>
  </si>
  <si>
    <t>18015.17</t>
  </si>
  <si>
    <t>21131.67</t>
  </si>
  <si>
    <t>48937.50</t>
  </si>
  <si>
    <t>0</t>
  </si>
  <si>
    <t/>
  </si>
  <si>
    <t>20115.83</t>
  </si>
  <si>
    <t>46887.50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</si>
</sst>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33" colorId="64" zoomScale="85" zoomScaleNormal="85" zoomScalePageLayoutView="100" workbookViewId="0">
      <selection pane="topLeft" activeCell="H151" activeCellId="0" sqref="H15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7437.5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45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370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45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45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601.138846655039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601.138846655039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601.138846655039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601.138846655039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601.138846655039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601.138846655039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404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658.35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397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398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44854.17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263</v>
      </c>
      <c r="C105" s="312"/>
      <c r="D105" s="421" t="n">
        <v>6300.0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386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6623.86042759177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6623.86042759177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6623.86042759177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6623.86042759177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408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388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3583.36587542901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3583.36587542901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4689.17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388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99.3028235294117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1875.65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7680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5490.0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4689.17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27250.0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397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5000.0</v>
      </c>
      <c r="C111" s="107"/>
      <c r="D111" s="107"/>
      <c r="E111" s="107" t="n">
        <v>8000.0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398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-9355.83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199.99</v>
      </c>
      <c r="C182" s="103"/>
      <c r="D182" s="23"/>
      <c r="E182" s="103" t="n">
        <f aca="false">E179+A182+(B182*1.2)+A185</f>
        <v>29192.796543057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187.898819444444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287.888819444444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E179+A201+(B182*1.2)+A185</f>
        <v>27228.148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199.99</v>
      </c>
      <c r="C224" s="103"/>
      <c r="D224" s="113"/>
      <c r="E224" s="103" t="n">
        <f aca="false">E182</f>
        <v>29192.796543057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12.5568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3833.38881944444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1849.1599597237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1849.1599597237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4560</v>
      </c>
      <c r="I31" s="238" t="n">
        <f aca="false">IF(C107="YES",H31,0)</f>
        <v>4560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3795.05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609.567532442783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501.137532442783</v>
      </c>
      <c r="B36" s="103" t="n">
        <f aca="false">IF(B26="YES", H42, "")</f>
        <v>108.43</v>
      </c>
      <c r="C36" s="221"/>
      <c r="D36" s="184" t="n">
        <f aca="false">I31</f>
        <v>4560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41476.2608994672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4560</v>
      </c>
      <c r="B40" s="107" t="n">
        <f aca="false">IF(B26="YES",H42,"0")</f>
        <v>108.43</v>
      </c>
      <c r="C40" s="107"/>
      <c r="D40" s="184" t="n">
        <f aca="false">I32</f>
        <v>3795.05</v>
      </c>
      <c r="E40" s="216"/>
      <c r="F40" s="63"/>
      <c r="G40" s="63" t="s">
        <v>106</v>
      </c>
      <c r="H40" s="238" t="n">
        <f aca="false">A40/1.2</f>
        <v>3800</v>
      </c>
      <c r="I40" s="238" t="n">
        <f aca="false">H39-I39</f>
        <v>-23691.2608994672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108.43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2764.64024136218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15020.3597586378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501.137532442783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609.567532442783</v>
      </c>
      <c r="I48" s="238" t="n">
        <f aca="false">I49-H42</f>
        <v>1291.57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609.567532442783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</v>
      </c>
      <c r="D64" s="291" t="n">
        <f aca="false">B64-A143</f>
        <v>2166.92</v>
      </c>
      <c r="E64" s="216"/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208.298125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2884.42</v>
      </c>
      <c r="C81" s="215"/>
      <c r="D81" s="215"/>
      <c r="E81" s="21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82.412</v>
      </c>
      <c r="C82" s="215"/>
      <c r="D82" s="215"/>
      <c r="E82" s="21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501.137532442783</v>
      </c>
      <c r="C83" s="215"/>
      <c r="D83" s="215"/>
      <c r="E83" s="216"/>
      <c r="F83" s="63"/>
      <c r="G83" s="305" t="s">
        <v>104</v>
      </c>
      <c r="H83" s="306" t="n">
        <f aca="false">H47</f>
        <v>501.137532442783</v>
      </c>
      <c r="I83" s="215"/>
      <c r="J83" s="215"/>
      <c r="K83" s="216"/>
      <c r="L83" s="63"/>
      <c r="M83" s="305" t="s">
        <v>104</v>
      </c>
      <c r="N83" s="306" t="n">
        <f aca="false">H47</f>
        <v>501.137532442783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20424.2336354974</v>
      </c>
      <c r="C85" s="215"/>
      <c r="D85" s="215"/>
      <c r="E85" s="216"/>
      <c r="F85" s="63"/>
      <c r="G85" s="288" t="s">
        <v>114</v>
      </c>
      <c r="H85" s="131" t="n">
        <f aca="false">((H83*H29)+H81)*1.2</f>
        <v>24905.0803625969</v>
      </c>
      <c r="I85" s="215"/>
      <c r="J85" s="215"/>
      <c r="K85" s="216"/>
      <c r="L85" s="63"/>
      <c r="M85" s="288" t="s">
        <v>114</v>
      </c>
      <c r="N85" s="131" t="n">
        <f aca="false">((N83*H29)+N81)</f>
        <v>20424.2336354974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173.016904536283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175.812386585497</v>
      </c>
      <c r="I86" s="215"/>
      <c r="J86" s="215"/>
      <c r="K86" s="216"/>
      <c r="L86" s="63"/>
      <c r="M86" s="214" t="s">
        <v>115</v>
      </c>
      <c r="N86" s="300" t="n">
        <f aca="false">(N85/(1-N70))*N70</f>
        <v>173.016904536283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20597.2505400337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25080.8927491824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20597.2505400337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130.116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136.6218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113.8515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588.492872572391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627.02231872956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514.931263500843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718.608872572391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763.64411872956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628.782763500843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627.02231872956</v>
      </c>
      <c r="H127" s="177" t="n">
        <f aca="false">IF(G105="YES", H89*H57, 0)</f>
        <v>819.7308</v>
      </c>
      <c r="I127" s="177"/>
      <c r="J127" s="334" t="n">
        <f aca="false">H91</f>
        <v>763.64411872956</v>
      </c>
      <c r="K127" s="216"/>
      <c r="L127" s="63"/>
      <c r="M127" s="333" t="n">
        <f aca="false">N90</f>
        <v>514.931263500843</v>
      </c>
      <c r="N127" s="177" t="n">
        <f aca="false">IF(M105="YES", N89*N57, 0)</f>
        <v>683.109</v>
      </c>
      <c r="O127" s="177"/>
      <c r="P127" s="177" t="n">
        <f aca="false">N91</f>
        <v>628.782763500843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588.492872572391</v>
      </c>
      <c r="B128" s="321" t="n">
        <f aca="false">IF(A105="YES", B89, 0)</f>
        <v>130.116</v>
      </c>
      <c r="C128" s="325"/>
      <c r="D128" s="321" t="n">
        <f aca="false">B91</f>
        <v>718.608872572391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588.492872572391</v>
      </c>
      <c r="C131" s="317"/>
      <c r="D131" s="38" t="n">
        <f aca="false">IF(A105="YES", B89*B57, 0)</f>
        <v>130.116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3762.13391237736</v>
      </c>
      <c r="H133" s="103" t="n">
        <f aca="false">IF(G105="YES", H89*H57, 0)</f>
        <v>819.7308</v>
      </c>
      <c r="I133" s="221"/>
      <c r="J133" s="184" t="n">
        <f aca="false">H91*H57</f>
        <v>4581.86471237736</v>
      </c>
      <c r="K133" s="216"/>
      <c r="L133" s="63"/>
      <c r="M133" s="185" t="n">
        <f aca="false">N90*N57</f>
        <v>3089.58758100505</v>
      </c>
      <c r="N133" s="103" t="n">
        <f aca="false">IF(M105="YES", N89*N57, 0)</f>
        <v>683.109</v>
      </c>
      <c r="O133" s="221"/>
      <c r="P133" s="184" t="n">
        <f aca="false">N91*N57</f>
        <v>3772.69658100505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718.608872572391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588.492872572391</v>
      </c>
      <c r="B137" s="38" t="n">
        <f aca="false">IF(A105="YES", B89, 0)</f>
        <v>130.116</v>
      </c>
      <c r="C137" s="317"/>
      <c r="D137" s="38" t="n">
        <f aca="false">B91</f>
        <v>718.608872572391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75.901</v>
      </c>
      <c r="H142" s="103" t="n">
        <f aca="false">G102-100</f>
        <v>99.99</v>
      </c>
      <c r="I142" s="103"/>
      <c r="J142" s="103" t="n">
        <f aca="false">(H139+J139+G142+H142)-H145</f>
        <v>517.424333333333</v>
      </c>
      <c r="K142" s="105"/>
      <c r="L142" s="63"/>
      <c r="M142" s="111" t="n">
        <f aca="false">IF(M105="YES", ((B36*N105)*0.1)*(M130), 0)</f>
        <v>75.901</v>
      </c>
      <c r="N142" s="103" t="n">
        <f aca="false">M102-100</f>
        <v>99.99</v>
      </c>
      <c r="O142" s="103"/>
      <c r="P142" s="103" t="n">
        <f aca="false">(N139+P139+M142+N142)-N145</f>
        <v>517.424333333333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208.298125</v>
      </c>
      <c r="B148" s="38" t="n">
        <f aca="false">B102</f>
        <v>0</v>
      </c>
      <c r="C148" s="38"/>
      <c r="D148" s="38" t="n">
        <f aca="false">IF(A105="YES", (B40*B105)*B125, 0)*0.1</f>
        <v>75.901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384.189125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763.64411872956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628.782763500843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718.608872572391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588.492872572391</v>
      </c>
      <c r="B177" s="355" t="n">
        <f aca="false">IF(A105="YES", B89, 0)</f>
        <v>130.116</v>
      </c>
      <c r="C177" s="357"/>
      <c r="D177" s="355" t="n">
        <f aca="false">B91</f>
        <v>718.608872572391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588.492872572391</v>
      </c>
      <c r="C180" s="353"/>
      <c r="D180" s="103" t="n">
        <f aca="false">IF(A105="YES", B89*B57, 0)</f>
        <v>130.116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718.608872572391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588.492872572391</v>
      </c>
      <c r="B186" s="103" t="n">
        <f aca="false">IF(A105="YES", B89, 0)</f>
        <v>130.116</v>
      </c>
      <c r="C186" s="353"/>
      <c r="D186" s="103" t="n">
        <f aca="false">B91</f>
        <v>718.608872572391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208.298125</v>
      </c>
      <c r="B197" s="103" t="n">
        <f aca="false">B102</f>
        <v>0</v>
      </c>
      <c r="C197" s="103"/>
      <c r="D197" s="103" t="n">
        <f aca="false">IF(A105="YES", (B40*B105)*B125, 0)*0.1</f>
        <v>75.901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384.189125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208.298125</v>
      </c>
      <c r="C211" s="320" t="s">
        <v>217</v>
      </c>
      <c r="D211" s="370" t="n">
        <f aca="false">B225+E221+B221+B223</f>
        <v>859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2817.621875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208.298125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2817.621875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759.01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173.016904536283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44854.17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1030.0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1116.36803167291</v>
      </c>
      <c r="E33" s="216"/>
      <c r="F33" s="63"/>
      <c r="G33" s="219" t="s">
        <v>356</v>
      </c>
      <c r="H33" s="460" t="n">
        <f aca="false">E21-E11+((E16*20%)+(E19*20%)+(E20*20%))</f>
        <v>48677.5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1116.36803167291</v>
      </c>
      <c r="B36" s="103" t="str">
        <f aca="false">IF(B26="YES", H42, "")</f>
        <v/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48677.5</v>
      </c>
      <c r="I39" s="238" t="n">
        <f aca="false">(I48*H46)+H44</f>
        <v>57698.1938299547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-9020.69382995469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35505.2157014165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1116.36803167291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1116.36803167291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1116.36803167291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1116.36803167291</v>
      </c>
      <c r="C83" s="215"/>
      <c r="D83" s="215"/>
      <c r="E83" s="466" t="n">
        <f aca="false">B83+E80+E77+E64</f>
        <v>1352.16671222847</v>
      </c>
      <c r="F83" s="63"/>
      <c r="G83" s="305" t="s">
        <v>104</v>
      </c>
      <c r="H83" s="306" t="n">
        <f aca="false">H47</f>
        <v>1116.36803167291</v>
      </c>
      <c r="I83" s="215"/>
      <c r="J83" s="215"/>
      <c r="K83" s="216"/>
      <c r="L83" s="63"/>
      <c r="M83" s="305" t="s">
        <v>104</v>
      </c>
      <c r="N83" s="306" t="n">
        <f aca="false">H47</f>
        <v>1116.36803167291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57057.6685802624</v>
      </c>
      <c r="C85" s="215"/>
      <c r="D85" s="215"/>
      <c r="E85" s="466" t="n">
        <f aca="false">B85/(B58+B57)</f>
        <v>1630.21910229321</v>
      </c>
      <c r="F85" s="63"/>
      <c r="G85" s="288" t="s">
        <v>114</v>
      </c>
      <c r="H85" s="131" t="n">
        <f aca="false">((H83*H29)+H81)*1.2</f>
        <v>55336.6685802624</v>
      </c>
      <c r="I85" s="215"/>
      <c r="J85" s="215"/>
      <c r="K85" s="216"/>
      <c r="L85" s="63"/>
      <c r="M85" s="288" t="s">
        <v>114</v>
      </c>
      <c r="N85" s="131" t="n">
        <f aca="false">((N83*H29)+N81)</f>
        <v>45783.890483552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402.787091631542</v>
      </c>
      <c r="C86" s="215"/>
      <c r="D86" s="215"/>
      <c r="E86" s="466" t="n">
        <f aca="false">B86/(B58+B57)</f>
        <v>11.508202618044</v>
      </c>
      <c r="F86" s="63"/>
      <c r="G86" s="214" t="s">
        <v>115</v>
      </c>
      <c r="H86" s="300" t="n">
        <f aca="false">((((H83*H29)+H81))/(1-H70))*H70</f>
        <v>390.63803959443</v>
      </c>
      <c r="I86" s="215"/>
      <c r="J86" s="215"/>
      <c r="K86" s="216"/>
      <c r="L86" s="63"/>
      <c r="M86" s="214" t="s">
        <v>115</v>
      </c>
      <c r="N86" s="300" t="n">
        <f aca="false">(N85/(1-N70))*N70</f>
        <v>387.842557545217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57460.4556718939</v>
      </c>
      <c r="C87" s="215"/>
      <c r="D87" s="215"/>
      <c r="E87" s="466" t="n">
        <f aca="false">E86+E85</f>
        <v>1641.72730491126</v>
      </c>
      <c r="F87" s="63"/>
      <c r="G87" s="285" t="s">
        <v>116</v>
      </c>
      <c r="H87" s="133" t="n">
        <f aca="false">IF(H110="YES",((H85+H86)-K114),(H85+H86))</f>
        <v>55727.3066198568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46171.7330410972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0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1641.72730491126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1393.18266549642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1154.29332602743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1641.72730491126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1393.18266549642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1154.29332602743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386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1393.18266549642</v>
      </c>
      <c r="H127" s="177" t="n">
        <f aca="false">IF(G105="YES", H89*H57, 0)</f>
        <v>0</v>
      </c>
      <c r="I127" s="177"/>
      <c r="J127" s="334" t="n">
        <f aca="false">H91</f>
        <v>1393.18266549642</v>
      </c>
      <c r="K127" s="216"/>
      <c r="L127" s="63"/>
      <c r="M127" s="333" t="n">
        <f aca="false">N90</f>
        <v>1154.29332602743</v>
      </c>
      <c r="N127" s="177" t="n">
        <f aca="false">IF(M105="YES", N89*N57, 0)</f>
        <v>0</v>
      </c>
      <c r="O127" s="177"/>
      <c r="P127" s="177" t="n">
        <f aca="false">N91</f>
        <v>1154.29332602743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1641.72730491126</v>
      </c>
      <c r="B128" s="321" t="n">
        <f aca="false">IF(A105="YES", B89, 0)</f>
        <v>0</v>
      </c>
      <c r="C128" s="325"/>
      <c r="D128" s="321" t="n">
        <f aca="false">B91</f>
        <v>1641.72730491126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1641.72730491126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8359.09599297852</v>
      </c>
      <c r="H133" s="103" t="n">
        <f aca="false">IF(G105="YES", H89*H57, 0)</f>
        <v>0</v>
      </c>
      <c r="I133" s="221"/>
      <c r="J133" s="184" t="n">
        <f aca="false">H91*H57</f>
        <v>8359.09599297852</v>
      </c>
      <c r="K133" s="216"/>
      <c r="L133" s="63"/>
      <c r="M133" s="185" t="n">
        <f aca="false">N90*N57</f>
        <v>6925.75995616458</v>
      </c>
      <c r="N133" s="103" t="n">
        <f aca="false">IF(M105="YES", N89*N57, 0)</f>
        <v>0</v>
      </c>
      <c r="O133" s="221"/>
      <c r="P133" s="184" t="n">
        <f aca="false">N91*N57</f>
        <v>6925.75995616458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1641.72730491126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0.35115</v>
      </c>
      <c r="H136" s="103" t="n">
        <f aca="false">IF(G105="YES", E15*0.000002, 0)</f>
        <v>0.11705</v>
      </c>
      <c r="I136" s="103"/>
      <c r="J136" s="103" t="n">
        <f aca="false">G136+H136</f>
        <v>0.4682</v>
      </c>
      <c r="K136" s="105"/>
      <c r="L136" s="63"/>
      <c r="M136" s="111" t="n">
        <f aca="false">E15*0.000006</f>
        <v>0.35115</v>
      </c>
      <c r="N136" s="103" t="n">
        <f aca="false">IF(M105="YES", E15*0.000002, 0)</f>
        <v>0.11705</v>
      </c>
      <c r="O136" s="103"/>
      <c r="P136" s="103" t="n">
        <f aca="false">M136+N136</f>
        <v>0.4682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1641.72730491126</v>
      </c>
      <c r="B137" s="38" t="n">
        <f aca="false">IF(A105="YES", B89, 0)</f>
        <v>0</v>
      </c>
      <c r="C137" s="317"/>
      <c r="D137" s="38" t="n">
        <f aca="false">B91</f>
        <v>1641.72730491126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0</v>
      </c>
      <c r="C140" s="317"/>
      <c r="D140" s="343" t="n">
        <f aca="false">A140+B140</f>
        <v>41.6772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1633.57291666667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1393.18266549642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1154.29332602743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1641.72730491126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1641.72730491126</v>
      </c>
      <c r="B177" s="355" t="n">
        <f aca="false">IF(A105="YES", B89, 0)</f>
        <v>0</v>
      </c>
      <c r="C177" s="357"/>
      <c r="D177" s="355" t="n">
        <f aca="false">B91</f>
        <v>1641.72730491126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1641.72730491126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1641.72730491126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1641.72730491126</v>
      </c>
      <c r="B186" s="103" t="n">
        <f aca="false">IF(A105="YES", B89, 0)</f>
        <v>0</v>
      </c>
      <c r="C186" s="353"/>
      <c r="D186" s="103" t="n">
        <f aca="false">B91</f>
        <v>1641.72730491126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0</v>
      </c>
      <c r="C189" s="353"/>
      <c r="D189" s="365" t="n">
        <f aca="false">A189+B189</f>
        <v>41.6772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1633.57291666667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5199.91979166667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5199.91979166667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402.787091631542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44854.17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405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18300.0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4689.17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810.446624478941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791.996624478941</v>
      </c>
      <c r="B36" s="103" t="n">
        <f aca="false">IF(B26="YES", H42, "")</f>
        <v>18.45</v>
      </c>
      <c r="C36" s="221"/>
      <c r="D36" s="184" t="n">
        <f aca="false">H31</f>
        <v>2970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29520.4113544817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2970</v>
      </c>
      <c r="B40" s="107" t="n">
        <f aca="false">IF(B26="YES",H42,"0")</f>
        <v>18.45</v>
      </c>
      <c r="C40" s="107"/>
      <c r="D40" s="184" t="n">
        <f aca="false">I32</f>
        <v>405.9</v>
      </c>
      <c r="E40" s="216"/>
      <c r="F40" s="63"/>
      <c r="G40" s="63" t="s">
        <v>106</v>
      </c>
      <c r="H40" s="238" t="n">
        <f aca="false">A40/1.2</f>
        <v>2475</v>
      </c>
      <c r="I40" s="238" t="n">
        <f aca="false">H39-I39</f>
        <v>-11735.4113544817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18.45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2019.83510478283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15765.1648952172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791.996624478941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810.446624478941</v>
      </c>
      <c r="I48" s="238" t="n">
        <f aca="false">I49-H42</f>
        <v>1381.55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810.446624478941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1770.16</v>
      </c>
      <c r="C64" s="465" t="n">
        <v>10000.0</v>
      </c>
      <c r="D64" s="291" t="n">
        <f aca="false">B64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150.68375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472" t="n">
        <f aca="false">B73+B71</f>
        <v>259</v>
      </c>
      <c r="E73" s="216" t="s">
        <v>227</v>
      </c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29.9545454545454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2429.16</v>
      </c>
      <c r="C81" s="473"/>
      <c r="D81" s="474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110.416363636364</v>
      </c>
      <c r="C82" s="473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791.996624478941</v>
      </c>
      <c r="C83" s="473"/>
      <c r="D83" s="215"/>
      <c r="E83" s="466" t="n">
        <f aca="false">B83+E80+E77+E64</f>
        <v>902.412988115305</v>
      </c>
      <c r="F83" s="63"/>
      <c r="G83" s="305" t="s">
        <v>104</v>
      </c>
      <c r="H83" s="306" t="n">
        <f aca="false">H47</f>
        <v>791.996624478941</v>
      </c>
      <c r="I83" s="215"/>
      <c r="J83" s="215"/>
      <c r="K83" s="216"/>
      <c r="L83" s="63"/>
      <c r="M83" s="305" t="s">
        <v>104</v>
      </c>
      <c r="N83" s="306" t="n">
        <f aca="false">H47</f>
        <v>791.996624478941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19853.0857385367</v>
      </c>
      <c r="C85" s="473"/>
      <c r="D85" s="473"/>
      <c r="E85" s="466" t="n">
        <f aca="false">B85/(B58+B57)</f>
        <v>902.412988115305</v>
      </c>
      <c r="F85" s="63"/>
      <c r="G85" s="288" t="s">
        <v>114</v>
      </c>
      <c r="H85" s="131" t="n">
        <f aca="false">((H83*H29)+H81)*1.2</f>
        <v>24005.202886244</v>
      </c>
      <c r="I85" s="215"/>
      <c r="J85" s="215"/>
      <c r="K85" s="216"/>
      <c r="L85" s="63"/>
      <c r="M85" s="288" t="s">
        <v>114</v>
      </c>
      <c r="N85" s="131" t="n">
        <f aca="false">((N83*H29)+N81)</f>
        <v>19853.0857385367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168.17862061689</v>
      </c>
      <c r="C86" s="473" t="s">
        <v>230</v>
      </c>
      <c r="D86" s="215"/>
      <c r="E86" s="466" t="n">
        <f aca="false">B86/(B58+B57)</f>
        <v>7.64448275531319</v>
      </c>
      <c r="F86" s="63"/>
      <c r="G86" s="214" t="s">
        <v>115</v>
      </c>
      <c r="H86" s="300" t="n">
        <f aca="false">((((H83*H29)+H81))/(1-H70))*H70</f>
        <v>169.45988322278</v>
      </c>
      <c r="I86" s="215"/>
      <c r="J86" s="215"/>
      <c r="K86" s="216"/>
      <c r="L86" s="63"/>
      <c r="M86" s="214" t="s">
        <v>115</v>
      </c>
      <c r="N86" s="300" t="n">
        <f aca="false">(N85/(1-N70))*N70</f>
        <v>168.17862061689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20021.2643591536</v>
      </c>
      <c r="C87" s="473"/>
      <c r="D87" s="475"/>
      <c r="E87" s="466" t="n">
        <f aca="false">E86+E85</f>
        <v>910.057470870618</v>
      </c>
      <c r="F87" s="63"/>
      <c r="G87" s="285" t="s">
        <v>116</v>
      </c>
      <c r="H87" s="133" t="n">
        <f aca="false">IF(H110="YES",((H85+H86)-K114),(H85+H86))</f>
        <v>24174.6627694668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20021.2643591536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22.14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21.648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18.04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910.057470870618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895.357880350623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741.528309598281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932.197470870618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917.005880350623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759.568309598281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386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895.357880350623</v>
      </c>
      <c r="H127" s="177" t="n">
        <f aca="false">IF(G105="YES", H89*H57, 0)</f>
        <v>129.888</v>
      </c>
      <c r="I127" s="177"/>
      <c r="J127" s="334" t="n">
        <f aca="false">H91</f>
        <v>917.005880350623</v>
      </c>
      <c r="K127" s="216"/>
      <c r="L127" s="63"/>
      <c r="M127" s="333" t="n">
        <f aca="false">N90</f>
        <v>741.528309598281</v>
      </c>
      <c r="N127" s="177" t="n">
        <f aca="false">IF(M105="YES", N89*N57, 0)</f>
        <v>108.24</v>
      </c>
      <c r="O127" s="177"/>
      <c r="P127" s="177" t="n">
        <f aca="false">N91</f>
        <v>759.568309598281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910.057470870618</v>
      </c>
      <c r="B128" s="321" t="n">
        <f aca="false">IF(A105="YES", B89, 0)</f>
        <v>22.14</v>
      </c>
      <c r="C128" s="325"/>
      <c r="D128" s="321" t="n">
        <f aca="false">B91</f>
        <v>932.197470870618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910.057470870618</v>
      </c>
      <c r="C131" s="317"/>
      <c r="D131" s="38" t="n">
        <f aca="false">IF(A105="YES", B89*B57, 0)</f>
        <v>22.14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5372.14728210374</v>
      </c>
      <c r="H133" s="103" t="n">
        <f aca="false">IF(G105="YES", H89*H57, 0)</f>
        <v>129.888</v>
      </c>
      <c r="I133" s="221"/>
      <c r="J133" s="184" t="n">
        <f aca="false">H91*H57</f>
        <v>5502.03528210374</v>
      </c>
      <c r="K133" s="216"/>
      <c r="L133" s="63"/>
      <c r="M133" s="185" t="n">
        <f aca="false">N90*N57</f>
        <v>4449.16985758969</v>
      </c>
      <c r="N133" s="103" t="n">
        <f aca="false">IF(M105="YES", N89*N57, 0)</f>
        <v>108.24</v>
      </c>
      <c r="O133" s="221"/>
      <c r="P133" s="184" t="n">
        <f aca="false">N91*N57</f>
        <v>4557.40985758969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932.197470870618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910.057470870618</v>
      </c>
      <c r="B137" s="38" t="n">
        <f aca="false">IF(A105="YES", B89, 0)</f>
        <v>22.14</v>
      </c>
      <c r="C137" s="317"/>
      <c r="D137" s="38" t="n">
        <f aca="false">B91</f>
        <v>932.197470870618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8.118</v>
      </c>
      <c r="H142" s="103" t="n">
        <f aca="false">G102-100</f>
        <v>99.99</v>
      </c>
      <c r="I142" s="103"/>
      <c r="J142" s="103" t="n">
        <f aca="false">(H139+J139+G142+H142)-H145</f>
        <v>355.174666666667</v>
      </c>
      <c r="K142" s="105"/>
      <c r="L142" s="63"/>
      <c r="M142" s="111" t="n">
        <f aca="false">IF(M105="YES", ((B36*N105)*0.1)*(M130), 0)</f>
        <v>8.118</v>
      </c>
      <c r="N142" s="103" t="n">
        <f aca="false">M102-100</f>
        <v>99.99</v>
      </c>
      <c r="O142" s="103"/>
      <c r="P142" s="103" t="n">
        <f aca="false">(N139+P139+M142+N142)-N145</f>
        <v>355.174666666667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150.68375</v>
      </c>
      <c r="B148" s="103" t="n">
        <f aca="false">B102</f>
        <v>0</v>
      </c>
      <c r="C148" s="38"/>
      <c r="D148" s="38" t="n">
        <f aca="false">IF(A105="YES", (B40*B105)*B125, 0)*0.1</f>
        <v>8.118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258.79175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917.005880350623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759.568309598281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932.197470870618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910.057470870618</v>
      </c>
      <c r="B177" s="355" t="n">
        <f aca="false">IF(A105="YES", B89, 0)</f>
        <v>22.14</v>
      </c>
      <c r="C177" s="357"/>
      <c r="D177" s="355" t="n">
        <f aca="false">B91</f>
        <v>932.197470870618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910.057470870618</v>
      </c>
      <c r="C180" s="353"/>
      <c r="D180" s="103" t="n">
        <f aca="false">IF(A105="YES", B89*B57, 0)</f>
        <v>22.14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932.197470870618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910.057470870618</v>
      </c>
      <c r="B186" s="103" t="n">
        <f aca="false">IF(A105="YES", B89, 0)</f>
        <v>22.14</v>
      </c>
      <c r="C186" s="353"/>
      <c r="D186" s="103" t="n">
        <f aca="false">B91</f>
        <v>932.197470870618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150.68375</v>
      </c>
      <c r="B197" s="103" t="n">
        <f aca="false">B102</f>
        <v>0</v>
      </c>
      <c r="C197" s="103"/>
      <c r="D197" s="103" t="n">
        <f aca="false">IF(A105="YES", (B40*B105)*B125, 0)*0.1</f>
        <v>8.118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258.79175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150.68375</v>
      </c>
      <c r="C211" s="320" t="s">
        <v>217</v>
      </c>
      <c r="D211" s="370" t="n">
        <f aca="false">B225+E221+B221+B223</f>
        <v>181.17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1800.64625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150.68375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1800.64625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81.18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168.17862061689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385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0</v>
      </c>
      <c r="C102" s="107"/>
      <c r="D102" s="107" t="n">
        <v>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4938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2023-08-18T11:49:04Z</dcterms:modified>
  <cp:revision>875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