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<sst xmlns="http://schemas.openxmlformats.org/spreadsheetml/2006/main" count="32276" uniqueCount="400">
  <si>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</si>
  <si>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</si>
  <si>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</si>
  <si>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</si>
  <si>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</si>
  <si>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</si>
  <si>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</si>
  <si>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</si>
  <si>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</si>
  <si>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</si>
  <si>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</si>
  <si>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</si>
  <si>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</si>
  <si>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</si>
  <si>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</si>
  <si>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</si>
  <si>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</si>
  <si>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</si>
  <si>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</si>
  <si>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</si>
  <si>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</si>
  <si>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</si>
  <si>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</si>
  <si>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</si>
  <si>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</si>
  <si>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</si>
  <si>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</si>
  <si>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</si>
  <si>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</si>
  <si>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</si>
  <si>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</si>
  <si>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</si>
  <si>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</si>
  <si>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</si>
  <si>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</si>
  <si>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</si>
  <si>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</si>
  <si>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</si>
  <si>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</si>
  <si>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</si>
  <si>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</si>
  <si>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</si>
  <si>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</si>
  <si>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</si>
  <si>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</si>
  <si>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</si>
  <si>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</si>
  <si>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</si>
  <si>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</si>
  <si>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</si>
  <si>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</si>
  <si>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</si>
  <si>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</si>
  <si>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</si>
  <si>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</si>
  <si>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</si>
  <si>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</si>
  <si>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</si>
  <si>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</si>
  <si>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</si>
  <si>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</si>
  <si>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</si>
  <si>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</si>
  <si>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</si>
  <si>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</si>
  <si>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</si>
  <si>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</si>
  <si>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</si>
  <si>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</si>
  <si>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</si>
  <si>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</si>
  <si>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</si>
  <si>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</si>
  <si>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</si>
  <si>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</si>
  <si>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</si>
  <si>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</si>
  <si>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</si>
  <si>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</si>
  <si>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</si>
  <si>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</si>
  <si>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</si>
  <si>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</si>
  <si>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</si>
  <si>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</si>
  <si>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</si>
  <si>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</si>
  <si>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</si>
  <si>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</si>
  <si>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</si>
  <si>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</si>
  <si>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</si>
  <si>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</si>
  <si>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</si>
  <si>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</si>
  <si>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</si>
  <si>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</si>
  <si>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</si>
  <si>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</si>
  <si>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</si>
  <si>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</si>
  <si>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</si>
  <si>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</si>
  <si>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</si>
  <si>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</si>
  <si>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</si>
  <si>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</si>
  <si>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</si>
  <si>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</si>
  <si>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</si>
  <si>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</si>
  <si>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</si>
  <si>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</si>
  <si>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</si>
  <si>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</si>
  <si>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</si>
  <si>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</si>
  <si>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</si>
  <si>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</si>
  <si>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</si>
  <si>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</si>
  <si>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</si>
  <si>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</si>
  <si>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</si>
  <si>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</si>
  <si>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</si>
  <si>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</si>
  <si>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</si>
  <si>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</si>
  <si>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</si>
  <si>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</si>
  <si>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</si>
  <si>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</si>
  <si>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</si>
  <si>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</si>
  <si>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</si>
  <si>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</si>
  <si>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</si>
  <si>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</si>
  <si>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</si>
  <si>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</si>
  <si>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</si>
  <si>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</si>
  <si>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</si>
  <si>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</si>
  <si>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</si>
  <si>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</si>
  <si>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</si>
  <si>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</si>
  <si>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</si>
  <si>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</si>
  <si>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</si>
  <si>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</si>
  <si>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</si>
  <si>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</si>
  <si>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</si>
  <si>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</si>
  <si>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</si>
  <si>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</si>
  <si>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</si>
  <si>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</si>
  <si>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</si>
  <si>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</si>
  <si>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</si>
  <si>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</si>
  <si>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</si>
  <si>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</si>
  <si>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</si>
  <si>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</si>
  <si>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</si>
  <si>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</si>
  <si>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</si>
  <si>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</si>
  <si>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</si>
  <si>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</si>
  <si>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</si>
  <si>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</si>
  <si>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</si>
  <si>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</si>
  <si>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</si>
  <si>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</si>
  <si>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</si>
  <si>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</si>
  <si>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</si>
  <si>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</si>
  <si>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</si>
  <si>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</si>
  <si>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</si>
  <si>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</si>
  <si>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</si>
  <si>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</si>
  <si>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</si>
  <si>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</si>
  <si>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</si>
  <si>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</si>
  <si>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</si>
  <si>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</si>
  <si>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</si>
  <si>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</si>
  <si>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</si>
  <si>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</si>
  <si>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</si>
  <si>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</si>
  <si>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</si>
  <si>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</si>
  <si>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</si>
  <si>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</si>
  <si>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</si>
  <si>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</si>
  <si>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</si>
  <si>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</si>
  <si>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</si>
  <si>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</si>
  <si>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</si>
  <si>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</si>
  <si>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</si>
  <si>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</si>
  <si>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</si>
  <si>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</si>
  <si>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</si>
  <si>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</si>
  <si>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</si>
  <si>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</si>
  <si>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</si>
  <si>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</si>
  <si>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</si>
  <si>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</si>
  <si>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</si>
  <si>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</si>
  <si>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</si>
  <si>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</si>
  <si>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</si>
  <si>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</si>
  <si>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</si>
  <si>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</si>
  <si>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</si>
  <si>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</si>
  <si>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</si>
  <si>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</si>
  <si>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</si>
  <si>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</si>
  <si>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</si>
  <si>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</si>
  <si>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</si>
  <si>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</si>
  <si>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</si>
  <si>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</si>
  <si>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</si>
  <si>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</si>
  <si>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</si>
  <si>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</si>
  <si>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</si>
  <si>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</si>
  <si>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</si>
  <si>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</si>
  <si>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</si>
  <si>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</si>
  <si>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</si>
  <si>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</si>
  <si>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</si>
  <si>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</si>
  <si>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</si>
  <si>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</si>
  <si>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</si>
  <si>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</si>
  <si>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</si>
  <si>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</si>
  <si>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</si>
  <si>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</si>
  <si>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</si>
  <si>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</si>
  <si>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</si>
  <si>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</si>
  <si>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</si>
  <si>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</si>
  <si>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</si>
  <si>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</si>
  <si>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</si>
  <si>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</si>
  <si>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</si>
  <si>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</si>
  <si>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</si>
  <si>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</si>
  <si>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</si>
  <si>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</si>
  <si>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</si>
  <si>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</si>
  <si>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</si>
  <si>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</si>
  <si>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</si>
  <si>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</si>
  <si>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</si>
  <si>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</si>
  <si>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</si>
  <si>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</si>
  <si>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</si>
  <si>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</si>
  <si>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</si>
  <si>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</si>
  <si>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</si>
  <si>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</si>
  <si>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</si>
  <si>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</si>
  <si>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</si>
  <si>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</si>
  <si>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</si>
  <si>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</si>
  <si>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</si>
  <si>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</si>
  <si>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</si>
  <si>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</si>
  <si>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</si>
  <si>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</si>
  <si>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</si>
  <si>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</si>
  <si>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</si>
  <si>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</si>
  <si>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</si>
  <si>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</si>
  <si>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</si>
  <si>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</si>
  <si>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</si>
  <si>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</si>
  <si>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</si>
  <si>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</si>
  <si>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</si>
  <si>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</si>
  <si>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</si>
  <si>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</si>
  <si>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</si>
  <si>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</si>
  <si>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</si>
  <si>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</si>
  <si>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</si>
  <si>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</si>
  <si>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</si>
  <si>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</si>
  <si>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</si>
  <si>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</si>
  <si>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</si>
  <si>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</si>
  <si>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</si>
  <si>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</si>
  <si>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</si>
  <si>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</si>
  <si>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</si>
  <si>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</si>
  <si>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</si>
  <si>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</si>
  <si>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</si>
  <si>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</si>
  <si>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</si>
  <si>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</si>
  <si>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</si>
  <si>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</si>
  <si>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</si>
  <si>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</si>
  <si>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</si>
  <si>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</si>
  <si>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</si>
  <si>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</si>
  <si>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</si>
  <si>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</si>
  <si>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</si>
  <si>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</si>
  <si>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</si>
  <si>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</si>
  <si>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</si>
  <si>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</si>
  <si>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</si>
  <si>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</si>
  <si>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</si>
  <si>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</si>
  <si>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</si>
  <si>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</si>
  <si>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</si>
  <si>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</si>
  <si>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</si>
  <si>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</si>
  <si>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</si>
  <si>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</si>
  <si>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296.00</t>
  </si>
  <si>
    <t xml:space="preserve">17770.00</t>
  </si>
  <si>
    <t xml:space="preserve">5.28</t>
  </si>
  <si>
    <t xml:space="preserve">48877.50</t>
  </si>
  <si>
    <t xml:space="preserve">470.00</t>
  </si>
  <si>
    <t xml:space="preserve">RFL included?</t>
  </si>
  <si>
    <t>YES</t>
  </si>
  <si>
    <t>0</t>
  </si>
  <si>
    <t>30</t>
  </si>
  <si>
    <t>NO</t>
  </si>
  <si>
    <t>199.99</t>
  </si>
  <si>
    <t>Limited Credit</t>
  </si>
  <si>
    <t>239.99</t>
  </si>
  <si>
    <t>Yes</t>
  </si>
  <si>
    <t>100</t>
  </si>
  <si>
    <t>500</t>
  </si>
  <si>
    <t>12</t>
  </si>
  <si>
    <t>A1 Credit</t>
  </si>
  <si>
    <t>50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</si>
</sst>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13395.9613806795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12603.3882001204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1218.90558006177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13407.9613806795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13407.9613806795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1218.90558006177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1218.90558006177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1218.90558006177</v>
      </c>
      <c r="B176" s="174" t="n">
        <f aca="false">B103</f>
        <v>0</v>
      </c>
      <c r="C176" s="171"/>
      <c r="D176" s="171"/>
      <c r="E176" s="174" t="n">
        <f aca="false">B105</f>
        <v>1218.90558006177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-6842.0386193205</v>
      </c>
      <c r="B191" s="99" t="str">
        <f aca="false">B123</f>
        <v>239.99</v>
      </c>
      <c r="C191" s="99"/>
      <c r="D191" s="23"/>
      <c r="E191" s="99" t="n">
        <f aca="false">E188+A191+B191+A194</f>
        <v>19657.9513806795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1218.90558006177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1218.90558006177</v>
      </c>
      <c r="B221" s="174" t="n">
        <f aca="false">B176</f>
        <v>0</v>
      </c>
      <c r="C221" s="171"/>
      <c r="D221" s="171"/>
      <c r="E221" s="174" t="n">
        <f aca="false">E176</f>
        <v>1218.90558006177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-6842.0386193205</v>
      </c>
      <c r="B233" s="99" t="str">
        <f aca="false">B191</f>
        <v>239.99</v>
      </c>
      <c r="C233" s="99"/>
      <c r="D233" s="109"/>
      <c r="E233" s="99" t="n">
        <f aca="false">E191</f>
        <v>19657.9513806795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1218.90558006177</v>
      </c>
      <c r="B239" s="99" t="n">
        <f aca="false">B176</f>
        <v>0</v>
      </c>
      <c r="C239" s="183"/>
      <c r="D239" s="183"/>
      <c r="E239" s="99" t="n">
        <f aca="false">E176</f>
        <v>1218.90558006177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13407.9613806795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130" t="n">
        <f aca="false">B81-B86</f>
        <v>14244.1760889046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130" t="n">
        <f aca="false">(B88/B87)</f>
        <v>518.979889284584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518.979889284584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518.979889284584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518.979889284584</v>
      </c>
      <c r="B167" s="174" t="n">
        <f aca="false">B94</f>
        <v>0</v>
      </c>
      <c r="C167" s="171"/>
      <c r="D167" s="171"/>
      <c r="E167" s="174" t="n">
        <f aca="false">B96</f>
        <v>518.979889284584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-3192.64354289331</v>
      </c>
      <c r="B182" s="99" t="str">
        <f aca="false">B114</f>
        <v>239.99</v>
      </c>
      <c r="C182" s="99"/>
      <c r="D182" s="23"/>
      <c r="E182" s="99" t="n">
        <f aca="false">E179+A182+B182+A185</f>
        <v>24057.3464571067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518.979889284584</v>
      </c>
      <c r="B212" s="174" t="n">
        <f aca="false">B167</f>
        <v>0</v>
      </c>
      <c r="C212" s="171"/>
      <c r="D212" s="171"/>
      <c r="E212" s="174" t="n">
        <f aca="false">E167</f>
        <v>518.979889284584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-3192.64354289331</v>
      </c>
      <c r="B224" s="99" t="str">
        <f aca="false">B182</f>
        <v>239.99</v>
      </c>
      <c r="C224" s="99"/>
      <c r="D224" s="109"/>
      <c r="E224" s="99" t="n">
        <f aca="false">E182</f>
        <v>24057.3464571067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518.979889284584</v>
      </c>
      <c r="B230" s="99" t="n">
        <f aca="false">B167</f>
        <v>0</v>
      </c>
      <c r="C230" s="183"/>
      <c r="D230" s="183"/>
      <c r="E230" s="99" t="n">
        <f aca="false">E167</f>
        <v>518.979889284584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241</v>
      </c>
      <c r="H32" s="221" t="n">
        <f aca="false">A41</f>
        <v>8.91666666666667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13474.2937611542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15.1745454545455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1286.46640252917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n">
        <f aca="false">B94</f>
        <v>15.1745454545455</v>
      </c>
      <c r="C167" s="171"/>
      <c r="D167" s="171"/>
      <c r="E167" s="174" t="n">
        <f aca="false">B96</f>
        <v>1286.46640252917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3.21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215.701666666667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1286.46640252917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n">
        <f aca="false">B167</f>
        <v>15.1745454545455</v>
      </c>
      <c r="C212" s="171"/>
      <c r="D212" s="171"/>
      <c r="E212" s="174" t="n">
        <f aca="false">E167</f>
        <v>1286.46640252917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n">
        <f aca="false">B167</f>
        <v>15.1745454545455</v>
      </c>
      <c r="C230" s="183"/>
      <c r="D230" s="183"/>
      <c r="E230" s="99" t="n">
        <f aca="false">E167</f>
        <v>1286.46640252917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3.21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2215.70166666667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132.091666666667</v>
      </c>
      <c r="C255" s="194"/>
      <c r="D255" s="195" t="s">
        <v>215</v>
      </c>
      <c r="E255" s="195"/>
      <c r="F255" s="196" t="n">
        <f aca="false">(B254-F254)+B255</f>
        <v>-2.90833333333333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-2.90833333333333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405.26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1776.73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405.26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1776.73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405.26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1776.73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405.26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1776.73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294.333333333333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822.559557146699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78</v>
      </c>
      <c r="C134" s="324"/>
      <c r="D134" s="320" t="n">
        <f aca="false">B97</f>
        <v>822.559557146699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822.559557146699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78</v>
      </c>
      <c r="C143" s="316"/>
      <c r="D143" s="38" t="n">
        <f aca="false">B97</f>
        <v>822.559557146699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822.559557146699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78</v>
      </c>
      <c r="C177" s="356"/>
      <c r="D177" s="354" t="n">
        <f aca="false">A177+B177</f>
        <v>822.559557146699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822.559557146699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78</v>
      </c>
      <c r="C186" s="352"/>
      <c r="D186" s="99" t="n">
        <f aca="false">B97</f>
        <v>822.559557146699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7393.40333333333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7456.03401909372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621.33616825781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686.33616825781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621.33616825781</v>
      </c>
      <c r="B134" s="320" t="n">
        <f aca="false">IF(A111="YES", B95, 0)</f>
        <v>65</v>
      </c>
      <c r="C134" s="325"/>
      <c r="D134" s="320" t="n">
        <f aca="false">B97</f>
        <v>686.33616825781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621.33616825781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686.33616825781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621.33616825781</v>
      </c>
      <c r="B143" s="38" t="n">
        <f aca="false">IF(A111="YES", B95, 0)</f>
        <v>65</v>
      </c>
      <c r="C143" s="316"/>
      <c r="D143" s="38" t="n">
        <f aca="false">B97</f>
        <v>686.33616825781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686.33616825781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621.33616825781</v>
      </c>
      <c r="B177" s="354" t="n">
        <f aca="false">IF(A111="YES", B95, 0)</f>
        <v>65</v>
      </c>
      <c r="C177" s="357"/>
      <c r="D177" s="354" t="n">
        <f aca="false">B91</f>
        <v>7393.40333333333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621.33616825781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686.33616825781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621.33616825781</v>
      </c>
      <c r="B186" s="99" t="n">
        <f aca="false">IF(A111="YES", B95, 0)</f>
        <v>65</v>
      </c>
      <c r="C186" s="352"/>
      <c r="D186" s="99" t="n">
        <f aca="false">B97</f>
        <v>686.33616825781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11309.5780354982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942.464836291516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1020.46483629152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942.464836291516</v>
      </c>
      <c r="B134" s="320" t="n">
        <f aca="false">IF(A111="YES", B95, 0)</f>
        <v>78</v>
      </c>
      <c r="C134" s="325"/>
      <c r="D134" s="320" t="n">
        <f aca="false">B97</f>
        <v>1020.46483629152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942.464836291516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1020.46483629152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942.464836291516</v>
      </c>
      <c r="B143" s="38" t="n">
        <f aca="false">IF(A111="YES", B95, 0)</f>
        <v>78</v>
      </c>
      <c r="C143" s="316"/>
      <c r="D143" s="38" t="n">
        <f aca="false">B97</f>
        <v>1020.46483629152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1020.46483629152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942.464836291516</v>
      </c>
      <c r="B177" s="354" t="n">
        <f aca="false">IF(A111="YES", B95, 0)</f>
        <v>78</v>
      </c>
      <c r="C177" s="357"/>
      <c r="D177" s="354" t="n">
        <f aca="false">B97</f>
        <v>1020.46483629152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942.464836291516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1020.46483629152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942.464836291516</v>
      </c>
      <c r="B186" s="99" t="n">
        <f aca="false">IF(A111="YES", B95, 0)</f>
        <v>78</v>
      </c>
      <c r="C186" s="352"/>
      <c r="D186" s="99" t="n">
        <f aca="false">B97</f>
        <v>1020.46483629152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11.596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798.084447402627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11.596</v>
      </c>
      <c r="C134" s="325"/>
      <c r="D134" s="320" t="n">
        <f aca="false">B97</f>
        <v>798.084447402627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11.596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798.084447402627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11.596</v>
      </c>
      <c r="C143" s="316"/>
      <c r="D143" s="38" t="n">
        <f aca="false">B97</f>
        <v>798.084447402627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749.2012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798.084447402627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11.596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11.596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798.084447402627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11.596</v>
      </c>
      <c r="C186" s="352"/>
      <c r="D186" s="99" t="n">
        <f aca="false">B97</f>
        <v>798.084447402627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749.2012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372.102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1848.102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1848.102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644.568528797354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644.568528797354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25443.3768750692</v>
      </c>
      <c r="N39" s="1" t="n">
        <f aca="false">K39-L39</f>
        <v>-4943.37687506925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0</v>
      </c>
      <c r="L40" s="2" t="n">
        <f aca="false">K39-L39</f>
        <v>-4943.37687506925</v>
      </c>
      <c r="N40" s="1" t="n">
        <f aca="false">N38-N39</f>
        <v>7855.05687506925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30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20500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644.568528797354</v>
      </c>
      <c r="L47" s="2" t="n">
        <f aca="false">L49-K42</f>
        <v>800</v>
      </c>
      <c r="M47" s="1" t="n">
        <f aca="false">K47-L47</f>
        <v>-155.431471202646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644.568528797354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644.568528797354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6264.11821363772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199.913194444444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2997.23541666667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396.817083333333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644.568528797354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644.568528797354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644.568528797354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644.568528797354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130"/>
      <c r="D82" s="130"/>
      <c r="E82" s="109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130"/>
      <c r="D86" s="130"/>
      <c r="E86" s="109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24500</v>
      </c>
      <c r="C88" s="130"/>
      <c r="D88" s="130"/>
      <c r="E88" s="109"/>
      <c r="F88" s="31" t="s">
        <v>112</v>
      </c>
      <c r="G88" s="33" t="n">
        <f aca="false">G81-G86</f>
        <v>24500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847.765197692503</v>
      </c>
      <c r="C89" s="130"/>
      <c r="D89" s="130"/>
      <c r="E89" s="109"/>
      <c r="F89" s="31" t="s">
        <v>113</v>
      </c>
      <c r="G89" s="33" t="n">
        <f aca="false">(G88/G87)</f>
        <v>770.337997830984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28824.0167215451</v>
      </c>
      <c r="C90" s="130"/>
      <c r="D90" s="130"/>
      <c r="E90" s="109"/>
      <c r="F90" s="31" t="s">
        <v>114</v>
      </c>
      <c r="G90" s="33" t="n">
        <f aca="false">((G89*(G85))+G77)</f>
        <v>26961.8299240844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28824.0167215451</v>
      </c>
      <c r="C92" s="130"/>
      <c r="D92" s="130"/>
      <c r="E92" s="109"/>
      <c r="F92" s="56" t="s">
        <v>116</v>
      </c>
      <c r="G92" s="65" t="n">
        <f aca="false">(G90+G91)</f>
        <v>26961.8299240844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847.765197692503</v>
      </c>
      <c r="C95" s="130"/>
      <c r="D95" s="130"/>
      <c r="E95" s="109"/>
      <c r="F95" s="91" t="s">
        <v>118</v>
      </c>
      <c r="G95" s="92" t="n">
        <f aca="false">G92/(G85)</f>
        <v>770.337997830984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847.765197692503</v>
      </c>
      <c r="C96" s="130"/>
      <c r="D96" s="130"/>
      <c r="E96" s="109"/>
      <c r="F96" s="93" t="s">
        <v>119</v>
      </c>
      <c r="G96" s="94" t="n">
        <f aca="false">G94+G95</f>
        <v>770.337997830984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847.765197692503</v>
      </c>
      <c r="B167" s="174" t="str">
        <f aca="false">B94</f>
        <v>0</v>
      </c>
      <c r="C167" s="171"/>
      <c r="D167" s="171"/>
      <c r="E167" s="174" t="n">
        <f aca="false">B96</f>
        <v>847.765197692503</v>
      </c>
      <c r="F167" s="23"/>
      <c r="G167" s="23" t="n">
        <f aca="false">ROUND(G95, 2)</f>
        <v>770.34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5161.78191923761</v>
      </c>
      <c r="B182" s="99" t="str">
        <f aca="false">B114</f>
        <v>239.99</v>
      </c>
      <c r="C182" s="99"/>
      <c r="D182" s="23"/>
      <c r="E182" s="99" t="n">
        <f aca="false">E179+A182+B182+A185</f>
        <v>29911.7719192376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IF(A40=0,(E167),(E170+A185))</f>
        <v>847.765197692503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199.913194444444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299.904861111111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847.765197692503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2529.32519769251</v>
      </c>
      <c r="B201" s="183" t="n">
        <f aca="false">E179+A201+B182+A185</f>
        <v>27279.3151976925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847.765197692503</v>
      </c>
      <c r="B212" s="174" t="str">
        <f aca="false">B167</f>
        <v>0</v>
      </c>
      <c r="C212" s="171"/>
      <c r="D212" s="171"/>
      <c r="E212" s="174" t="n">
        <f aca="false">E167</f>
        <v>847.765197692503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5161.78191923761</v>
      </c>
      <c r="B224" s="99" t="str">
        <f aca="false">B182</f>
        <v>239.99</v>
      </c>
      <c r="C224" s="99"/>
      <c r="D224" s="109"/>
      <c r="E224" s="99" t="n">
        <f aca="false">E182</f>
        <v>29911.7719192376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847.765197692503</v>
      </c>
      <c r="B230" s="99" t="str">
        <f aca="false">B167</f>
        <v>0</v>
      </c>
      <c r="C230" s="183"/>
      <c r="D230" s="183"/>
      <c r="E230" s="99" t="n">
        <f aca="false">E167</f>
        <v>847.765197692503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847.765197692503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199.913194444444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2299.90486111111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2642.45672154511</v>
      </c>
      <c r="C254" s="194"/>
      <c r="D254" s="195" t="s">
        <v>213</v>
      </c>
      <c r="E254" s="195"/>
      <c r="F254" s="196" t="n">
        <f aca="false">F261+F267+F269+B270+B271</f>
        <v>239.895833333333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2502.55255487844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2642.45672154511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239.895833333333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2502.55255487844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16.6909090909091</v>
      </c>
      <c r="C94" s="130"/>
      <c r="D94" s="130"/>
      <c r="E94" s="109"/>
      <c r="F94" s="88" t="s">
        <v>117</v>
      </c>
      <c r="G94" s="259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653.141355826553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669.832264917462</v>
      </c>
      <c r="C96" s="130"/>
      <c r="D96" s="130"/>
      <c r="E96" s="109"/>
      <c r="F96" s="93" t="s">
        <v>119</v>
      </c>
      <c r="G96" s="94" t="n">
        <f aca="false">G94+G95</f>
        <v>601.061762603265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653.141355826553</v>
      </c>
      <c r="B167" s="174" t="n">
        <f aca="false">B94</f>
        <v>16.6909090909091</v>
      </c>
      <c r="C167" s="171"/>
      <c r="D167" s="171"/>
      <c r="E167" s="174" t="n">
        <f aca="false">B96</f>
        <v>669.832264917462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10000</v>
      </c>
      <c r="C170" s="178"/>
      <c r="D170" s="23"/>
      <c r="E170" s="179" t="n">
        <f aca="false">IF(A111="YES",A40,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2184.55491409208</v>
      </c>
      <c r="B182" s="99" t="str">
        <f aca="false">B114</f>
        <v>199.99</v>
      </c>
      <c r="C182" s="99"/>
      <c r="D182" s="23"/>
      <c r="E182" s="99" t="n">
        <f aca="false">E179+A182+(B182*1.2)+A185</f>
        <v>26934.5429140921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205.133333333333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653.141355826553</v>
      </c>
      <c r="B212" s="174" t="n">
        <f aca="false">B167</f>
        <v>16.6909090909091</v>
      </c>
      <c r="C212" s="171"/>
      <c r="D212" s="171"/>
      <c r="E212" s="174" t="n">
        <f aca="false">E167</f>
        <v>669.832264917462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2184.55491409208</v>
      </c>
      <c r="B224" s="99" t="str">
        <f aca="false">B182</f>
        <v>199.99</v>
      </c>
      <c r="C224" s="99"/>
      <c r="D224" s="109"/>
      <c r="E224" s="99" t="n">
        <f aca="false">E182</f>
        <v>26934.5429140921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653.141355826553</v>
      </c>
      <c r="B230" s="99" t="n">
        <f aca="false">B167</f>
        <v>16.6909090909091</v>
      </c>
      <c r="C230" s="183"/>
      <c r="D230" s="183"/>
      <c r="E230" s="99" t="n">
        <f aca="false">E167</f>
        <v>669.832264917462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2205.13333333333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766.484914092078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130.59</v>
      </c>
      <c r="C255" s="194"/>
      <c r="D255" s="195" t="s">
        <v>215</v>
      </c>
      <c r="E255" s="195"/>
      <c r="F255" s="196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18.0818181818182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722.990379065259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704.908560883441</v>
      </c>
      <c r="B167" s="174" t="n">
        <f aca="false">B94</f>
        <v>18.0818181818182</v>
      </c>
      <c r="C167" s="171"/>
      <c r="D167" s="171"/>
      <c r="E167" s="174" t="n">
        <f aca="false">B96</f>
        <v>722.990379065259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199.99</v>
      </c>
      <c r="C182" s="99"/>
      <c r="D182" s="23"/>
      <c r="E182" s="99" t="n">
        <f aca="false">E179+A182+(B182*1.2)+A185</f>
        <v>27503.9821697178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206.663333333333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722.990379065259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18.0818181818182</v>
      </c>
      <c r="C212" s="171"/>
      <c r="D212" s="171"/>
      <c r="E212" s="174" t="n">
        <f aca="false">E167</f>
        <v>722.990379065259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199.99</v>
      </c>
      <c r="C224" s="99"/>
      <c r="D224" s="109"/>
      <c r="E224" s="99" t="n">
        <f aca="false">E182</f>
        <v>27503.9821697178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18.0818181818182</v>
      </c>
      <c r="C230" s="183"/>
      <c r="D230" s="183"/>
      <c r="E230" s="99" t="n">
        <f aca="false">E167</f>
        <v>722.990379065259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2206.66333333333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</v>
      </c>
      <c r="C255" s="194"/>
      <c r="D255" s="195" t="s">
        <v>215</v>
      </c>
      <c r="E255" s="195"/>
      <c r="F255" s="196" t="n">
        <f aca="false">(B254-F254)+B255</f>
        <v>1359.31416971785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1359.31416971785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3988.79166666667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113.965476190476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752.184798638624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26548.6901745741</v>
      </c>
      <c r="C85" s="473"/>
      <c r="D85" s="473"/>
      <c r="E85" s="466" t="n">
        <f aca="false">B85/(B58+B57)</f>
        <v>758.53400498783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224.89814185803</v>
      </c>
      <c r="C86" s="473" t="s">
        <v>227</v>
      </c>
      <c r="D86" s="211"/>
      <c r="E86" s="466" t="n">
        <f aca="false">B86/(B58+B57)</f>
        <v>6.4256611959437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26773.5883164321</v>
      </c>
      <c r="C87" s="473"/>
      <c r="D87" s="475"/>
      <c r="E87" s="466" t="n">
        <f aca="false">E86+E85</f>
        <v>764.959666183774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764.959666183774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764.959666183774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764.959666183774</v>
      </c>
      <c r="B128" s="320" t="n">
        <f aca="false">IF(A105="YES", B89, 0)</f>
        <v>0</v>
      </c>
      <c r="C128" s="324"/>
      <c r="D128" s="320" t="n">
        <f aca="false">B91</f>
        <v>764.959666183774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764.959666183774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764.959666183774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764.959666183774</v>
      </c>
      <c r="B137" s="38" t="n">
        <f aca="false">IF(A105="YES", B89, 0)</f>
        <v>0</v>
      </c>
      <c r="C137" s="316"/>
      <c r="D137" s="38" t="n">
        <f aca="false">B91</f>
        <v>764.959666183774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764.959666183774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764.959666183774</v>
      </c>
      <c r="B177" s="354" t="n">
        <f aca="false">IF(A105="YES", B89, 0)</f>
        <v>0</v>
      </c>
      <c r="C177" s="356"/>
      <c r="D177" s="354" t="n">
        <f aca="false">B91</f>
        <v>764.959666183774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764.959666183774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764.959666183774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764.959666183774</v>
      </c>
      <c r="B186" s="99" t="n">
        <f aca="false">IF(A105="YES", B89, 0)</f>
        <v>0</v>
      </c>
      <c r="C186" s="352"/>
      <c r="D186" s="99" t="n">
        <f aca="false">B91</f>
        <v>764.959666183774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2093.48083333333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224.89814185803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4813.79166666667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137.536904761905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775.756227210052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32848.4282094889</v>
      </c>
      <c r="C85" s="473"/>
      <c r="D85" s="473"/>
      <c r="E85" s="466" t="n">
        <f aca="false">B85/(B58+B57)</f>
        <v>938.52652027111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231.886846981063</v>
      </c>
      <c r="C86" s="473" t="s">
        <v>227</v>
      </c>
      <c r="D86" s="211"/>
      <c r="E86" s="466" t="n">
        <f aca="false">B86/(B58+B57)</f>
        <v>6.62533848517323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33080.3150564699</v>
      </c>
      <c r="C87" s="473"/>
      <c r="D87" s="475"/>
      <c r="E87" s="466" t="n">
        <f aca="false">E86+E85</f>
        <v>945.151858756284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945.151858756284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945.151858756284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945.151858756284</v>
      </c>
      <c r="B128" s="320" t="n">
        <f aca="false">IF(A105="YES", B89, 0)</f>
        <v>0</v>
      </c>
      <c r="C128" s="324"/>
      <c r="D128" s="320" t="n">
        <f aca="false">B91</f>
        <v>945.151858756284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945.151858756284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945.151858756284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945.151858756284</v>
      </c>
      <c r="B137" s="38" t="n">
        <f aca="false">IF(A105="YES", B89, 0)</f>
        <v>0</v>
      </c>
      <c r="C137" s="316"/>
      <c r="D137" s="38" t="n">
        <f aca="false">B91</f>
        <v>945.151858756284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1293.62583333333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945.151858756284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945.151858756284</v>
      </c>
      <c r="B177" s="354" t="n">
        <f aca="false">IF(A105="YES", B89, 0)</f>
        <v>0</v>
      </c>
      <c r="C177" s="356"/>
      <c r="D177" s="354" t="n">
        <f aca="false">B91</f>
        <v>945.151858756284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945.151858756284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945.151858756284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945.151858756284</v>
      </c>
      <c r="B186" s="99" t="n">
        <f aca="false">IF(A105="YES", B89, 0)</f>
        <v>0</v>
      </c>
      <c r="C186" s="352"/>
      <c r="D186" s="99" t="n">
        <f aca="false">B91</f>
        <v>945.151858756284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1293.62583333333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2093.4825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2093.4825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231.886846981063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4813.79166666667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137.536904761905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775.756227210052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27373.6901745741</v>
      </c>
      <c r="C85" s="473"/>
      <c r="D85" s="473"/>
      <c r="E85" s="466" t="n">
        <f aca="false">B85/(B58+B57)</f>
        <v>782.105433559259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231.886846981063</v>
      </c>
      <c r="C86" s="473" t="s">
        <v>227</v>
      </c>
      <c r="D86" s="211"/>
      <c r="E86" s="466" t="n">
        <f aca="false">B86/(B58+B57)</f>
        <v>6.62533848517323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27605.5770215551</v>
      </c>
      <c r="C87" s="473"/>
      <c r="D87" s="475"/>
      <c r="E87" s="466" t="n">
        <f aca="false">E86+E85</f>
        <v>788.730772044432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788.730772044432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788.730772044432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788.730772044432</v>
      </c>
      <c r="B128" s="320" t="n">
        <f aca="false">IF(A105="YES", B89, 0)</f>
        <v>0</v>
      </c>
      <c r="C128" s="324"/>
      <c r="D128" s="320" t="n">
        <f aca="false">B91</f>
        <v>788.730772044432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788.730772044432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788.730772044432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788.730772044432</v>
      </c>
      <c r="B137" s="38" t="n">
        <f aca="false">IF(A105="YES", B89, 0)</f>
        <v>0</v>
      </c>
      <c r="C137" s="316"/>
      <c r="D137" s="38" t="n">
        <f aca="false">B91</f>
        <v>788.730772044432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788.730772044432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788.730772044432</v>
      </c>
      <c r="B177" s="354" t="n">
        <f aca="false">IF(A105="YES", B89, 0)</f>
        <v>0</v>
      </c>
      <c r="C177" s="356"/>
      <c r="D177" s="354" t="n">
        <f aca="false">B91</f>
        <v>788.730772044432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788.730772044432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788.730772044432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788.730772044432</v>
      </c>
      <c r="B186" s="99" t="n">
        <f aca="false">IF(A105="YES", B89, 0)</f>
        <v>0</v>
      </c>
      <c r="C186" s="352"/>
      <c r="D186" s="99" t="n">
        <f aca="false">B91</f>
        <v>788.730772044432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2093.48083333333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231.886846981063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261.6945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749.107404571736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78</v>
      </c>
      <c r="C134" s="324"/>
      <c r="D134" s="320" t="n">
        <f aca="false">B97</f>
        <v>749.107404571736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749.107404571736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78</v>
      </c>
      <c r="C143" s="316"/>
      <c r="D143" s="38" t="n">
        <f aca="false">B97</f>
        <v>749.107404571736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749.107404571736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78</v>
      </c>
      <c r="C177" s="356"/>
      <c r="D177" s="354" t="n">
        <f aca="false">A177+B177</f>
        <v>749.107404571736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749.107404571736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78</v>
      </c>
      <c r="C186" s="352"/>
      <c r="D186" s="99" t="n">
        <f aca="false">B97</f>
        <v>749.107404571736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560.040226793958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560.040226793958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560.040226793958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560.040226793958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B97</f>
        <v>947.030143578594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2546.49972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212.20831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8558.49972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72.5004010165389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8631.00012101654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719.250010084712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719.250010084712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719.250010084712</v>
      </c>
      <c r="B134" s="320" t="n">
        <f aca="false">IF(A111="YES", B95, 0)</f>
        <v>0</v>
      </c>
      <c r="C134" s="325"/>
      <c r="D134" s="320" t="n">
        <f aca="false">B97</f>
        <v>719.250010084712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719.250010084712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719.250010084712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719.250010084712</v>
      </c>
      <c r="B143" s="38" t="n">
        <f aca="false">IF(A111="YES", B95, 0)</f>
        <v>0</v>
      </c>
      <c r="C143" s="316"/>
      <c r="D143" s="38" t="n">
        <f aca="false">B97</f>
        <v>719.250010084712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719.250010084712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719.250010084712</v>
      </c>
      <c r="B177" s="354" t="n">
        <f aca="false">IF(A111="YES", B95, 0)</f>
        <v>0</v>
      </c>
      <c r="C177" s="357"/>
      <c r="D177" s="354" t="n">
        <f aca="false">B91</f>
        <v>8558.49972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719.250010084712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719.250010084712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719.250010084712</v>
      </c>
      <c r="B186" s="99" t="n">
        <f aca="false">IF(A111="YES", B95, 0)</f>
        <v>0</v>
      </c>
      <c r="C186" s="352"/>
      <c r="D186" s="99" t="n">
        <f aca="false">B97</f>
        <v>719.250010084712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1612.44972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1612.44972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72.5004010165389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5356.91212371935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236.25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28350</v>
      </c>
      <c r="C81" s="130"/>
      <c r="D81" s="130"/>
      <c r="E81" s="109"/>
      <c r="F81" s="25" t="s">
        <v>105</v>
      </c>
      <c r="G81" s="27" t="n">
        <f aca="false">G158</f>
        <v>28350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14592.62049542</v>
      </c>
      <c r="C88" s="130"/>
      <c r="D88" s="130"/>
      <c r="E88" s="109"/>
      <c r="F88" s="31" t="s">
        <v>112</v>
      </c>
      <c r="G88" s="33" t="n">
        <f aca="false">G81-G86</f>
        <v>13572.3435525266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474.920493618158</v>
      </c>
      <c r="C89" s="130"/>
      <c r="D89" s="130"/>
      <c r="E89" s="109"/>
      <c r="F89" s="31" t="s">
        <v>113</v>
      </c>
      <c r="G89" s="33" t="n">
        <f aca="false">(G88/G87)</f>
        <v>426.746610535822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16622.2172766355</v>
      </c>
      <c r="C90" s="130"/>
      <c r="D90" s="130"/>
      <c r="E90" s="109"/>
      <c r="F90" s="31" t="s">
        <v>114</v>
      </c>
      <c r="G90" s="33" t="n">
        <f aca="false">((G89*(G85))+G77)</f>
        <v>14936.1313687538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16622.2172766355</v>
      </c>
      <c r="C92" s="130"/>
      <c r="D92" s="130"/>
      <c r="E92" s="109"/>
      <c r="F92" s="56" t="s">
        <v>116</v>
      </c>
      <c r="G92" s="65" t="n">
        <f aca="false">(G90+G91)</f>
        <v>14936.1313687538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474.920493618158</v>
      </c>
      <c r="C95" s="130"/>
      <c r="D95" s="130"/>
      <c r="E95" s="109"/>
      <c r="F95" s="91" t="s">
        <v>118</v>
      </c>
      <c r="G95" s="92" t="n">
        <f aca="false">G92/(G85)</f>
        <v>426.746610535822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474.920493618158</v>
      </c>
      <c r="C96" s="130"/>
      <c r="D96" s="130"/>
      <c r="E96" s="109"/>
      <c r="F96" s="93" t="s">
        <v>119</v>
      </c>
      <c r="G96" s="94" t="n">
        <f aca="false">G94+G95</f>
        <v>426.746610535822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-22027.775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28350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474.920493618158</v>
      </c>
      <c r="B167" s="174" t="str">
        <f aca="false">B94</f>
        <v>0</v>
      </c>
      <c r="C167" s="171"/>
      <c r="D167" s="171"/>
      <c r="E167" s="174" t="n">
        <f aca="false">B96</f>
        <v>474.920493618158</v>
      </c>
      <c r="F167" s="23"/>
      <c r="G167" s="23" t="n">
        <f aca="false">ROUND(G95, 2)</f>
        <v>426.75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28350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6222.21727663554</v>
      </c>
      <c r="B182" s="99" t="str">
        <f aca="false">B114</f>
        <v>239.99</v>
      </c>
      <c r="C182" s="99"/>
      <c r="D182" s="23"/>
      <c r="E182" s="99" t="n">
        <f aca="false">E179+A182+B182+A185</f>
        <v>34822.2072766355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236.25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336.241666666667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474.920493618158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4536.25</v>
      </c>
      <c r="B201" s="183" t="n">
        <f aca="false">E179+A201+B182+A185</f>
        <v>33136.24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474.920493618158</v>
      </c>
      <c r="B212" s="174" t="str">
        <f aca="false">B167</f>
        <v>0</v>
      </c>
      <c r="C212" s="171"/>
      <c r="D212" s="171"/>
      <c r="E212" s="174" t="n">
        <f aca="false">E167</f>
        <v>474.920493618158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28350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6222.21727663554</v>
      </c>
      <c r="B224" s="99" t="str">
        <f aca="false">B182</f>
        <v>239.99</v>
      </c>
      <c r="C224" s="99"/>
      <c r="D224" s="109"/>
      <c r="E224" s="99" t="n">
        <f aca="false">E182</f>
        <v>34822.2072766355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474.920493618158</v>
      </c>
      <c r="B230" s="99" t="str">
        <f aca="false">B167</f>
        <v>0</v>
      </c>
      <c r="C230" s="183"/>
      <c r="D230" s="183"/>
      <c r="E230" s="99" t="n">
        <f aca="false">E167</f>
        <v>474.920493618158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236.25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2252.91166666666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1695.96727663554</v>
      </c>
      <c r="C254" s="194"/>
      <c r="D254" s="195" t="s">
        <v>213</v>
      </c>
      <c r="E254" s="195"/>
      <c r="F254" s="196" t="n">
        <f aca="false">F261+F267+F269+B270+B271</f>
        <v>283.5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1512.4589433022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1695.96727663554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283.5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1512.4589433022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2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1594.28523273547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1426.77523273547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1594.28523273547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1426.77523273547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4500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320.052130927544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270.052130927544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38117.8237527412</v>
      </c>
      <c r="N39" s="1" t="n">
        <f aca="false">K39-L39</f>
        <v>-15659.4937527412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-15659.4937527412</v>
      </c>
      <c r="N40" s="1" t="n">
        <f aca="false">N38-N39</f>
        <v>18571.1737527412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8811.1228941323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270.052130927544</v>
      </c>
      <c r="L47" s="2" t="n">
        <f aca="false">L49-K42</f>
        <v>750</v>
      </c>
      <c r="M47" s="1" t="n">
        <f aca="false">K47-L47</f>
        <v>-479.947869072456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320.052130927544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320.052130927544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6135.81367780551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243.75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270.052130927544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270.052130927544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320.052130927544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320.052130927544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29250</v>
      </c>
      <c r="C81" s="130"/>
      <c r="D81" s="130"/>
      <c r="E81" s="109"/>
      <c r="F81" s="25" t="s">
        <v>105</v>
      </c>
      <c r="G81" s="27" t="n">
        <f aca="false">G158</f>
        <v>29250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13921.4434489359</v>
      </c>
      <c r="C88" s="130"/>
      <c r="D88" s="130"/>
      <c r="E88" s="109"/>
      <c r="F88" s="31" t="s">
        <v>112</v>
      </c>
      <c r="G88" s="33" t="n">
        <f aca="false">G81-G86</f>
        <v>12784.6446267706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453.076868319917</v>
      </c>
      <c r="C89" s="130"/>
      <c r="D89" s="130"/>
      <c r="E89" s="109"/>
      <c r="F89" s="31" t="s">
        <v>113</v>
      </c>
      <c r="G89" s="33" t="n">
        <f aca="false">(G88/G87)</f>
        <v>401.979491623148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15857.6903911971</v>
      </c>
      <c r="C90" s="130"/>
      <c r="D90" s="130"/>
      <c r="E90" s="109"/>
      <c r="F90" s="31" t="s">
        <v>114</v>
      </c>
      <c r="G90" s="33" t="n">
        <f aca="false">((G89*(G85))+G77)</f>
        <v>14069.2822068102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15857.6903911971</v>
      </c>
      <c r="C92" s="130"/>
      <c r="D92" s="130"/>
      <c r="E92" s="109"/>
      <c r="F92" s="56" t="s">
        <v>116</v>
      </c>
      <c r="G92" s="65" t="n">
        <f aca="false">(G90+G91)</f>
        <v>14069.2822068102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453.076868319917</v>
      </c>
      <c r="C95" s="130"/>
      <c r="D95" s="130"/>
      <c r="E95" s="109"/>
      <c r="F95" s="91" t="s">
        <v>118</v>
      </c>
      <c r="G95" s="92" t="n">
        <f aca="false">G92/(G85)</f>
        <v>401.979491623148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527.13401117706</v>
      </c>
      <c r="C96" s="130"/>
      <c r="D96" s="130"/>
      <c r="E96" s="109"/>
      <c r="F96" s="93" t="s">
        <v>119</v>
      </c>
      <c r="G96" s="94" t="n">
        <f aca="false">G94+G95</f>
        <v>463.693777337434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-22777.775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453.076868319917</v>
      </c>
      <c r="B167" s="174" t="n">
        <f aca="false">B94</f>
        <v>74.0571428571429</v>
      </c>
      <c r="C167" s="171"/>
      <c r="D167" s="171"/>
      <c r="E167" s="174" t="n">
        <f aca="false">B96</f>
        <v>527.13401117706</v>
      </c>
      <c r="F167" s="23"/>
      <c r="G167" s="23" t="n">
        <f aca="false">ROUND(G95, 2)</f>
        <v>401.98</v>
      </c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6607.6903911971</v>
      </c>
      <c r="B182" s="99" t="str">
        <f aca="false">B114</f>
        <v>239.99</v>
      </c>
      <c r="C182" s="99"/>
      <c r="D182" s="23"/>
      <c r="E182" s="99" t="n">
        <f aca="false">E179+A182+B182+A185</f>
        <v>36107.6803911971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243.75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379.741666666667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527.13401117706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4819.3</v>
      </c>
      <c r="B201" s="183" t="n">
        <f aca="false">E179+A201+B182+A185</f>
        <v>34319.29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453.076868319917</v>
      </c>
      <c r="B212" s="174" t="n">
        <f aca="false">B167</f>
        <v>74.0571428571429</v>
      </c>
      <c r="C212" s="171"/>
      <c r="D212" s="171"/>
      <c r="E212" s="174" t="n">
        <f aca="false">E167</f>
        <v>527.13401117706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6607.6903911971</v>
      </c>
      <c r="B224" s="99" t="str">
        <f aca="false">B182</f>
        <v>239.99</v>
      </c>
      <c r="C224" s="99"/>
      <c r="D224" s="109"/>
      <c r="E224" s="99" t="n">
        <f aca="false">E182</f>
        <v>36107.6803911971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453.076868319917</v>
      </c>
      <c r="B230" s="99" t="n">
        <f aca="false">B167</f>
        <v>74.0571428571429</v>
      </c>
      <c r="C230" s="183"/>
      <c r="D230" s="183"/>
      <c r="E230" s="99" t="n">
        <f aca="false">E167</f>
        <v>527.13401117706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243.75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2296.41166666666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1798.39039119709</v>
      </c>
      <c r="C254" s="194"/>
      <c r="D254" s="195" t="s">
        <v>213</v>
      </c>
      <c r="E254" s="195"/>
      <c r="F254" s="196" t="n">
        <f aca="false">F261+F267+F269+B270+B271</f>
        <v>292.5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1965.88205786376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1798.39039119709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292.5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1965.88205786376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1001.02895862498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72</v>
      </c>
      <c r="C128" s="325"/>
      <c r="D128" s="320" t="n">
        <f aca="false">B91</f>
        <v>1001.02895862498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9009.26062762485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72</v>
      </c>
      <c r="C137" s="316"/>
      <c r="D137" s="38" t="n">
        <f aca="false">B91</f>
        <v>1001.02895862498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1001.02895862498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72</v>
      </c>
      <c r="C171" s="357"/>
      <c r="D171" s="354" t="n">
        <f aca="false">B91</f>
        <v>1001.02895862498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9009.26062762485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72</v>
      </c>
      <c r="C180" s="352"/>
      <c r="D180" s="99" t="n">
        <f aca="false">B91</f>
        <v>1001.02895862498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260.031269124388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210.031269124388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-37194.31707024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6852.79289413229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210.031269124388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260.031269124388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260.031269124388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3363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93.4166666666667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210.031269124388</v>
      </c>
      <c r="C83" s="473"/>
      <c r="D83" s="211"/>
      <c r="E83" s="466" t="n">
        <f aca="false">B83+E80+E77+E64</f>
        <v>303.447935791055</v>
      </c>
      <c r="F83" s="63"/>
      <c r="G83" s="304" t="s">
        <v>104</v>
      </c>
      <c r="H83" s="305" t="n">
        <f aca="false">H47</f>
        <v>210.031269124388</v>
      </c>
      <c r="I83" s="211"/>
      <c r="J83" s="211"/>
      <c r="K83" s="212"/>
      <c r="L83" s="63"/>
      <c r="M83" s="304" t="s">
        <v>104</v>
      </c>
      <c r="N83" s="305" t="n">
        <f aca="false">H47</f>
        <v>210.031269124388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10924.125688478</v>
      </c>
      <c r="C85" s="473"/>
      <c r="D85" s="473"/>
      <c r="E85" s="466" t="n">
        <f aca="false">B85/(B58+B57)</f>
        <v>303.447935791055</v>
      </c>
      <c r="F85" s="63"/>
      <c r="G85" s="287" t="s">
        <v>114</v>
      </c>
      <c r="H85" s="127" t="n">
        <f aca="false">((H83*H29)+H81)*1.2</f>
        <v>10352.2508261736</v>
      </c>
      <c r="I85" s="211"/>
      <c r="J85" s="211"/>
      <c r="K85" s="212"/>
      <c r="L85" s="63"/>
      <c r="M85" s="287" t="s">
        <v>114</v>
      </c>
      <c r="N85" s="127" t="n">
        <f aca="false">((N83*H29)+N81)</f>
        <v>8283.12568847797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92.5399917136093</v>
      </c>
      <c r="C86" s="473" t="s">
        <v>227</v>
      </c>
      <c r="D86" s="211"/>
      <c r="E86" s="466" t="n">
        <f aca="false">B86/(B58+B57)</f>
        <v>2.57055532537803</v>
      </c>
      <c r="F86" s="63"/>
      <c r="G86" s="210" t="s">
        <v>115</v>
      </c>
      <c r="H86" s="299" t="n">
        <f aca="false">((((H83*H29)+H81))/(1-H70))*H70</f>
        <v>73.0796246301078</v>
      </c>
      <c r="I86" s="211"/>
      <c r="J86" s="211"/>
      <c r="K86" s="212"/>
      <c r="L86" s="63"/>
      <c r="M86" s="210" t="s">
        <v>115</v>
      </c>
      <c r="N86" s="299" t="n">
        <f aca="false">(N85/(1-N70))*N70</f>
        <v>70.1676641621772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11016.6656801916</v>
      </c>
      <c r="C87" s="473"/>
      <c r="D87" s="475"/>
      <c r="E87" s="466" t="n">
        <f aca="false">E86+E85</f>
        <v>306.018491116433</v>
      </c>
      <c r="F87" s="63"/>
      <c r="G87" s="284" t="s">
        <v>116</v>
      </c>
      <c r="H87" s="129" t="n">
        <f aca="false">IF(H110="YES",((H85+H86)-K114),(H85+H86))</f>
        <v>10425.3304508037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8353.29335264015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306.018491116433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254.276352458626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203.738862259516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371.018491116433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465.008059775699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379.348618357077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254.276352458626</v>
      </c>
      <c r="H127" s="174" t="n">
        <f aca="false">IF(G105="YES", H89*H57, 0)</f>
        <v>1264.39024390244</v>
      </c>
      <c r="I127" s="174"/>
      <c r="J127" s="333" t="n">
        <f aca="false">H91</f>
        <v>465.008059775699</v>
      </c>
      <c r="K127" s="212"/>
      <c r="L127" s="63"/>
      <c r="M127" s="332" t="n">
        <f aca="false">N90</f>
        <v>203.738862259516</v>
      </c>
      <c r="N127" s="174" t="n">
        <f aca="false">IF(M105="YES", N89*N57, 0)</f>
        <v>1053.65853658537</v>
      </c>
      <c r="O127" s="174"/>
      <c r="P127" s="174" t="n">
        <f aca="false">N91</f>
        <v>379.348618357077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306.018491116433</v>
      </c>
      <c r="B128" s="320" t="n">
        <f aca="false">IF(A105="YES", B89, 0)</f>
        <v>65</v>
      </c>
      <c r="C128" s="324"/>
      <c r="D128" s="320" t="n">
        <f aca="false">B91</f>
        <v>371.018491116433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306.018491116433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1525.65811475176</v>
      </c>
      <c r="H133" s="99" t="n">
        <f aca="false">IF(G105="YES", H89*H57, 0)</f>
        <v>1264.39024390244</v>
      </c>
      <c r="I133" s="217"/>
      <c r="J133" s="181" t="n">
        <f aca="false">H91*H57</f>
        <v>2790.0483586542</v>
      </c>
      <c r="K133" s="212"/>
      <c r="L133" s="63"/>
      <c r="M133" s="182" t="n">
        <f aca="false">N90*N57</f>
        <v>1222.43317355709</v>
      </c>
      <c r="N133" s="99" t="n">
        <f aca="false">IF(M105="YES", N89*N57, 0)</f>
        <v>1053.65853658537</v>
      </c>
      <c r="O133" s="217"/>
      <c r="P133" s="181" t="n">
        <f aca="false">N91*N57</f>
        <v>2276.09171014246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371.018491116433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306.018491116433</v>
      </c>
      <c r="B137" s="38" t="n">
        <f aca="false">IF(A105="YES", B89, 0)</f>
        <v>65</v>
      </c>
      <c r="C137" s="316"/>
      <c r="D137" s="38" t="n">
        <f aca="false">B91</f>
        <v>371.018491116433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465.008059775699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379.348618357077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371.018491116433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306.018491116433</v>
      </c>
      <c r="B177" s="354" t="n">
        <f aca="false">IF(A105="YES", B89, 0)</f>
        <v>65</v>
      </c>
      <c r="C177" s="356"/>
      <c r="D177" s="354" t="n">
        <f aca="false">B91</f>
        <v>371.018491116433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306.018491116433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371.018491116433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306.018491116433</v>
      </c>
      <c r="B186" s="99" t="n">
        <f aca="false">IF(A105="YES", B89, 0)</f>
        <v>65</v>
      </c>
      <c r="C186" s="352"/>
      <c r="D186" s="99" t="n">
        <f aca="false">B91</f>
        <v>371.018491116433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2474.91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2474.91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92.5399917136093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706.143059870511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706.143059870511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-22067.5795313712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22458.33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706.143059870511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706.143059870511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706.143059870511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2790.4475025</v>
      </c>
      <c r="C64" s="465" t="n">
        <v>10000</v>
      </c>
      <c r="D64" s="290" t="n">
        <f aca="false">B64</f>
        <v>2790.4475025</v>
      </c>
      <c r="E64" s="466" t="n">
        <f aca="false">D64/(B58+B57)</f>
        <v>79.7270715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732.495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36.2857142857143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4727.11416916667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135.060404833333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706.143059870511</v>
      </c>
      <c r="C83" s="473"/>
      <c r="D83" s="211"/>
      <c r="E83" s="466" t="n">
        <f aca="false">B83+E80+E77+E64</f>
        <v>834.854258354638</v>
      </c>
      <c r="F83" s="63"/>
      <c r="G83" s="304" t="s">
        <v>104</v>
      </c>
      <c r="H83" s="305" t="n">
        <f aca="false">H47</f>
        <v>706.143059870511</v>
      </c>
      <c r="I83" s="211"/>
      <c r="J83" s="211"/>
      <c r="K83" s="212"/>
      <c r="L83" s="63"/>
      <c r="M83" s="304" t="s">
        <v>104</v>
      </c>
      <c r="N83" s="305" t="n">
        <f aca="false">H47</f>
        <v>706.143059870511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35330.5455175615</v>
      </c>
      <c r="C85" s="473"/>
      <c r="D85" s="473"/>
      <c r="E85" s="466" t="n">
        <f aca="false">B85/(B58+B57)</f>
        <v>1009.44415764461</v>
      </c>
      <c r="F85" s="63"/>
      <c r="G85" s="287" t="s">
        <v>114</v>
      </c>
      <c r="H85" s="127" t="n">
        <f aca="false">((H83*H29)+H81)*1.2</f>
        <v>30915.0085145615</v>
      </c>
      <c r="I85" s="211"/>
      <c r="J85" s="211"/>
      <c r="K85" s="212"/>
      <c r="L85" s="63"/>
      <c r="M85" s="287" t="s">
        <v>114</v>
      </c>
      <c r="N85" s="127" t="n">
        <f aca="false">((N83*H29)+N81)</f>
        <v>25432.5070954679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249.40885298803</v>
      </c>
      <c r="C86" s="473" t="s">
        <v>227</v>
      </c>
      <c r="D86" s="211"/>
      <c r="E86" s="466" t="n">
        <f aca="false">B86/(B58+B57)</f>
        <v>7.12596722822942</v>
      </c>
      <c r="F86" s="63"/>
      <c r="G86" s="210" t="s">
        <v>115</v>
      </c>
      <c r="H86" s="299" t="n">
        <f aca="false">((((H83*H29)+H81))/(1-H70))*H70</f>
        <v>218.238260994282</v>
      </c>
      <c r="I86" s="211"/>
      <c r="J86" s="211"/>
      <c r="K86" s="212"/>
      <c r="L86" s="63"/>
      <c r="M86" s="210" t="s">
        <v>115</v>
      </c>
      <c r="N86" s="299" t="n">
        <f aca="false">(N85/(1-N70))*N70</f>
        <v>215.442778945069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35579.9543705495</v>
      </c>
      <c r="C87" s="473"/>
      <c r="D87" s="475"/>
      <c r="E87" s="466" t="n">
        <f aca="false">E86+E85</f>
        <v>1016.57012487284</v>
      </c>
      <c r="F87" s="63"/>
      <c r="G87" s="284" t="s">
        <v>116</v>
      </c>
      <c r="H87" s="129" t="n">
        <f aca="false">IF(H110="YES",((H85+H86)-K114),(H85+H86))</f>
        <v>31133.2467755557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25647.949874413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1016.57012487284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778.331169388894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641.198746860324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1016.57012487284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778.331169388894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641.198746860324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778.331169388894</v>
      </c>
      <c r="H127" s="174" t="n">
        <f aca="false">IF(G105="YES", H89*H57, 0)</f>
        <v>0</v>
      </c>
      <c r="I127" s="174"/>
      <c r="J127" s="333" t="n">
        <f aca="false">H91</f>
        <v>778.331169388894</v>
      </c>
      <c r="K127" s="212"/>
      <c r="L127" s="63"/>
      <c r="M127" s="332" t="n">
        <f aca="false">N90</f>
        <v>641.198746860324</v>
      </c>
      <c r="N127" s="174" t="n">
        <f aca="false">IF(M105="YES", N89*N57, 0)</f>
        <v>0</v>
      </c>
      <c r="O127" s="174"/>
      <c r="P127" s="174" t="n">
        <f aca="false">N91</f>
        <v>641.198746860324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1016.57012487284</v>
      </c>
      <c r="B128" s="320" t="n">
        <f aca="false">IF(A105="YES", B89, 0)</f>
        <v>0</v>
      </c>
      <c r="C128" s="324"/>
      <c r="D128" s="320" t="n">
        <f aca="false">B91</f>
        <v>1016.57012487284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1016.57012487284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4669.98701633336</v>
      </c>
      <c r="H133" s="99" t="n">
        <f aca="false">IF(G105="YES", H89*H57, 0)</f>
        <v>0</v>
      </c>
      <c r="I133" s="217"/>
      <c r="J133" s="181" t="n">
        <f aca="false">H91*H57</f>
        <v>4669.98701633336</v>
      </c>
      <c r="K133" s="212"/>
      <c r="L133" s="63"/>
      <c r="M133" s="182" t="n">
        <f aca="false">N90*N57</f>
        <v>3847.19248116194</v>
      </c>
      <c r="N133" s="99" t="n">
        <f aca="false">IF(M105="YES", N89*N57, 0)</f>
        <v>0</v>
      </c>
      <c r="O133" s="217"/>
      <c r="P133" s="181" t="n">
        <f aca="false">N91*N57</f>
        <v>3847.19248116194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1016.57012487284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1016.57012487284</v>
      </c>
      <c r="B137" s="38" t="n">
        <f aca="false">IF(A105="YES", B89, 0)</f>
        <v>0</v>
      </c>
      <c r="C137" s="316"/>
      <c r="D137" s="38" t="n">
        <f aca="false">B91</f>
        <v>1016.57012487284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778.331169388894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641.198746860324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1016.57012487284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1016.57012487284</v>
      </c>
      <c r="B177" s="354" t="n">
        <f aca="false">IF(A105="YES", B89, 0)</f>
        <v>0</v>
      </c>
      <c r="C177" s="356"/>
      <c r="D177" s="354" t="n">
        <f aca="false">B91</f>
        <v>1016.57012487284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1016.57012487284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1016.57012487284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1016.57012487284</v>
      </c>
      <c r="B186" s="99" t="n">
        <f aca="false">IF(A105="YES", B89, 0)</f>
        <v>0</v>
      </c>
      <c r="C186" s="352"/>
      <c r="D186" s="99" t="n">
        <f aca="false">B91</f>
        <v>1016.57012487284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2790.4475025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732.495</v>
      </c>
      <c r="C211" s="319" t="s">
        <v>214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2437.9425025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2790.4475025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732.495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2437.9425025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249.40885298803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360.626156716418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78</v>
      </c>
      <c r="C134" s="324"/>
      <c r="D134" s="320" t="n">
        <f aca="false">B97</f>
        <v>360.626156716418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3245.63541044776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78</v>
      </c>
      <c r="C143" s="316"/>
      <c r="D143" s="38" t="n">
        <f aca="false">B97</f>
        <v>360.626156716418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360.626156716418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78</v>
      </c>
      <c r="C177" s="356"/>
      <c r="D177" s="354" t="n">
        <f aca="false">A177+B177</f>
        <v>360.626156716418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3245.63541044776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78</v>
      </c>
      <c r="C186" s="352"/>
      <c r="D186" s="99" t="n">
        <f aca="false">B97</f>
        <v>360.626156716418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6335.62666666667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6389.29675944601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532.441396620501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597.441396620501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 B95, 0)</f>
        <v>65</v>
      </c>
      <c r="C134" s="325"/>
      <c r="D134" s="320" t="n">
        <f aca="false">B97</f>
        <v>597.441396620501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4791.97256958451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5376.97256958451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532.441396620501</v>
      </c>
      <c r="B143" s="38" t="n">
        <f aca="false">IF(A111="YES", B95, 0)</f>
        <v>65</v>
      </c>
      <c r="C143" s="316"/>
      <c r="D143" s="38" t="n">
        <f aca="false">B97</f>
        <v>597.441396620501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597.441396620501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 B95, 0)</f>
        <v>65</v>
      </c>
      <c r="C177" s="357"/>
      <c r="D177" s="354" t="n">
        <f aca="false">B91</f>
        <v>6335.62666666667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4791.97256958451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5376.97256958451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532.441396620501</v>
      </c>
      <c r="B186" s="99" t="n">
        <f aca="false">IF(A111="YES", B95, 0)</f>
        <v>65</v>
      </c>
      <c r="C186" s="352"/>
      <c r="D186" s="99" t="n">
        <f aca="false">B97</f>
        <v>597.441396620501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419.513616970629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0</v>
      </c>
      <c r="C176" s="171"/>
      <c r="D176" s="171"/>
      <c r="E176" s="174" t="n">
        <f aca="false">B105</f>
        <v>419.513616970629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199.99</v>
      </c>
      <c r="C191" s="99"/>
      <c r="D191" s="23"/>
      <c r="E191" s="99" t="n">
        <f aca="false">E188+A191+B191+A194</f>
        <v>20834.4257430601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4.1856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266.068125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419.513616970629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0</v>
      </c>
      <c r="C221" s="171"/>
      <c r="D221" s="171"/>
      <c r="E221" s="174" t="n">
        <f aca="false">E176</f>
        <v>419.513616970629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199.99</v>
      </c>
      <c r="C233" s="99"/>
      <c r="D233" s="109"/>
      <c r="E233" s="99" t="n">
        <f aca="false">E191</f>
        <v>20834.4257430601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0</v>
      </c>
      <c r="C239" s="183"/>
      <c r="D239" s="183"/>
      <c r="E239" s="99" t="n">
        <f aca="false">E176</f>
        <v>419.513616970629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</f>
        <v>12.5568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4.1856</v>
      </c>
      <c r="B245" s="99" t="n">
        <f aca="false">E242+A245</f>
        <v>16.7424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266.068125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-99.30375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-99.30375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499.951116970629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80.4375</v>
      </c>
      <c r="C176" s="171"/>
      <c r="D176" s="171"/>
      <c r="E176" s="174" t="n">
        <f aca="false">B105</f>
        <v>499.951116970629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239.99</v>
      </c>
      <c r="C191" s="99"/>
      <c r="D191" s="23"/>
      <c r="E191" s="99" t="n">
        <f aca="false">E188+A191+B191+A194</f>
        <v>20874.4257430601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5.02272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315.569791666667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499.951116970629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80.4375</v>
      </c>
      <c r="C221" s="171"/>
      <c r="D221" s="171"/>
      <c r="E221" s="174" t="n">
        <f aca="false">E176</f>
        <v>499.951116970629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239.99</v>
      </c>
      <c r="C233" s="99"/>
      <c r="D233" s="109"/>
      <c r="E233" s="99" t="n">
        <f aca="false">E191</f>
        <v>20874.4257430601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80.4375</v>
      </c>
      <c r="C239" s="183"/>
      <c r="D239" s="183"/>
      <c r="E239" s="99" t="n">
        <f aca="false">E176</f>
        <v>499.951116970629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J18*0.000006*100*1.2</f>
        <v>15.06816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5.02272</v>
      </c>
      <c r="B245" s="99" t="n">
        <f aca="false">E242+A245</f>
        <v>20.09088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315.569791666667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395.697916666667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395.697916666667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388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1470.66688274653</v>
      </c>
      <c r="E33" s="212"/>
      <c r="F33" s="63"/>
      <c r="G33" s="215" t="s">
        <v>352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1420.66688274653</v>
      </c>
      <c r="B36" s="99" t="n">
        <f aca="false">IF(B26="YES", H42, "")</f>
        <v>50</v>
      </c>
      <c r="C36" s="217"/>
      <c r="D36" s="181" t="n">
        <f aca="false">H31</f>
        <v>20000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1800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2305.68292975996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373</v>
      </c>
      <c r="H45" s="234" t="n">
        <f aca="false">(H39-H44)</f>
        <v>46352.7928941323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1420.66688274653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1470.66688274653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1470.66688274653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7560</v>
      </c>
      <c r="C64" s="465" t="n">
        <v>10000.0</v>
      </c>
      <c r="D64" s="290" t="n">
        <f aca="false">B64</f>
        <v>7560</v>
      </c>
      <c r="E64" s="466" t="n">
        <f aca="false">D64/(B58+B57)</f>
        <v>210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8848.75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245.798611111111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1420.66688274653</v>
      </c>
      <c r="C83" s="473"/>
      <c r="D83" s="211"/>
      <c r="E83" s="466" t="n">
        <f aca="false">B83+E80+E77+E64</f>
        <v>1666.46549385764</v>
      </c>
      <c r="F83" s="63"/>
      <c r="G83" s="304" t="s">
        <v>104</v>
      </c>
      <c r="H83" s="305" t="n">
        <f aca="false">H47</f>
        <v>1420.66688274653</v>
      </c>
      <c r="I83" s="211"/>
      <c r="J83" s="211"/>
      <c r="K83" s="212"/>
      <c r="L83" s="63"/>
      <c r="M83" s="304" t="s">
        <v>104</v>
      </c>
      <c r="N83" s="305" t="n">
        <f aca="false">H47</f>
        <v>1420.66688274653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59992.7577788752</v>
      </c>
      <c r="C85" s="473"/>
      <c r="D85" s="473"/>
      <c r="E85" s="466" t="n">
        <f aca="false">B85/(B58+B57)</f>
        <v>1666.46549385764</v>
      </c>
      <c r="F85" s="63"/>
      <c r="G85" s="287" t="s">
        <v>114</v>
      </c>
      <c r="H85" s="127" t="n">
        <f aca="false">((H83*H29)+H81)*1.2</f>
        <v>62651.7093346502</v>
      </c>
      <c r="I85" s="211"/>
      <c r="J85" s="211"/>
      <c r="K85" s="212"/>
      <c r="L85" s="63"/>
      <c r="M85" s="287" t="s">
        <v>114</v>
      </c>
      <c r="N85" s="127" t="n">
        <f aca="false">((N83*H29)+N81)</f>
        <v>51866.0077788752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508.208113495917</v>
      </c>
      <c r="C86" s="473" t="s">
        <v>227</v>
      </c>
      <c r="D86" s="211"/>
      <c r="E86" s="466" t="n">
        <f aca="false">B86/(B58+B57)</f>
        <v>14.1168920415533</v>
      </c>
      <c r="F86" s="63"/>
      <c r="G86" s="210" t="s">
        <v>115</v>
      </c>
      <c r="H86" s="299" t="n">
        <f aca="false">((((H83*H29)+H81))/(1-H70))*H70</f>
        <v>442.277092923106</v>
      </c>
      <c r="I86" s="211"/>
      <c r="J86" s="211"/>
      <c r="K86" s="212"/>
      <c r="L86" s="63"/>
      <c r="M86" s="210" t="s">
        <v>115</v>
      </c>
      <c r="N86" s="299" t="n">
        <f aca="false">(N85/(1-N70))*N70</f>
        <v>439.365132455175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60500.9658923711</v>
      </c>
      <c r="C87" s="473"/>
      <c r="D87" s="475"/>
      <c r="E87" s="466" t="n">
        <f aca="false">E86+E85</f>
        <v>1680.5823858992</v>
      </c>
      <c r="F87" s="63"/>
      <c r="G87" s="284" t="s">
        <v>116</v>
      </c>
      <c r="H87" s="129" t="n">
        <f aca="false">IF(H110="YES",((H85+H86)-K114),(H85+H86))</f>
        <v>63093.9864275733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52305.3729113304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63.2195121951219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52.6829268292683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1680.5823858992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1538.87771774569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1275.74080271537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1745.5823858992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1602.09722994081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1328.42372954464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387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1538.87771774569</v>
      </c>
      <c r="H127" s="174" t="n">
        <f aca="false">IF(G105="YES", H89*H57, 0)</f>
        <v>379.317073170732</v>
      </c>
      <c r="I127" s="174"/>
      <c r="J127" s="333" t="n">
        <f aca="false">H91</f>
        <v>1602.09722994081</v>
      </c>
      <c r="K127" s="212"/>
      <c r="L127" s="63"/>
      <c r="M127" s="332" t="n">
        <f aca="false">N90</f>
        <v>1275.74080271537</v>
      </c>
      <c r="N127" s="174" t="n">
        <f aca="false">IF(M105="YES", N89*N57, 0)</f>
        <v>316.09756097561</v>
      </c>
      <c r="O127" s="174"/>
      <c r="P127" s="174" t="n">
        <f aca="false">N91</f>
        <v>1328.42372954464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1680.5823858992</v>
      </c>
      <c r="B128" s="320" t="n">
        <f aca="false">IF(A105="YES", B89, 0)</f>
        <v>65</v>
      </c>
      <c r="C128" s="324"/>
      <c r="D128" s="320" t="n">
        <f aca="false">B91</f>
        <v>1745.5823858992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1680.5823858992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9233.26630647415</v>
      </c>
      <c r="H133" s="99" t="n">
        <f aca="false">IF(G105="YES", H89*H57, 0)</f>
        <v>379.317073170732</v>
      </c>
      <c r="I133" s="217"/>
      <c r="J133" s="181" t="n">
        <f aca="false">H91*H57</f>
        <v>9612.58337964488</v>
      </c>
      <c r="K133" s="212"/>
      <c r="L133" s="63"/>
      <c r="M133" s="182" t="n">
        <f aca="false">N90*N57</f>
        <v>7654.44481629225</v>
      </c>
      <c r="N133" s="99" t="n">
        <f aca="false">IF(M105="YES", N89*N57, 0)</f>
        <v>316.09756097561</v>
      </c>
      <c r="O133" s="217"/>
      <c r="P133" s="181" t="n">
        <f aca="false">N91*N57</f>
        <v>7970.54237726786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1745.5823858992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1680.5823858992</v>
      </c>
      <c r="B137" s="38" t="n">
        <f aca="false">IF(A105="YES", B89, 0)</f>
        <v>65</v>
      </c>
      <c r="C137" s="316"/>
      <c r="D137" s="38" t="n">
        <f aca="false">B91</f>
        <v>1745.5823858992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1602.09722994081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1328.42372954464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1745.5823858992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1680.5823858992</v>
      </c>
      <c r="B177" s="354" t="n">
        <f aca="false">IF(A105="YES", B89, 0)</f>
        <v>65</v>
      </c>
      <c r="C177" s="356"/>
      <c r="D177" s="354" t="n">
        <f aca="false">B91</f>
        <v>1745.5823858992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1680.5823858992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1745.5823858992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1680.5823858992</v>
      </c>
      <c r="B186" s="99" t="n">
        <f aca="false">IF(A105="YES", B89, 0)</f>
        <v>65</v>
      </c>
      <c r="C186" s="352"/>
      <c r="D186" s="99" t="n">
        <f aca="false">B91</f>
        <v>1745.5823858992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7560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7451.89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7560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7451.89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508.208113495917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394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394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E179+A201+B182+A185</f>
        <v>24082.95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-3198.52425693988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-3209.02634027322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-3198.52425693988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-3209.02634027322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0.07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13676.0741093692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11819.6147049928</v>
      </c>
      <c r="C88" s="130" t="n">
        <f aca="false">B81-B86</f>
        <v>11819.6147049928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443.01367955415</v>
      </c>
      <c r="C89" s="130" t="n">
        <f aca="false">(B88/B87)</f>
        <v>443.01367955415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14176.4377457328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14176.4377457328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443.01367955415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443.01367955415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391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443.01367955415</v>
      </c>
      <c r="B167" s="174" t="str">
        <f aca="false">B94</f>
        <v>0</v>
      </c>
      <c r="C167" s="171"/>
      <c r="D167" s="171"/>
      <c r="E167" s="174" t="n">
        <f aca="false">B96</f>
        <v>443.01367955415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118.437745732797</v>
      </c>
      <c r="B182" s="99" t="str">
        <f aca="false">B114</f>
        <v>199.99</v>
      </c>
      <c r="C182" s="99"/>
      <c r="D182" s="23"/>
      <c r="E182" s="99" t="n">
        <f aca="false">E179+A182+(B182*1.2)+A185</f>
        <v>21626.4257457328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443.01367955415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E179+A201+(B182*1.2)+A185</f>
        <v>24082.948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443.01367955415</v>
      </c>
      <c r="B212" s="174" t="str">
        <f aca="false">B167</f>
        <v>0</v>
      </c>
      <c r="C212" s="171"/>
      <c r="D212" s="171"/>
      <c r="E212" s="174" t="n">
        <f aca="false">E167</f>
        <v>443.01367955415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118.437745732797</v>
      </c>
      <c r="B224" s="99" t="str">
        <f aca="false">B182</f>
        <v>199.99</v>
      </c>
      <c r="C224" s="99"/>
      <c r="D224" s="109"/>
      <c r="E224" s="99" t="n">
        <f aca="false">E182</f>
        <v>21626.4257457328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443.01367955415</v>
      </c>
      <c r="B230" s="99" t="str">
        <f aca="false">B167</f>
        <v>0</v>
      </c>
      <c r="C230" s="183"/>
      <c r="D230" s="183"/>
      <c r="E230" s="99" t="n">
        <f aca="false">E167</f>
        <v>443.01367955415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-2446.5222542672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-2545.8260042672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-2446.5222542672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-2545.8260042672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E179+A201+B182+A185</f>
        <v>24082.95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E188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-3198.52425693988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-3209.02634027322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-3198.52425693988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-3209.02634027322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2124.96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177.08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8136.96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68.9294715611134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8205.88947156111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683.824122630093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683.824122630093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 B95, 0)</f>
        <v>0</v>
      </c>
      <c r="C134" s="325"/>
      <c r="D134" s="320" t="n">
        <f aca="false">B97</f>
        <v>683.824122630093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683.824122630093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683.824122630093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683.824122630093</v>
      </c>
      <c r="B143" s="38" t="n">
        <f aca="false">IF(A111="YES", B95, 0)</f>
        <v>0</v>
      </c>
      <c r="C143" s="316"/>
      <c r="D143" s="38" t="n">
        <f aca="false">B97</f>
        <v>683.824122630093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683.824122630093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 B95, 0)</f>
        <v>0</v>
      </c>
      <c r="C177" s="357"/>
      <c r="D177" s="354" t="n">
        <f aca="false">B91</f>
        <v>8136.96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683.824122630093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683.824122630093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683.824122630093</v>
      </c>
      <c r="B186" s="99" t="n">
        <f aca="false">IF(A111="YES", B95, 0)</f>
        <v>0</v>
      </c>
      <c r="C186" s="352"/>
      <c r="D186" s="99" t="n">
        <f aca="false">B97</f>
        <v>683.824122630093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1352.37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1352.37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886.577409170364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0</v>
      </c>
      <c r="C134" s="325"/>
      <c r="D134" s="320" t="n">
        <f aca="false">B97</f>
        <v>886.577409170364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7979.19668253328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0</v>
      </c>
      <c r="C143" s="316"/>
      <c r="D143" s="38" t="n">
        <f aca="false">B97</f>
        <v>886.577409170364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712.571666666667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886.577409170364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0</v>
      </c>
      <c r="C177" s="357"/>
      <c r="D177" s="354" t="n">
        <f aca="false">B91</f>
        <v>10564.352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7979.19668253328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0</v>
      </c>
      <c r="C186" s="352"/>
      <c r="D186" s="99" t="n">
        <f aca="false">B97</f>
        <v>886.577409170364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712.571666666667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394</v>
      </c>
      <c r="C38" s="219"/>
      <c r="D38" s="100" t="s">
        <v>396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5.28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C70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967.764732822375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261</v>
      </c>
      <c r="C105" s="311"/>
      <c r="D105" s="420" t="n">
        <v>6300.0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394</v>
      </c>
      <c r="B111" s="311" t="n">
        <v>20.0</v>
      </c>
      <c r="C111" s="311"/>
      <c r="D111" s="103" t="n">
        <v>440.0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6.864</v>
      </c>
      <c r="C134" s="325"/>
      <c r="D134" s="320" t="n">
        <f aca="false">B97</f>
        <v>967.764732822375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8709.88259540137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6.864</v>
      </c>
      <c r="C143" s="316"/>
      <c r="D143" s="38" t="n">
        <f aca="false">B97</f>
        <v>967.764732822375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967.764732822375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6.864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8709.88259540137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6.864</v>
      </c>
      <c r="C186" s="352"/>
      <c r="D186" s="99" t="n">
        <f aca="false">B97</f>
        <v>967.764732822375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394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0.07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1657.51041555755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394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398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1639.88541555755</v>
      </c>
      <c r="B167" s="174" t="n">
        <f aca="false">B94</f>
        <v>17.625</v>
      </c>
      <c r="C167" s="171"/>
      <c r="D167" s="171"/>
      <c r="E167" s="174" t="n">
        <f aca="false">B96</f>
        <v>1657.51041555755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E179+A182+(B182*1.2)+A185</f>
        <v>58726.3212978415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1657.51041555755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17.625</v>
      </c>
      <c r="C212" s="171"/>
      <c r="D212" s="171"/>
      <c r="E212" s="174" t="n">
        <f aca="false">E167</f>
        <v>1657.51041555755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58726.3212978415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17.625</v>
      </c>
      <c r="C230" s="183"/>
      <c r="D230" s="183"/>
      <c r="E230" s="99" t="n">
        <f aca="false">E167</f>
        <v>1657.51041555755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-4837.50670215851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-5192.18857715851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-4837.50670215851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-5192.18857715851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6658.65268253328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6658.65268253328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10363.1990954014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10363.1990954014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10363.1990954014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10363.1990954014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804.850298059253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65</v>
      </c>
      <c r="C134" s="325"/>
      <c r="D134" s="320" t="n">
        <f aca="false">B97</f>
        <v>804.850298059253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7243.65268253328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65</v>
      </c>
      <c r="C143" s="316"/>
      <c r="D143" s="38" t="n">
        <f aca="false">B97</f>
        <v>804.850298059253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804.850298059253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65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7243.65268253328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65</v>
      </c>
      <c r="C186" s="352"/>
      <c r="D186" s="99" t="n">
        <f aca="false">B97</f>
        <v>804.850298059253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695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1575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1575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1061.62035562745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130"/>
      <c r="D82" s="130"/>
      <c r="E82" s="109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1127.98811363248</v>
      </c>
      <c r="C86" s="130"/>
      <c r="D86" s="130"/>
      <c r="E86" s="109"/>
      <c r="F86" s="31" t="s">
        <v>110</v>
      </c>
      <c r="G86" s="33" t="n">
        <f aca="false">(G82/((1+G84)^(G85+1)))</f>
        <v>1303.67023879321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21881.6118863675</v>
      </c>
      <c r="C88" s="130"/>
      <c r="D88" s="130"/>
      <c r="E88" s="109"/>
      <c r="F88" s="31" t="s">
        <v>112</v>
      </c>
      <c r="G88" s="33" t="n">
        <f aca="false">G81-G86</f>
        <v>21705.9297612068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16157.4321209312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757.162001088856</v>
      </c>
      <c r="C89" s="130"/>
      <c r="D89" s="130"/>
      <c r="E89" s="109"/>
      <c r="F89" s="31" t="s">
        <v>113</v>
      </c>
      <c r="G89" s="33" t="n">
        <f aca="false">(G88/G87)</f>
        <v>700.722612138439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571.414296717317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25743.5080370211</v>
      </c>
      <c r="C90" s="130"/>
      <c r="D90" s="130"/>
      <c r="E90" s="109"/>
      <c r="F90" s="31" t="s">
        <v>114</v>
      </c>
      <c r="G90" s="33" t="n">
        <f aca="false">((G89*(G85))+G77)</f>
        <v>23824.5688127069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19428.0860883888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25743.5080370211</v>
      </c>
      <c r="C92" s="130"/>
      <c r="D92" s="130"/>
      <c r="E92" s="109"/>
      <c r="F92" s="56" t="s">
        <v>116</v>
      </c>
      <c r="G92" s="65" t="n">
        <f aca="false">(G90+G91)</f>
        <v>23824.5688127069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19428.0860883888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757.162001088856</v>
      </c>
      <c r="C95" s="130"/>
      <c r="D95" s="130"/>
      <c r="E95" s="109"/>
      <c r="F95" s="91" t="s">
        <v>118</v>
      </c>
      <c r="G95" s="92" t="n">
        <f aca="false">G92/(G85)</f>
        <v>700.722612138439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571.414296717317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757.162001088856</v>
      </c>
      <c r="C96" s="130"/>
      <c r="D96" s="130"/>
      <c r="E96" s="109"/>
      <c r="F96" s="93" t="s">
        <v>119</v>
      </c>
      <c r="G96" s="94" t="n">
        <f aca="false">G94+G95</f>
        <v>700.722612138439</v>
      </c>
      <c r="H96" s="33"/>
      <c r="J96" s="93" t="s">
        <v>119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571.414296717317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16234.5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 t="n">
        <f aca="false">ROUND(G95, 2)</f>
        <v>700.72</v>
      </c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571.414296717317</v>
      </c>
      <c r="T167" s="174" t="n">
        <f aca="false">T94</f>
        <v>0</v>
      </c>
      <c r="U167" s="171"/>
      <c r="V167" s="171"/>
      <c r="W167" s="174" t="n">
        <f aca="false">T96</f>
        <v>571.414296717317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199.99</v>
      </c>
      <c r="C182" s="99"/>
      <c r="D182" s="23"/>
      <c r="E182" s="99" t="n">
        <f aca="false">E179+A182+(B182*1.2)+A185</f>
        <v>27568.4960370211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3768.58608838877</v>
      </c>
      <c r="T182" s="99" t="n">
        <f aca="false">T114</f>
        <v>199.99</v>
      </c>
      <c r="U182" s="99"/>
      <c r="V182" s="23"/>
      <c r="W182" s="99" t="n">
        <f aca="false">W179+S182+T182+S185</f>
        <v>21213.0760883888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2389.88</v>
      </c>
      <c r="B201" s="183" t="n">
        <f aca="false">E179+A201+(B182*1.2)+A185</f>
        <v>25649.468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199.99</v>
      </c>
      <c r="C224" s="99"/>
      <c r="D224" s="109"/>
      <c r="E224" s="99" t="n">
        <f aca="false">E182</f>
        <v>27568.4960370211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1929.02803702112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1803.71570368779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1929.02803702112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1803.71570368779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2625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552.2363622007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n">
        <f aca="false">IF(B26="YES", K42, "0.00")</f>
        <v>50.13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25649.9295155822</v>
      </c>
      <c r="N39" s="1" t="n">
        <f aca="false">K39-L39</f>
        <v>-7879.92951558218</v>
      </c>
      <c r="P39" s="208"/>
    </row>
    <row r="40" customFormat="false" ht="17.35" hidden="false" customHeight="false" outlineLevel="0" collapsed="false">
      <c r="A40" s="103" t="n">
        <f aca="false">E36*A45/100</f>
        <v>2625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2187.5</v>
      </c>
      <c r="L40" s="2" t="n">
        <f aca="false">K39-L39</f>
        <v>-7879.92951558218</v>
      </c>
      <c r="N40" s="1" t="n">
        <f aca="false">N38-N39</f>
        <v>10791.6095155822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502.1063622007</v>
      </c>
      <c r="L47" s="2" t="n">
        <f aca="false">L49-K42</f>
        <v>749.87</v>
      </c>
      <c r="M47" s="1" t="n">
        <f aca="false">K47-L47</f>
        <v>-247.7636377993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552.2363622007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552.2363622007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552.2363622007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552.2363622007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130"/>
      <c r="D82" s="130"/>
      <c r="E82" s="109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1879.98018938747</v>
      </c>
      <c r="C86" s="130"/>
      <c r="D86" s="130"/>
      <c r="E86" s="109"/>
      <c r="F86" s="31" t="s">
        <v>110</v>
      </c>
      <c r="G86" s="33" t="n">
        <f aca="false">(G82/((1+G84)^(G85+1)))</f>
        <v>2172.78373132201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21129.6198106125</v>
      </c>
      <c r="C88" s="130"/>
      <c r="D88" s="130"/>
      <c r="E88" s="109"/>
      <c r="F88" s="31" t="s">
        <v>112</v>
      </c>
      <c r="G88" s="33" t="n">
        <f aca="false">G81-G86</f>
        <v>20836.816268678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731.141074118831</v>
      </c>
      <c r="C89" s="130"/>
      <c r="D89" s="130"/>
      <c r="E89" s="109"/>
      <c r="F89" s="31" t="s">
        <v>113</v>
      </c>
      <c r="G89" s="33" t="n">
        <f aca="false">(G88/G87)</f>
        <v>672.665418393254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24858.7965200403</v>
      </c>
      <c r="C90" s="130"/>
      <c r="D90" s="130"/>
      <c r="E90" s="109"/>
      <c r="F90" s="31" t="s">
        <v>114</v>
      </c>
      <c r="G90" s="33" t="n">
        <f aca="false">((G89*(G85))+G77)</f>
        <v>22870.6242253706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24858.7965200403</v>
      </c>
      <c r="C92" s="130"/>
      <c r="D92" s="130"/>
      <c r="E92" s="109"/>
      <c r="F92" s="56" t="s">
        <v>116</v>
      </c>
      <c r="G92" s="65" t="n">
        <f aca="false">(G90+G91)</f>
        <v>22870.6242253706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67.0857352941176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731.141074118831</v>
      </c>
      <c r="C95" s="130"/>
      <c r="D95" s="130"/>
      <c r="E95" s="109"/>
      <c r="F95" s="91" t="s">
        <v>118</v>
      </c>
      <c r="G95" s="92" t="n">
        <f aca="false">G92/(G85)</f>
        <v>672.665418393254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811.643956471772</v>
      </c>
      <c r="C96" s="130"/>
      <c r="D96" s="130"/>
      <c r="E96" s="109"/>
      <c r="F96" s="93" t="s">
        <v>119</v>
      </c>
      <c r="G96" s="94" t="n">
        <f aca="false">G94+G95</f>
        <v>739.751153687372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783.827204279678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620.330681110829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731.141074118831</v>
      </c>
      <c r="B167" s="174" t="n">
        <f aca="false">B94</f>
        <v>80.5028823529412</v>
      </c>
      <c r="C167" s="171"/>
      <c r="D167" s="171"/>
      <c r="E167" s="174" t="n">
        <f aca="false">B96</f>
        <v>811.643956471772</v>
      </c>
      <c r="F167" s="23"/>
      <c r="G167" s="23" t="n">
        <f aca="false">ROUND(G95, 2)</f>
        <v>672.67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61.9252941176471</v>
      </c>
      <c r="U167" s="171"/>
      <c r="V167" s="171"/>
      <c r="W167" s="174" t="n">
        <f aca="false">T96</f>
        <v>783.827204279678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74.3103529411765</v>
      </c>
      <c r="AD167" s="171"/>
      <c r="AE167" s="171"/>
      <c r="AF167" s="174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239.99</v>
      </c>
      <c r="C182" s="99"/>
      <c r="D182" s="23"/>
      <c r="E182" s="99" t="n">
        <f aca="false">E179+A182+B182+A185</f>
        <v>27733.7865200403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5.02272</v>
      </c>
      <c r="B188" s="99" t="n">
        <f aca="false">(G158*B67)</f>
        <v>225.302333333333</v>
      </c>
      <c r="C188" s="130"/>
      <c r="D188" s="130"/>
      <c r="E188" s="99" t="n">
        <f aca="false">(E40*A108)*0.1*(C45/100)</f>
        <v>52.6365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377.9305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811.643956471772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2486.18</v>
      </c>
      <c r="B201" s="183" t="n">
        <f aca="false">E179+A201+B182+A185</f>
        <v>25745.77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n">
        <f aca="false">B167</f>
        <v>80.5028823529412</v>
      </c>
      <c r="C212" s="171"/>
      <c r="D212" s="171"/>
      <c r="E212" s="174" t="n">
        <f aca="false">E167</f>
        <v>811.643956471772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239.99</v>
      </c>
      <c r="C224" s="99"/>
      <c r="D224" s="109"/>
      <c r="E224" s="99" t="n">
        <f aca="false">E182</f>
        <v>27733.7865200403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n">
        <f aca="false">B167</f>
        <v>80.5028823529412</v>
      </c>
      <c r="C230" s="183"/>
      <c r="D230" s="183"/>
      <c r="E230" s="99" t="n">
        <f aca="false">E167</f>
        <v>811.643956471772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52.6365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3883.38011111111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1998.01652004026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626.356666666667</v>
      </c>
      <c r="C255" s="194"/>
      <c r="D255" s="195" t="s">
        <v>215</v>
      </c>
      <c r="E255" s="195"/>
      <c r="F255" s="196" t="n">
        <f aca="false">(B254-F254)+B255</f>
        <v>2399.07085337359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1998.01652004026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2399.07085337359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573.58126299694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513.43126299694</v>
      </c>
      <c r="B36" s="228" t="n">
        <f aca="false">IF(B26="YES", K42, "0.00")</f>
        <v>60.15</v>
      </c>
      <c r="C36" s="228"/>
      <c r="D36" s="228"/>
      <c r="E36" s="228" t="n">
        <f aca="false">K31</f>
        <v>2100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24971.0715714325</v>
      </c>
      <c r="N39" s="1" t="n">
        <f aca="false">K39-L39</f>
        <v>-7201.07157143255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n">
        <f aca="false">IF(B26="YES", K42, "0.00")</f>
        <v>60.15</v>
      </c>
      <c r="C40" s="103"/>
      <c r="D40" s="103"/>
      <c r="E40" s="179" t="n">
        <f aca="false">K32</f>
        <v>2105.25</v>
      </c>
      <c r="F40" s="183"/>
      <c r="G40" s="183"/>
      <c r="H40" s="47"/>
      <c r="J40" s="2" t="s">
        <v>106</v>
      </c>
      <c r="K40" s="2" t="n">
        <f aca="false">(A40)/1.2</f>
        <v>1750</v>
      </c>
      <c r="L40" s="2" t="n">
        <f aca="false">K39-L39</f>
        <v>-7201.07157143255</v>
      </c>
      <c r="N40" s="1" t="n">
        <f aca="false">N38-N39</f>
        <v>10112.7515714326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60.15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1440.71859515757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16329.2814048424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513.43126299694</v>
      </c>
      <c r="L47" s="2" t="n">
        <f aca="false">L49-K42</f>
        <v>739.85</v>
      </c>
      <c r="M47" s="1" t="n">
        <f aca="false">K47-L47</f>
        <v>-226.41873700306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573.58126299694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573.58126299694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9213.44283912644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31698.4942682657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7006.26820592643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1026.29441818557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200.8075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513.43126299694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513.43126299694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573.58126299694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573.58126299694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24609.6</v>
      </c>
      <c r="C81" s="130"/>
      <c r="D81" s="130"/>
      <c r="E81" s="109"/>
      <c r="F81" s="25" t="s">
        <v>105</v>
      </c>
      <c r="G81" s="27" t="n">
        <f aca="false">G158</f>
        <v>24609.6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130"/>
      <c r="D82" s="130"/>
      <c r="E82" s="109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2100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2100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1503.98415150998</v>
      </c>
      <c r="C86" s="130"/>
      <c r="D86" s="130"/>
      <c r="E86" s="109"/>
      <c r="F86" s="31" t="s">
        <v>110</v>
      </c>
      <c r="G86" s="33" t="n">
        <f aca="false">(G82/((1+G84)^(G85+1)))</f>
        <v>1738.22698505761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1436.09050542508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1436.09050542508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23105.61584849</v>
      </c>
      <c r="C88" s="130"/>
      <c r="D88" s="130"/>
      <c r="E88" s="109"/>
      <c r="F88" s="31" t="s">
        <v>112</v>
      </c>
      <c r="G88" s="33" t="n">
        <f aca="false">G81-G86</f>
        <v>22871.3730149424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20771.6744945749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15798.4094945749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799.515795412334</v>
      </c>
      <c r="C89" s="130"/>
      <c r="D89" s="130"/>
      <c r="E89" s="109"/>
      <c r="F89" s="31" t="s">
        <v>113</v>
      </c>
      <c r="G89" s="33" t="n">
        <f aca="false">(G88/G87)</f>
        <v>738.346084159263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734.598894435863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558.717312443485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27183.5370440193</v>
      </c>
      <c r="C90" s="130"/>
      <c r="D90" s="130"/>
      <c r="E90" s="109"/>
      <c r="F90" s="31" t="s">
        <v>114</v>
      </c>
      <c r="G90" s="33" t="n">
        <f aca="false">((G89*(G85))+G77)</f>
        <v>25103.7668614149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24976.3624108193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18996.3886230785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27183.5370440193</v>
      </c>
      <c r="C92" s="130"/>
      <c r="D92" s="130"/>
      <c r="E92" s="109"/>
      <c r="F92" s="56" t="s">
        <v>116</v>
      </c>
      <c r="G92" s="65" t="n">
        <f aca="false">(G90+G91)</f>
        <v>25103.7668614149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24976.3624108193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18996.3886230785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74.3029411764706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89.1635294117647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799.515795412334</v>
      </c>
      <c r="C95" s="130"/>
      <c r="D95" s="130"/>
      <c r="E95" s="109"/>
      <c r="F95" s="91" t="s">
        <v>118</v>
      </c>
      <c r="G95" s="92" t="n">
        <f aca="false">G92/(G85)</f>
        <v>738.346084159263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734.598894435863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558.717312443485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896.109618941745</v>
      </c>
      <c r="C96" s="130"/>
      <c r="D96" s="130"/>
      <c r="E96" s="109"/>
      <c r="F96" s="93" t="s">
        <v>119</v>
      </c>
      <c r="G96" s="94" t="n">
        <f aca="false">G94+G95</f>
        <v>818.840937100439</v>
      </c>
      <c r="H96" s="33"/>
      <c r="J96" s="93" t="s">
        <v>119</v>
      </c>
      <c r="K96" s="94" t="n">
        <f aca="false">(K94+K95)</f>
        <v>1554.67483744584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808.901835612333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647.880841855249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393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-17555.5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799.515795412334</v>
      </c>
      <c r="B167" s="174" t="n">
        <f aca="false">B94</f>
        <v>96.5938235294118</v>
      </c>
      <c r="C167" s="171"/>
      <c r="D167" s="171"/>
      <c r="E167" s="174" t="n">
        <f aca="false">B96</f>
        <v>896.109618941745</v>
      </c>
      <c r="F167" s="23"/>
      <c r="G167" s="23" t="n">
        <f aca="false">ROUND(G95, 2)</f>
        <v>738.35</v>
      </c>
      <c r="H167" s="33"/>
      <c r="J167" s="173" t="n">
        <f aca="false">K95</f>
        <v>1460.84083744584</v>
      </c>
      <c r="K167" s="174" t="n">
        <f aca="false">K94</f>
        <v>93.834</v>
      </c>
      <c r="L167" s="171"/>
      <c r="M167" s="171"/>
      <c r="N167" s="174" t="n">
        <f aca="false">K96</f>
        <v>1554.67483744584</v>
      </c>
      <c r="O167" s="23"/>
      <c r="P167" s="23"/>
      <c r="Q167" s="33"/>
      <c r="S167" s="173" t="n">
        <f aca="false">T95</f>
        <v>734.598894435863</v>
      </c>
      <c r="T167" s="174" t="n">
        <f aca="false">T94</f>
        <v>74.3029411764706</v>
      </c>
      <c r="U167" s="171"/>
      <c r="V167" s="171"/>
      <c r="W167" s="174" t="n">
        <f aca="false">T96</f>
        <v>808.901835612333</v>
      </c>
      <c r="X167" s="23"/>
      <c r="Y167" s="23"/>
      <c r="Z167" s="33"/>
      <c r="AB167" s="173" t="n">
        <f aca="false">AC95</f>
        <v>558.717312443485</v>
      </c>
      <c r="AC167" s="174" t="n">
        <f aca="false">AC94</f>
        <v>89.1635294117647</v>
      </c>
      <c r="AD167" s="171"/>
      <c r="AE167" s="171"/>
      <c r="AF167" s="174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2100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2100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2100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4673.93704401935</v>
      </c>
      <c r="B182" s="99" t="str">
        <f aca="false">B114</f>
        <v>239.99</v>
      </c>
      <c r="C182" s="99"/>
      <c r="D182" s="23"/>
      <c r="E182" s="99" t="n">
        <f aca="false">E179+A182+B182+A185</f>
        <v>29533.5270440193</v>
      </c>
      <c r="F182" s="23"/>
      <c r="G182" s="23"/>
      <c r="H182" s="101"/>
      <c r="J182" s="107" t="n">
        <f aca="false">(J167*K59)+N185-N179-J185</f>
        <v>15249.5844731586</v>
      </c>
      <c r="K182" s="99" t="n">
        <f aca="false">K114</f>
        <v>239.99</v>
      </c>
      <c r="L182" s="99"/>
      <c r="M182" s="23"/>
      <c r="N182" s="99" t="n">
        <f aca="false">N179+J182+K182+J185</f>
        <v>52028.5784731586</v>
      </c>
      <c r="O182" s="23"/>
      <c r="P182" s="23"/>
      <c r="Q182" s="101"/>
      <c r="S182" s="107" t="n">
        <f aca="false">(S167*T59)+W185-W179-S185</f>
        <v>4868.59741081934</v>
      </c>
      <c r="T182" s="99" t="n">
        <f aca="false">T114</f>
        <v>199.99</v>
      </c>
      <c r="U182" s="99"/>
      <c r="V182" s="23"/>
      <c r="W182" s="99" t="n">
        <f aca="false">W179+S182+T182+S185</f>
        <v>27286.3524108193</v>
      </c>
      <c r="X182" s="23"/>
      <c r="Y182" s="23"/>
      <c r="Z182" s="101"/>
      <c r="AB182" s="107" t="n">
        <f aca="false">(AB167*AC59)+AF185-AF179-AB185</f>
        <v>3861.88862307848</v>
      </c>
      <c r="AC182" s="99" t="n">
        <f aca="false">AC114</f>
        <v>239.99</v>
      </c>
      <c r="AD182" s="99"/>
      <c r="AE182" s="23"/>
      <c r="AF182" s="99" t="n">
        <f aca="false">AF179+AB182+AC182+AB185</f>
        <v>21346.3786230785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2110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2120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2110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2110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200.8075</v>
      </c>
      <c r="C188" s="130"/>
      <c r="D188" s="130"/>
      <c r="E188" s="99" t="n">
        <f aca="false">(E40*A108)*0.1*C45/100</f>
        <v>63.1575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63.1575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42.105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363.956666666667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3453.88472569444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1323.30419357639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1322.72373263889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896.109618941745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2594.3</v>
      </c>
      <c r="B201" s="183" t="n">
        <f aca="false">E179+A201+B182+A185</f>
        <v>27453.89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799.515795412334</v>
      </c>
      <c r="B212" s="174" t="n">
        <f aca="false">B167</f>
        <v>96.5938235294118</v>
      </c>
      <c r="C212" s="171"/>
      <c r="D212" s="171"/>
      <c r="E212" s="174" t="n">
        <f aca="false">E167</f>
        <v>896.109618941745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4673.93704401935</v>
      </c>
      <c r="B224" s="99" t="str">
        <f aca="false">B182</f>
        <v>239.99</v>
      </c>
      <c r="C224" s="99"/>
      <c r="D224" s="109"/>
      <c r="E224" s="99" t="n">
        <f aca="false">E182</f>
        <v>29533.5270440193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799.515795412334</v>
      </c>
      <c r="B230" s="99" t="n">
        <f aca="false">B167</f>
        <v>96.5938235294118</v>
      </c>
      <c r="C230" s="183"/>
      <c r="D230" s="183"/>
      <c r="E230" s="99" t="n">
        <f aca="false">E167</f>
        <v>896.109618941745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2100</v>
      </c>
      <c r="B233" s="99" t="n">
        <f aca="false">E185</f>
        <v>2110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200.8075</v>
      </c>
      <c r="C240" s="130"/>
      <c r="D240" s="130"/>
      <c r="E240" s="99" t="n">
        <f aca="false">E188</f>
        <v>63.1575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3906.95666666666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2089.63704401934</v>
      </c>
      <c r="C254" s="194"/>
      <c r="D254" s="195" t="s">
        <v>213</v>
      </c>
      <c r="E254" s="195"/>
      <c r="F254" s="196" t="n">
        <f aca="false">F261+F267+F269+B270+B271</f>
        <v>240.969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731.566666666667</v>
      </c>
      <c r="C255" s="194"/>
      <c r="D255" s="195" t="s">
        <v>215</v>
      </c>
      <c r="E255" s="195"/>
      <c r="F255" s="196" t="n">
        <f aca="false">(B254-F254)+B255</f>
        <v>2580.23471068601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2089.63704401934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240.969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2580.23471068601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2813.65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1368.71362534388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n">
        <f aca="false">IF(B26="YES", K42, "0.00")</f>
        <v>80.39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30790.0061204858</v>
      </c>
      <c r="N39" s="1" t="n">
        <f aca="false">K39-L39</f>
        <v>18087.4938795142</v>
      </c>
      <c r="P39" s="208"/>
    </row>
    <row r="40" customFormat="false" ht="17.35" hidden="false" customHeight="false" outlineLevel="0" collapsed="false">
      <c r="A40" s="312" t="n">
        <f aca="false">E36*A45/100</f>
        <v>11520</v>
      </c>
      <c r="B40" s="103" t="n">
        <f aca="false">IF(B26="YES", K42, "0.00")</f>
        <v>80.39</v>
      </c>
      <c r="C40" s="103"/>
      <c r="D40" s="103"/>
      <c r="E40" s="179" t="n">
        <f aca="false">K32</f>
        <v>2813.65</v>
      </c>
      <c r="F40" s="183"/>
      <c r="G40" s="183"/>
      <c r="H40" s="47"/>
      <c r="J40" s="2" t="s">
        <v>106</v>
      </c>
      <c r="K40" s="2" t="n">
        <f aca="false">(A40)/1.2</f>
        <v>9600</v>
      </c>
      <c r="L40" s="2" t="n">
        <f aca="false">K39-L39</f>
        <v>18087.4938795142</v>
      </c>
      <c r="N40" s="1" t="n">
        <f aca="false">N38-N39</f>
        <v>-15175.8138795142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80.39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719.61</v>
      </c>
      <c r="M47" s="1" t="n">
        <f aca="false">K47-L47</f>
        <v>568.713625343882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1368.71362534388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1368.71362534388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24885.8287081421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1368.71362534388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1368.71362534388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130"/>
      <c r="D82" s="130"/>
      <c r="E82" s="109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8250.42734542617</v>
      </c>
      <c r="C86" s="130"/>
      <c r="D86" s="130"/>
      <c r="E86" s="109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59479.5766545738</v>
      </c>
      <c r="C88" s="130"/>
      <c r="D88" s="130"/>
      <c r="E88" s="109"/>
      <c r="F88" s="31" t="s">
        <v>112</v>
      </c>
      <c r="G88" s="33" t="n">
        <f aca="false">G81-G86</f>
        <v>58194.5873962554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2058.15163515229</v>
      </c>
      <c r="C89" s="130"/>
      <c r="D89" s="130"/>
      <c r="E89" s="109"/>
      <c r="F89" s="31" t="s">
        <v>113</v>
      </c>
      <c r="G89" s="33" t="n">
        <f aca="false">(G88/G87)</f>
        <v>1878.66927338456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69977.155595178</v>
      </c>
      <c r="C90" s="130"/>
      <c r="D90" s="130"/>
      <c r="E90" s="109"/>
      <c r="F90" s="31" t="s">
        <v>114</v>
      </c>
      <c r="G90" s="33" t="n">
        <f aca="false">((G89*(G85))+G77)</f>
        <v>63874.7552950752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69977.155595178</v>
      </c>
      <c r="C92" s="130"/>
      <c r="D92" s="130"/>
      <c r="E92" s="109"/>
      <c r="F92" s="56" t="s">
        <v>116</v>
      </c>
      <c r="G92" s="65" t="n">
        <f aca="false">(G90+G91)</f>
        <v>63874.7552950752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107.580735294118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107.580735294118</v>
      </c>
      <c r="H94" s="33"/>
      <c r="J94" s="88" t="s">
        <v>117</v>
      </c>
      <c r="K94" s="89" t="n">
        <f aca="false">((E40/K85)*(1+J108))*1.2</f>
        <v>125.4084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99.3052941176471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119.166352941176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2058.15163515229</v>
      </c>
      <c r="C95" s="130"/>
      <c r="D95" s="130"/>
      <c r="E95" s="109"/>
      <c r="F95" s="91" t="s">
        <v>118</v>
      </c>
      <c r="G95" s="92" t="n">
        <f aca="false">G92/(G85)</f>
        <v>1878.66927338456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2165.73237044641</v>
      </c>
      <c r="C96" s="130"/>
      <c r="D96" s="130"/>
      <c r="E96" s="109"/>
      <c r="F96" s="93" t="s">
        <v>119</v>
      </c>
      <c r="G96" s="94" t="n">
        <f aca="false">G94+G95</f>
        <v>1986.25000867868</v>
      </c>
      <c r="H96" s="33"/>
      <c r="J96" s="93" t="s">
        <v>119</v>
      </c>
      <c r="K96" s="94" t="n">
        <f aca="false">(K94+K95)</f>
        <v>1631.6915870777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1920.85247469535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1448.57943124717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2058.15163515229</v>
      </c>
      <c r="B167" s="174" t="n">
        <f aca="false">B94</f>
        <v>107.580735294118</v>
      </c>
      <c r="C167" s="171"/>
      <c r="D167" s="171"/>
      <c r="E167" s="174" t="n">
        <f aca="false">B96</f>
        <v>2165.73237044641</v>
      </c>
      <c r="F167" s="23"/>
      <c r="G167" s="23" t="n">
        <f aca="false">ROUND(G95, 2)</f>
        <v>1878.67</v>
      </c>
      <c r="H167" s="33"/>
      <c r="J167" s="173" t="n">
        <f aca="false">K95</f>
        <v>1506.2831870777</v>
      </c>
      <c r="K167" s="174" t="n">
        <f aca="false">K94</f>
        <v>125.4084</v>
      </c>
      <c r="L167" s="171"/>
      <c r="M167" s="171"/>
      <c r="N167" s="174" t="n">
        <f aca="false">K96</f>
        <v>1631.6915870777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99.3052941176471</v>
      </c>
      <c r="U167" s="171"/>
      <c r="V167" s="171"/>
      <c r="W167" s="174" t="n">
        <f aca="false">T96</f>
        <v>1920.85247469535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119.166352941176</v>
      </c>
      <c r="AD167" s="171"/>
      <c r="AE167" s="171"/>
      <c r="AF167" s="174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13767.151595178</v>
      </c>
      <c r="B182" s="99" t="str">
        <f aca="false">B114</f>
        <v>199.99</v>
      </c>
      <c r="C182" s="99"/>
      <c r="D182" s="23"/>
      <c r="E182" s="99" t="n">
        <f aca="false">E179+A182+(B182*1.2)+A185</f>
        <v>81747.143595178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84.4095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84.4095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56.273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737.05751875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3545.15036805556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1640.82351424132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1567.27536163194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2165.73237044641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7664.776</v>
      </c>
      <c r="B201" s="183" t="n">
        <f aca="false">E179+A201+(B182*1.2)+A185</f>
        <v>75644.768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2058.15163515229</v>
      </c>
      <c r="B212" s="174" t="n">
        <f aca="false">B167</f>
        <v>107.580735294118</v>
      </c>
      <c r="C212" s="171"/>
      <c r="D212" s="171"/>
      <c r="E212" s="174" t="n">
        <f aca="false">E167</f>
        <v>2165.73237044641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13767.151595178</v>
      </c>
      <c r="B224" s="99" t="str">
        <f aca="false">B182</f>
        <v>199.99</v>
      </c>
      <c r="C224" s="99"/>
      <c r="D224" s="109"/>
      <c r="E224" s="99" t="n">
        <f aca="false">E182</f>
        <v>81747.143595178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2058.15163515229</v>
      </c>
      <c r="B230" s="99" t="n">
        <f aca="false">B167</f>
        <v>107.580735294118</v>
      </c>
      <c r="C230" s="183"/>
      <c r="D230" s="183"/>
      <c r="E230" s="99" t="n">
        <f aca="false">E167</f>
        <v>2165.73237044641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84.4095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10491.22751875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6112.37559517797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944.085</v>
      </c>
      <c r="C255" s="194"/>
      <c r="D255" s="195" t="s">
        <v>215</v>
      </c>
      <c r="E255" s="195"/>
      <c r="F255" s="196" t="n">
        <f aca="false">(B254-F254)+B255</f>
        <v>6393.27097267798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6112.37559517797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844.095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6393.27097267798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16745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3488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21258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8730</v>
      </c>
      <c r="I31" s="234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594.961688834781</v>
      </c>
      <c r="E33" s="212"/>
      <c r="F33" s="63"/>
      <c r="G33" s="215" t="s">
        <v>352</v>
      </c>
      <c r="H33" s="460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I31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106</v>
      </c>
      <c r="H40" s="234" t="n">
        <f aca="false">A40/1.2</f>
        <v>7275</v>
      </c>
      <c r="I40" s="234" t="n">
        <f aca="false">H39-I39</f>
        <v>-16653.8379370533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1770.16</v>
      </c>
      <c r="C64" s="211" t="n">
        <v>10000</v>
      </c>
      <c r="D64" s="290" t="n">
        <f aca="false">B64-A143</f>
        <v>1770.16</v>
      </c>
      <c r="E64" s="212"/>
      <c r="F64" s="63"/>
      <c r="G64" s="284" t="s">
        <v>90</v>
      </c>
      <c r="H64" s="129" t="n">
        <f aca="false">H61*H63</f>
        <v>1770.16</v>
      </c>
      <c r="I64" s="211"/>
      <c r="J64" s="290" t="n">
        <f aca="false">H64-G145</f>
        <v>1770.16</v>
      </c>
      <c r="K64" s="212"/>
      <c r="L64" s="63"/>
      <c r="M64" s="284" t="s">
        <v>90</v>
      </c>
      <c r="N64" s="129" t="n">
        <f aca="false">N61*N63</f>
        <v>1770.16</v>
      </c>
      <c r="O64" s="211"/>
      <c r="P64" s="290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301.155</v>
      </c>
      <c r="C67" s="211"/>
      <c r="D67" s="290"/>
      <c r="E67" s="212"/>
      <c r="F67" s="63"/>
      <c r="G67" s="284" t="s">
        <v>93</v>
      </c>
      <c r="H67" s="129" t="n">
        <f aca="false">(H61*H66)/1.2</f>
        <v>247.066666666667</v>
      </c>
      <c r="I67" s="211"/>
      <c r="J67" s="290"/>
      <c r="K67" s="212"/>
      <c r="L67" s="63"/>
      <c r="M67" s="284" t="s">
        <v>93</v>
      </c>
      <c r="N67" s="129" t="n">
        <f aca="false">(N61*N66)/1.2</f>
        <v>247.066666666667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2480.16</v>
      </c>
      <c r="C81" s="211"/>
      <c r="D81" s="211"/>
      <c r="E81" s="212"/>
      <c r="F81" s="63"/>
      <c r="G81" s="302" t="s">
        <v>102</v>
      </c>
      <c r="H81" s="303" t="n">
        <f aca="false">SUM(J64:J80)</f>
        <v>2580.41</v>
      </c>
      <c r="I81" s="211"/>
      <c r="J81" s="211"/>
      <c r="K81" s="212"/>
      <c r="L81" s="63"/>
      <c r="M81" s="302" t="s">
        <v>102</v>
      </c>
      <c r="N81" s="30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112.734545454545</v>
      </c>
      <c r="C82" s="211"/>
      <c r="D82" s="211"/>
      <c r="E82" s="212"/>
      <c r="F82" s="63"/>
      <c r="G82" s="210" t="s">
        <v>103</v>
      </c>
      <c r="H82" s="299" t="n">
        <f aca="false">H81/H29</f>
        <v>117.291363636364</v>
      </c>
      <c r="I82" s="211"/>
      <c r="J82" s="211"/>
      <c r="K82" s="212"/>
      <c r="L82" s="63"/>
      <c r="M82" s="210" t="s">
        <v>103</v>
      </c>
      <c r="N82" s="29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548.411688834781</v>
      </c>
      <c r="C83" s="211"/>
      <c r="D83" s="211"/>
      <c r="E83" s="212"/>
      <c r="F83" s="63"/>
      <c r="G83" s="304" t="s">
        <v>104</v>
      </c>
      <c r="H83" s="305" t="n">
        <f aca="false">H47</f>
        <v>548.411688834781</v>
      </c>
      <c r="I83" s="211"/>
      <c r="J83" s="211"/>
      <c r="K83" s="212"/>
      <c r="L83" s="63"/>
      <c r="M83" s="304" t="s">
        <v>104</v>
      </c>
      <c r="N83" s="30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14545.2171543652</v>
      </c>
      <c r="C85" s="211"/>
      <c r="D85" s="211"/>
      <c r="E85" s="212"/>
      <c r="F85" s="63"/>
      <c r="G85" s="287" t="s">
        <v>114</v>
      </c>
      <c r="H85" s="127" t="n">
        <f aca="false">((H83*H29)+H81)*1.2</f>
        <v>17574.5605852382</v>
      </c>
      <c r="I85" s="211"/>
      <c r="J85" s="211"/>
      <c r="K85" s="212"/>
      <c r="L85" s="63"/>
      <c r="M85" s="287" t="s">
        <v>114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123.21482865739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124.06406221931</v>
      </c>
      <c r="I86" s="211"/>
      <c r="J86" s="211"/>
      <c r="K86" s="212"/>
      <c r="L86" s="63"/>
      <c r="M86" s="210" t="s">
        <v>115</v>
      </c>
      <c r="N86" s="29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14668.4319830226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60.515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54.6186666666667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666.746908319208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655.504616572501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727.261908319208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710.123283239168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655.504616572501</v>
      </c>
      <c r="H127" s="174" t="n">
        <f aca="false">IF(G105="YES", H89*H57, 0)</f>
        <v>327.712</v>
      </c>
      <c r="I127" s="174"/>
      <c r="J127" s="333" t="n">
        <f aca="false">H91</f>
        <v>710.123283239168</v>
      </c>
      <c r="K127" s="212"/>
      <c r="L127" s="63"/>
      <c r="M127" s="332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666.746908319208</v>
      </c>
      <c r="B128" s="320" t="n">
        <f aca="false">IF(A105="YES", B89, 0)</f>
        <v>60.515</v>
      </c>
      <c r="C128" s="324"/>
      <c r="D128" s="320" t="n">
        <f aca="false">B91</f>
        <v>727.261908319208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666.746908319208</v>
      </c>
      <c r="C131" s="316"/>
      <c r="D131" s="38" t="n">
        <f aca="false">IF(A105="YES", B89*B57, 0)</f>
        <v>60.515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727.261908319208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666.746908319208</v>
      </c>
      <c r="B137" s="38" t="n">
        <f aca="false">IF(A105="YES", B89, 0)</f>
        <v>60.515</v>
      </c>
      <c r="C137" s="316"/>
      <c r="D137" s="38" t="n">
        <f aca="false">B91</f>
        <v>727.261908319208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301.155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431.868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727.261908319208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666.746908319208</v>
      </c>
      <c r="B177" s="354" t="n">
        <f aca="false">IF(A105="YES", B89, 0)</f>
        <v>60.515</v>
      </c>
      <c r="C177" s="356"/>
      <c r="D177" s="354" t="n">
        <f aca="false">B91</f>
        <v>727.261908319208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666.746908319208</v>
      </c>
      <c r="C180" s="352"/>
      <c r="D180" s="99" t="n">
        <f aca="false">IF(A105="YES", B89*B57, 0)</f>
        <v>60.515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727.261908319208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666.746908319208</v>
      </c>
      <c r="B186" s="99" t="n">
        <f aca="false">IF(A105="YES", B89, 0)</f>
        <v>60.515</v>
      </c>
      <c r="C186" s="352"/>
      <c r="D186" s="99" t="n">
        <f aca="false">B91</f>
        <v>727.261908319208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301.155</v>
      </c>
      <c r="B197" s="99" t="n">
        <f aca="false">B102</f>
        <v>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431.868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1770.16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301.155</v>
      </c>
      <c r="C211" s="319" t="s">
        <v>214</v>
      </c>
      <c r="D211" s="369" t="n">
        <f aca="false">B225+E221+B221+B223</f>
        <v>407.22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1876.225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1770.16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301.155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1876.225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307.23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123.21482865739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4689.3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1250.34803167291</v>
      </c>
      <c r="E33" s="212"/>
      <c r="F33" s="63"/>
      <c r="G33" s="215" t="s">
        <v>352</v>
      </c>
      <c r="H33" s="460" t="n">
        <f aca="false">E21-E11+((E16*20%)+(E19*20%)+(E20*20%))</f>
        <v>48677.5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1116.36803167291</v>
      </c>
      <c r="B36" s="99" t="n">
        <f aca="false">IF(B26="YES", H42, "")</f>
        <v>133.98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48677.5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-4759.56428780247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373</v>
      </c>
      <c r="H45" s="234" t="n">
        <f aca="false">(H39-H44)</f>
        <v>35505.2157014165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1116.36803167291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1250.34803167291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1250.34803167291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8475.17604166667</v>
      </c>
      <c r="C81" s="211"/>
      <c r="D81" s="211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242.147886904762</v>
      </c>
      <c r="C82" s="211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1116.36803167291</v>
      </c>
      <c r="C83" s="211"/>
      <c r="D83" s="211"/>
      <c r="E83" s="466" t="n">
        <f aca="false">B83+E80+E77+E64</f>
        <v>1352.16671222847</v>
      </c>
      <c r="F83" s="63"/>
      <c r="G83" s="304" t="s">
        <v>104</v>
      </c>
      <c r="H83" s="305" t="n">
        <f aca="false">H47</f>
        <v>1116.36803167291</v>
      </c>
      <c r="I83" s="211"/>
      <c r="J83" s="211"/>
      <c r="K83" s="212"/>
      <c r="L83" s="63"/>
      <c r="M83" s="304" t="s">
        <v>104</v>
      </c>
      <c r="N83" s="305" t="n">
        <f aca="false">H47</f>
        <v>1116.36803167291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57057.6685802624</v>
      </c>
      <c r="C85" s="211"/>
      <c r="D85" s="211"/>
      <c r="E85" s="466" t="n">
        <f aca="false">B85/(B58+B57)</f>
        <v>1630.21910229321</v>
      </c>
      <c r="F85" s="63"/>
      <c r="G85" s="287" t="s">
        <v>114</v>
      </c>
      <c r="H85" s="127" t="n">
        <f aca="false">((H83*H29)+H81)*1.2</f>
        <v>55336.6685802624</v>
      </c>
      <c r="I85" s="211"/>
      <c r="J85" s="211"/>
      <c r="K85" s="212"/>
      <c r="L85" s="63"/>
      <c r="M85" s="287" t="s">
        <v>114</v>
      </c>
      <c r="N85" s="127" t="n">
        <f aca="false">((N83*H29)+N81)</f>
        <v>45783.890483552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402.787091631542</v>
      </c>
      <c r="C86" s="211"/>
      <c r="D86" s="211"/>
      <c r="E86" s="466" t="n">
        <f aca="false">B86/(B58+B57)</f>
        <v>11.508202618044</v>
      </c>
      <c r="F86" s="63"/>
      <c r="G86" s="210" t="s">
        <v>115</v>
      </c>
      <c r="H86" s="299" t="n">
        <f aca="false">((((H83*H29)+H81))/(1-H70))*H70</f>
        <v>390.63803959443</v>
      </c>
      <c r="I86" s="211"/>
      <c r="J86" s="211"/>
      <c r="K86" s="212"/>
      <c r="L86" s="63"/>
      <c r="M86" s="210" t="s">
        <v>115</v>
      </c>
      <c r="N86" s="299" t="n">
        <f aca="false">(N85/(1-N70))*N70</f>
        <v>387.842557545217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57460.4556718939</v>
      </c>
      <c r="C87" s="211"/>
      <c r="D87" s="211"/>
      <c r="E87" s="466" t="n">
        <f aca="false">E86+E85</f>
        <v>1641.72730491126</v>
      </c>
      <c r="F87" s="63"/>
      <c r="G87" s="284" t="s">
        <v>116</v>
      </c>
      <c r="H87" s="129" t="n">
        <f aca="false">IF(H110="YES",((H85+H86)-K114),(H85+H86))</f>
        <v>55727.3066198568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46171.7330410972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209.0088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1641.72730491126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1393.18266549642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1154.29332602743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1850.73610491126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1561.99746549642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1294.97232602743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1393.18266549642</v>
      </c>
      <c r="H127" s="174" t="n">
        <f aca="false">IF(G105="YES", H89*H57, 0)</f>
        <v>1012.8888</v>
      </c>
      <c r="I127" s="174"/>
      <c r="J127" s="333" t="n">
        <f aca="false">H91</f>
        <v>1561.99746549642</v>
      </c>
      <c r="K127" s="212"/>
      <c r="L127" s="63"/>
      <c r="M127" s="332" t="n">
        <f aca="false">N90</f>
        <v>1154.29332602743</v>
      </c>
      <c r="N127" s="174" t="n">
        <f aca="false">IF(M105="YES", N89*N57, 0)</f>
        <v>844.074</v>
      </c>
      <c r="O127" s="174"/>
      <c r="P127" s="174" t="n">
        <f aca="false">N91</f>
        <v>1294.97232602743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1641.72730491126</v>
      </c>
      <c r="B128" s="320" t="n">
        <f aca="false">IF(A105="YES", B89, 0)</f>
        <v>209.0088</v>
      </c>
      <c r="C128" s="324"/>
      <c r="D128" s="320" t="n">
        <f aca="false">B91</f>
        <v>1850.73610491126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14775.5457442013</v>
      </c>
      <c r="C131" s="316"/>
      <c r="D131" s="38" t="n">
        <f aca="false">IF(A105="YES", B89*B57, 0)</f>
        <v>1881.0792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8359.09599297852</v>
      </c>
      <c r="H133" s="99" t="n">
        <f aca="false">IF(G105="YES", H89*H57, 0)</f>
        <v>1012.8888</v>
      </c>
      <c r="I133" s="217"/>
      <c r="J133" s="181" t="n">
        <f aca="false">H91*H57</f>
        <v>9371.98479297852</v>
      </c>
      <c r="K133" s="212"/>
      <c r="L133" s="63"/>
      <c r="M133" s="182" t="n">
        <f aca="false">N90*N57</f>
        <v>6925.75995616458</v>
      </c>
      <c r="N133" s="99" t="n">
        <f aca="false">IF(M105="YES", N89*N57, 0)</f>
        <v>844.074</v>
      </c>
      <c r="O133" s="217"/>
      <c r="P133" s="181" t="n">
        <f aca="false">N91*N57</f>
        <v>7769.83395616458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16656.6249442013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1641.72730491126</v>
      </c>
      <c r="B137" s="38" t="n">
        <f aca="false">IF(A105="YES", B89, 0)</f>
        <v>209.0088</v>
      </c>
      <c r="C137" s="316"/>
      <c r="D137" s="38" t="n">
        <f aca="false">B91</f>
        <v>1850.73610491126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1561.99746549642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1294.97232602743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1850.73610491126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1641.72730491126</v>
      </c>
      <c r="B177" s="354" t="n">
        <f aca="false">IF(A105="YES", B89, 0)</f>
        <v>209.0088</v>
      </c>
      <c r="C177" s="356"/>
      <c r="D177" s="354" t="n">
        <f aca="false">B91</f>
        <v>1850.73610491126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14775.5457442013</v>
      </c>
      <c r="C180" s="352"/>
      <c r="D180" s="99" t="n">
        <f aca="false">IF(A105="YES", B89*B57, 0)</f>
        <v>1881.0792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16656.6249442013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1641.72730491126</v>
      </c>
      <c r="B186" s="99" t="n">
        <f aca="false">IF(A105="YES", B89, 0)</f>
        <v>209.0088</v>
      </c>
      <c r="C186" s="352"/>
      <c r="D186" s="99" t="n">
        <f aca="false">B91</f>
        <v>1850.73610491126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1774.25191666667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1746.78166666667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6606.70979166667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402.787091631542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388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2344.6499999999996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1473.70529771041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1423.57529771041</v>
      </c>
      <c r="B36" s="99" t="n">
        <f aca="false">IF(B26="YES", H42, "")</f>
        <v>50.13</v>
      </c>
      <c r="C36" s="217"/>
      <c r="D36" s="181" t="n">
        <f aca="false">H31</f>
        <v>5250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46533.3604158311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5250</v>
      </c>
      <c r="B40" s="103" t="n">
        <f aca="false">IF(B26="YES",H42,"0")</f>
        <v>50.13</v>
      </c>
      <c r="C40" s="103"/>
      <c r="D40" s="181" t="n">
        <f aca="false">I32</f>
        <v>1754.55</v>
      </c>
      <c r="E40" s="212"/>
      <c r="F40" s="63"/>
      <c r="G40" s="63" t="s">
        <v>106</v>
      </c>
      <c r="H40" s="234" t="n">
        <f aca="false">A40/1.2</f>
        <v>4375</v>
      </c>
      <c r="I40" s="234" t="n">
        <f aca="false">H39-I39</f>
        <v>2344.13958416892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50.13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3601.79648789393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373</v>
      </c>
      <c r="H45" s="234" t="n">
        <f aca="false">(H39-H44)</f>
        <v>45275.7035121061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1423.57529771041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1473.70529771041</v>
      </c>
      <c r="I48" s="234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1473.70529771041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5993.509375</v>
      </c>
      <c r="C64" s="465" t="n">
        <v>10000.0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1146.11458333333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6768.509375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193.385982142857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1423.57529771041</v>
      </c>
      <c r="C83" s="473"/>
      <c r="D83" s="211"/>
      <c r="E83" s="466" t="n">
        <f aca="false">B83+E80+E77+E64</f>
        <v>1616.96127985327</v>
      </c>
      <c r="F83" s="63"/>
      <c r="G83" s="304" t="s">
        <v>104</v>
      </c>
      <c r="H83" s="305" t="n">
        <f aca="false">H47</f>
        <v>1423.57529771041</v>
      </c>
      <c r="I83" s="211"/>
      <c r="J83" s="211"/>
      <c r="K83" s="212"/>
      <c r="L83" s="63"/>
      <c r="M83" s="304" t="s">
        <v>104</v>
      </c>
      <c r="N83" s="305" t="n">
        <f aca="false">H47</f>
        <v>1423.57529771041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56593.6447948643</v>
      </c>
      <c r="C85" s="473"/>
      <c r="D85" s="473"/>
      <c r="E85" s="466" t="n">
        <f aca="false">B85/(B58+B57)</f>
        <v>1616.96127985327</v>
      </c>
      <c r="F85" s="63"/>
      <c r="G85" s="287" t="s">
        <v>114</v>
      </c>
      <c r="H85" s="127" t="n">
        <f aca="false">((H83*H29)+H81)*1.2</f>
        <v>68239.3737538372</v>
      </c>
      <c r="I85" s="211"/>
      <c r="J85" s="211"/>
      <c r="K85" s="212"/>
      <c r="L85" s="63"/>
      <c r="M85" s="287" t="s">
        <v>114</v>
      </c>
      <c r="N85" s="127" t="n">
        <f aca="false">((N83*H29)+N81)</f>
        <v>56536.1447948644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479.413691283643</v>
      </c>
      <c r="C86" s="473" t="s">
        <v>227</v>
      </c>
      <c r="D86" s="211"/>
      <c r="E86" s="466" t="n">
        <f aca="false">B86/(B58+B57)</f>
        <v>13.6975340366755</v>
      </c>
      <c r="F86" s="63"/>
      <c r="G86" s="210" t="s">
        <v>115</v>
      </c>
      <c r="H86" s="299" t="n">
        <f aca="false">((((H83*H29)+H81))/(1-H70))*H70</f>
        <v>481.722081763675</v>
      </c>
      <c r="I86" s="211"/>
      <c r="J86" s="211"/>
      <c r="K86" s="212"/>
      <c r="L86" s="63"/>
      <c r="M86" s="210" t="s">
        <v>115</v>
      </c>
      <c r="N86" s="299" t="n">
        <f aca="false">(N85/(1-N70))*N70</f>
        <v>478.926599714462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57073.058486148</v>
      </c>
      <c r="C87" s="473"/>
      <c r="D87" s="475"/>
      <c r="E87" s="466" t="n">
        <f aca="false">E86+E85</f>
        <v>1630.65881388994</v>
      </c>
      <c r="F87" s="63"/>
      <c r="G87" s="284" t="s">
        <v>116</v>
      </c>
      <c r="H87" s="129" t="n">
        <f aca="false">IF(H110="YES",((H85+H86)-K114),(H85+H86))</f>
        <v>68721.0958356009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57015.0713945788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65.169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63.1638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52.6365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1630.65881388994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1718.02739589002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1425.37678486447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1695.82781388994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1781.19119589002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1478.01328486447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261</v>
      </c>
      <c r="C99" s="311"/>
      <c r="D99" s="103" t="n">
        <v>6500.0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387</v>
      </c>
      <c r="B105" s="313" t="n">
        <v>0.3</v>
      </c>
      <c r="C105" s="313"/>
      <c r="D105" s="103" t="n">
        <v>300.0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1718.02739589002</v>
      </c>
      <c r="H127" s="174" t="n">
        <f aca="false">IF(G105="YES", H89*H57, 0)</f>
        <v>378.9828</v>
      </c>
      <c r="I127" s="174"/>
      <c r="J127" s="333" t="n">
        <f aca="false">H91</f>
        <v>1781.19119589002</v>
      </c>
      <c r="K127" s="212"/>
      <c r="L127" s="63"/>
      <c r="M127" s="332" t="n">
        <f aca="false">N90</f>
        <v>1425.37678486447</v>
      </c>
      <c r="N127" s="174" t="n">
        <f aca="false">IF(M105="YES", N89*N57, 0)</f>
        <v>315.819</v>
      </c>
      <c r="O127" s="174"/>
      <c r="P127" s="174" t="n">
        <f aca="false">N91</f>
        <v>1478.01328486447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1630.65881388994</v>
      </c>
      <c r="B128" s="320" t="n">
        <f aca="false">IF(A105="YES", B89, 0)</f>
        <v>65.169</v>
      </c>
      <c r="C128" s="324"/>
      <c r="D128" s="320" t="n">
        <f aca="false">B91</f>
        <v>1695.82781388994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1630.65881388994</v>
      </c>
      <c r="C131" s="316"/>
      <c r="D131" s="38" t="n">
        <f aca="false">IF(A105="YES", B89*B57, 0)</f>
        <v>65.169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10308.1643753401</v>
      </c>
      <c r="H133" s="99" t="n">
        <f aca="false">IF(G105="YES", H89*H57, 0)</f>
        <v>378.9828</v>
      </c>
      <c r="I133" s="217"/>
      <c r="J133" s="181" t="n">
        <f aca="false">H91*H57</f>
        <v>10687.1471753401</v>
      </c>
      <c r="K133" s="212"/>
      <c r="L133" s="63"/>
      <c r="M133" s="182" t="n">
        <f aca="false">N90*N57</f>
        <v>8552.26070918682</v>
      </c>
      <c r="N133" s="99" t="n">
        <f aca="false">IF(M105="YES", N89*N57, 0)</f>
        <v>315.819</v>
      </c>
      <c r="O133" s="217"/>
      <c r="P133" s="181" t="n">
        <f aca="false">N91*N57</f>
        <v>8868.07970918682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1695.82781388994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1630.65881388994</v>
      </c>
      <c r="B137" s="38" t="n">
        <f aca="false">IF(A105="YES", B89, 0)</f>
        <v>65.169</v>
      </c>
      <c r="C137" s="316"/>
      <c r="D137" s="38" t="n">
        <f aca="false">B91</f>
        <v>1695.82781388994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35.091</v>
      </c>
      <c r="H142" s="99" t="n">
        <f aca="false">G102-100</f>
        <v>99.99</v>
      </c>
      <c r="I142" s="99"/>
      <c r="J142" s="99" t="n">
        <f aca="false">(H139+J139+G142+H142)-H145</f>
        <v>1079.73204166667</v>
      </c>
      <c r="K142" s="101"/>
      <c r="L142" s="63"/>
      <c r="M142" s="107" t="n">
        <f aca="false">IF(M105="YES", ((B36*N105)*0.1)*(M130), 0)</f>
        <v>35.091</v>
      </c>
      <c r="N142" s="99" t="n">
        <f aca="false">M102-100</f>
        <v>99.99</v>
      </c>
      <c r="O142" s="99"/>
      <c r="P142" s="99" t="n">
        <f aca="false">(N139+P139+M142+N142)-N145</f>
        <v>1079.73204166667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1146.11458333333</v>
      </c>
      <c r="B148" s="99" t="n">
        <f aca="false">B102</f>
        <v>0</v>
      </c>
      <c r="C148" s="38"/>
      <c r="D148" s="38" t="n">
        <f aca="false">IF(A105="YES", (B40*B105)*B125, 0)*0.1</f>
        <v>52.6365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1298.74108333333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1781.19119589002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1478.01328486447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1695.82781388994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1630.65881388994</v>
      </c>
      <c r="B177" s="354" t="n">
        <f aca="false">IF(A105="YES", B89, 0)</f>
        <v>65.169</v>
      </c>
      <c r="C177" s="356"/>
      <c r="D177" s="354" t="n">
        <f aca="false">B91</f>
        <v>1695.82781388994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1630.65881388994</v>
      </c>
      <c r="C180" s="352"/>
      <c r="D180" s="99" t="n">
        <f aca="false">IF(A105="YES", B89*B57, 0)</f>
        <v>65.169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1695.82781388994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1630.65881388994</v>
      </c>
      <c r="B186" s="99" t="n">
        <f aca="false">IF(A105="YES", B89, 0)</f>
        <v>65.169</v>
      </c>
      <c r="C186" s="352"/>
      <c r="D186" s="99" t="n">
        <f aca="false">B91</f>
        <v>1695.82781388994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1146.11458333333</v>
      </c>
      <c r="B197" s="99" t="n">
        <f aca="false">B102</f>
        <v>0</v>
      </c>
      <c r="C197" s="99"/>
      <c r="D197" s="99" t="n">
        <f aca="false">IF(A105="YES", (B40*B105)*B125, 0)*0.1</f>
        <v>52.6365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1298.74108333333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1146.11458333333</v>
      </c>
      <c r="C211" s="319" t="s">
        <v>214</v>
      </c>
      <c r="D211" s="369" t="n">
        <f aca="false">B225+E221+B221+B223</f>
        <v>626.355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5473.74979166667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1146.11458333333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5473.74979166667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526.365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479.413691283643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386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10564.352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10638.9289100444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886.577409170364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886.577409170364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908.439903791851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 B89, 0)</f>
        <v>0</v>
      </c>
      <c r="C128" s="325"/>
      <c r="D128" s="320" t="n">
        <f aca="false">B91</f>
        <v>886.577409170364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0</v>
      </c>
      <c r="I130" s="174"/>
      <c r="J130" s="333" t="n">
        <f aca="false">H91</f>
        <v>908.439903791851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886.577409170364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0</v>
      </c>
      <c r="I133" s="217"/>
      <c r="J133" s="181" t="n">
        <f aca="false">H91*H57</f>
        <v>908.439903791851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886.577409170364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886.577409170364</v>
      </c>
      <c r="B137" s="38" t="n">
        <f aca="false">IF(A105="YES", B89, 0)</f>
        <v>0</v>
      </c>
      <c r="C137" s="316"/>
      <c r="D137" s="38" t="n">
        <f aca="false">B91</f>
        <v>886.577409170364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1324.628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908.439903791851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886.577409170364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 B89, 0)</f>
        <v>0</v>
      </c>
      <c r="C171" s="357"/>
      <c r="D171" s="354" t="n">
        <f aca="false">B91</f>
        <v>886.577409170364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886.577409170364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886.577409170364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886.577409170364</v>
      </c>
      <c r="B180" s="99" t="n">
        <f aca="false">IF(A105="YES", B89, 0)</f>
        <v>0</v>
      </c>
      <c r="C180" s="352"/>
      <c r="D180" s="99" t="n">
        <f aca="false">B91</f>
        <v>886.577409170364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709.27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1595.67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8803.62666666667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8878.20357671104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739.850298059253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799.850298059253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980.439903791851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739.850298059253</v>
      </c>
      <c r="B128" s="320" t="n">
        <f aca="false">IF(A105="YES", B89, 0)</f>
        <v>60</v>
      </c>
      <c r="C128" s="325"/>
      <c r="D128" s="320" t="n">
        <f aca="false">B91</f>
        <v>799.850298059253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72</v>
      </c>
      <c r="I130" s="174"/>
      <c r="J130" s="333" t="n">
        <f aca="false">H91</f>
        <v>980.439903791851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6658.65268253328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72</v>
      </c>
      <c r="I133" s="217"/>
      <c r="J133" s="181" t="n">
        <f aca="false">H91*H57</f>
        <v>980.439903791851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7198.65268253328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739.850298059253</v>
      </c>
      <c r="B137" s="38" t="n">
        <f aca="false">IF(A105="YES", B89, 0)</f>
        <v>60</v>
      </c>
      <c r="C137" s="316"/>
      <c r="D137" s="38" t="n">
        <f aca="false">B91</f>
        <v>799.850298059253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1331.828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721.27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980.439903791851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799.850298059253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739.850298059253</v>
      </c>
      <c r="B171" s="354" t="n">
        <f aca="false">IF(A105="YES", B89, 0)</f>
        <v>60</v>
      </c>
      <c r="C171" s="357"/>
      <c r="D171" s="354" t="n">
        <f aca="false">B91</f>
        <v>799.850298059253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6658.65268253328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7198.65268253328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739.850298059253</v>
      </c>
      <c r="B180" s="99" t="n">
        <f aca="false">IF(A105="YES", B89, 0)</f>
        <v>60</v>
      </c>
      <c r="C180" s="352"/>
      <c r="D180" s="99" t="n">
        <f aca="false">B91</f>
        <v>799.850298059253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721.27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1715.67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1715.67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2023-07-12T19:29:27Z</dcterms:modified>
  <cp:revision>839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