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<sst xmlns="http://schemas.openxmlformats.org/spreadsheetml/2006/main" count="35765" uniqueCount="416">
  <si>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</si>
  <si>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</si>
  <si>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</si>
  <si>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</si>
  <si>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</si>
  <si>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</si>
  <si>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</si>
  <si>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</si>
  <si>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</si>
  <si>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</si>
  <si>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</si>
  <si>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</si>
  <si>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</si>
  <si>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</si>
  <si>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</si>
  <si>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</si>
  <si>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</si>
  <si>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</si>
  <si>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</si>
  <si>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</si>
  <si>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</si>
  <si>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</si>
  <si>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</si>
  <si>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</si>
  <si>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</si>
  <si>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</si>
  <si>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</si>
  <si>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</si>
  <si>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</si>
  <si>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</si>
  <si>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</si>
  <si>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</si>
  <si>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</si>
  <si>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</si>
  <si>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</si>
  <si>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</si>
  <si>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</si>
  <si>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</si>
  <si>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</si>
  <si>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</si>
  <si>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</si>
  <si>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</si>
  <si>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</si>
  <si>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</si>
  <si>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</si>
  <si>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</si>
  <si>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</si>
  <si>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</si>
  <si>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</si>
  <si>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</si>
  <si>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</si>
  <si>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</si>
  <si>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</si>
  <si>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</si>
  <si>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</si>
  <si>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</si>
  <si>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</si>
  <si>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</si>
  <si>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</si>
  <si>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</si>
  <si>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</si>
  <si>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</si>
  <si>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</si>
  <si>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</si>
  <si>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</si>
  <si>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</si>
  <si>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</si>
  <si>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</si>
  <si>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</si>
  <si>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</si>
  <si>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</si>
  <si>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</si>
  <si>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</si>
  <si>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</si>
  <si>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</si>
  <si>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</si>
  <si>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</si>
  <si>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</si>
  <si>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</si>
  <si>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</si>
  <si>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</si>
  <si>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</si>
  <si>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</si>
  <si>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</si>
  <si>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</si>
  <si>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</si>
  <si>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</si>
  <si>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</si>
  <si>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</si>
  <si>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</si>
  <si>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</si>
  <si>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</si>
  <si>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</si>
  <si>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</si>
  <si>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</si>
  <si>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</si>
  <si>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</si>
  <si>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</si>
  <si>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</si>
  <si>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</si>
  <si>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</si>
  <si>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</si>
  <si>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</si>
  <si>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</si>
  <si>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</si>
  <si>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</si>
  <si>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</si>
  <si>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</si>
  <si>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</si>
  <si>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</si>
  <si>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</si>
  <si>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</si>
  <si>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</si>
  <si>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</si>
  <si>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</si>
  <si>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</si>
  <si>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</si>
  <si>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</si>
  <si>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</si>
  <si>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</si>
  <si>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</si>
  <si>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</si>
  <si>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</si>
  <si>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</si>
  <si>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</si>
  <si>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</si>
  <si>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</si>
  <si>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</si>
  <si>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</si>
  <si>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</si>
  <si>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</si>
  <si>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</si>
  <si>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</si>
  <si>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</si>
  <si>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</si>
  <si>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</si>
  <si>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</si>
  <si>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</si>
  <si>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</si>
  <si>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</si>
  <si>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</si>
  <si>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</si>
  <si>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</si>
  <si>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</si>
  <si>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</si>
  <si>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</si>
  <si>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</si>
  <si>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</si>
  <si>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</si>
  <si>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</si>
  <si>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</si>
  <si>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</si>
  <si>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</si>
  <si>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</si>
  <si>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</si>
  <si>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</si>
  <si>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</si>
  <si>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</si>
  <si>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</si>
  <si>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</si>
  <si>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</si>
  <si>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</si>
  <si>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</si>
  <si>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</si>
  <si>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</si>
  <si>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</si>
  <si>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</si>
  <si>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</si>
  <si>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</si>
  <si>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</si>
  <si>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</si>
  <si>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</si>
  <si>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</si>
  <si>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</si>
  <si>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</si>
  <si>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</si>
  <si>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</si>
  <si>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</si>
  <si>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</si>
  <si>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</si>
  <si>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</si>
  <si>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</si>
  <si>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</si>
  <si>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</si>
  <si>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</si>
  <si>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</si>
  <si>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</si>
  <si>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</si>
  <si>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</si>
  <si>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</si>
  <si>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</si>
  <si>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</si>
  <si>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</si>
  <si>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</si>
  <si>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</si>
  <si>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</si>
  <si>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</si>
  <si>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</si>
  <si>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</si>
  <si>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</si>
  <si>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</si>
  <si>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</si>
  <si>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</si>
  <si>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</si>
  <si>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</si>
  <si>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</si>
  <si>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</si>
  <si>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</si>
  <si>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</si>
  <si>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</si>
  <si>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</si>
  <si>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</si>
  <si>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</si>
  <si>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</si>
  <si>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</si>
  <si>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</si>
  <si>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</si>
  <si>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</si>
  <si>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</si>
  <si>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</si>
  <si>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</si>
  <si>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</si>
  <si>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</si>
  <si>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</si>
  <si>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</si>
  <si>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</si>
  <si>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</si>
  <si>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</si>
  <si>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</si>
  <si>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</si>
  <si>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</si>
  <si>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</si>
  <si>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</si>
  <si>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</si>
  <si>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</si>
  <si>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</si>
  <si>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</si>
  <si>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</si>
  <si>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</si>
  <si>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</si>
  <si>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</si>
  <si>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</si>
  <si>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</si>
  <si>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</si>
  <si>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</si>
  <si>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</si>
  <si>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</si>
  <si>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</si>
  <si>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</si>
  <si>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</si>
  <si>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</si>
  <si>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</si>
  <si>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</si>
  <si>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</si>
  <si>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</si>
  <si>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</si>
  <si>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</si>
  <si>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</si>
  <si>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</si>
  <si>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</si>
  <si>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</si>
  <si>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</si>
  <si>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</si>
  <si>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</si>
  <si>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</si>
  <si>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</si>
  <si>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</si>
  <si>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</si>
  <si>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</si>
  <si>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</si>
  <si>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</si>
  <si>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</si>
  <si>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</si>
  <si>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</si>
  <si>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</si>
  <si>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</si>
  <si>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</si>
  <si>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</si>
  <si>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</si>
  <si>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</si>
  <si>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</si>
  <si>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</si>
  <si>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</si>
  <si>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</si>
  <si>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</si>
  <si>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</si>
  <si>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</si>
  <si>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</si>
  <si>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</si>
  <si>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</si>
  <si>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</si>
  <si>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</si>
  <si>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</si>
  <si>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</si>
  <si>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</si>
  <si>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</si>
  <si>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</si>
  <si>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</si>
  <si>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</si>
  <si>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</si>
  <si>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</si>
  <si>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</si>
  <si>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</si>
  <si>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</si>
  <si>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</si>
  <si>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</si>
  <si>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</si>
  <si>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</si>
  <si>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</si>
  <si>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</si>
  <si>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</si>
  <si>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</si>
  <si>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</si>
  <si>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</si>
  <si>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</si>
  <si>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</si>
  <si>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</si>
  <si>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</si>
  <si>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</si>
  <si>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</si>
  <si>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</si>
  <si>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</si>
  <si>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</si>
  <si>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</si>
  <si>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</si>
  <si>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</si>
  <si>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</si>
  <si>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</si>
  <si>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</si>
  <si>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</si>
  <si>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</si>
  <si>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</si>
  <si>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</si>
  <si>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</si>
  <si>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</si>
  <si>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</si>
  <si>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</si>
  <si>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</si>
  <si>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</si>
  <si>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</si>
  <si>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</si>
  <si>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</si>
  <si>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</si>
  <si>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</si>
  <si>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</si>
  <si>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</si>
  <si>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</si>
  <si>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</si>
  <si>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</si>
  <si>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</si>
  <si>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</si>
  <si>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</si>
  <si>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</si>
  <si>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</si>
  <si>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</si>
  <si>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</si>
  <si>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</si>
  <si>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</si>
  <si>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</si>
  <si>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</si>
  <si>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</si>
  <si>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</si>
  <si>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</si>
  <si>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</si>
  <si>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</si>
  <si>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</si>
  <si>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</si>
  <si>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</si>
  <si>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</si>
  <si>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</si>
  <si>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</si>
  <si>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</si>
  <si>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</si>
  <si>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</si>
  <si>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</si>
  <si>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</si>
  <si>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</si>
  <si>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</si>
  <si>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</si>
  <si>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</si>
  <si>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</si>
  <si>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</si>
  <si>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</si>
  <si>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</si>
  <si>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</si>
  <si>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</si>
  <si>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</si>
  <si>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</si>
  <si>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100</t>
  </si>
  <si>
    <t>50</t>
  </si>
  <si>
    <t>NO</t>
  </si>
  <si>
    <t>30</t>
  </si>
  <si>
    <t>40</t>
  </si>
  <si>
    <t>500</t>
  </si>
  <si>
    <t>60</t>
  </si>
  <si>
    <t>6000</t>
  </si>
  <si>
    <t>12</t>
  </si>
  <si>
    <t>10</t>
  </si>
  <si>
    <t>2</t>
  </si>
  <si>
    <t>1</t>
  </si>
  <si>
    <t>239.99</t>
  </si>
  <si>
    <t>5000</t>
  </si>
  <si>
    <t>1000</t>
  </si>
  <si>
    <t>0.00</t>
  </si>
  <si>
    <t>Limited Credit</t>
  </si>
  <si>
    <t>20</t>
  </si>
  <si>
    <t>199.99</t>
  </si>
  <si>
    <t>22458.33</t>
  </si>
  <si>
    <t>33</t>
  </si>
  <si>
    <t>A1 Credit</t>
  </si>
  <si>
    <t>200</t>
  </si>
  <si>
    <t xml:space="preserve"> Terminal pause with 6 down </t>
  </si>
  <si>
    <t>5.28</t>
  </si>
  <si>
    <t>48877.50</t>
  </si>
  <si>
    <t>470.00</t>
  </si>
  <si>
    <t>70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</si>
</sst>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1245.34926241148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1245.34926241148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1245.34926241148</v>
      </c>
      <c r="B176" s="174" t="n">
        <f aca="false">B103</f>
        <v>0</v>
      </c>
      <c r="C176" s="171"/>
      <c r="D176" s="171"/>
      <c r="E176" s="174" t="n">
        <f aca="false">B105</f>
        <v>1245.34926241148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-6551.15811347375</v>
      </c>
      <c r="B191" s="99" t="str">
        <f aca="false">B123</f>
        <v>239.99</v>
      </c>
      <c r="C191" s="99"/>
      <c r="D191" s="23"/>
      <c r="E191" s="99" t="n">
        <f aca="false">E188+A191+B191+A194</f>
        <v>19948.8318865263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1245.34926241148</v>
      </c>
      <c r="B221" s="174" t="n">
        <f aca="false">B176</f>
        <v>0</v>
      </c>
      <c r="C221" s="171"/>
      <c r="D221" s="171"/>
      <c r="E221" s="174" t="n">
        <f aca="false">E176</f>
        <v>1245.34926241148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-6551.15811347375</v>
      </c>
      <c r="B233" s="99" t="str">
        <f aca="false">B191</f>
        <v>239.99</v>
      </c>
      <c r="C233" s="99"/>
      <c r="D233" s="109"/>
      <c r="E233" s="99" t="n">
        <f aca="false">E191</f>
        <v>19948.8318865263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1245.34926241148</v>
      </c>
      <c r="B239" s="99" t="n">
        <f aca="false">B176</f>
        <v>0</v>
      </c>
      <c r="C239" s="183"/>
      <c r="D239" s="183"/>
      <c r="E239" s="99" t="n">
        <f aca="false">E176</f>
        <v>1245.34926241148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316" t="n">
        <v>10000</v>
      </c>
      <c r="D70" s="32" t="n">
        <f aca="false">B70-A149</f>
        <v>1722</v>
      </c>
      <c r="E70" s="317" t="n">
        <f aca="false">D70/12</f>
        <v>143.5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3346.58333333333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278.881944444444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6278.58333333333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53.1868697055264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6331.77020303886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527.647516919905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587.647516919905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527.647516919905</v>
      </c>
      <c r="B134" s="320" t="n">
        <f aca="false">IF(A111="YES", B95, 0)</f>
        <v>60</v>
      </c>
      <c r="C134" s="325"/>
      <c r="D134" s="320" t="n">
        <f aca="false">B97</f>
        <v>587.647516919905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527.647516919905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587.647516919905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527.647516919905</v>
      </c>
      <c r="B143" s="38" t="n">
        <f aca="false">IF(A111="YES", B95, 0)</f>
        <v>60</v>
      </c>
      <c r="C143" s="316"/>
      <c r="D143" s="38" t="n">
        <f aca="false">B97</f>
        <v>587.647516919905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587.647516919905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527.647516919905</v>
      </c>
      <c r="B177" s="354" t="n">
        <f aca="false">IF(A111="YES", B95, 0)</f>
        <v>60</v>
      </c>
      <c r="C177" s="357"/>
      <c r="D177" s="354" t="n">
        <f aca="false">B91</f>
        <v>6278.58333333333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527.647516919905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587.647516919905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527.647516919905</v>
      </c>
      <c r="B186" s="99" t="n">
        <f aca="false">IF(A111="YES", B95, 0)</f>
        <v>60</v>
      </c>
      <c r="C186" s="352"/>
      <c r="D186" s="99" t="n">
        <f aca="false">B97</f>
        <v>587.647516919905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757.99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1722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459.99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1935.99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1935.99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53.1868697055264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0</v>
      </c>
      <c r="C134" s="325"/>
      <c r="D134" s="320" t="n">
        <f aca="false">B97</f>
        <v>786.488447402627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7078.39602662364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7078.39602662364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0</v>
      </c>
      <c r="C143" s="316"/>
      <c r="D143" s="38" t="n">
        <f aca="false">B97</f>
        <v>786.488447402627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0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7078.39602662364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7078.39602662364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0</v>
      </c>
      <c r="C186" s="352"/>
      <c r="D186" s="99" t="n">
        <f aca="false">B97</f>
        <v>786.488447402627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1349.85127868987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1302.50127868987</v>
      </c>
      <c r="B36" s="228" t="n">
        <f aca="false">IF(B26="YES", K42, "0.00")</f>
        <v>47.35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08"/>
    </row>
    <row r="40" customFormat="false" ht="17.35" hidden="false" customHeight="false" outlineLevel="0" collapsed="false">
      <c r="A40" s="103" t="n">
        <f aca="false">E36*A45/100</f>
        <v>6960</v>
      </c>
      <c r="B40" s="103" t="n">
        <f aca="false">IF(B26="YES", K42, "0.00")</f>
        <v>47.35</v>
      </c>
      <c r="C40" s="103"/>
      <c r="D40" s="103"/>
      <c r="E40" s="179" t="n">
        <f aca="false">K32</f>
        <v>947</v>
      </c>
      <c r="F40" s="183"/>
      <c r="G40" s="183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47.35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5406.6586473764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60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15093.3413526236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1349.85127868987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1302.50127868987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1349.85127868987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1349.85127868987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130"/>
      <c r="D82" s="130"/>
      <c r="E82" s="109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6960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6960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130"/>
      <c r="D86" s="130"/>
      <c r="E86" s="109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6046.66713823221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6046.66713823221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130"/>
      <c r="D88" s="130"/>
      <c r="E88" s="109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130"/>
      <c r="D89" s="130"/>
      <c r="E89" s="109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130"/>
      <c r="D90" s="130"/>
      <c r="E90" s="109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130"/>
      <c r="D92" s="130"/>
      <c r="E92" s="109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74.3825454545455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1976.40189631429</v>
      </c>
      <c r="C95" s="130"/>
      <c r="D95" s="130"/>
      <c r="E95" s="109"/>
      <c r="F95" s="91" t="s">
        <v>118</v>
      </c>
      <c r="G95" s="92" t="n">
        <f aca="false">G92/(G85)</f>
        <v>1922.57780899567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2050.78444176883</v>
      </c>
      <c r="C96" s="130"/>
      <c r="D96" s="130"/>
      <c r="E96" s="109"/>
      <c r="F96" s="93" t="s">
        <v>119</v>
      </c>
      <c r="G96" s="94" t="n">
        <f aca="false">G94+G95</f>
        <v>1984.56326354112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1976.40189631429</v>
      </c>
      <c r="B167" s="174" t="n">
        <f aca="false">B94</f>
        <v>74.3825454545455</v>
      </c>
      <c r="C167" s="171"/>
      <c r="D167" s="171"/>
      <c r="E167" s="174" t="n">
        <f aca="false">B96</f>
        <v>2050.78444176883</v>
      </c>
      <c r="F167" s="23"/>
      <c r="G167" s="23" t="n">
        <f aca="false">ROUND(G95, 2)</f>
        <v>1922.58</v>
      </c>
      <c r="H167" s="33"/>
      <c r="J167" s="173" t="e">
        <f aca="false">K95</f>
        <v>#VALUE!</v>
      </c>
      <c r="K167" s="174" t="n">
        <f aca="false">K94</f>
        <v>123.11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35000</v>
      </c>
      <c r="C170" s="178"/>
      <c r="D170" s="23"/>
      <c r="E170" s="179" t="n">
        <f aca="false">IF(A111="YES",A40, 0)</f>
        <v>6960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6960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6960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1700.42085945718</v>
      </c>
      <c r="B182" s="99" t="str">
        <f aca="false">B114</f>
        <v>239.99</v>
      </c>
      <c r="C182" s="99"/>
      <c r="D182" s="23"/>
      <c r="E182" s="99" t="n">
        <f aca="false">E179+A182+B182+A185</f>
        <v>28950.4108594572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6970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6980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6970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6970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0.081052</v>
      </c>
      <c r="B188" s="99" t="n">
        <f aca="false">(G158*B67)/1.2</f>
        <v>112.5</v>
      </c>
      <c r="C188" s="130"/>
      <c r="D188" s="130"/>
      <c r="E188" s="99" t="n">
        <f aca="false">(E40*A108)*0.1*C45/100</f>
        <v>11.364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223.855666666667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3" t="n">
        <f aca="false">E179+A201+B182+A185</f>
        <v>28358.37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1976.40189631429</v>
      </c>
      <c r="B212" s="174" t="n">
        <f aca="false">B167</f>
        <v>74.3825454545455</v>
      </c>
      <c r="C212" s="171"/>
      <c r="D212" s="171"/>
      <c r="E212" s="174" t="n">
        <f aca="false">E167</f>
        <v>2050.78444176883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1700.42085945718</v>
      </c>
      <c r="B224" s="99" t="str">
        <f aca="false">B182</f>
        <v>239.99</v>
      </c>
      <c r="C224" s="99"/>
      <c r="D224" s="109"/>
      <c r="E224" s="99" t="n">
        <f aca="false">E182</f>
        <v>28950.4108594572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1976.40189631429</v>
      </c>
      <c r="B230" s="99" t="n">
        <f aca="false">B167</f>
        <v>74.3825454545455</v>
      </c>
      <c r="C230" s="183"/>
      <c r="D230" s="183"/>
      <c r="E230" s="99" t="n">
        <f aca="false">E167</f>
        <v>2050.78444176883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6960</v>
      </c>
      <c r="B233" s="99" t="n">
        <f aca="false">E185</f>
        <v>6970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11.364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2223.85566666667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602.040859457178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213.631666666667</v>
      </c>
      <c r="C255" s="194"/>
      <c r="D255" s="195" t="s">
        <v>215</v>
      </c>
      <c r="E255" s="195"/>
      <c r="F255" s="196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947.04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1225.3174614409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1185.8574614409</v>
      </c>
      <c r="B36" s="228" t="n">
        <f aca="false">IF(B26="YES", K42, "0.00")</f>
        <v>39.46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15571.4354497864</v>
      </c>
      <c r="N39" s="1" t="n">
        <f aca="false">K39-L39</f>
        <v>4928.5645502136</v>
      </c>
      <c r="P39" s="208"/>
    </row>
    <row r="40" customFormat="false" ht="17.35" hidden="false" customHeight="false" outlineLevel="0" collapsed="false">
      <c r="A40" s="103" t="n">
        <f aca="false">E36*A45/100</f>
        <v>8700</v>
      </c>
      <c r="B40" s="103" t="n">
        <f aca="false">IF(B26="YES", K42, "0.00")</f>
        <v>39.46</v>
      </c>
      <c r="C40" s="103"/>
      <c r="D40" s="103"/>
      <c r="E40" s="179" t="n">
        <f aca="false">K32</f>
        <v>947.04</v>
      </c>
      <c r="F40" s="183"/>
      <c r="G40" s="183"/>
      <c r="H40" s="47"/>
      <c r="J40" s="2" t="s">
        <v>106</v>
      </c>
      <c r="K40" s="2" t="n">
        <f aca="false">(A40)/1.2</f>
        <v>7250</v>
      </c>
      <c r="L40" s="2" t="n">
        <f aca="false">K39-L39</f>
        <v>4928.5645502136</v>
      </c>
      <c r="N40" s="1" t="n">
        <f aca="false">N38-N39</f>
        <v>-2016.8845502136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39.46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6758.3233092205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50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13741.6766907795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1185.8574614409</v>
      </c>
      <c r="L47" s="2" t="n">
        <f aca="false">L49-K42</f>
        <v>760.54</v>
      </c>
      <c r="M47" s="1" t="n">
        <f aca="false">K47-L47</f>
        <v>425.317461440897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1225.3174614409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1225.3174614409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5854.80306952689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1185.8574614409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1185.8574614409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1225.3174614409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1225.3174614409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8700</v>
      </c>
      <c r="C82" s="130"/>
      <c r="D82" s="130"/>
      <c r="E82" s="109"/>
      <c r="F82" s="31" t="s">
        <v>106</v>
      </c>
      <c r="G82" s="33" t="n">
        <f aca="false">IF(A111 = "Yes", A40, 0)</f>
        <v>8700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8700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8700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7879.2543195884</v>
      </c>
      <c r="C86" s="130"/>
      <c r="D86" s="130"/>
      <c r="E86" s="109"/>
      <c r="F86" s="31" t="s">
        <v>110</v>
      </c>
      <c r="G86" s="33" t="n">
        <f aca="false">(G82/((1+G84)^(G85+1)))</f>
        <v>8153.91707257453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7558.33392279027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7558.33392279027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19120.7456804116</v>
      </c>
      <c r="C88" s="130"/>
      <c r="D88" s="130"/>
      <c r="E88" s="109"/>
      <c r="F88" s="31" t="s">
        <v>112</v>
      </c>
      <c r="G88" s="33" t="n">
        <f aca="false">G81-G86</f>
        <v>18846.0829274255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1825.9175097107</v>
      </c>
      <c r="C89" s="130"/>
      <c r="D89" s="130"/>
      <c r="E89" s="109"/>
      <c r="F89" s="31" t="s">
        <v>113</v>
      </c>
      <c r="G89" s="33" t="n">
        <f aca="false">(G88/G87)</f>
        <v>1769.46316969156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20085.0926068177</v>
      </c>
      <c r="C90" s="130"/>
      <c r="D90" s="130"/>
      <c r="E90" s="109"/>
      <c r="F90" s="31" t="s">
        <v>114</v>
      </c>
      <c r="G90" s="33" t="n">
        <f aca="false">((G89*(G85))+G77)</f>
        <v>19464.0948666072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20085.0926068177</v>
      </c>
      <c r="C92" s="130"/>
      <c r="D92" s="130"/>
      <c r="E92" s="109"/>
      <c r="F92" s="56" t="s">
        <v>116</v>
      </c>
      <c r="G92" s="65" t="n">
        <f aca="false">(G90+G91)</f>
        <v>19464.0948666072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51.6567272727273</v>
      </c>
      <c r="C94" s="130"/>
      <c r="D94" s="130"/>
      <c r="E94" s="109"/>
      <c r="F94" s="88" t="s">
        <v>117</v>
      </c>
      <c r="G94" s="259" t="n">
        <f aca="false">IF(B26="YES",((E40/B85)*(1+A108)*(C45/100)),"0")</f>
        <v>51.6567272727273</v>
      </c>
      <c r="H94" s="33"/>
      <c r="J94" s="88" t="s">
        <v>117</v>
      </c>
      <c r="K94" s="89" t="n">
        <f aca="false">((E40/K85)*(1+J108))*1.2</f>
        <v>123.1152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103.313454545455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123.976145454545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1825.9175097107</v>
      </c>
      <c r="C95" s="130"/>
      <c r="D95" s="130"/>
      <c r="E95" s="109"/>
      <c r="F95" s="91" t="s">
        <v>118</v>
      </c>
      <c r="G95" s="92" t="n">
        <f aca="false">G92/(G85)</f>
        <v>1769.46316969156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1877.57423698342</v>
      </c>
      <c r="C96" s="130"/>
      <c r="D96" s="130"/>
      <c r="E96" s="109"/>
      <c r="F96" s="93" t="s">
        <v>119</v>
      </c>
      <c r="G96" s="94" t="n">
        <f aca="false">G94+G95</f>
        <v>1821.11989696429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1825.9175097107</v>
      </c>
      <c r="B167" s="174" t="n">
        <f aca="false">B94</f>
        <v>51.6567272727273</v>
      </c>
      <c r="C167" s="171"/>
      <c r="D167" s="171"/>
      <c r="E167" s="174" t="n">
        <f aca="false">B96</f>
        <v>1877.57423698342</v>
      </c>
      <c r="F167" s="23"/>
      <c r="G167" s="23" t="n">
        <f aca="false">ROUND(G95, 2)</f>
        <v>1769.46</v>
      </c>
      <c r="H167" s="33"/>
      <c r="J167" s="173" t="e">
        <f aca="false">K95</f>
        <v>#VALUE!</v>
      </c>
      <c r="K167" s="174" t="n">
        <f aca="false">K94</f>
        <v>123.1152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103.313454545455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123.976145454545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8700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8700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8700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8700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1785.09260681766</v>
      </c>
      <c r="B182" s="99" t="str">
        <f aca="false">B114</f>
        <v>199.99</v>
      </c>
      <c r="C182" s="99"/>
      <c r="D182" s="23"/>
      <c r="E182" s="99" t="n">
        <f aca="false">E179+A182+(B182*1.2)+A185</f>
        <v>29035.0806068177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8710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8720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8710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8710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112.5</v>
      </c>
      <c r="C188" s="130"/>
      <c r="D188" s="130"/>
      <c r="E188" s="99" t="n">
        <f aca="false">(E40*A108)*0.1*(C45/100)</f>
        <v>9.4704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28.4112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18.9408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18.9408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221.9604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1877.57423698342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1164.06</v>
      </c>
      <c r="B201" s="183" t="n">
        <f aca="false">E179+A201+(B182*1.2)+A185</f>
        <v>28414.048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1825.9175097107</v>
      </c>
      <c r="B212" s="174" t="n">
        <f aca="false">B167</f>
        <v>51.6567272727273</v>
      </c>
      <c r="C212" s="171"/>
      <c r="D212" s="171"/>
      <c r="E212" s="174" t="n">
        <f aca="false">E167</f>
        <v>1877.57423698342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1785.09260681766</v>
      </c>
      <c r="B224" s="99" t="str">
        <f aca="false">B182</f>
        <v>199.99</v>
      </c>
      <c r="C224" s="99"/>
      <c r="D224" s="109"/>
      <c r="E224" s="99" t="n">
        <f aca="false">E182</f>
        <v>29035.0806068177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1825.9175097107</v>
      </c>
      <c r="B230" s="99" t="n">
        <f aca="false">B167</f>
        <v>51.6567272727273</v>
      </c>
      <c r="C230" s="183"/>
      <c r="D230" s="183"/>
      <c r="E230" s="99" t="n">
        <f aca="false">E167</f>
        <v>1877.57423698342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8700</v>
      </c>
      <c r="B233" s="99" t="n">
        <f aca="false">E185</f>
        <v>8710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9.4704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2221.9604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631.032606817658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194.694</v>
      </c>
      <c r="C255" s="194"/>
      <c r="D255" s="195" t="s">
        <v>215</v>
      </c>
      <c r="E255" s="195"/>
      <c r="F255" s="196" t="n">
        <f aca="false">(B254-F254)+B255</f>
        <v>690.726606817658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631.032606817658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94.704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690.726606817658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3322.125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94.9178571428572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739.486385940211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219.25070337477</v>
      </c>
      <c r="C86" s="473" t="s">
        <v>227</v>
      </c>
      <c r="D86" s="211"/>
      <c r="E86" s="466" t="n">
        <f aca="false">B86/(B58+B57)</f>
        <v>6.26430581070772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745.750691750919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745.750691750919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1239.988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745.750691750919</v>
      </c>
      <c r="B128" s="320" t="n">
        <f aca="false">IF(A105="YES", B89, 0)</f>
        <v>0</v>
      </c>
      <c r="C128" s="324"/>
      <c r="D128" s="320" t="n">
        <f aca="false">B91</f>
        <v>745.750691750919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745.750691750919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745.750691750919</v>
      </c>
      <c r="B134" s="38" t="n">
        <f aca="false">E114</f>
        <v>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745.750691750919</v>
      </c>
      <c r="B137" s="38" t="n">
        <f aca="false">IF(A105="YES", B89, 0)</f>
        <v>0</v>
      </c>
      <c r="C137" s="316"/>
      <c r="D137" s="38" t="n">
        <f aca="false">B91</f>
        <v>745.750691750919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745.750691750919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745.750691750919</v>
      </c>
      <c r="B177" s="354" t="n">
        <f aca="false">IF(A105="YES", B89, 0)</f>
        <v>0</v>
      </c>
      <c r="C177" s="356"/>
      <c r="D177" s="354" t="n">
        <f aca="false">B91</f>
        <v>745.750691750919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745.750691750919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745.750691750919</v>
      </c>
      <c r="B183" s="99" t="n">
        <f aca="false">E114</f>
        <v>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745.750691750919</v>
      </c>
      <c r="B186" s="99" t="n">
        <f aca="false">IF(A105="YES", B89, 0)</f>
        <v>0</v>
      </c>
      <c r="C186" s="352"/>
      <c r="D186" s="99" t="n">
        <f aca="false">B91</f>
        <v>745.750691750919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893.624166666667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372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36.9408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2052.01670334017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2088.95750334017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401.167058823529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2052.01670334017</v>
      </c>
      <c r="B128" s="320" t="n">
        <f aca="false">IF(A105="YES", B89, 0)</f>
        <v>36.9408</v>
      </c>
      <c r="C128" s="324"/>
      <c r="D128" s="320" t="n">
        <f aca="false">B91</f>
        <v>2088.95750334017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2052.01670334017</v>
      </c>
      <c r="C131" s="316"/>
      <c r="D131" s="38" t="n">
        <f aca="false">IF(A105="YES", B89*B57, 0)</f>
        <v>36.9408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401.167058823529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2088.95750334017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2052.01670334017</v>
      </c>
      <c r="B137" s="38" t="n">
        <f aca="false">IF(A105="YES", B89, 0)</f>
        <v>36.9408</v>
      </c>
      <c r="C137" s="316"/>
      <c r="D137" s="38" t="n">
        <f aca="false">B91</f>
        <v>2088.95750334017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2088.95750334017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2052.01670334017</v>
      </c>
      <c r="B177" s="354" t="n">
        <f aca="false">IF(A105="YES", B89, 0)</f>
        <v>36.9408</v>
      </c>
      <c r="C177" s="356"/>
      <c r="D177" s="354" t="n">
        <f aca="false">B91</f>
        <v>2088.95750334017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2052.01670334017</v>
      </c>
      <c r="C180" s="352"/>
      <c r="D180" s="99" t="n">
        <f aca="false">IF(A105="YES", B89*B57, 0)</f>
        <v>36.9408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2088.95750334017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2052.01670334017</v>
      </c>
      <c r="B186" s="99" t="n">
        <f aca="false">IF(A105="YES", B89, 0)</f>
        <v>36.9408</v>
      </c>
      <c r="C186" s="352"/>
      <c r="D186" s="99" t="n">
        <f aca="false">B91</f>
        <v>2088.95750334017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913.776466666667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1741.97966666667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1886.54203550445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1886.54203550445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15474.0904686288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60000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1886.54203550445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1886.54203550445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1886.54203550445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7455</v>
      </c>
      <c r="C64" s="465" t="n">
        <v>10000</v>
      </c>
      <c r="D64" s="290" t="n">
        <f aca="false">B64</f>
        <v>7455</v>
      </c>
      <c r="E64" s="466" t="n">
        <f aca="false">D64/(B58+B57)</f>
        <v>213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9721.66666666667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277.761904761905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1886.54203550445</v>
      </c>
      <c r="C83" s="473"/>
      <c r="D83" s="211"/>
      <c r="E83" s="466" t="n">
        <f aca="false">B83+E80+E77+E64</f>
        <v>2157.95473391715</v>
      </c>
      <c r="F83" s="63"/>
      <c r="G83" s="304" t="s">
        <v>104</v>
      </c>
      <c r="H83" s="305" t="n">
        <f aca="false">H47</f>
        <v>1886.54203550445</v>
      </c>
      <c r="I83" s="211"/>
      <c r="J83" s="211"/>
      <c r="K83" s="212"/>
      <c r="L83" s="63"/>
      <c r="M83" s="304" t="s">
        <v>104</v>
      </c>
      <c r="N83" s="305" t="n">
        <f aca="false">H47</f>
        <v>1886.54203550445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75750.6379093224</v>
      </c>
      <c r="C85" s="473"/>
      <c r="D85" s="473"/>
      <c r="E85" s="466" t="n">
        <f aca="false">B85/(B58+B57)</f>
        <v>2164.30394026635</v>
      </c>
      <c r="F85" s="63"/>
      <c r="G85" s="287" t="s">
        <v>114</v>
      </c>
      <c r="H85" s="127" t="n">
        <f aca="false">((H83*H29)+H81)*1.2</f>
        <v>80491.7654911869</v>
      </c>
      <c r="I85" s="211"/>
      <c r="J85" s="211"/>
      <c r="K85" s="212"/>
      <c r="L85" s="63"/>
      <c r="M85" s="287" t="s">
        <v>114</v>
      </c>
      <c r="N85" s="127" t="n">
        <f aca="false">((N83*H29)+N81)</f>
        <v>66746.4712426558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641.695601490831</v>
      </c>
      <c r="C86" s="473" t="s">
        <v>227</v>
      </c>
      <c r="D86" s="211"/>
      <c r="E86" s="466" t="n">
        <f aca="false">B86/(B58+B57)</f>
        <v>18.3341600425952</v>
      </c>
      <c r="F86" s="63"/>
      <c r="G86" s="210" t="s">
        <v>115</v>
      </c>
      <c r="H86" s="299" t="n">
        <f aca="false">((((H83*H29)+H81))/(1-H70))*H70</f>
        <v>568.215367525523</v>
      </c>
      <c r="I86" s="211"/>
      <c r="J86" s="211"/>
      <c r="K86" s="212"/>
      <c r="L86" s="63"/>
      <c r="M86" s="210" t="s">
        <v>115</v>
      </c>
      <c r="N86" s="299" t="n">
        <f aca="false">(N85/(1-N70))*N70</f>
        <v>565.419885476309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76392.3335108133</v>
      </c>
      <c r="C87" s="473"/>
      <c r="D87" s="475"/>
      <c r="E87" s="466" t="n">
        <f aca="false">E86+E85</f>
        <v>2182.63810030895</v>
      </c>
      <c r="F87" s="63"/>
      <c r="G87" s="284" t="s">
        <v>116</v>
      </c>
      <c r="H87" s="129" t="n">
        <f aca="false">IF(H110="YES",((H85+H86)-K114),(H85+H86))</f>
        <v>81059.9808587124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67311.8911281321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2182.63810030895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2026.49952146781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1682.7972782033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2182.63810030895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2026.49952146781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1682.7972782033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2026.49952146781</v>
      </c>
      <c r="H127" s="174" t="n">
        <f aca="false">IF(G105="YES", H89*H57, 0)</f>
        <v>0</v>
      </c>
      <c r="I127" s="174"/>
      <c r="J127" s="333" t="n">
        <f aca="false">H91</f>
        <v>2026.49952146781</v>
      </c>
      <c r="K127" s="212"/>
      <c r="L127" s="63"/>
      <c r="M127" s="332" t="n">
        <f aca="false">N90</f>
        <v>1682.7972782033</v>
      </c>
      <c r="N127" s="174" t="n">
        <f aca="false">IF(M105="YES", N89*N57, 0)</f>
        <v>0</v>
      </c>
      <c r="O127" s="174"/>
      <c r="P127" s="174" t="n">
        <f aca="false">N91</f>
        <v>1682.7972782033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2182.63810030895</v>
      </c>
      <c r="B128" s="320" t="n">
        <f aca="false">IF(A105="YES", B89, 0)</f>
        <v>0</v>
      </c>
      <c r="C128" s="324"/>
      <c r="D128" s="320" t="n">
        <f aca="false">B91</f>
        <v>2182.63810030895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2182.63810030895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12158.9971288069</v>
      </c>
      <c r="H133" s="99" t="n">
        <f aca="false">IF(G105="YES", H89*H57, 0)</f>
        <v>0</v>
      </c>
      <c r="I133" s="217"/>
      <c r="J133" s="181" t="n">
        <f aca="false">H91*H57</f>
        <v>12158.9971288069</v>
      </c>
      <c r="K133" s="212"/>
      <c r="L133" s="63"/>
      <c r="M133" s="182" t="n">
        <f aca="false">N90*N57</f>
        <v>10096.7836692198</v>
      </c>
      <c r="N133" s="99" t="n">
        <f aca="false">IF(M105="YES", N89*N57, 0)</f>
        <v>0</v>
      </c>
      <c r="O133" s="217"/>
      <c r="P133" s="181" t="n">
        <f aca="false">N91*N57</f>
        <v>10096.7836692198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2182.63810030895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2182.63810030895</v>
      </c>
      <c r="B137" s="38" t="n">
        <f aca="false">IF(A105="YES", B89, 0)</f>
        <v>0</v>
      </c>
      <c r="C137" s="316"/>
      <c r="D137" s="38" t="n">
        <f aca="false">B91</f>
        <v>2182.63810030895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2026.49952146781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1682.7972782033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2182.63810030895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2182.63810030895</v>
      </c>
      <c r="B177" s="354" t="n">
        <f aca="false">IF(A105="YES", B89, 0)</f>
        <v>0</v>
      </c>
      <c r="C177" s="356"/>
      <c r="D177" s="354" t="n">
        <f aca="false">B91</f>
        <v>2182.63810030895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2182.63810030895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2182.63810030895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2182.63810030895</v>
      </c>
      <c r="B186" s="99" t="n">
        <f aca="false">IF(A105="YES", B89, 0)</f>
        <v>0</v>
      </c>
      <c r="C186" s="352"/>
      <c r="D186" s="99" t="n">
        <f aca="false">B91</f>
        <v>2182.63810030895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7455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7001.35583333333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7455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7001.35583333333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641.695601490831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404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211.6945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671.107404571736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0</v>
      </c>
      <c r="C134" s="324"/>
      <c r="D134" s="320" t="n">
        <f aca="false">B97</f>
        <v>671.107404571736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671.107404571736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0</v>
      </c>
      <c r="C143" s="316"/>
      <c r="D143" s="38" t="n">
        <f aca="false">B97</f>
        <v>671.107404571736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671.107404571736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0</v>
      </c>
      <c r="C177" s="356"/>
      <c r="D177" s="354" t="n">
        <f aca="false">A177+B177</f>
        <v>671.107404571736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671.107404571736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0</v>
      </c>
      <c r="C186" s="352"/>
      <c r="D186" s="99" t="n">
        <f aca="false">B97</f>
        <v>671.107404571736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390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3" t="n">
        <v>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1025.03014357859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78</v>
      </c>
      <c r="C134" s="325"/>
      <c r="D134" s="320" t="n">
        <f aca="false">B97</f>
        <v>1025.03014357859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1025.03014357859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78</v>
      </c>
      <c r="C143" s="316"/>
      <c r="D143" s="38" t="n">
        <f aca="false">B97</f>
        <v>1025.03014357859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1025.03014357859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78</v>
      </c>
      <c r="C177" s="357"/>
      <c r="D177" s="354" t="n">
        <f aca="false">B97</f>
        <v>1025.03014357859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1025.03014357859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78</v>
      </c>
      <c r="C186" s="352"/>
      <c r="D186" s="99" t="n">
        <f aca="false">B97</f>
        <v>1025.03014357859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2032.45138666667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2032.45138666667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10000.0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n">
        <f aca="false">IF(B26="YES", K42, "0.00")</f>
        <v>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7190.41907907213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15616.5453595405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527.306406628238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18455.7242319883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18455.7242319883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527.306406628238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527.306406628238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527.306406628238</v>
      </c>
      <c r="B167" s="174" t="n">
        <f aca="false">B94</f>
        <v>0</v>
      </c>
      <c r="C167" s="171"/>
      <c r="D167" s="171"/>
      <c r="E167" s="174" t="n">
        <f aca="false">B96</f>
        <v>527.306406628238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8055.72423198832</v>
      </c>
      <c r="B182" s="99" t="str">
        <f aca="false">B114</f>
        <v>239.99</v>
      </c>
      <c r="C182" s="99"/>
      <c r="D182" s="23"/>
      <c r="E182" s="99" t="n">
        <f aca="false">E179+A182+B182+A185</f>
        <v>36655.7142319883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527.306406628238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527.306406628238</v>
      </c>
      <c r="B212" s="174" t="n">
        <f aca="false">B167</f>
        <v>0</v>
      </c>
      <c r="C212" s="171"/>
      <c r="D212" s="171"/>
      <c r="E212" s="174" t="n">
        <f aca="false">E167</f>
        <v>527.306406628238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8055.72423198832</v>
      </c>
      <c r="B224" s="99" t="str">
        <f aca="false">B182</f>
        <v>239.99</v>
      </c>
      <c r="C224" s="99"/>
      <c r="D224" s="109"/>
      <c r="E224" s="99" t="n">
        <f aca="false">E182</f>
        <v>36655.7142319883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527.306406628238</v>
      </c>
      <c r="B230" s="99" t="n">
        <f aca="false">B167</f>
        <v>0</v>
      </c>
      <c r="C230" s="183"/>
      <c r="D230" s="183"/>
      <c r="E230" s="99" t="n">
        <f aca="false">E167</f>
        <v>527.306406628238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3529.47423198832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3345.96589865499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3529.47423198832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3345.96589865499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300.052130927544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30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38770.3735299912</v>
      </c>
      <c r="N39" s="1" t="n">
        <f aca="false">K39-L39</f>
        <v>-16312.0435299912</v>
      </c>
      <c r="P39" s="208"/>
    </row>
    <row r="40" customFormat="false" ht="17.35" hidden="false" customHeight="false" outlineLevel="0" collapsed="false">
      <c r="A40" s="103" t="n">
        <f aca="false">E36*A45/100</f>
        <v>17950.0</v>
      </c>
      <c r="B40" s="103" t="n">
        <f aca="false">IF(B26="YES", K42, "0.00")</f>
        <v>30</v>
      </c>
      <c r="C40" s="103"/>
      <c r="D40" s="103"/>
      <c r="E40" s="179" t="n">
        <f aca="false">K32</f>
        <v>2160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-16312.0435299912</v>
      </c>
      <c r="N40" s="1" t="n">
        <f aca="false">N38-N39</f>
        <v>19223.7235299912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270.052130927544</v>
      </c>
      <c r="L47" s="2" t="n">
        <f aca="false">L49-K42</f>
        <v>770</v>
      </c>
      <c r="M47" s="1" t="n">
        <f aca="false">K47-L47</f>
        <v>-499.947869072456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300.052130927544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300.052130927544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3288.10423421165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300.052130927544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300.052130927544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11421.4434489359</v>
      </c>
      <c r="C88" s="130"/>
      <c r="D88" s="130"/>
      <c r="E88" s="109"/>
      <c r="F88" s="31" t="s">
        <v>112</v>
      </c>
      <c r="G88" s="33" t="n">
        <f aca="false">G81-G86</f>
        <v>10284.6446267706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371.713741360092</v>
      </c>
      <c r="C89" s="130"/>
      <c r="D89" s="130"/>
      <c r="E89" s="109"/>
      <c r="F89" s="31" t="s">
        <v>113</v>
      </c>
      <c r="G89" s="33" t="n">
        <f aca="false">(G88/G87)</f>
        <v>323.373573477129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13009.9809476032</v>
      </c>
      <c r="C90" s="130"/>
      <c r="D90" s="130"/>
      <c r="E90" s="109"/>
      <c r="F90" s="31" t="s">
        <v>114</v>
      </c>
      <c r="G90" s="33" t="n">
        <f aca="false">((G89*(G85))+G77)</f>
        <v>11318.0750716995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13009.9809476032</v>
      </c>
      <c r="C92" s="130"/>
      <c r="D92" s="130"/>
      <c r="E92" s="109"/>
      <c r="F92" s="56" t="s">
        <v>116</v>
      </c>
      <c r="G92" s="65" t="n">
        <f aca="false">(G90+G91)</f>
        <v>11318.0750716995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37.0285714285714</v>
      </c>
      <c r="C94" s="130"/>
      <c r="D94" s="130"/>
      <c r="E94" s="109"/>
      <c r="F94" s="88" t="s">
        <v>117</v>
      </c>
      <c r="G94" s="259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74.0571428571429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88.8685714285714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371.713741360092</v>
      </c>
      <c r="C95" s="130"/>
      <c r="D95" s="130"/>
      <c r="E95" s="109"/>
      <c r="F95" s="91" t="s">
        <v>118</v>
      </c>
      <c r="G95" s="92" t="n">
        <f aca="false">G92/(G85)</f>
        <v>323.373573477129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408.742312788664</v>
      </c>
      <c r="C96" s="130"/>
      <c r="D96" s="130"/>
      <c r="E96" s="109"/>
      <c r="F96" s="93" t="s">
        <v>119</v>
      </c>
      <c r="G96" s="94" t="n">
        <f aca="false">G94+G95</f>
        <v>360.402144905701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371.713741360092</v>
      </c>
      <c r="B167" s="174" t="n">
        <f aca="false">B94</f>
        <v>37.0285714285714</v>
      </c>
      <c r="C167" s="171"/>
      <c r="D167" s="171"/>
      <c r="E167" s="174" t="n">
        <f aca="false">B96</f>
        <v>408.742312788664</v>
      </c>
      <c r="F167" s="23"/>
      <c r="G167" s="23" t="n">
        <f aca="false">ROUND(G95, 2)</f>
        <v>323.37</v>
      </c>
      <c r="H167" s="33"/>
      <c r="J167" s="173" t="e">
        <f aca="false">K95</f>
        <v>#VALUE!</v>
      </c>
      <c r="K167" s="174" t="n">
        <f aca="false">K94</f>
        <v>93.6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74.0571428571429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88.8685714285714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6259.98094760323</v>
      </c>
      <c r="B182" s="99" t="str">
        <f aca="false">B114</f>
        <v>199.99</v>
      </c>
      <c r="C182" s="99"/>
      <c r="D182" s="23"/>
      <c r="E182" s="99" t="n">
        <f aca="false">E179+A182+(B182*1.2)+A185</f>
        <v>33259.9689476032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21.6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64.8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43.2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344.506666666667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408.742312788664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4567.95</v>
      </c>
      <c r="B201" s="183" t="n">
        <f aca="false">E179+A201+(B182*1.2)+A185</f>
        <v>31567.938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371.713741360092</v>
      </c>
      <c r="B212" s="174" t="n">
        <f aca="false">B167</f>
        <v>37.0285714285714</v>
      </c>
      <c r="C212" s="171"/>
      <c r="D212" s="171"/>
      <c r="E212" s="174" t="n">
        <f aca="false">E167</f>
        <v>408.742312788664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6259.98094760323</v>
      </c>
      <c r="B224" s="99" t="str">
        <f aca="false">B182</f>
        <v>199.99</v>
      </c>
      <c r="C224" s="99"/>
      <c r="D224" s="109"/>
      <c r="E224" s="99" t="n">
        <f aca="false">E182</f>
        <v>33259.9689476032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371.713741360092</v>
      </c>
      <c r="B230" s="99" t="n">
        <f aca="false">B167</f>
        <v>37.0285714285714</v>
      </c>
      <c r="C230" s="183"/>
      <c r="D230" s="183"/>
      <c r="E230" s="99" t="n">
        <f aca="false">E167</f>
        <v>408.742312788664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21.6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2261.17666666666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1702.03094760323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315.99</v>
      </c>
      <c r="C255" s="194"/>
      <c r="D255" s="195" t="s">
        <v>215</v>
      </c>
      <c r="E255" s="195"/>
      <c r="F255" s="196" t="n">
        <f aca="false">(B254-F254)+B255</f>
        <v>1750.52094760323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1702.03094760323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1750.52094760323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4500.0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40.0</v>
      </c>
      <c r="B45" s="130"/>
      <c r="C45" s="62" t="n">
        <v>40.0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239.99</v>
      </c>
      <c r="C182" s="99"/>
      <c r="D182" s="23"/>
      <c r="E182" s="99" t="n">
        <f aca="false">E179+A182+B182+A185</f>
        <v>32999.6732327355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E179+A201+B182+A185</f>
        <v>31375.39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239.99</v>
      </c>
      <c r="C224" s="99"/>
      <c r="D224" s="109"/>
      <c r="E224" s="99" t="n">
        <f aca="false">E182</f>
        <v>32999.6732327355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1466.77489940213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1466.77489940213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22916.67</v>
      </c>
      <c r="C2" s="4" t="s">
        <v>2</v>
      </c>
      <c r="D2" s="5" t="n">
        <f aca="false">C9</f>
        <v>4583.334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27500.004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22916.67</v>
      </c>
      <c r="C9" s="14" t="n">
        <f aca="false">B9*0.2</f>
        <v>4583.334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22916.67</v>
      </c>
      <c r="C15" s="14" t="n">
        <f aca="false">SUM(C9:C13)</f>
        <v>4583.334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27500.004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326.97280711498</v>
      </c>
      <c r="F33" s="228"/>
      <c r="G33" s="228"/>
      <c r="H33" s="47"/>
      <c r="I33" s="2"/>
      <c r="J33" s="34" t="s">
        <v>351</v>
      </c>
      <c r="K33" s="48" t="n">
        <f aca="false">E21</f>
        <v>22916.67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326.97280711498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22916.67</v>
      </c>
      <c r="L39" s="2" t="n">
        <f aca="false">(L47*K46)+K44</f>
        <v>38350.3594675147</v>
      </c>
      <c r="N39" s="1" t="n">
        <f aca="false">K39-L39</f>
        <v>-15433.6894675147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-15433.6894675147</v>
      </c>
      <c r="N40" s="1" t="n">
        <f aca="false">N38-N39</f>
        <v>18345.3694675147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10668.3016224837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326.97280711498</v>
      </c>
      <c r="L47" s="2" t="n">
        <f aca="false">L49-K42</f>
        <v>800</v>
      </c>
      <c r="M47" s="1" t="n">
        <f aca="false">K47-L47</f>
        <v>-473.02719288502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326.97280711498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326.97280711498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3028.66217659618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326.97280711498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326.97280711498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326.97280711498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326.97280711498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22916.67</v>
      </c>
      <c r="C121" s="117" t="n">
        <v>24375.0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27500.004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27500.004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27500.004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22916.67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22916.67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4583.334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27500.004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27500.004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1458.33</v>
      </c>
      <c r="I148" s="1" t="n">
        <f aca="false">(H148-G81)/1.2</f>
        <v>-21076.3916666667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1458.33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1781.23666666667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8811.12289413229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91.3836873663667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n">
        <f aca="false">IF(B26="YES", H42, "")</f>
        <v>0</v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15217.1072807326</v>
      </c>
      <c r="C85" s="473"/>
      <c r="D85" s="473"/>
      <c r="E85" s="466" t="n">
        <f aca="false">B85/(B58+B57)</f>
        <v>422.697424464794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15324.529377309</v>
      </c>
      <c r="C87" s="473"/>
      <c r="D87" s="475"/>
      <c r="E87" s="466" t="n">
        <f aca="false">E86+E85</f>
        <v>425.681371591916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425.681371591916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425.681371591916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425.681371591916</v>
      </c>
      <c r="B128" s="320" t="n">
        <f aca="false">IF(A105="YES", B89, 0)</f>
        <v>0</v>
      </c>
      <c r="C128" s="324"/>
      <c r="D128" s="320" t="n">
        <f aca="false">B91</f>
        <v>425.681371591916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425.681371591916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425.681371591916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425.681371591916</v>
      </c>
      <c r="B137" s="38" t="n">
        <f aca="false">IF(A105="YES", B89, 0)</f>
        <v>0</v>
      </c>
      <c r="C137" s="316"/>
      <c r="D137" s="38" t="n">
        <f aca="false">B91</f>
        <v>425.681371591916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888.07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425.681371591916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425.681371591916</v>
      </c>
      <c r="B177" s="354" t="n">
        <f aca="false">IF(A105="YES", B89, 0)</f>
        <v>0</v>
      </c>
      <c r="C177" s="356"/>
      <c r="D177" s="354" t="n">
        <f aca="false">B91</f>
        <v>425.681371591916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425.681371591916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425.681371591916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425.681371591916</v>
      </c>
      <c r="B186" s="99" t="n">
        <f aca="false">IF(A105="YES", B89, 0)</f>
        <v>0</v>
      </c>
      <c r="C186" s="352"/>
      <c r="D186" s="99" t="n">
        <f aca="false">B91</f>
        <v>425.681371591916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888.07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139.99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2221.65958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0.0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0.0</v>
      </c>
      <c r="C4" s="485" t="n">
        <v>0.0</v>
      </c>
      <c r="D4" s="485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0.0</v>
      </c>
      <c r="C5" s="484" t="n">
        <v>0.0</v>
      </c>
      <c r="D5" s="484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402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410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0.0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0.0</v>
      </c>
      <c r="C4" s="485" t="n">
        <v>0.0</v>
      </c>
      <c r="D4" s="485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0.0</v>
      </c>
      <c r="C5" s="484" t="n">
        <v>0.0</v>
      </c>
      <c r="D5" s="484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402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2806.45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2830.22388059702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235.851990049751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300.851990049751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410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235.851990049751</v>
      </c>
      <c r="B134" s="320" t="n">
        <f aca="false">IF(A111="YES", B95, 0)</f>
        <v>65</v>
      </c>
      <c r="C134" s="325"/>
      <c r="D134" s="320" t="n">
        <f aca="false">B97</f>
        <v>300.851990049751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2122.66791044776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2707.66791044776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235.851990049751</v>
      </c>
      <c r="B143" s="38" t="n">
        <f aca="false">IF(A111="YES", B95, 0)</f>
        <v>65</v>
      </c>
      <c r="C143" s="316"/>
      <c r="D143" s="38" t="n">
        <f aca="false">B97</f>
        <v>300.851990049751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300.851990049751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235.851990049751</v>
      </c>
      <c r="B177" s="354" t="n">
        <f aca="false">IF(A111="YES", B95, 0)</f>
        <v>65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2122.66791044776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2707.66791044776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235.851990049751</v>
      </c>
      <c r="B186" s="99" t="n">
        <f aca="false">IF(A111="YES", B95, 0)</f>
        <v>65</v>
      </c>
      <c r="C186" s="352"/>
      <c r="D186" s="99" t="n">
        <f aca="false">B97</f>
        <v>300.851990049751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408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402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408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402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400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180.0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9515.41666666667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264.31712962963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1678.81117286999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60659.4244455419</v>
      </c>
      <c r="C85" s="473"/>
      <c r="D85" s="473"/>
      <c r="E85" s="466" t="n">
        <f aca="false">B85/(B58+B57)</f>
        <v>1684.98401237616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513.855551979177</v>
      </c>
      <c r="C86" s="473" t="s">
        <v>227</v>
      </c>
      <c r="D86" s="211"/>
      <c r="E86" s="466" t="n">
        <f aca="false">B86/(B58+B57)</f>
        <v>14.2737653327549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61173.279997521</v>
      </c>
      <c r="C87" s="473"/>
      <c r="D87" s="475"/>
      <c r="E87" s="466" t="n">
        <f aca="false">E86+E85</f>
        <v>1699.25777770892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1699.25777770892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1764.25777770892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1749.60942506276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1451.35055881294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1264.39024390244</v>
      </c>
      <c r="I127" s="174"/>
      <c r="J127" s="333" t="n">
        <f aca="false">H91</f>
        <v>1749.60942506276</v>
      </c>
      <c r="K127" s="212"/>
      <c r="L127" s="63"/>
      <c r="M127" s="332" t="n">
        <f aca="false">N90</f>
        <v>1275.74080271537</v>
      </c>
      <c r="N127" s="174" t="n">
        <f aca="false">IF(M105="YES", N89*N57, 0)</f>
        <v>1053.65853658537</v>
      </c>
      <c r="O127" s="174"/>
      <c r="P127" s="174" t="n">
        <f aca="false">N91</f>
        <v>1451.35055881294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1699.25777770892</v>
      </c>
      <c r="B128" s="320" t="n">
        <f aca="false">IF(A105="YES", B89, 0)</f>
        <v>65</v>
      </c>
      <c r="C128" s="324"/>
      <c r="D128" s="320" t="n">
        <f aca="false">B91</f>
        <v>1764.25777770892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1699.25777770892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1264.39024390244</v>
      </c>
      <c r="I133" s="217"/>
      <c r="J133" s="181" t="n">
        <f aca="false">H91*H57</f>
        <v>10497.6565503766</v>
      </c>
      <c r="K133" s="212"/>
      <c r="L133" s="63"/>
      <c r="M133" s="182" t="n">
        <f aca="false">N90*N57</f>
        <v>7654.44481629225</v>
      </c>
      <c r="N133" s="99" t="n">
        <f aca="false">IF(M105="YES", N89*N57, 0)</f>
        <v>1053.65853658537</v>
      </c>
      <c r="O133" s="217"/>
      <c r="P133" s="181" t="n">
        <f aca="false">N91*N57</f>
        <v>8708.10335287761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1764.25777770892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1699.25777770892</v>
      </c>
      <c r="B137" s="38" t="n">
        <f aca="false">IF(A105="YES", B89, 0)</f>
        <v>65</v>
      </c>
      <c r="C137" s="316"/>
      <c r="D137" s="38" t="n">
        <f aca="false">B91</f>
        <v>1764.25777770892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1749.60942506276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1451.35055881294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1764.25777770892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1699.25777770892</v>
      </c>
      <c r="B177" s="354" t="n">
        <f aca="false">IF(A105="YES", B89, 0)</f>
        <v>65</v>
      </c>
      <c r="C177" s="356"/>
      <c r="D177" s="354" t="n">
        <f aca="false">B91</f>
        <v>1764.25777770892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1699.25777770892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1764.25777770892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1699.25777770892</v>
      </c>
      <c r="B186" s="99" t="n">
        <f aca="false">IF(A105="YES", B89, 0)</f>
        <v>65</v>
      </c>
      <c r="C186" s="352"/>
      <c r="D186" s="99" t="n">
        <f aca="false">B91</f>
        <v>1764.25777770892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7691.89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7691.89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513.855551979177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51975.9696614779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1639.88541555755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str">
        <f aca="false">B94</f>
        <v>0</v>
      </c>
      <c r="C167" s="171"/>
      <c r="D167" s="171"/>
      <c r="E167" s="174" t="n">
        <f aca="false">B96</f>
        <v>1639.88541555755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1639.88541555755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str">
        <f aca="false">B167</f>
        <v>0</v>
      </c>
      <c r="C212" s="171"/>
      <c r="D212" s="171"/>
      <c r="E212" s="174" t="n">
        <f aca="false">E167</f>
        <v>1639.88541555755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str">
        <f aca="false">B167</f>
        <v>0</v>
      </c>
      <c r="C230" s="183"/>
      <c r="D230" s="183"/>
      <c r="E230" s="99" t="n">
        <f aca="false">E167</f>
        <v>1639.88541555755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-5286.18857715851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-5286.18857715851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964.123031419479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6.864</v>
      </c>
      <c r="C134" s="325"/>
      <c r="D134" s="320" t="n">
        <f aca="false">B97</f>
        <v>964.123031419479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6.864</v>
      </c>
      <c r="C143" s="316"/>
      <c r="D143" s="38" t="n">
        <f aca="false">B97</f>
        <v>964.123031419479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964.123031419479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6.864</v>
      </c>
      <c r="C186" s="352"/>
      <c r="D186" s="99" t="n">
        <f aca="false">B97</f>
        <v>964.123031419479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396.273611111111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12920.74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13011.9513553852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6.336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1084.32927961544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1084.32927961544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1084.32927961544</v>
      </c>
      <c r="B134" s="320" t="n">
        <f aca="false">IF(A111="YES", B95, 0)</f>
        <v>0</v>
      </c>
      <c r="C134" s="325"/>
      <c r="D134" s="320" t="n">
        <f aca="false">B97</f>
        <v>1084.32927961544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9758.96351653893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9758.96351653893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1084.32927961544</v>
      </c>
      <c r="B143" s="38" t="n">
        <f aca="false">IF(A111="YES", B95, 0)</f>
        <v>0</v>
      </c>
      <c r="C143" s="316"/>
      <c r="D143" s="38" t="n">
        <f aca="false">B97</f>
        <v>1084.32927961544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1084.32927961544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1084.32927961544</v>
      </c>
      <c r="B177" s="354" t="n">
        <f aca="false">IF(A111="YES", B95, 0)</f>
        <v>0</v>
      </c>
      <c r="C177" s="357"/>
      <c r="D177" s="354" t="n">
        <f aca="false">B91</f>
        <v>12920.74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9758.96351653893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9758.96351653893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1084.32927961544</v>
      </c>
      <c r="B186" s="99" t="n">
        <f aca="false">IF(A111="YES", B95, 0)</f>
        <v>0</v>
      </c>
      <c r="C186" s="352"/>
      <c r="D186" s="99" t="n">
        <f aca="false">B97</f>
        <v>1084.32927961544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3573.09166666667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3573.09166666667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E179+A182+(B182*1.2)+A185</f>
        <v>56964.1128437457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56964.1128437457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-7048.39703125429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-7048.39703125429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398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1035.25903141948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30.0</v>
      </c>
      <c r="C111" s="313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78</v>
      </c>
      <c r="C134" s="325"/>
      <c r="D134" s="320" t="n">
        <f aca="false">B97</f>
        <v>1035.25903141948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78</v>
      </c>
      <c r="C143" s="316"/>
      <c r="D143" s="38" t="n">
        <f aca="false">B97</f>
        <v>1035.25903141948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1035.25903141948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78</v>
      </c>
      <c r="C186" s="352"/>
      <c r="D186" s="99" t="n">
        <f aca="false">B97</f>
        <v>1035.25903141948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1151.46656615571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1151.46656615571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1151.46656615571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1151.46656615571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1025.90073282237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65</v>
      </c>
      <c r="C134" s="325"/>
      <c r="D134" s="320" t="n">
        <f aca="false">B97</f>
        <v>1025.90073282237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65</v>
      </c>
      <c r="C143" s="316"/>
      <c r="D143" s="38" t="n">
        <f aca="false">B97</f>
        <v>1025.90073282237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1025.90073282237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65</v>
      </c>
      <c r="C186" s="352"/>
      <c r="D186" s="99" t="n">
        <f aca="false">B97</f>
        <v>1025.90073282237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60854.6478788115</v>
      </c>
      <c r="C88" s="130"/>
      <c r="D88" s="130"/>
      <c r="E88" s="109"/>
      <c r="F88" s="31" t="s">
        <v>112</v>
      </c>
      <c r="G88" s="33" t="n">
        <f aca="false">G81-G86</f>
        <v>59783.8234968795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2105.73275875463</v>
      </c>
      <c r="C89" s="130"/>
      <c r="D89" s="130"/>
      <c r="E89" s="109"/>
      <c r="F89" s="31" t="s">
        <v>113</v>
      </c>
      <c r="G89" s="33" t="n">
        <f aca="false">(G88/G87)</f>
        <v>1929.9738562329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71594.9137976573</v>
      </c>
      <c r="C90" s="130"/>
      <c r="D90" s="130"/>
      <c r="E90" s="109"/>
      <c r="F90" s="31" t="s">
        <v>114</v>
      </c>
      <c r="G90" s="33" t="n">
        <f aca="false">((G89*(G85))+G77)</f>
        <v>65619.1111119187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71594.9137976573</v>
      </c>
      <c r="C92" s="130"/>
      <c r="D92" s="130"/>
      <c r="E92" s="109"/>
      <c r="F92" s="56" t="s">
        <v>116</v>
      </c>
      <c r="G92" s="65" t="n">
        <f aca="false">(G90+G91)</f>
        <v>65619.1111119187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89.6483823529412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89.6483823529412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2105.73275875463</v>
      </c>
      <c r="C95" s="130"/>
      <c r="D95" s="130"/>
      <c r="E95" s="109"/>
      <c r="F95" s="91" t="s">
        <v>118</v>
      </c>
      <c r="G95" s="92" t="n">
        <f aca="false">G92/(G85)</f>
        <v>1929.9738562329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2195.38114110757</v>
      </c>
      <c r="C96" s="130"/>
      <c r="D96" s="130"/>
      <c r="E96" s="109"/>
      <c r="F96" s="93" t="s">
        <v>119</v>
      </c>
      <c r="G96" s="94" t="n">
        <f aca="false">G94+G95</f>
        <v>2019.62223858584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409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 t="n">
        <f aca="false">ROUND(G95, 2)</f>
        <v>1929.97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E179+A182+(B182*1.2)+A185</f>
        <v>81444.9017976573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7488.976</v>
      </c>
      <c r="B201" s="183" t="n">
        <f aca="false">E179+A201+(B182*1.2)+A185</f>
        <v>75468.968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81444.9017976573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5985.93379765727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803.385</v>
      </c>
      <c r="C255" s="194"/>
      <c r="D255" s="195" t="s">
        <v>215</v>
      </c>
      <c r="E255" s="195"/>
      <c r="F255" s="196" t="n">
        <f aca="false">(B254-F254)+B255</f>
        <v>6126.12917515727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5985.93379765727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6126.12917515727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5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663.1896225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763.181289166667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E179+A201+B182+A185</f>
        <v>75117.71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5169.51224678252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5169.51224678252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A167" activeCellId="0" sqref="A16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2813.65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1438.14718545353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66.99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28581.7258234265</v>
      </c>
      <c r="N39" s="1" t="n">
        <f aca="false">K39-L39</f>
        <v>20295.7741765735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6400</v>
      </c>
      <c r="L40" s="2" t="n">
        <f aca="false">K39-L39</f>
        <v>20295.7741765735</v>
      </c>
      <c r="N40" s="1" t="n">
        <f aca="false">N38-N39</f>
        <v>-17384.0941765735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733.01</v>
      </c>
      <c r="M47" s="1" t="n">
        <f aca="false">K47-L47</f>
        <v>638.147185453526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1438.14718545353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1438.14718545353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23972.5732812235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565.713574305556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1438.14718545353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1438.14718545353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69330.004</v>
      </c>
      <c r="C81" s="130"/>
      <c r="D81" s="130"/>
      <c r="E81" s="109"/>
      <c r="F81" s="25" t="s">
        <v>105</v>
      </c>
      <c r="G81" s="27" t="n">
        <f aca="false">G158</f>
        <v>69330.004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7680</v>
      </c>
      <c r="C82" s="130"/>
      <c r="D82" s="130"/>
      <c r="E82" s="109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130"/>
      <c r="D86" s="130"/>
      <c r="E86" s="109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63400.182555334</v>
      </c>
      <c r="C88" s="130"/>
      <c r="D88" s="130"/>
      <c r="E88" s="109"/>
      <c r="F88" s="31" t="s">
        <v>112</v>
      </c>
      <c r="G88" s="33" t="n">
        <f aca="false">G81-G86</f>
        <v>62973.0595975036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2116.56102270873</v>
      </c>
      <c r="C89" s="130"/>
      <c r="D89" s="130"/>
      <c r="E89" s="109"/>
      <c r="F89" s="31" t="s">
        <v>113</v>
      </c>
      <c r="G89" s="33" t="n">
        <f aca="false">(G88/G87)</f>
        <v>2032.93050797466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71963.0747720969</v>
      </c>
      <c r="C90" s="130"/>
      <c r="D90" s="130"/>
      <c r="E90" s="109"/>
      <c r="F90" s="31" t="s">
        <v>114</v>
      </c>
      <c r="G90" s="33" t="n">
        <f aca="false">((G89*(G85))+G77)</f>
        <v>69119.6372711383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71963.0747720969</v>
      </c>
      <c r="C92" s="130"/>
      <c r="D92" s="130"/>
      <c r="E92" s="109"/>
      <c r="F92" s="56" t="s">
        <v>116</v>
      </c>
      <c r="G92" s="65" t="n">
        <f aca="false">(G90+G91)</f>
        <v>69119.6372711383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2116.56102270873</v>
      </c>
      <c r="C95" s="130"/>
      <c r="D95" s="130"/>
      <c r="E95" s="109"/>
      <c r="F95" s="91" t="s">
        <v>118</v>
      </c>
      <c r="G95" s="92" t="n">
        <f aca="false">G92/(G85)</f>
        <v>2032.93050797466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2215.86384623815</v>
      </c>
      <c r="C96" s="130"/>
      <c r="D96" s="130"/>
      <c r="E96" s="109"/>
      <c r="F96" s="93" t="s">
        <v>119</v>
      </c>
      <c r="G96" s="94" t="n">
        <f aca="false">G94+G95</f>
        <v>2115.68286091583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1997.16890420748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1521.585272524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409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-49646.5283333333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69330.004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2116.56102270873</v>
      </c>
      <c r="B167" s="174" t="n">
        <f aca="false">B94</f>
        <v>99.3028235294117</v>
      </c>
      <c r="C167" s="171"/>
      <c r="D167" s="171"/>
      <c r="E167" s="174" t="n">
        <f aca="false">B96</f>
        <v>2215.86384623815</v>
      </c>
      <c r="F167" s="23"/>
      <c r="G167" s="23" t="n">
        <f aca="false">ROUND(G95, 2)</f>
        <v>2032.93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82.7523529411765</v>
      </c>
      <c r="U167" s="171"/>
      <c r="V167" s="171"/>
      <c r="W167" s="174" t="n">
        <f aca="false">T96</f>
        <v>1997.16890420748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99.3028235294117</v>
      </c>
      <c r="AD167" s="171"/>
      <c r="AE167" s="171"/>
      <c r="AF167" s="174" t="n">
        <f aca="false">AC96</f>
        <v>1521.585272524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69330.004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10313.0707720969</v>
      </c>
      <c r="B182" s="99" t="str">
        <f aca="false">B114</f>
        <v>239.99</v>
      </c>
      <c r="C182" s="99"/>
      <c r="D182" s="23"/>
      <c r="E182" s="99" t="n">
        <f aca="false">E179+A182+B182+A185</f>
        <v>79893.0647720969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565.713574305556</v>
      </c>
      <c r="C188" s="130"/>
      <c r="D188" s="130"/>
      <c r="E188" s="99" t="n">
        <f aca="false">(E40*A108)*0.1*C45/100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712.598240972222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1631.44351424132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2215.86384623815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1997.16890420748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1521.585272524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7469.616</v>
      </c>
      <c r="B201" s="183" t="n">
        <f aca="false">E179+A201+B182+A185</f>
        <v>77049.61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2116.56102270873</v>
      </c>
      <c r="B212" s="174" t="n">
        <f aca="false">B167</f>
        <v>99.3028235294117</v>
      </c>
      <c r="C212" s="171"/>
      <c r="D212" s="171"/>
      <c r="E212" s="174" t="n">
        <f aca="false">E167</f>
        <v>2215.86384623815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69330.004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10313.0707720969</v>
      </c>
      <c r="B224" s="99" t="str">
        <f aca="false">B182</f>
        <v>239.99</v>
      </c>
      <c r="C224" s="99"/>
      <c r="D224" s="109"/>
      <c r="E224" s="99" t="n">
        <f aca="false">E182</f>
        <v>79893.0647720969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2116.56102270873</v>
      </c>
      <c r="B230" s="99" t="n">
        <f aca="false">B167</f>
        <v>99.3028235294117</v>
      </c>
      <c r="C230" s="183"/>
      <c r="D230" s="183"/>
      <c r="E230" s="99" t="n">
        <f aca="false">E167</f>
        <v>2215.86384623815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565.713574305556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10466.7682409722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2853.45477209694</v>
      </c>
      <c r="C254" s="194"/>
      <c r="D254" s="195" t="s">
        <v>213</v>
      </c>
      <c r="E254" s="195"/>
      <c r="F254" s="196" t="n">
        <f aca="false">F261+F267+F269+B270+B271</f>
        <v>678.856289166667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2743.52014959694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2853.45477209694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678.856289166667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2743.52014959694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645.0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404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199.99</v>
      </c>
      <c r="C182" s="99"/>
      <c r="D182" s="23"/>
      <c r="E182" s="99" t="n">
        <f aca="false">E179+A182+(B182*1.2)+A185</f>
        <v>80840.4182026159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E179+A201+(B182*1.2)+A185</f>
        <v>75117.708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199.99</v>
      </c>
      <c r="C224" s="99"/>
      <c r="D224" s="109"/>
      <c r="E224" s="99" t="n">
        <f aca="false">E182</f>
        <v>80840.4182026159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5169.51058011585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5169.51058011585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234" t="n">
        <f aca="false">IF(C107="YES",H31,0)</f>
        <v>14750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1830.71247241309</v>
      </c>
      <c r="E33" s="212"/>
      <c r="F33" s="63"/>
      <c r="G33" s="215" t="s">
        <v>351</v>
      </c>
      <c r="H33" s="460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1830.71247241309</v>
      </c>
      <c r="B36" s="99" t="str">
        <f aca="false">IF(B26="YES", H42, "")</f>
        <v/>
      </c>
      <c r="C36" s="217"/>
      <c r="D36" s="181" t="n">
        <f aca="false">I31</f>
        <v>14750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39817.3455221928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14750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12291.6666666667</v>
      </c>
      <c r="I40" s="234" t="n">
        <f aca="false">H39-I39</f>
        <v>8910.15447780716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10855.527446569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37871.972553431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1830.71247241309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1830.71247241309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1830.71247241309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10000.0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6272.77291666667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285.126041666667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1830.71247241309</v>
      </c>
      <c r="C83" s="211"/>
      <c r="D83" s="211"/>
      <c r="E83" s="212"/>
      <c r="F83" s="63"/>
      <c r="G83" s="304" t="s">
        <v>104</v>
      </c>
      <c r="H83" s="305" t="n">
        <f aca="false">H47</f>
        <v>1830.71247241309</v>
      </c>
      <c r="I83" s="211"/>
      <c r="J83" s="211"/>
      <c r="K83" s="212"/>
      <c r="L83" s="63"/>
      <c r="M83" s="304" t="s">
        <v>104</v>
      </c>
      <c r="N83" s="305" t="n">
        <f aca="false">H47</f>
        <v>1830.71247241309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46548.4473097546</v>
      </c>
      <c r="C85" s="211"/>
      <c r="D85" s="211"/>
      <c r="E85" s="212"/>
      <c r="F85" s="63"/>
      <c r="G85" s="287" t="s">
        <v>114</v>
      </c>
      <c r="H85" s="127" t="n">
        <f aca="false">((H83*H29)+H81)*1.2</f>
        <v>55178.4367717055</v>
      </c>
      <c r="I85" s="211"/>
      <c r="J85" s="211"/>
      <c r="K85" s="212"/>
      <c r="L85" s="63"/>
      <c r="M85" s="287" t="s">
        <v>114</v>
      </c>
      <c r="N85" s="127" t="n">
        <f aca="false">((N83*H29)+N81)</f>
        <v>45830.7806430879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394.31923900962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389.52103408828</v>
      </c>
      <c r="I86" s="211"/>
      <c r="J86" s="211"/>
      <c r="K86" s="212"/>
      <c r="L86" s="63"/>
      <c r="M86" s="210" t="s">
        <v>115</v>
      </c>
      <c r="N86" s="299" t="n">
        <f aca="false">(N85/(1-N70))*N70</f>
        <v>388.239771482391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46942.7665487642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55567.9578057938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46219.0204145703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2133.76211585292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2058.0725113257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1711.81557091001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2133.76211585292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2058.0725113257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1711.81557091001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410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386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2058.0725113257</v>
      </c>
      <c r="H127" s="174" t="n">
        <f aca="false">IF(G105="YES", H89*H57, 0)</f>
        <v>0</v>
      </c>
      <c r="I127" s="174"/>
      <c r="J127" s="333" t="n">
        <f aca="false">H91</f>
        <v>2058.0725113257</v>
      </c>
      <c r="K127" s="212"/>
      <c r="L127" s="63"/>
      <c r="M127" s="332" t="n">
        <f aca="false">N90</f>
        <v>1711.81557091001</v>
      </c>
      <c r="N127" s="174" t="n">
        <f aca="false">IF(M105="YES", N89*N57, 0)</f>
        <v>0</v>
      </c>
      <c r="O127" s="174"/>
      <c r="P127" s="174" t="n">
        <f aca="false">N91</f>
        <v>1711.81557091001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2133.76211585292</v>
      </c>
      <c r="B128" s="320" t="n">
        <f aca="false">IF(A105="YES", B89, 0)</f>
        <v>0</v>
      </c>
      <c r="C128" s="324"/>
      <c r="D128" s="320" t="n">
        <f aca="false">B91</f>
        <v>2133.76211585292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2133.76211585292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12348.4350679542</v>
      </c>
      <c r="H133" s="99" t="n">
        <f aca="false">IF(G105="YES", H89*H57, 0)</f>
        <v>0</v>
      </c>
      <c r="I133" s="217"/>
      <c r="J133" s="181" t="n">
        <f aca="false">H91*H57</f>
        <v>12348.4350679542</v>
      </c>
      <c r="K133" s="212"/>
      <c r="L133" s="63"/>
      <c r="M133" s="182" t="n">
        <f aca="false">N90*N57</f>
        <v>10270.8934254601</v>
      </c>
      <c r="N133" s="99" t="n">
        <f aca="false">IF(M105="YES", N89*N57, 0)</f>
        <v>0</v>
      </c>
      <c r="O133" s="217"/>
      <c r="P133" s="181" t="n">
        <f aca="false">N91*N57</f>
        <v>10270.8934254601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2133.76211585292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2133.76211585292</v>
      </c>
      <c r="B137" s="38" t="n">
        <f aca="false">IF(A105="YES", B89, 0)</f>
        <v>0</v>
      </c>
      <c r="C137" s="316"/>
      <c r="D137" s="38" t="n">
        <f aca="false">B91</f>
        <v>2133.76211585292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1320.0275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2058.0725113257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1711.81557091001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2133.76211585292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2133.76211585292</v>
      </c>
      <c r="B177" s="354" t="n">
        <f aca="false">IF(A105="YES", B89, 0)</f>
        <v>0</v>
      </c>
      <c r="C177" s="356"/>
      <c r="D177" s="354" t="n">
        <f aca="false">B91</f>
        <v>2133.76211585292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2133.76211585292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2133.76211585292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2133.76211585292</v>
      </c>
      <c r="B186" s="99" t="n">
        <f aca="false">IF(A105="YES", B89, 0)</f>
        <v>0</v>
      </c>
      <c r="C186" s="352"/>
      <c r="D186" s="99" t="n">
        <f aca="false">B91</f>
        <v>2133.76211585292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1320.0275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4416.05875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4416.05875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394.31923900962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4689.299999999999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1256.6365051246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-4559.56428780247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510" t="n">
        <v>100.0</v>
      </c>
      <c r="D45" s="510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211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56521.784465233</v>
      </c>
      <c r="C85" s="211"/>
      <c r="D85" s="211"/>
      <c r="E85" s="466" t="n">
        <f aca="false">B85/(B58+B57)</f>
        <v>1614.90812757809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399.004125914311</v>
      </c>
      <c r="C86" s="211"/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56920.7885911473</v>
      </c>
      <c r="C87" s="211"/>
      <c r="D87" s="211"/>
      <c r="E87" s="466" t="n">
        <f aca="false">E86+E85</f>
        <v>1626.30824546135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1626.30824546135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1835.31704546135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0.0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1626.30824546135</v>
      </c>
      <c r="B128" s="320" t="n">
        <f aca="false">IF(A105="YES", B89, 0)</f>
        <v>209.0088</v>
      </c>
      <c r="C128" s="324"/>
      <c r="D128" s="320" t="n">
        <f aca="false">B91</f>
        <v>1835.31704546135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14636.7742091522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16517.8534091522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1626.30824546135</v>
      </c>
      <c r="B137" s="38" t="n">
        <f aca="false">IF(A105="YES", B89, 0)</f>
        <v>209.0088</v>
      </c>
      <c r="C137" s="316"/>
      <c r="D137" s="38" t="n">
        <f aca="false">B91</f>
        <v>1835.31704546135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1835.31704546135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1626.30824546135</v>
      </c>
      <c r="B177" s="354" t="n">
        <f aca="false">IF(A105="YES", B89, 0)</f>
        <v>209.0088</v>
      </c>
      <c r="C177" s="356"/>
      <c r="D177" s="354" t="n">
        <f aca="false">B91</f>
        <v>1835.31704546135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14636.7742091522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16517.8534091522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1626.30824546135</v>
      </c>
      <c r="B186" s="99" t="n">
        <f aca="false">IF(A105="YES", B89, 0)</f>
        <v>209.0088</v>
      </c>
      <c r="C186" s="352"/>
      <c r="D186" s="99" t="n">
        <f aca="false">B91</f>
        <v>1835.31704546135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1506.78166666667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6366.70979166667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6366.70979166667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58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18425.0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3082.1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1189.6465051246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66.99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55567.6290588786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66.99</v>
      </c>
      <c r="C40" s="103"/>
      <c r="D40" s="181" t="n">
        <f aca="false">I32</f>
        <v>2344.65</v>
      </c>
      <c r="E40" s="212"/>
      <c r="F40" s="63"/>
      <c r="G40" s="63" t="s">
        <v>106</v>
      </c>
      <c r="H40" s="234" t="n">
        <f aca="false">A40/1.2</f>
        <v>16000</v>
      </c>
      <c r="I40" s="234" t="n">
        <f aca="false">H39-I39</f>
        <v>-6690.12905887858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66.99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1189.6465051246</v>
      </c>
      <c r="I48" s="234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1189.6465051246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180.0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370.0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100.0</v>
      </c>
      <c r="C80" s="473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473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47101.4870543609</v>
      </c>
      <c r="C85" s="473"/>
      <c r="D85" s="473"/>
      <c r="E85" s="466" t="n">
        <f aca="false">B85/(B58+B57)</f>
        <v>1345.75677298174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399.004125914311</v>
      </c>
      <c r="C86" s="473" t="s">
        <v>227</v>
      </c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47500.4911802752</v>
      </c>
      <c r="C87" s="473"/>
      <c r="D87" s="475"/>
      <c r="E87" s="466" t="n">
        <f aca="false">E86+E85</f>
        <v>1357.156890865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80.388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84.4074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70.3395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1357.156890865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1437.544890865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1484.23957443984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1230.1818521168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390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506.4444</v>
      </c>
      <c r="I127" s="174"/>
      <c r="J127" s="333" t="n">
        <f aca="false">H91</f>
        <v>1484.23957443984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422.037</v>
      </c>
      <c r="O127" s="174"/>
      <c r="P127" s="174" t="n">
        <f aca="false">N91</f>
        <v>1230.1818521168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1357.156890865</v>
      </c>
      <c r="B128" s="320" t="n">
        <f aca="false">IF(A105="YES", B89, 0)</f>
        <v>80.388</v>
      </c>
      <c r="C128" s="324"/>
      <c r="D128" s="320" t="n">
        <f aca="false">B91</f>
        <v>1437.544890865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1357.156890865</v>
      </c>
      <c r="C131" s="316"/>
      <c r="D131" s="38" t="n">
        <f aca="false">IF(A105="YES", B89*B57, 0)</f>
        <v>80.388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506.4444</v>
      </c>
      <c r="I133" s="217"/>
      <c r="J133" s="181" t="n">
        <f aca="false">H91*H57</f>
        <v>8905.43744663902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422.037</v>
      </c>
      <c r="O133" s="217"/>
      <c r="P133" s="181" t="n">
        <f aca="false">N91*N57</f>
        <v>7381.09111270081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1437.544890865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1357.156890865</v>
      </c>
      <c r="B137" s="38" t="n">
        <f aca="false">IF(A105="YES", B89, 0)</f>
        <v>80.388</v>
      </c>
      <c r="C137" s="316"/>
      <c r="D137" s="38" t="n">
        <f aca="false">B91</f>
        <v>1437.544890865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46.893</v>
      </c>
      <c r="H142" s="99" t="n">
        <f aca="false">G102-100</f>
        <v>99.99</v>
      </c>
      <c r="I142" s="99"/>
      <c r="J142" s="99" t="n">
        <f aca="false">(H139+J139+G142+H142)-H145</f>
        <v>1091.53404166667</v>
      </c>
      <c r="K142" s="101"/>
      <c r="L142" s="63"/>
      <c r="M142" s="107" t="n">
        <f aca="false">IF(M105="YES", ((B36*N105)*0.1)*(M130), 0)</f>
        <v>46.893</v>
      </c>
      <c r="N142" s="99" t="n">
        <f aca="false">M102-100</f>
        <v>99.99</v>
      </c>
      <c r="O142" s="99"/>
      <c r="P142" s="99" t="n">
        <f aca="false">(N139+P139+M142+N142)-N145</f>
        <v>1091.53404166667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99" t="n">
        <f aca="false">B102</f>
        <v>0</v>
      </c>
      <c r="C148" s="38"/>
      <c r="D148" s="38" t="n">
        <f aca="false">IF(A105="YES", (B40*B105)*B125, 0)*0.1</f>
        <v>46.893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1484.23957443984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1230.1818521168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1437.544890865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1357.156890865</v>
      </c>
      <c r="B177" s="354" t="n">
        <f aca="false">IF(A105="YES", B89, 0)</f>
        <v>80.388</v>
      </c>
      <c r="C177" s="356"/>
      <c r="D177" s="354" t="n">
        <f aca="false">B91</f>
        <v>1437.544890865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1357.156890865</v>
      </c>
      <c r="C180" s="352"/>
      <c r="D180" s="99" t="n">
        <f aca="false">IF(A105="YES", B89*B57, 0)</f>
        <v>80.388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1437.544890865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1357.156890865</v>
      </c>
      <c r="B186" s="99" t="n">
        <f aca="false">IF(A105="YES", B89, 0)</f>
        <v>80.388</v>
      </c>
      <c r="C186" s="352"/>
      <c r="D186" s="99" t="n">
        <f aca="false">B91</f>
        <v>1437.544890865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46.893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1280.46425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568.92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5428.848125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468.93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11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4711.95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392.6625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10723.95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90.8442718838241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10814.7942718838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50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901.232855990319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901.232855990319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901.232855990319</v>
      </c>
      <c r="B128" s="320" t="n">
        <f aca="false">IF(A105="YES", B89, 0)</f>
        <v>0</v>
      </c>
      <c r="C128" s="325"/>
      <c r="D128" s="320" t="n">
        <f aca="false">B91</f>
        <v>901.232855990319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8111.09570391287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8111.09570391287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901.232855990319</v>
      </c>
      <c r="B137" s="38" t="n">
        <f aca="false">IF(A105="YES", B89, 0)</f>
        <v>0</v>
      </c>
      <c r="C137" s="316"/>
      <c r="D137" s="38" t="n">
        <f aca="false">B91</f>
        <v>901.232855990319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901.232855990319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901.232855990319</v>
      </c>
      <c r="B171" s="354" t="n">
        <f aca="false">IF(A105="YES", B89, 0)</f>
        <v>0</v>
      </c>
      <c r="C171" s="357"/>
      <c r="D171" s="354" t="n">
        <f aca="false">B91</f>
        <v>901.232855990319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8111.09570391287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8111.09570391287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901.232855990319</v>
      </c>
      <c r="B180" s="99" t="n">
        <f aca="false">IF(A105="YES", B89, 0)</f>
        <v>0</v>
      </c>
      <c r="C180" s="352"/>
      <c r="D180" s="99" t="n">
        <f aca="false">B91</f>
        <v>901.232855990319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99.99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3573.09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3573.09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90.8442718838241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4753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2023-07-20T19:34:49Z</dcterms:modified>
  <cp:revision>842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