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codeName="ThisWorkbook"/>
  <mc:AlternateContent xmlns:mc="http://schemas.openxmlformats.org/markup-compatibility/2006">
    <mc:Choice Requires="x15">
      <x15ac:absPath xmlns:x15ac="http://schemas.microsoft.com/office/spreadsheetml/2010/11/ac" url="C:\Users\nithi\Documents\Stevens\2019 Fall\BIA 650\Assignments\Assignment 8\"/>
    </mc:Choice>
  </mc:AlternateContent>
  <xr:revisionPtr revIDLastSave="0" documentId="13_ncr:1_{B892F618-81FB-45CB-A445-1C7B8C683654}" xr6:coauthVersionLast="45" xr6:coauthVersionMax="45" xr10:uidLastSave="{00000000-0000-0000-0000-000000000000}"/>
  <bookViews>
    <workbookView xWindow="-110" yWindow="-110" windowWidth="22780" windowHeight="14660" xr2:uid="{00000000-000D-0000-FFFF-FFFF00000000}"/>
  </bookViews>
  <sheets>
    <sheet name="Model" sheetId="1" r:id="rId1"/>
    <sheet name="Model_STS" sheetId="3" state="hidden" r:id="rId2"/>
    <sheet name="STS_1" sheetId="6" state="hidden" r:id="rId3"/>
    <sheet name="STS_2" sheetId="7" r:id="rId4"/>
  </sheets>
  <definedNames>
    <definedName name="ChartData" localSheetId="2">STS_1!$K$5:$K$13</definedName>
    <definedName name="ChartData" localSheetId="3">STS_2!$K$5:$K$13</definedName>
    <definedName name="InputValues" localSheetId="2">STS_1!$A$5:$A$13</definedName>
    <definedName name="InputValues" localSheetId="3">STS_2!$A$5:$A$13</definedName>
    <definedName name="Investment_weights">Model!$B$17:$E$17</definedName>
    <definedName name="Mean_portfolio_return">Model!$B$25</definedName>
    <definedName name="OutputAddresses" localSheetId="2">STS_1!$B$4:$F$4</definedName>
    <definedName name="OutputAddresses" localSheetId="3">STS_2!$B$4:$G$4</definedName>
    <definedName name="OutputValues" localSheetId="2">STS_1!$B$5:$F$13</definedName>
    <definedName name="OutputValues" localSheetId="3">STS_2!$B$5:$G$13</definedName>
    <definedName name="Portfolio_stdev">Model!$B$28</definedName>
    <definedName name="Portfolio_variance">Model!$B$27</definedName>
    <definedName name="Required_mean_return">Model!$D$25</definedName>
    <definedName name="solver_adj" localSheetId="0" hidden="1">Model!$B$17:$E$17</definedName>
    <definedName name="solver_cvg" localSheetId="0" hidden="1">0.0001</definedName>
    <definedName name="solver_drv" localSheetId="0" hidden="1">1</definedName>
    <definedName name="solver_eng" localSheetId="0" hidden="1">1</definedName>
    <definedName name="solver_est" localSheetId="0" hidden="1">1</definedName>
    <definedName name="solver_ibd" localSheetId="0" hidden="1">2</definedName>
    <definedName name="solver_itr" localSheetId="0" hidden="1">100</definedName>
    <definedName name="solver_lhs1" localSheetId="0" hidden="1">Model!$B$25</definedName>
    <definedName name="solver_lhs2" localSheetId="0" hidden="1">Model!$B$21</definedName>
    <definedName name="solver_lin" localSheetId="0" hidden="1">2</definedName>
    <definedName name="solver_lva" localSheetId="0" hidden="1">2</definedName>
    <definedName name="solver_mip" localSheetId="0" hidden="1">5000</definedName>
    <definedName name="solver_mni" localSheetId="0" hidden="1">30</definedName>
    <definedName name="solver_mrt" localSheetId="0" hidden="1">0.075</definedName>
    <definedName name="solver_msl" localSheetId="0" hidden="1">1</definedName>
    <definedName name="solver_neg" localSheetId="0" hidden="1">1</definedName>
    <definedName name="solver_nod" localSheetId="0" hidden="1">5000</definedName>
    <definedName name="solver_num" localSheetId="0" hidden="1">2</definedName>
    <definedName name="solver_nwt" localSheetId="0" hidden="1">1</definedName>
    <definedName name="solver_ofx" localSheetId="0" hidden="1">2</definedName>
    <definedName name="solver_opt" localSheetId="0" hidden="1">Model!$B$27</definedName>
    <definedName name="solver_piv" localSheetId="0" hidden="1">0.000001</definedName>
    <definedName name="solver_pre" localSheetId="0" hidden="1">0.000001</definedName>
    <definedName name="solver_pro" localSheetId="0" hidden="1">2</definedName>
    <definedName name="solver_rbv" localSheetId="0" hidden="1">2</definedName>
    <definedName name="solver_red" localSheetId="0" hidden="1">0.000001</definedName>
    <definedName name="solver_rel1" localSheetId="0" hidden="1">3</definedName>
    <definedName name="solver_rel2" localSheetId="0" hidden="1">2</definedName>
    <definedName name="solver_reo" localSheetId="0" hidden="1">2</definedName>
    <definedName name="solver_rep" localSheetId="0" hidden="1">2</definedName>
    <definedName name="solver_rhs1" localSheetId="0" hidden="1">Required_mean_return</definedName>
    <definedName name="solver_rhs2" localSheetId="0" hidden="1">1</definedName>
    <definedName name="solver_rlx" localSheetId="0" hidden="1">2</definedName>
    <definedName name="solver_rsd" localSheetId="0" hidden="1">0</definedName>
    <definedName name="solver_scl" localSheetId="0" hidden="1">2</definedName>
    <definedName name="solver_sho" localSheetId="0" hidden="1">2</definedName>
    <definedName name="solver_ssz" localSheetId="0" hidden="1">100</definedName>
    <definedName name="solver_std" localSheetId="0" hidden="1">1</definedName>
    <definedName name="solver_tim" localSheetId="0" hidden="1">100</definedName>
    <definedName name="solver_tol" localSheetId="0" hidden="1">0.0005</definedName>
    <definedName name="solver_typ" localSheetId="0" hidden="1">2</definedName>
    <definedName name="solver_val" localSheetId="0" hidden="1">0</definedName>
    <definedName name="solver_ver" localSheetId="0" hidden="1">3</definedName>
    <definedName name="Total_weights">Model!$B$21</definedName>
  </definedNames>
  <calcPr calcId="191029" calcMode="autoNoTabl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1" i="7" l="1"/>
  <c r="J4" i="7"/>
  <c r="K11" i="7" s="1"/>
  <c r="B27" i="1" a="1"/>
  <c r="B27" i="1" s="1"/>
  <c r="B25" i="1"/>
  <c r="B21" i="1"/>
  <c r="H13" i="1"/>
  <c r="I13" i="1"/>
  <c r="H14" i="1"/>
  <c r="I14" i="1"/>
  <c r="G14" i="1"/>
  <c r="J12" i="1"/>
  <c r="J13" i="1"/>
  <c r="J14" i="1"/>
  <c r="H11" i="1"/>
  <c r="I11" i="1"/>
  <c r="J11" i="1"/>
  <c r="K5" i="7" l="1"/>
  <c r="K6" i="7"/>
  <c r="K7" i="7"/>
  <c r="K8" i="7"/>
  <c r="K12" i="7"/>
  <c r="K13" i="7"/>
  <c r="K9" i="7"/>
  <c r="K10" i="7"/>
  <c r="K1" i="6"/>
  <c r="J4" i="6"/>
  <c r="K9" i="6" s="1"/>
  <c r="K10" i="6" l="1"/>
  <c r="K12" i="6"/>
  <c r="K11" i="6"/>
  <c r="K7" i="6"/>
  <c r="K5" i="6"/>
  <c r="K13" i="6"/>
  <c r="K6" i="6"/>
  <c r="K8" i="6"/>
  <c r="G11" i="1"/>
  <c r="G12" i="1"/>
  <c r="H12" i="1"/>
  <c r="I12" i="1"/>
  <c r="G13" i="1"/>
  <c r="B28"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author>
  </authors>
  <commentList>
    <comment ref="B5" authorId="0" shapeId="0" xr:uid="{00000000-0006-0000-0200-000001000000}">
      <text>
        <r>
          <rPr>
            <sz val="9"/>
            <color indexed="81"/>
            <rFont val="Tahoma"/>
            <family val="2"/>
          </rPr>
          <t>Solver converged in probability to a global solution.</t>
        </r>
      </text>
    </comment>
    <comment ref="B6" authorId="0" shapeId="0" xr:uid="{00000000-0006-0000-0200-000002000000}">
      <text>
        <r>
          <rPr>
            <sz val="9"/>
            <color indexed="81"/>
            <rFont val="Tahoma"/>
            <family val="2"/>
          </rPr>
          <t>Solver converged in probability to a global solution.</t>
        </r>
      </text>
    </comment>
    <comment ref="B7" authorId="0" shapeId="0" xr:uid="{00000000-0006-0000-0200-000003000000}">
      <text>
        <r>
          <rPr>
            <sz val="9"/>
            <color indexed="81"/>
            <rFont val="Tahoma"/>
            <family val="2"/>
          </rPr>
          <t>Solver converged in probability to a global solution.</t>
        </r>
      </text>
    </comment>
    <comment ref="B8" authorId="0" shapeId="0" xr:uid="{00000000-0006-0000-0200-000004000000}">
      <text>
        <r>
          <rPr>
            <sz val="9"/>
            <color indexed="81"/>
            <rFont val="Tahoma"/>
            <family val="2"/>
          </rPr>
          <t>Solver converged in probability to a global solution.</t>
        </r>
      </text>
    </comment>
    <comment ref="B9" authorId="0" shapeId="0" xr:uid="{00000000-0006-0000-0200-000005000000}">
      <text>
        <r>
          <rPr>
            <sz val="9"/>
            <color indexed="81"/>
            <rFont val="Tahoma"/>
            <family val="2"/>
          </rPr>
          <t>Solver converged in probability to a global solution.</t>
        </r>
      </text>
    </comment>
    <comment ref="B10" authorId="0" shapeId="0" xr:uid="{00000000-0006-0000-0200-000006000000}">
      <text>
        <r>
          <rPr>
            <sz val="9"/>
            <color indexed="81"/>
            <rFont val="Tahoma"/>
            <family val="2"/>
          </rPr>
          <t>Solver converged in probability to a global solution.</t>
        </r>
      </text>
    </comment>
    <comment ref="B11" authorId="0" shapeId="0" xr:uid="{00000000-0006-0000-0200-000007000000}">
      <text>
        <r>
          <rPr>
            <sz val="9"/>
            <color indexed="81"/>
            <rFont val="Tahoma"/>
            <family val="2"/>
          </rPr>
          <t>Solver converged in probability to a global solution.</t>
        </r>
      </text>
    </comment>
    <comment ref="B12" authorId="0" shapeId="0" xr:uid="{00000000-0006-0000-0200-000008000000}">
      <text>
        <r>
          <rPr>
            <sz val="9"/>
            <color indexed="81"/>
            <rFont val="Tahoma"/>
            <family val="2"/>
          </rPr>
          <t>Solver converged in probability to a global solution.</t>
        </r>
      </text>
    </comment>
    <comment ref="B13" authorId="0" shapeId="0" xr:uid="{00000000-0006-0000-0200-000009000000}">
      <text>
        <r>
          <rPr>
            <sz val="9"/>
            <color indexed="81"/>
            <rFont val="Tahoma"/>
            <family val="2"/>
          </rPr>
          <t>Solver converged in probability to a global solution.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NITHIN DAS</author>
  </authors>
  <commentList>
    <comment ref="B5" authorId="0" shapeId="0" xr:uid="{865E5D9F-8BF0-4EEC-ADEA-75AAA63C0B6C}">
      <text>
        <r>
          <rPr>
            <sz val="9"/>
            <color indexed="81"/>
            <rFont val="Tahoma"/>
            <family val="2"/>
          </rPr>
          <t>Solver found a solution. All constraints and optimality conditions are satisfied.</t>
        </r>
      </text>
    </comment>
    <comment ref="B6" authorId="0" shapeId="0" xr:uid="{2BF5E7EB-FACB-4C37-AEF5-C91795CA738F}">
      <text>
        <r>
          <rPr>
            <sz val="9"/>
            <color indexed="81"/>
            <rFont val="Tahoma"/>
            <family val="2"/>
          </rPr>
          <t>Solver found a solution. All constraints and optimality conditions are satisfied.</t>
        </r>
      </text>
    </comment>
    <comment ref="B7" authorId="0" shapeId="0" xr:uid="{CF6E9555-183C-4ABC-B835-75FB742C4A4B}">
      <text>
        <r>
          <rPr>
            <sz val="9"/>
            <color indexed="81"/>
            <rFont val="Tahoma"/>
            <family val="2"/>
          </rPr>
          <t>Solver found a solution. All constraints and optimality conditions are satisfied.</t>
        </r>
      </text>
    </comment>
    <comment ref="B8" authorId="0" shapeId="0" xr:uid="{5950061C-4CA8-40B6-9C60-A5E5AC002557}">
      <text>
        <r>
          <rPr>
            <sz val="9"/>
            <color indexed="81"/>
            <rFont val="Tahoma"/>
            <family val="2"/>
          </rPr>
          <t>Solver found a solution. All constraints and optimality conditions are satisfied.</t>
        </r>
      </text>
    </comment>
    <comment ref="B9" authorId="0" shapeId="0" xr:uid="{F05B5F7D-DEEF-438B-8332-FD4F0FF08497}">
      <text>
        <r>
          <rPr>
            <sz val="9"/>
            <color indexed="81"/>
            <rFont val="Tahoma"/>
            <family val="2"/>
          </rPr>
          <t>Solver found a solution. All constraints and optimality conditions are satisfied.</t>
        </r>
      </text>
    </comment>
    <comment ref="B10" authorId="0" shapeId="0" xr:uid="{8329F623-5263-4241-8E42-254F2DE9DF44}">
      <text>
        <r>
          <rPr>
            <sz val="9"/>
            <color indexed="81"/>
            <rFont val="Tahoma"/>
            <family val="2"/>
          </rPr>
          <t>Solver found a solution. All constraints and optimality conditions are satisfied.</t>
        </r>
      </text>
    </comment>
    <comment ref="B11" authorId="0" shapeId="0" xr:uid="{B44C8EA7-FF46-4177-BBC3-386074C43ED3}">
      <text>
        <r>
          <rPr>
            <sz val="9"/>
            <color indexed="81"/>
            <rFont val="Tahoma"/>
            <family val="2"/>
          </rPr>
          <t>Solver found a solution. All constraints and optimality conditions are satisfied.</t>
        </r>
      </text>
    </comment>
    <comment ref="B12" authorId="0" shapeId="0" xr:uid="{A010220F-1593-4E0E-BCAC-D5C74F526C42}">
      <text>
        <r>
          <rPr>
            <sz val="9"/>
            <color indexed="81"/>
            <rFont val="Tahoma"/>
            <family val="2"/>
          </rPr>
          <t>Solver found a solution. All constraints and optimality conditions are satisfied.</t>
        </r>
      </text>
    </comment>
    <comment ref="B13" authorId="0" shapeId="0" xr:uid="{D9A4BE5E-EF77-4D73-A412-EFEFFFB0E411}">
      <text>
        <r>
          <rPr>
            <sz val="9"/>
            <color indexed="81"/>
            <rFont val="Tahoma"/>
            <family val="2"/>
          </rPr>
          <t>Solver found a solution. All constraints and optimality conditions are satisfied.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<sst xmlns="http://schemas.openxmlformats.org/spreadsheetml/2006/main" count="79" uniqueCount="47">
  <si>
    <t>Stock input data</t>
  </si>
  <si>
    <t>Stock 1</t>
  </si>
  <si>
    <t>Stock 2</t>
  </si>
  <si>
    <t>Stock 3</t>
  </si>
  <si>
    <t>Mean return</t>
  </si>
  <si>
    <t>StDev of return</t>
  </si>
  <si>
    <t>Correlations</t>
  </si>
  <si>
    <t>=</t>
  </si>
  <si>
    <t>&gt;=</t>
  </si>
  <si>
    <t>Portfolio variance</t>
  </si>
  <si>
    <t>Portfolio stdev</t>
  </si>
  <si>
    <t>Portfolio selection model</t>
  </si>
  <si>
    <t>Constraint on expected portfolio return</t>
  </si>
  <si>
    <t>Investment decisions</t>
  </si>
  <si>
    <t>Covariances</t>
  </si>
  <si>
    <t>Constraint on investing everything</t>
  </si>
  <si>
    <t>Required return</t>
  </si>
  <si>
    <t>$D$23</t>
  </si>
  <si>
    <t>Range names used:</t>
  </si>
  <si>
    <t>=Model!$B$23</t>
  </si>
  <si>
    <t>=Model!$B$15:$D$15</t>
  </si>
  <si>
    <t>Portfolio_variance</t>
  </si>
  <si>
    <t>=Model!$B$25</t>
  </si>
  <si>
    <t>=Model!$D$23</t>
  </si>
  <si>
    <t>=Model!$B$19</t>
  </si>
  <si>
    <t>Required value</t>
  </si>
  <si>
    <t>Oneway analysis for Solver model in Model worksheet</t>
  </si>
  <si>
    <t>Required return (cell $D$23) values along side, output cell(s) along top</t>
  </si>
  <si>
    <t>Data for chart</t>
  </si>
  <si>
    <t>Portfolio_stdev</t>
  </si>
  <si>
    <t>=Model!$B$26</t>
  </si>
  <si>
    <t>Investment weights</t>
  </si>
  <si>
    <t>Total weights</t>
  </si>
  <si>
    <t>Required mean return</t>
  </si>
  <si>
    <t>Mean portfolio return</t>
  </si>
  <si>
    <t>Investment_weights</t>
  </si>
  <si>
    <t>Mean_portfolio_return</t>
  </si>
  <si>
    <t>Required_mean_return</t>
  </si>
  <si>
    <t>Total_weights</t>
  </si>
  <si>
    <t>Investment_weights_1</t>
  </si>
  <si>
    <t>Investment_weights_2</t>
  </si>
  <si>
    <t>Investment_weights_3</t>
  </si>
  <si>
    <t>Stock 4</t>
  </si>
  <si>
    <t>$B$15:$E$15,$B$23,$B$26</t>
  </si>
  <si>
    <t>Investment_weights_4</t>
  </si>
  <si>
    <t>Add a new stock, stock 4, to the model in Example 7.9. Assume that the estimated mean and standard deviation of return for stock 4 are 0.125 and 0.175, respectively. Also, assume the correlations between stock 4 and the original three stocks are 0.3, 0.5, and 0.8. 
Run Solver on the modified 
model, where the required
 expected portfolio return is
 again 0.12. Is stock in the 
optimal portfolio? Then run 
SolverTable as in the example.
 Is stock 4 in any of the optimal 
portfolios on the efficient frontier?</t>
  </si>
  <si>
    <t>Nithin Das, CWID: 10422784, Date: 11/7/19 Assignment W&amp;A 4th Edition, Ch 7, Q 36, Page 406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</si>
</sst>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7" x14ac:knownFonts="1">
    <font>
      <sz val="11"/>
      <name val="Calibri"/>
      <family val="2"/>
    </font>
    <font>
      <b/>
      <sz val="11"/>
      <name val="Calibri"/>
      <family val="2"/>
      <scheme val="minor"/>
    </font>
    <font>
      <sz val="11"/>
      <name val="Calibri"/>
      <family val="2"/>
      <scheme val="minor"/>
    </font>
    <font>
      <b/>
      <sz val="11"/>
      <name val="Calibri"/>
      <family val="2"/>
    </font>
    <font>
      <sz val="11"/>
      <color rgb="FFFFFFFF"/>
      <name val="Calibri"/>
      <family val="2"/>
    </font>
    <font>
      <sz val="9"/>
      <color indexed="81"/>
      <name val="Tahoma"/>
      <family val="2"/>
    </font>
    <font>
      <b/>
      <sz val="10"/>
      <name val="Arial"/>
      <family val="2"/>
    </font>
  </fonts>
  <fills count="6">
    <fill>
      <patternFill patternType="none"/>
    </fill>
    <fill>
      <patternFill patternType="gray125"/>
    </fill>
    <fill>
      <patternFill patternType="solid">
        <fgColor theme="4" tint="0.59999389629810485"/>
        <bgColor indexed="64"/>
      </patternFill>
    </fill>
    <fill>
      <patternFill patternType="solid">
        <fgColor theme="0" tint="-0.249977111117893"/>
        <bgColor indexed="64"/>
      </patternFill>
    </fill>
    <fill>
      <patternFill patternType="solid">
        <fgColor theme="5" tint="0.59999389629810485"/>
        <bgColor indexed="64"/>
      </patternFill>
    </fill>
    <fill>
      <patternFill patternType="solid">
        <fgColor theme="9" tint="0.59999389629810485"/>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7">
    <xf numFmtId="0" fontId="0" fillId="0" borderId="0" xfId="0"/>
    <xf numFmtId="49" fontId="0" fillId="0" borderId="0" xfId="0" applyNumberFormat="1"/>
    <xf numFmtId="0" fontId="1" fillId="0" borderId="0" xfId="0" applyFont="1" applyAlignment="1">
      <alignment horizontal="left"/>
    </xf>
    <xf numFmtId="0" fontId="2" fillId="0" borderId="0" xfId="0" applyFont="1"/>
    <xf numFmtId="0" fontId="1" fillId="0" borderId="0" xfId="0" quotePrefix="1" applyFont="1" applyAlignment="1">
      <alignment horizontal="left"/>
    </xf>
    <xf numFmtId="0" fontId="2" fillId="0" borderId="0" xfId="0" quotePrefix="1" applyFont="1" applyAlignment="1">
      <alignment horizontal="right"/>
    </xf>
    <xf numFmtId="0" fontId="2" fillId="0" borderId="0" xfId="0" applyFont="1" applyBorder="1"/>
    <xf numFmtId="0" fontId="1" fillId="0" borderId="0" xfId="0" applyFont="1"/>
    <xf numFmtId="0" fontId="2" fillId="0" borderId="0" xfId="0" applyFont="1" applyAlignment="1">
      <alignment horizontal="right"/>
    </xf>
    <xf numFmtId="0" fontId="2" fillId="0" borderId="0" xfId="0" quotePrefix="1" applyFont="1" applyAlignment="1">
      <alignment horizontal="left"/>
    </xf>
    <xf numFmtId="0" fontId="2" fillId="0" borderId="0" xfId="0" quotePrefix="1" applyNumberFormat="1" applyFont="1" applyAlignment="1">
      <alignment horizontal="left"/>
    </xf>
    <xf numFmtId="0" fontId="2" fillId="0" borderId="0" xfId="0" applyNumberFormat="1" applyFont="1"/>
    <xf numFmtId="0" fontId="2" fillId="0" borderId="0" xfId="0" applyNumberFormat="1" applyFont="1" applyAlignment="1">
      <alignment horizontal="left"/>
    </xf>
    <xf numFmtId="1" fontId="2" fillId="0" borderId="0" xfId="0" applyNumberFormat="1" applyFont="1" applyFill="1" applyBorder="1"/>
    <xf numFmtId="164" fontId="2" fillId="0" borderId="0" xfId="0" applyNumberFormat="1" applyFont="1"/>
    <xf numFmtId="165" fontId="2" fillId="0" borderId="0" xfId="0" applyNumberFormat="1" applyFont="1" applyBorder="1"/>
    <xf numFmtId="0" fontId="2" fillId="2" borderId="0" xfId="0" applyFont="1" applyFill="1" applyBorder="1"/>
    <xf numFmtId="0" fontId="2" fillId="0" borderId="0" xfId="0" quotePrefix="1" applyFont="1" applyBorder="1" applyAlignment="1">
      <alignment horizontal="right"/>
    </xf>
    <xf numFmtId="0" fontId="2" fillId="0" borderId="0" xfId="0" applyFont="1" applyBorder="1" applyAlignment="1">
      <alignment horizontal="right"/>
    </xf>
    <xf numFmtId="2" fontId="2" fillId="0" borderId="0" xfId="0" applyNumberFormat="1" applyFont="1" applyBorder="1"/>
    <xf numFmtId="0" fontId="2" fillId="0" borderId="0" xfId="0" applyFont="1" applyBorder="1" applyAlignment="1">
      <alignment horizontal="center"/>
    </xf>
    <xf numFmtId="0" fontId="2" fillId="0" borderId="0" xfId="0" quotePrefix="1" applyFont="1" applyBorder="1" applyAlignment="1">
      <alignment horizontal="center"/>
    </xf>
    <xf numFmtId="165" fontId="2" fillId="4" borderId="0" xfId="0" applyNumberFormat="1" applyFont="1" applyFill="1" applyBorder="1"/>
    <xf numFmtId="164" fontId="2" fillId="3" borderId="0" xfId="0" applyNumberFormat="1" applyFont="1" applyFill="1" applyBorder="1"/>
    <xf numFmtId="165" fontId="2" fillId="2" borderId="0" xfId="0" applyNumberFormat="1" applyFont="1" applyFill="1" applyBorder="1"/>
    <xf numFmtId="165" fontId="0" fillId="0" borderId="0" xfId="0" applyNumberFormat="1"/>
    <xf numFmtId="0" fontId="0" fillId="0" borderId="0" xfId="0" applyAlignment="1">
      <alignment horizontal="right" textRotation="90"/>
    </xf>
    <xf numFmtId="0" fontId="0" fillId="5" borderId="0" xfId="0" applyFill="1" applyAlignment="1">
      <alignment horizontal="right" textRotation="90"/>
    </xf>
    <xf numFmtId="165" fontId="0" fillId="0" borderId="1" xfId="0" applyNumberFormat="1" applyBorder="1"/>
    <xf numFmtId="165" fontId="0" fillId="0" borderId="2" xfId="0" applyNumberFormat="1" applyBorder="1"/>
    <xf numFmtId="165" fontId="0" fillId="0" borderId="4" xfId="0" applyNumberFormat="1" applyBorder="1"/>
    <xf numFmtId="165" fontId="0" fillId="0" borderId="0" xfId="0" applyNumberFormat="1" applyBorder="1"/>
    <xf numFmtId="165" fontId="0" fillId="0" borderId="6" xfId="0" applyNumberFormat="1" applyBorder="1"/>
    <xf numFmtId="165" fontId="0" fillId="0" borderId="7" xfId="0" applyNumberFormat="1" applyBorder="1"/>
    <xf numFmtId="0" fontId="3" fillId="0" borderId="0" xfId="0" applyFont="1"/>
    <xf numFmtId="0" fontId="4" fillId="0" borderId="0" xfId="0" applyFont="1"/>
    <xf numFmtId="164" fontId="0" fillId="0" borderId="3" xfId="0" applyNumberFormat="1" applyBorder="1"/>
    <xf numFmtId="164" fontId="0" fillId="0" borderId="5" xfId="0" applyNumberFormat="1" applyBorder="1"/>
    <xf numFmtId="164" fontId="0" fillId="0" borderId="8" xfId="0" applyNumberFormat="1" applyBorder="1"/>
    <xf numFmtId="0" fontId="2" fillId="0" borderId="0" xfId="0" applyFont="1" applyFill="1" applyBorder="1" applyAlignment="1">
      <alignment horizontal="right"/>
    </xf>
    <xf numFmtId="0" fontId="2" fillId="0" borderId="0" xfId="0" applyFont="1" applyFill="1" applyBorder="1"/>
    <xf numFmtId="0" fontId="2" fillId="0" borderId="9" xfId="0" applyFont="1" applyBorder="1"/>
    <xf numFmtId="165" fontId="0" fillId="0" borderId="3" xfId="0" applyNumberFormat="1" applyBorder="1"/>
    <xf numFmtId="165" fontId="0" fillId="0" borderId="5" xfId="0" applyNumberFormat="1" applyBorder="1"/>
    <xf numFmtId="165" fontId="0" fillId="0" borderId="8" xfId="0" applyNumberFormat="1" applyBorder="1"/>
    <xf numFmtId="0" fontId="2" fillId="0" borderId="0" xfId="0" applyFont="1" applyAlignment="1">
      <alignment wrapText="1"/>
    </xf>
    <xf numFmtId="0" fontId="6" fillId="0" borderId="0" xfId="0" applyFont="1" applyAlignment="1">
      <alignment horizontal="center"/>
    </xf>
  </cellXfs>
  <cellStyles count="1">
    <cellStyle name="Normal" xfId="0" builtinId="0"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STS_1!$K$1</c:f>
          <c:strCache>
            <c:ptCount val="1"/>
            <c:pt idx="0">
              <c:v>Sensitivity of Investment_weights_3 to Required return</c:v>
            </c:pt>
          </c:strCache>
        </c:strRef>
      </c:tx>
      <c:layout>
        <c:manualLayout>
          <c:xMode val="edge"/>
          <c:yMode val="edge"/>
          <c:x val="0.13855458497375328"/>
          <c:y val="3.111111111111111E-2"/>
        </c:manualLayout>
      </c:layout>
      <c:overlay val="0"/>
      <c:txPr>
        <a:bodyPr/>
        <a:lstStyle/>
        <a:p>
          <a:pPr>
            <a:defRPr sz="1200"/>
          </a:pPr>
          <a:endParaRPr lang="en-US"/>
        </a:p>
      </c:txPr>
    </c:title>
    <c:autoTitleDeleted val="0"/>
    <c:plotArea>
      <c:layout/>
      <c:lineChart>
        <c:grouping val="standard"/>
        <c:varyColors val="0"/>
        <c:ser>
          <c:idx val="0"/>
          <c:order val="0"/>
          <c:cat>
            <c:numRef>
              <c:f>STS_1!$A$5:$A$13</c:f>
              <c:numCache>
                <c:formatCode>0.000</c:formatCode>
                <c:ptCount val="9"/>
                <c:pt idx="0">
                  <c:v>0.10000000149011612</c:v>
                </c:pt>
                <c:pt idx="1">
                  <c:v>0.10500000417232513</c:v>
                </c:pt>
                <c:pt idx="2">
                  <c:v>0.10999999940395355</c:v>
                </c:pt>
                <c:pt idx="3">
                  <c:v>0.11500000208616257</c:v>
                </c:pt>
                <c:pt idx="4">
                  <c:v>0.12000000476837158</c:v>
                </c:pt>
                <c:pt idx="5">
                  <c:v>0.125</c:v>
                </c:pt>
                <c:pt idx="6">
                  <c:v>0.12999999523162842</c:v>
                </c:pt>
                <c:pt idx="7">
                  <c:v>0.13500000536441803</c:v>
                </c:pt>
                <c:pt idx="8">
                  <c:v>0.14000000059604645</c:v>
                </c:pt>
              </c:numCache>
            </c:numRef>
          </c:cat>
          <c:val>
            <c:numRef>
              <c:f>STS_1!$K$5:$K$13</c:f>
              <c:numCache>
                <c:formatCode>General</c:formatCode>
                <c:ptCount val="9"/>
                <c:pt idx="0">
                  <c:v>0.99999996274709724</c:v>
                </c:pt>
                <c:pt idx="1">
                  <c:v>0.87499989569187187</c:v>
                </c:pt>
                <c:pt idx="2">
                  <c:v>0.75000001490116142</c:v>
                </c:pt>
                <c:pt idx="3">
                  <c:v>0.62499994784593627</c:v>
                </c:pt>
                <c:pt idx="4">
                  <c:v>0.50000005960464478</c:v>
                </c:pt>
                <c:pt idx="5">
                  <c:v>0.37500000000000067</c:v>
                </c:pt>
                <c:pt idx="6">
                  <c:v>0.25000011920929027</c:v>
                </c:pt>
                <c:pt idx="7">
                  <c:v>0.12499986588954975</c:v>
                </c:pt>
                <c:pt idx="8">
                  <c:v>0</c:v>
                </c:pt>
              </c:numCache>
            </c:numRef>
          </c:val>
          <c:smooth val="0"/>
          <c:extLst>
            <c:ext xmlns:c16="http://schemas.microsoft.com/office/drawing/2014/chart" uri="{C3380CC4-5D6E-409C-BE32-E72D297353CC}">
              <c16:uniqueId val="{00000000-C42C-469B-9004-DEF1A97B9E86}"/>
            </c:ext>
          </c:extLst>
        </c:ser>
        <c:dLbls>
          <c:showLegendKey val="0"/>
          <c:showVal val="0"/>
          <c:showCatName val="0"/>
          <c:showSerName val="0"/>
          <c:showPercent val="0"/>
          <c:showBubbleSize val="0"/>
        </c:dLbls>
        <c:marker val="1"/>
        <c:smooth val="0"/>
        <c:axId val="552189424"/>
        <c:axId val="630180104"/>
      </c:lineChart>
      <c:catAx>
        <c:axId val="552189424"/>
        <c:scaling>
          <c:orientation val="minMax"/>
        </c:scaling>
        <c:delete val="0"/>
        <c:axPos val="b"/>
        <c:title>
          <c:tx>
            <c:rich>
              <a:bodyPr/>
              <a:lstStyle/>
              <a:p>
                <a:pPr>
                  <a:defRPr/>
                </a:pPr>
                <a:r>
                  <a:rPr lang="en-US"/>
                  <a:t>Required return ($D$23)</a:t>
                </a:r>
              </a:p>
            </c:rich>
          </c:tx>
          <c:overlay val="0"/>
        </c:title>
        <c:numFmt formatCode="0.000" sourceLinked="1"/>
        <c:majorTickMark val="out"/>
        <c:minorTickMark val="none"/>
        <c:tickLblPos val="nextTo"/>
        <c:crossAx val="630180104"/>
        <c:crosses val="autoZero"/>
        <c:auto val="1"/>
        <c:lblAlgn val="ctr"/>
        <c:lblOffset val="100"/>
        <c:noMultiLvlLbl val="0"/>
      </c:catAx>
      <c:valAx>
        <c:axId val="630180104"/>
        <c:scaling>
          <c:orientation val="minMax"/>
        </c:scaling>
        <c:delete val="0"/>
        <c:axPos val="l"/>
        <c:majorGridlines/>
        <c:numFmt formatCode="General" sourceLinked="1"/>
        <c:majorTickMark val="out"/>
        <c:minorTickMark val="none"/>
        <c:tickLblPos val="nextTo"/>
        <c:crossAx val="552189424"/>
        <c:crosses val="autoZero"/>
        <c:crossBetween val="between"/>
      </c:valAx>
    </c:plotArea>
    <c:plotVisOnly val="1"/>
    <c:dispBlanksAs val="gap"/>
    <c:showDLblsOverMax val="0"/>
  </c:chart>
  <c:spPr>
    <a:ln w="15875" cap="flat" cmpd="sng" algn="ctr">
      <a:solidFill>
        <a:schemeClr val="accent1">
          <a:lumMod val="100000"/>
        </a:schemeClr>
      </a:solidFill>
      <a:prstDash val="solid"/>
      <a:round/>
      <a:headEnd type="none" w="med" len="med"/>
      <a:tailEnd type="none" w="med" len="me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Efficient Frontier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STS_1!$F$4</c:f>
              <c:strCache>
                <c:ptCount val="1"/>
                <c:pt idx="0">
                  <c:v>Portfolio_stdev</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STS_1!$F$5:$F$13</c:f>
              <c:numCache>
                <c:formatCode>0.0000</c:formatCode>
                <c:ptCount val="9"/>
                <c:pt idx="0">
                  <c:v>8.0000000000000307E-2</c:v>
                </c:pt>
                <c:pt idx="1">
                  <c:v>8.321659014997336E-2</c:v>
                </c:pt>
                <c:pt idx="2">
                  <c:v>9.2195443215272274E-2</c:v>
                </c:pt>
                <c:pt idx="3">
                  <c:v>0.10547512177894132</c:v>
                </c:pt>
                <c:pt idx="4">
                  <c:v>0.1216552423748523</c:v>
                </c:pt>
                <c:pt idx="5">
                  <c:v>0.1397318861248211</c:v>
                </c:pt>
                <c:pt idx="6">
                  <c:v>0.15905971831941693</c:v>
                </c:pt>
                <c:pt idx="7">
                  <c:v>0.1792345052876122</c:v>
                </c:pt>
                <c:pt idx="8">
                  <c:v>0.2</c:v>
                </c:pt>
              </c:numCache>
            </c:numRef>
          </c:xVal>
          <c:yVal>
            <c:numRef>
              <c:f>STS_1!$E$5:$E$13</c:f>
              <c:numCache>
                <c:formatCode>0.000</c:formatCode>
                <c:ptCount val="9"/>
                <c:pt idx="0">
                  <c:v>0.10000000149011613</c:v>
                </c:pt>
                <c:pt idx="1">
                  <c:v>0.10500000417232515</c:v>
                </c:pt>
                <c:pt idx="2">
                  <c:v>0.10999999940395355</c:v>
                </c:pt>
                <c:pt idx="3">
                  <c:v>0.11500000208616257</c:v>
                </c:pt>
                <c:pt idx="4">
                  <c:v>0.11999999761581423</c:v>
                </c:pt>
                <c:pt idx="5">
                  <c:v>0.12499999999999997</c:v>
                </c:pt>
                <c:pt idx="6">
                  <c:v>0.12999999523162842</c:v>
                </c:pt>
                <c:pt idx="7">
                  <c:v>0.13500000536441803</c:v>
                </c:pt>
                <c:pt idx="8">
                  <c:v>0.14000000000000001</c:v>
                </c:pt>
              </c:numCache>
            </c:numRef>
          </c:yVal>
          <c:smooth val="0"/>
          <c:extLst>
            <c:ext xmlns:c16="http://schemas.microsoft.com/office/drawing/2014/chart" uri="{C3380CC4-5D6E-409C-BE32-E72D297353CC}">
              <c16:uniqueId val="{00000000-404A-4621-A87F-450E90779339}"/>
            </c:ext>
          </c:extLst>
        </c:ser>
        <c:dLbls>
          <c:showLegendKey val="0"/>
          <c:showVal val="0"/>
          <c:showCatName val="0"/>
          <c:showSerName val="0"/>
          <c:showPercent val="0"/>
          <c:showBubbleSize val="0"/>
        </c:dLbls>
        <c:axId val="549144032"/>
        <c:axId val="548992800"/>
      </c:scatterChart>
      <c:valAx>
        <c:axId val="549144032"/>
        <c:scaling>
          <c:orientation val="minMax"/>
          <c:min val="5.000000000000001E-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Standard deviation of portfolio return (risk)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992800"/>
        <c:crosses val="autoZero"/>
        <c:crossBetween val="midCat"/>
      </c:valAx>
      <c:valAx>
        <c:axId val="548992800"/>
        <c:scaling>
          <c:orientation val="minMax"/>
          <c:min val="8.0000000000000016E-2"/>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Mean portfolio return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14403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STS_2!$K$1</c:f>
          <c:strCache>
            <c:ptCount val="1"/>
            <c:pt idx="0">
              <c:v>Sensitivity of Portfolio_stdev to Required return</c:v>
            </c:pt>
          </c:strCache>
        </c:strRef>
      </c:tx>
      <c:overlay val="0"/>
      <c:txPr>
        <a:bodyPr/>
        <a:lstStyle/>
        <a:p>
          <a:pPr>
            <a:defRPr sz="1200"/>
          </a:pPr>
          <a:endParaRPr lang="en-US"/>
        </a:p>
      </c:txPr>
    </c:title>
    <c:autoTitleDeleted val="0"/>
    <c:plotArea>
      <c:layout/>
      <c:lineChart>
        <c:grouping val="standard"/>
        <c:varyColors val="0"/>
        <c:ser>
          <c:idx val="0"/>
          <c:order val="0"/>
          <c:cat>
            <c:numRef>
              <c:f>STS_2!$A$5:$A$13</c:f>
              <c:numCache>
                <c:formatCode>0.000</c:formatCode>
                <c:ptCount val="9"/>
                <c:pt idx="0">
                  <c:v>0.10000000149011612</c:v>
                </c:pt>
                <c:pt idx="1">
                  <c:v>0.10500000417232513</c:v>
                </c:pt>
                <c:pt idx="2">
                  <c:v>0.10999999940395355</c:v>
                </c:pt>
                <c:pt idx="3">
                  <c:v>0.11500000208616257</c:v>
                </c:pt>
                <c:pt idx="4">
                  <c:v>0.12000000476837158</c:v>
                </c:pt>
                <c:pt idx="5">
                  <c:v>0.125</c:v>
                </c:pt>
                <c:pt idx="6">
                  <c:v>0.12999999523162842</c:v>
                </c:pt>
                <c:pt idx="7">
                  <c:v>0.13500000536441803</c:v>
                </c:pt>
                <c:pt idx="8">
                  <c:v>0.14000000059604645</c:v>
                </c:pt>
              </c:numCache>
            </c:numRef>
          </c:cat>
          <c:val>
            <c:numRef>
              <c:f>STS_2!$K$5:$K$13</c:f>
              <c:numCache>
                <c:formatCode>General</c:formatCode>
                <c:ptCount val="9"/>
                <c:pt idx="0">
                  <c:v>7.5889638610076318E-2</c:v>
                </c:pt>
                <c:pt idx="1">
                  <c:v>7.5889638610076318E-2</c:v>
                </c:pt>
                <c:pt idx="2">
                  <c:v>7.5889638610076318E-2</c:v>
                </c:pt>
                <c:pt idx="3">
                  <c:v>7.6005332808837742E-2</c:v>
                </c:pt>
                <c:pt idx="4">
                  <c:v>7.7051023249451928E-2</c:v>
                </c:pt>
                <c:pt idx="5">
                  <c:v>7.914432023493044E-2</c:v>
                </c:pt>
                <c:pt idx="6">
                  <c:v>9.7068106520541708E-2</c:v>
                </c:pt>
                <c:pt idx="7">
                  <c:v>0.14360446642735317</c:v>
                </c:pt>
                <c:pt idx="8">
                  <c:v>0.19999999776482585</c:v>
                </c:pt>
              </c:numCache>
            </c:numRef>
          </c:val>
          <c:smooth val="0"/>
          <c:extLst>
            <c:ext xmlns:c16="http://schemas.microsoft.com/office/drawing/2014/chart" uri="{C3380CC4-5D6E-409C-BE32-E72D297353CC}">
              <c16:uniqueId val="{00000001-A0D7-4FAA-863A-906BD857EB92}"/>
            </c:ext>
          </c:extLst>
        </c:ser>
        <c:dLbls>
          <c:showLegendKey val="0"/>
          <c:showVal val="0"/>
          <c:showCatName val="0"/>
          <c:showSerName val="0"/>
          <c:showPercent val="0"/>
          <c:showBubbleSize val="0"/>
        </c:dLbls>
        <c:marker val="1"/>
        <c:smooth val="0"/>
        <c:axId val="700912680"/>
        <c:axId val="700913336"/>
      </c:lineChart>
      <c:catAx>
        <c:axId val="700912680"/>
        <c:scaling>
          <c:orientation val="minMax"/>
        </c:scaling>
        <c:delete val="0"/>
        <c:axPos val="b"/>
        <c:title>
          <c:tx>
            <c:rich>
              <a:bodyPr/>
              <a:lstStyle/>
              <a:p>
                <a:pPr>
                  <a:defRPr/>
                </a:pPr>
                <a:r>
                  <a:rPr lang="en-US"/>
                  <a:t>Required return ($D$23)</a:t>
                </a:r>
              </a:p>
            </c:rich>
          </c:tx>
          <c:overlay val="0"/>
        </c:title>
        <c:numFmt formatCode="0.000" sourceLinked="1"/>
        <c:majorTickMark val="out"/>
        <c:minorTickMark val="none"/>
        <c:tickLblPos val="nextTo"/>
        <c:crossAx val="700913336"/>
        <c:crosses val="autoZero"/>
        <c:auto val="1"/>
        <c:lblAlgn val="ctr"/>
        <c:lblOffset val="100"/>
        <c:noMultiLvlLbl val="0"/>
      </c:catAx>
      <c:valAx>
        <c:axId val="700913336"/>
        <c:scaling>
          <c:orientation val="minMax"/>
        </c:scaling>
        <c:delete val="0"/>
        <c:axPos val="l"/>
        <c:majorGridlines/>
        <c:numFmt formatCode="General" sourceLinked="1"/>
        <c:majorTickMark val="out"/>
        <c:minorTickMark val="none"/>
        <c:tickLblPos val="nextTo"/>
        <c:crossAx val="700912680"/>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w="15875" cap="flat" cmpd="sng" algn="ctr">
      <a:solidFill>
        <a:schemeClr val="accent1">
          <a:lumMod val="100000"/>
        </a:schemeClr>
      </a:solidFill>
      <a:prstDash val="solid"/>
      <a:round/>
      <a:headEnd type="none" w="med" len="med"/>
      <a:tailEnd type="none" w="med" len="me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Efficient Frontier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STS_2!$G$5:$G$13</c:f>
              <c:numCache>
                <c:formatCode>0.000</c:formatCode>
                <c:ptCount val="9"/>
                <c:pt idx="0">
                  <c:v>7.5889638610076318E-2</c:v>
                </c:pt>
                <c:pt idx="1">
                  <c:v>7.5889638610076318E-2</c:v>
                </c:pt>
                <c:pt idx="2">
                  <c:v>7.5889638610076318E-2</c:v>
                </c:pt>
                <c:pt idx="3">
                  <c:v>7.6005332808837742E-2</c:v>
                </c:pt>
                <c:pt idx="4">
                  <c:v>7.7051023249451928E-2</c:v>
                </c:pt>
                <c:pt idx="5">
                  <c:v>7.914432023493044E-2</c:v>
                </c:pt>
                <c:pt idx="6">
                  <c:v>9.7068106520541708E-2</c:v>
                </c:pt>
                <c:pt idx="7">
                  <c:v>0.14360446642735317</c:v>
                </c:pt>
                <c:pt idx="8">
                  <c:v>0.19999999776482585</c:v>
                </c:pt>
              </c:numCache>
            </c:numRef>
          </c:xVal>
          <c:yVal>
            <c:numRef>
              <c:f>STS_2!$F$5:$F$13</c:f>
              <c:numCache>
                <c:formatCode>0.000</c:formatCode>
                <c:ptCount val="9"/>
                <c:pt idx="0">
                  <c:v>0.1126997618141205</c:v>
                </c:pt>
                <c:pt idx="1">
                  <c:v>0.1126997618141205</c:v>
                </c:pt>
                <c:pt idx="2">
                  <c:v>0.11269976181411953</c:v>
                </c:pt>
                <c:pt idx="3">
                  <c:v>0.11500000206439212</c:v>
                </c:pt>
                <c:pt idx="4">
                  <c:v>0.11999999634921552</c:v>
                </c:pt>
                <c:pt idx="5">
                  <c:v>0.12500000015594956</c:v>
                </c:pt>
                <c:pt idx="6">
                  <c:v>0.12999999523672745</c:v>
                </c:pt>
                <c:pt idx="7">
                  <c:v>0.13500000536441803</c:v>
                </c:pt>
                <c:pt idx="8">
                  <c:v>0.13999999843537811</c:v>
                </c:pt>
              </c:numCache>
            </c:numRef>
          </c:yVal>
          <c:smooth val="0"/>
          <c:extLst>
            <c:ext xmlns:c16="http://schemas.microsoft.com/office/drawing/2014/chart" uri="{C3380CC4-5D6E-409C-BE32-E72D297353CC}">
              <c16:uniqueId val="{00000000-DBA5-461F-988D-8B058C99486C}"/>
            </c:ext>
          </c:extLst>
        </c:ser>
        <c:dLbls>
          <c:showLegendKey val="0"/>
          <c:showVal val="0"/>
          <c:showCatName val="0"/>
          <c:showSerName val="0"/>
          <c:showPercent val="0"/>
          <c:showBubbleSize val="0"/>
        </c:dLbls>
        <c:axId val="752701784"/>
        <c:axId val="752702112"/>
      </c:scatterChart>
      <c:valAx>
        <c:axId val="752701784"/>
        <c:scaling>
          <c:orientation val="minMax"/>
          <c:min val="7.0000000000000007E-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Portfolio</a:t>
                </a:r>
                <a:r>
                  <a:rPr lang="en-US" baseline="0"/>
                  <a:t> standard deviation(risk)</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702112"/>
        <c:crosses val="autoZero"/>
        <c:crossBetween val="midCat"/>
      </c:valAx>
      <c:valAx>
        <c:axId val="7527021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Portfolio Return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7017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absolute">
    <xdr:from>
      <xdr:col>10</xdr:col>
      <xdr:colOff>0</xdr:colOff>
      <xdr:row>13</xdr:row>
      <xdr:rowOff>104775</xdr:rowOff>
    </xdr:from>
    <xdr:to>
      <xdr:col>18</xdr:col>
      <xdr:colOff>0</xdr:colOff>
      <xdr:row>28</xdr:row>
      <xdr:rowOff>104775</xdr:rowOff>
    </xdr:to>
    <xdr:graphicFrame macro="">
      <xdr:nvGraphicFramePr>
        <xdr:cNvPr id="2" name="STS_2_Chart">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12</xdr:col>
      <xdr:colOff>0</xdr:colOff>
      <xdr:row>3</xdr:row>
      <xdr:rowOff>0</xdr:rowOff>
    </xdr:from>
    <xdr:to>
      <xdr:col>16</xdr:col>
      <xdr:colOff>0</xdr:colOff>
      <xdr:row>3</xdr:row>
      <xdr:rowOff>762000</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7315200" y="571500"/>
          <a:ext cx="2438400" cy="762000"/>
        </a:xfrm>
        <a:prstGeom prst="rect">
          <a:avLst/>
        </a:prstGeom>
        <a:solidFill>
          <a:schemeClr val="lt1"/>
        </a:solidFill>
        <a:ln w="15875" cap="flat" cmpd="sng" algn="ctr">
          <a:solidFill>
            <a:schemeClr val="accent1">
              <a:lumMod val="100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1100"/>
            <a:t>When you select an output from the dropdown list in cell $K$4, the chart will adapt to that output.</a:t>
          </a:r>
        </a:p>
      </xdr:txBody>
    </xdr:sp>
    <xdr:clientData/>
  </xdr:twoCellAnchor>
  <xdr:twoCellAnchor>
    <xdr:from>
      <xdr:col>0</xdr:col>
      <xdr:colOff>409575</xdr:colOff>
      <xdr:row>14</xdr:row>
      <xdr:rowOff>52387</xdr:rowOff>
    </xdr:from>
    <xdr:to>
      <xdr:col>8</xdr:col>
      <xdr:colOff>104775</xdr:colOff>
      <xdr:row>28</xdr:row>
      <xdr:rowOff>128587</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47625</xdr:colOff>
      <xdr:row>29</xdr:row>
      <xdr:rowOff>104775</xdr:rowOff>
    </xdr:from>
    <xdr:to>
      <xdr:col>7</xdr:col>
      <xdr:colOff>552450</xdr:colOff>
      <xdr:row>42</xdr:row>
      <xdr:rowOff>47625</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657225" y="6896100"/>
          <a:ext cx="4162425" cy="2419350"/>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Once you get this efficient frontier, make sure you understand what it means. The attractive part of the chart </a:t>
          </a:r>
          <a:r>
            <a:rPr lang="en-US" sz="1100">
              <a:solidFill>
                <a:schemeClr val="dk1"/>
              </a:solidFill>
              <a:effectLst/>
              <a:latin typeface="+mn-lt"/>
              <a:ea typeface="+mn-ea"/>
              <a:cs typeface="+mn-cs"/>
            </a:rPr>
            <a:t>for an investor </a:t>
          </a:r>
          <a:r>
            <a:rPr lang="en-US" sz="1100"/>
            <a:t>is the upper left: high expected return and</a:t>
          </a:r>
          <a:r>
            <a:rPr lang="en-US" sz="1100" baseline="0"/>
            <a:t> low risk. Unfortunately, points above and to the left of the curve are unattainable. On the other hand, the unattractive part of the chart is the lower right: low expected return and high risk. The idea of the efficient frontier is that you don't need to be below and to the right of the curve. By choosing the weights appropriately, you can create portfolios that are </a:t>
          </a:r>
          <a:r>
            <a:rPr lang="en-US" sz="1100" i="1" baseline="0"/>
            <a:t>on</a:t>
          </a:r>
          <a:r>
            <a:rPr lang="en-US" sz="1100" baseline="0"/>
            <a:t> the curve. Which point on the curve is best? There is no correct answer. It depends entirely on how much risk you are willing to incur. Conservative investors will favor the left side; more daring investors will favor the right side. </a:t>
          </a:r>
          <a:endParaRPr lang="en-US" sz="1100"/>
        </a:p>
      </xdr:txBody>
    </xdr:sp>
    <xdr:clientData/>
  </xdr:twoCellAnchor>
  <xdr:twoCellAnchor>
    <xdr:from>
      <xdr:col>6</xdr:col>
      <xdr:colOff>180975</xdr:colOff>
      <xdr:row>3</xdr:row>
      <xdr:rowOff>542925</xdr:rowOff>
    </xdr:from>
    <xdr:to>
      <xdr:col>9</xdr:col>
      <xdr:colOff>352425</xdr:colOff>
      <xdr:row>11</xdr:row>
      <xdr:rowOff>114300</xdr:rowOff>
    </xdr:to>
    <xdr:sp macro="" textlink="">
      <xdr:nvSpPr>
        <xdr:cNvPr id="6" name="TextBox 5">
          <a:extLst>
            <a:ext uri="{FF2B5EF4-FFF2-40B4-BE49-F238E27FC236}">
              <a16:creationId xmlns:a16="http://schemas.microsoft.com/office/drawing/2014/main" id="{00000000-0008-0000-0200-000006000000}"/>
            </a:ext>
          </a:extLst>
        </xdr:cNvPr>
        <xdr:cNvSpPr txBox="1"/>
      </xdr:nvSpPr>
      <xdr:spPr>
        <a:xfrm>
          <a:off x="3838575" y="1114425"/>
          <a:ext cx="2000250" cy="2362200"/>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This is probably the most</a:t>
          </a:r>
          <a:r>
            <a:rPr lang="en-US" sz="1100" baseline="0"/>
            <a:t> natural use of SolverTable in the entire book, because it provides exactly the information investors want: the trade-off between expected return and risk. It clearly shows that you can't have your cake and eat it too, i.e., to get a higher expected return, you have to assume more risk.</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254000</xdr:colOff>
      <xdr:row>4</xdr:row>
      <xdr:rowOff>152400</xdr:rowOff>
    </xdr:from>
    <xdr:to>
      <xdr:col>20</xdr:col>
      <xdr:colOff>254000</xdr:colOff>
      <xdr:row>20</xdr:row>
      <xdr:rowOff>63500</xdr:rowOff>
    </xdr:to>
    <xdr:graphicFrame macro="">
      <xdr:nvGraphicFramePr>
        <xdr:cNvPr id="2" name="STS_2_Chart">
          <a:extLst>
            <a:ext uri="{FF2B5EF4-FFF2-40B4-BE49-F238E27FC236}">
              <a16:creationId xmlns:a16="http://schemas.microsoft.com/office/drawing/2014/main" id="{60821319-BA5F-4A5C-8D4E-0D262E17A3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12</xdr:col>
      <xdr:colOff>0</xdr:colOff>
      <xdr:row>3</xdr:row>
      <xdr:rowOff>19050</xdr:rowOff>
    </xdr:from>
    <xdr:to>
      <xdr:col>16</xdr:col>
      <xdr:colOff>0</xdr:colOff>
      <xdr:row>3</xdr:row>
      <xdr:rowOff>781050</xdr:rowOff>
    </xdr:to>
    <xdr:sp macro="" textlink="">
      <xdr:nvSpPr>
        <xdr:cNvPr id="3" name="TextBox 2">
          <a:extLst>
            <a:ext uri="{FF2B5EF4-FFF2-40B4-BE49-F238E27FC236}">
              <a16:creationId xmlns:a16="http://schemas.microsoft.com/office/drawing/2014/main" id="{CE222D21-FD0A-412A-8769-32B08759F7A3}"/>
            </a:ext>
          </a:extLst>
        </xdr:cNvPr>
        <xdr:cNvSpPr txBox="1"/>
      </xdr:nvSpPr>
      <xdr:spPr>
        <a:xfrm>
          <a:off x="7315200" y="571500"/>
          <a:ext cx="2438400" cy="762000"/>
        </a:xfrm>
        <a:prstGeom prst="rect">
          <a:avLst/>
        </a:prstGeom>
        <a:solidFill>
          <a:schemeClr val="lt1"/>
        </a:solidFill>
        <a:ln w="15875" cap="flat" cmpd="sng" algn="ctr">
          <a:solidFill>
            <a:schemeClr val="accent1">
              <a:lumMod val="100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1100"/>
            <a:t>When you select an output from the dropdown list in cell $K$4, the chart will adapt to that output.</a:t>
          </a:r>
        </a:p>
      </xdr:txBody>
    </xdr:sp>
    <xdr:clientData/>
  </xdr:twoCellAnchor>
  <xdr:twoCellAnchor>
    <xdr:from>
      <xdr:col>2</xdr:col>
      <xdr:colOff>19050</xdr:colOff>
      <xdr:row>13</xdr:row>
      <xdr:rowOff>12700</xdr:rowOff>
    </xdr:from>
    <xdr:to>
      <xdr:col>10</xdr:col>
      <xdr:colOff>396875</xdr:colOff>
      <xdr:row>29</xdr:row>
      <xdr:rowOff>76200</xdr:rowOff>
    </xdr:to>
    <xdr:graphicFrame macro="">
      <xdr:nvGraphicFramePr>
        <xdr:cNvPr id="6" name="Chart 5">
          <a:extLst>
            <a:ext uri="{FF2B5EF4-FFF2-40B4-BE49-F238E27FC236}">
              <a16:creationId xmlns:a16="http://schemas.microsoft.com/office/drawing/2014/main" id="{873071FA-FED2-4FD2-80D0-C98FF995AA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J36"/>
  <sheetViews>
    <sheetView tabSelected="1" workbookViewId="0">
      <selection activeCell="D25" sqref="D25"/>
    </sheetView>
  </sheetViews>
  <sheetFormatPr defaultColWidth="9.1796875" defaultRowHeight="14.5" x14ac:dyDescent="0.35"/>
  <cols>
    <col min="1" max="1" width="25.1796875" style="3" customWidth="1"/>
    <col min="2" max="4" width="16.7265625" style="3" customWidth="1"/>
    <col min="5" max="5" width="8.1796875" style="3" customWidth="1"/>
    <col min="6" max="6" width="11.54296875" style="3" bestFit="1" customWidth="1"/>
    <col min="7" max="7" width="11.54296875" style="3" customWidth="1"/>
    <col min="8" max="16384" width="9.1796875" style="3"/>
  </cols>
  <sheetData>
    <row r="1" spans="1:10" x14ac:dyDescent="0.35">
      <c r="A1" s="46" t="s">
        <v>46</v>
      </c>
      <c r="B1" s="46"/>
      <c r="C1" s="46"/>
      <c r="D1" s="46"/>
      <c r="E1" s="46"/>
      <c r="F1" s="46"/>
      <c r="G1" s="46"/>
      <c r="H1" s="46"/>
      <c r="I1" s="46"/>
      <c r="J1" s="46"/>
    </row>
    <row r="2" spans="1:10" ht="101" customHeight="1" x14ac:dyDescent="0.35">
      <c r="A2" s="45" t="s">
        <v>45</v>
      </c>
    </row>
    <row r="3" spans="1:10" x14ac:dyDescent="0.35">
      <c r="A3" s="2" t="s">
        <v>11</v>
      </c>
      <c r="G3" s="8"/>
    </row>
    <row r="4" spans="1:10" x14ac:dyDescent="0.35">
      <c r="F4" s="10"/>
      <c r="G4" s="11"/>
    </row>
    <row r="5" spans="1:10" x14ac:dyDescent="0.35">
      <c r="A5" s="4" t="s">
        <v>0</v>
      </c>
      <c r="F5" s="12"/>
      <c r="G5" s="11"/>
    </row>
    <row r="6" spans="1:10" x14ac:dyDescent="0.35">
      <c r="B6" s="5" t="s">
        <v>1</v>
      </c>
      <c r="C6" s="5" t="s">
        <v>2</v>
      </c>
      <c r="D6" s="5" t="s">
        <v>3</v>
      </c>
      <c r="E6" s="8" t="s">
        <v>42</v>
      </c>
      <c r="F6" s="12"/>
      <c r="G6" s="11"/>
    </row>
    <row r="7" spans="1:10" x14ac:dyDescent="0.35">
      <c r="A7" s="3" t="s">
        <v>4</v>
      </c>
      <c r="B7" s="16">
        <v>0.14000000000000001</v>
      </c>
      <c r="C7" s="16">
        <v>0.11</v>
      </c>
      <c r="D7" s="16">
        <v>0.1</v>
      </c>
      <c r="E7" s="16">
        <v>0.125</v>
      </c>
      <c r="F7" s="12"/>
      <c r="G7" s="11"/>
    </row>
    <row r="8" spans="1:10" x14ac:dyDescent="0.35">
      <c r="A8" s="3" t="s">
        <v>5</v>
      </c>
      <c r="B8" s="16">
        <v>0.2</v>
      </c>
      <c r="C8" s="16">
        <v>0.15</v>
      </c>
      <c r="D8" s="16">
        <v>0.08</v>
      </c>
      <c r="E8" s="16">
        <v>0.17499999999999999</v>
      </c>
      <c r="F8" s="12"/>
      <c r="G8" s="11"/>
    </row>
    <row r="9" spans="1:10" x14ac:dyDescent="0.35">
      <c r="B9" s="6"/>
      <c r="C9" s="6"/>
      <c r="D9" s="6"/>
    </row>
    <row r="10" spans="1:10" x14ac:dyDescent="0.35">
      <c r="A10" s="3" t="s">
        <v>6</v>
      </c>
      <c r="B10" s="17" t="s">
        <v>1</v>
      </c>
      <c r="C10" s="17" t="s">
        <v>2</v>
      </c>
      <c r="D10" s="17" t="s">
        <v>3</v>
      </c>
      <c r="E10" s="39" t="s">
        <v>42</v>
      </c>
      <c r="F10" s="3" t="s">
        <v>14</v>
      </c>
      <c r="G10" s="5" t="s">
        <v>1</v>
      </c>
      <c r="H10" s="5" t="s">
        <v>2</v>
      </c>
      <c r="I10" s="5" t="s">
        <v>3</v>
      </c>
      <c r="J10" s="40" t="s">
        <v>42</v>
      </c>
    </row>
    <row r="11" spans="1:10" x14ac:dyDescent="0.35">
      <c r="A11" s="3" t="s">
        <v>1</v>
      </c>
      <c r="B11" s="16">
        <v>1</v>
      </c>
      <c r="C11" s="16">
        <v>0.6</v>
      </c>
      <c r="D11" s="16">
        <v>0.4</v>
      </c>
      <c r="E11" s="16">
        <v>0.3</v>
      </c>
      <c r="F11" s="3" t="s">
        <v>1</v>
      </c>
      <c r="G11" s="41">
        <f t="shared" ref="G11:I14" si="0">HLOOKUP($F11,$B$6:$D$8,3)*B11*HLOOKUP(G$10,$B$6:$D$8,3)</f>
        <v>4.0000000000000008E-2</v>
      </c>
      <c r="H11" s="41">
        <f t="shared" ref="H11" si="1">HLOOKUP($F11,$B$6:$D$8,3)*C11*HLOOKUP(H$10,$B$6:$D$8,3)</f>
        <v>1.7999999999999999E-2</v>
      </c>
      <c r="I11" s="41">
        <f t="shared" ref="I11" si="2">HLOOKUP($F11,$B$6:$D$8,3)*D11*HLOOKUP(I$10,$B$6:$D$8,3)</f>
        <v>6.4000000000000012E-3</v>
      </c>
      <c r="J11" s="41">
        <f t="shared" ref="J11:J13" si="3">HLOOKUP($F11,$B$6:$D$8,3)*E11*HLOOKUP(J$10,$B$6:$D$8,3)</f>
        <v>4.7999999999999996E-3</v>
      </c>
    </row>
    <row r="12" spans="1:10" x14ac:dyDescent="0.35">
      <c r="A12" s="3" t="s">
        <v>2</v>
      </c>
      <c r="B12" s="16">
        <v>0.6</v>
      </c>
      <c r="C12" s="16">
        <v>1</v>
      </c>
      <c r="D12" s="16">
        <v>0.7</v>
      </c>
      <c r="E12" s="16">
        <v>0.5</v>
      </c>
      <c r="F12" s="3" t="s">
        <v>2</v>
      </c>
      <c r="G12" s="41">
        <f t="shared" si="0"/>
        <v>1.7999999999999999E-2</v>
      </c>
      <c r="H12" s="41">
        <f t="shared" si="0"/>
        <v>2.2499999999999999E-2</v>
      </c>
      <c r="I12" s="41">
        <f t="shared" si="0"/>
        <v>8.3999999999999995E-3</v>
      </c>
      <c r="J12" s="41">
        <f t="shared" si="3"/>
        <v>6.0000000000000001E-3</v>
      </c>
    </row>
    <row r="13" spans="1:10" x14ac:dyDescent="0.35">
      <c r="A13" s="3" t="s">
        <v>3</v>
      </c>
      <c r="B13" s="16">
        <v>0.4</v>
      </c>
      <c r="C13" s="16">
        <v>0.7</v>
      </c>
      <c r="D13" s="16">
        <v>1</v>
      </c>
      <c r="E13" s="16">
        <v>0.8</v>
      </c>
      <c r="F13" s="3" t="s">
        <v>3</v>
      </c>
      <c r="G13" s="41">
        <f t="shared" si="0"/>
        <v>6.4000000000000003E-3</v>
      </c>
      <c r="H13" s="41">
        <f t="shared" ref="H13:H14" si="4">HLOOKUP($F13,$B$6:$D$8,3)*C13*HLOOKUP(H$10,$B$6:$D$8,3)</f>
        <v>8.3999999999999995E-3</v>
      </c>
      <c r="I13" s="41">
        <f t="shared" ref="I13:I14" si="5">HLOOKUP($F13,$B$6:$D$8,3)*D13*HLOOKUP(I$10,$B$6:$D$8,3)</f>
        <v>6.4000000000000003E-3</v>
      </c>
      <c r="J13" s="41">
        <f t="shared" si="3"/>
        <v>5.1200000000000004E-3</v>
      </c>
    </row>
    <row r="14" spans="1:10" x14ac:dyDescent="0.35">
      <c r="A14" s="3" t="s">
        <v>42</v>
      </c>
      <c r="B14" s="16">
        <v>0.3</v>
      </c>
      <c r="C14" s="16">
        <v>0.5</v>
      </c>
      <c r="D14" s="16">
        <v>0.8</v>
      </c>
      <c r="E14" s="16">
        <v>1</v>
      </c>
      <c r="F14" s="40" t="s">
        <v>42</v>
      </c>
      <c r="G14" s="41">
        <f t="shared" si="0"/>
        <v>4.8000000000000004E-3</v>
      </c>
      <c r="H14" s="41">
        <f t="shared" si="4"/>
        <v>6.0000000000000001E-3</v>
      </c>
      <c r="I14" s="41">
        <f t="shared" si="5"/>
        <v>5.1200000000000004E-3</v>
      </c>
      <c r="J14" s="41">
        <f>HLOOKUP($F14,$B$6:$D$8,3)*E14*HLOOKUP(J$10,$B$6:$D$8,3)</f>
        <v>6.4000000000000003E-3</v>
      </c>
    </row>
    <row r="15" spans="1:10" x14ac:dyDescent="0.35">
      <c r="A15" s="7" t="s">
        <v>13</v>
      </c>
      <c r="B15" s="6"/>
      <c r="C15" s="6"/>
      <c r="D15" s="6"/>
    </row>
    <row r="16" spans="1:10" x14ac:dyDescent="0.35">
      <c r="B16" s="17" t="s">
        <v>1</v>
      </c>
      <c r="C16" s="17" t="s">
        <v>2</v>
      </c>
      <c r="D16" s="17" t="s">
        <v>3</v>
      </c>
      <c r="E16" s="39" t="s">
        <v>42</v>
      </c>
    </row>
    <row r="17" spans="1:7" x14ac:dyDescent="0.35">
      <c r="A17" s="9" t="s">
        <v>31</v>
      </c>
      <c r="B17" s="22">
        <v>3.6058429628610611E-2</v>
      </c>
      <c r="C17" s="22">
        <v>0</v>
      </c>
      <c r="D17" s="22">
        <v>0.22163514792919159</v>
      </c>
      <c r="E17" s="22">
        <v>0.7423064112663269</v>
      </c>
    </row>
    <row r="18" spans="1:7" x14ac:dyDescent="0.35">
      <c r="B18" s="6"/>
      <c r="C18" s="6"/>
      <c r="D18" s="6"/>
    </row>
    <row r="19" spans="1:7" x14ac:dyDescent="0.35">
      <c r="A19" s="7" t="s">
        <v>15</v>
      </c>
      <c r="B19" s="6"/>
      <c r="C19" s="6"/>
      <c r="D19" s="6"/>
    </row>
    <row r="20" spans="1:7" x14ac:dyDescent="0.35">
      <c r="B20" s="18" t="s">
        <v>32</v>
      </c>
      <c r="C20" s="18"/>
      <c r="D20" s="18" t="s">
        <v>25</v>
      </c>
    </row>
    <row r="21" spans="1:7" x14ac:dyDescent="0.35">
      <c r="B21" s="19">
        <f>SUM(B17:E17)</f>
        <v>0.9999999888241291</v>
      </c>
      <c r="C21" s="20" t="s">
        <v>7</v>
      </c>
      <c r="D21" s="13">
        <v>1</v>
      </c>
    </row>
    <row r="22" spans="1:7" x14ac:dyDescent="0.35">
      <c r="B22" s="6"/>
      <c r="C22" s="6"/>
      <c r="D22" s="6"/>
      <c r="F22" s="12"/>
      <c r="G22" s="11"/>
    </row>
    <row r="23" spans="1:7" x14ac:dyDescent="0.35">
      <c r="A23" s="2" t="s">
        <v>12</v>
      </c>
      <c r="B23" s="6"/>
      <c r="C23" s="6"/>
      <c r="D23" s="6"/>
    </row>
    <row r="24" spans="1:7" x14ac:dyDescent="0.35">
      <c r="B24" s="18" t="s">
        <v>34</v>
      </c>
      <c r="C24" s="18"/>
      <c r="D24" s="18" t="s">
        <v>33</v>
      </c>
    </row>
    <row r="25" spans="1:7" x14ac:dyDescent="0.35">
      <c r="B25" s="15">
        <f>SUMPRODUCT(B7:E7,Investment_weights)</f>
        <v>0.11999999634921552</v>
      </c>
      <c r="C25" s="21" t="s">
        <v>8</v>
      </c>
      <c r="D25" s="24">
        <v>0.11999999731779099</v>
      </c>
    </row>
    <row r="26" spans="1:7" x14ac:dyDescent="0.35">
      <c r="B26" s="6"/>
      <c r="C26" s="6"/>
      <c r="D26" s="6"/>
    </row>
    <row r="27" spans="1:7" x14ac:dyDescent="0.35">
      <c r="A27" s="7" t="s">
        <v>9</v>
      </c>
      <c r="B27" s="23" cm="1">
        <f t="array" ref="B27">MMULT(Investment_weights,MMULT(G11:J14,TRANSPOSE(Investment_weights)))</f>
        <v>5.936860183787581E-3</v>
      </c>
      <c r="C27" s="6"/>
      <c r="D27" s="6"/>
    </row>
    <row r="28" spans="1:7" x14ac:dyDescent="0.35">
      <c r="A28" s="3" t="s">
        <v>10</v>
      </c>
      <c r="B28" s="14">
        <f>SQRT(Portfolio_variance)</f>
        <v>7.7051023249451928E-2</v>
      </c>
    </row>
    <row r="30" spans="1:7" x14ac:dyDescent="0.35">
      <c r="A30" s="2" t="s">
        <v>18</v>
      </c>
    </row>
    <row r="31" spans="1:7" x14ac:dyDescent="0.35">
      <c r="A31" s="3" t="s">
        <v>35</v>
      </c>
      <c r="B31" s="3" t="s">
        <v>20</v>
      </c>
    </row>
    <row r="32" spans="1:7" x14ac:dyDescent="0.35">
      <c r="A32" s="3" t="s">
        <v>36</v>
      </c>
      <c r="B32" s="3" t="s">
        <v>19</v>
      </c>
    </row>
    <row r="33" spans="1:2" x14ac:dyDescent="0.35">
      <c r="A33" s="3" t="s">
        <v>29</v>
      </c>
      <c r="B33" s="3" t="s">
        <v>30</v>
      </c>
    </row>
    <row r="34" spans="1:2" x14ac:dyDescent="0.35">
      <c r="A34" s="3" t="s">
        <v>21</v>
      </c>
      <c r="B34" s="3" t="s">
        <v>22</v>
      </c>
    </row>
    <row r="35" spans="1:2" x14ac:dyDescent="0.35">
      <c r="A35" s="3" t="s">
        <v>37</v>
      </c>
      <c r="B35" s="3" t="s">
        <v>23</v>
      </c>
    </row>
    <row r="36" spans="1:2" x14ac:dyDescent="0.35">
      <c r="A36" s="3" t="s">
        <v>38</v>
      </c>
      <c r="B36" s="3" t="s">
        <v>24</v>
      </c>
    </row>
  </sheetData>
  <mergeCells count="1">
    <mergeCell ref="A1:J1"/>
  </mergeCells>
  <phoneticPr fontId="0" type="noConversion"/>
  <printOptions horizontalCentered="1" verticalCentered="1" headings="1" gridLines="1" gridLinesSet="0"/>
  <pageMargins left="0.75" right="0.75" top="1" bottom="1" header="0.5" footer="0.5"/>
  <pageSetup scale="57"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5"/>
  <sheetViews>
    <sheetView workbookViewId="0"/>
  </sheetViews>
  <sheetFormatPr defaultRowHeight="14.5" x14ac:dyDescent="0.35"/>
  <sheetData>
    <row r="1" spans="1:2" x14ac:dyDescent="0.35">
      <c r="A1">
        <v>1</v>
      </c>
    </row>
    <row r="2" spans="1:2" x14ac:dyDescent="0.35">
      <c r="A2" t="s">
        <v>17</v>
      </c>
    </row>
    <row r="3" spans="1:2" x14ac:dyDescent="0.35">
      <c r="A3">
        <v>1</v>
      </c>
    </row>
    <row r="4" spans="1:2" x14ac:dyDescent="0.35">
      <c r="A4">
        <v>0.1</v>
      </c>
    </row>
    <row r="5" spans="1:2" x14ac:dyDescent="0.35">
      <c r="A5">
        <v>0.14000000000000001</v>
      </c>
    </row>
    <row r="6" spans="1:2" x14ac:dyDescent="0.35">
      <c r="A6">
        <v>5.0000000000000001E-3</v>
      </c>
    </row>
    <row r="8" spans="1:2" x14ac:dyDescent="0.35">
      <c r="A8" s="1"/>
      <c r="B8" s="1"/>
    </row>
    <row r="9" spans="1:2" x14ac:dyDescent="0.35">
      <c r="A9" t="s">
        <v>43</v>
      </c>
    </row>
    <row r="10" spans="1:2" x14ac:dyDescent="0.35">
      <c r="A10" t="s">
        <v>16</v>
      </c>
    </row>
    <row r="15" spans="1:2" x14ac:dyDescent="0.35">
      <c r="B1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3"/>
  <sheetViews>
    <sheetView topLeftCell="A4" workbookViewId="0">
      <selection activeCell="D13" sqref="D13"/>
    </sheetView>
  </sheetViews>
  <sheetFormatPr defaultRowHeight="14.5" x14ac:dyDescent="0.35"/>
  <sheetData>
    <row r="1" spans="1:11" x14ac:dyDescent="0.35">
      <c r="A1" s="34" t="s">
        <v>26</v>
      </c>
      <c r="K1" s="35" t="str">
        <f>CONCATENATE("Sensitivity of ",$K$4," to ","Required return")</f>
        <v>Sensitivity of Investment_weights_3 to Required return</v>
      </c>
    </row>
    <row r="3" spans="1:11" x14ac:dyDescent="0.35">
      <c r="A3" t="s">
        <v>27</v>
      </c>
      <c r="K3" t="s">
        <v>28</v>
      </c>
    </row>
    <row r="4" spans="1:11" ht="112" x14ac:dyDescent="0.35">
      <c r="B4" s="26" t="s">
        <v>39</v>
      </c>
      <c r="C4" s="26" t="s">
        <v>40</v>
      </c>
      <c r="D4" s="26" t="s">
        <v>41</v>
      </c>
      <c r="E4" s="26" t="s">
        <v>36</v>
      </c>
      <c r="F4" s="26" t="s">
        <v>29</v>
      </c>
      <c r="J4" s="35">
        <f>MATCH($K$4,OutputAddresses,0)</f>
        <v>3</v>
      </c>
      <c r="K4" s="27" t="s">
        <v>41</v>
      </c>
    </row>
    <row r="5" spans="1:11" x14ac:dyDescent="0.35">
      <c r="A5" s="25">
        <v>0.10000000149011612</v>
      </c>
      <c r="B5" s="28">
        <v>3.7252902845841263E-8</v>
      </c>
      <c r="C5" s="29">
        <v>0</v>
      </c>
      <c r="D5" s="29">
        <v>0.99999996274709724</v>
      </c>
      <c r="E5" s="29">
        <v>0.10000000149011613</v>
      </c>
      <c r="F5" s="36">
        <v>8.0000000000000307E-2</v>
      </c>
      <c r="K5">
        <f>INDEX(OutputValues,1,$J$4)</f>
        <v>0.99999996274709724</v>
      </c>
    </row>
    <row r="6" spans="1:11" x14ac:dyDescent="0.35">
      <c r="A6" s="25">
        <v>0.10500000417232513</v>
      </c>
      <c r="B6" s="30">
        <v>0.12500010430812819</v>
      </c>
      <c r="C6" s="31">
        <v>0</v>
      </c>
      <c r="D6" s="31">
        <v>0.87499989569187187</v>
      </c>
      <c r="E6" s="31">
        <v>0.10500000417232515</v>
      </c>
      <c r="F6" s="37">
        <v>8.321659014997336E-2</v>
      </c>
      <c r="K6">
        <f>INDEX(OutputValues,2,$J$4)</f>
        <v>0.87499989569187187</v>
      </c>
    </row>
    <row r="7" spans="1:11" x14ac:dyDescent="0.35">
      <c r="A7" s="25">
        <v>0.10999999940395355</v>
      </c>
      <c r="B7" s="30">
        <v>0.24999998509883853</v>
      </c>
      <c r="C7" s="31">
        <v>0</v>
      </c>
      <c r="D7" s="31">
        <v>0.75000001490116142</v>
      </c>
      <c r="E7" s="31">
        <v>0.10999999940395355</v>
      </c>
      <c r="F7" s="37">
        <v>9.2195443215272274E-2</v>
      </c>
      <c r="K7">
        <f>INDEX(OutputValues,3,$J$4)</f>
        <v>0.75000001490116142</v>
      </c>
    </row>
    <row r="8" spans="1:11" x14ac:dyDescent="0.35">
      <c r="A8" s="25">
        <v>0.11500000208616257</v>
      </c>
      <c r="B8" s="30">
        <v>0.37500005215406379</v>
      </c>
      <c r="C8" s="31">
        <v>0</v>
      </c>
      <c r="D8" s="31">
        <v>0.62499994784593627</v>
      </c>
      <c r="E8" s="31">
        <v>0.11500000208616257</v>
      </c>
      <c r="F8" s="37">
        <v>0.10547512177894132</v>
      </c>
      <c r="K8">
        <f>INDEX(OutputValues,4,$J$4)</f>
        <v>0.62499994784593627</v>
      </c>
    </row>
    <row r="9" spans="1:11" x14ac:dyDescent="0.35">
      <c r="A9" s="25">
        <v>0.12000000476837158</v>
      </c>
      <c r="B9" s="30">
        <v>0.49999994039535522</v>
      </c>
      <c r="C9" s="31">
        <v>0</v>
      </c>
      <c r="D9" s="31">
        <v>0.50000005960464478</v>
      </c>
      <c r="E9" s="31">
        <v>0.11999999761581423</v>
      </c>
      <c r="F9" s="37">
        <v>0.1216552423748523</v>
      </c>
      <c r="K9">
        <f>INDEX(OutputValues,5,$J$4)</f>
        <v>0.50000005960464478</v>
      </c>
    </row>
    <row r="10" spans="1:11" x14ac:dyDescent="0.35">
      <c r="A10" s="25">
        <v>0.125</v>
      </c>
      <c r="B10" s="30">
        <v>0.62499999999999933</v>
      </c>
      <c r="C10" s="31">
        <v>0</v>
      </c>
      <c r="D10" s="31">
        <v>0.37500000000000067</v>
      </c>
      <c r="E10" s="31">
        <v>0.12499999999999997</v>
      </c>
      <c r="F10" s="37">
        <v>0.1397318861248211</v>
      </c>
      <c r="K10">
        <f>INDEX(OutputValues,6,$J$4)</f>
        <v>0.37500000000000067</v>
      </c>
    </row>
    <row r="11" spans="1:11" x14ac:dyDescent="0.35">
      <c r="A11" s="25">
        <v>0.12999999523162842</v>
      </c>
      <c r="B11" s="30">
        <v>0.74999988079070978</v>
      </c>
      <c r="C11" s="31">
        <v>0</v>
      </c>
      <c r="D11" s="31">
        <v>0.25000011920929027</v>
      </c>
      <c r="E11" s="31">
        <v>0.12999999523162842</v>
      </c>
      <c r="F11" s="37">
        <v>0.15905971831941693</v>
      </c>
      <c r="K11">
        <f>INDEX(OutputValues,7,$J$4)</f>
        <v>0.25000011920929027</v>
      </c>
    </row>
    <row r="12" spans="1:11" x14ac:dyDescent="0.35">
      <c r="A12" s="25">
        <v>0.13500000536441803</v>
      </c>
      <c r="B12" s="30">
        <v>0.8750001341104503</v>
      </c>
      <c r="C12" s="31">
        <v>0</v>
      </c>
      <c r="D12" s="31">
        <v>0.12499986588954975</v>
      </c>
      <c r="E12" s="31">
        <v>0.13500000536441803</v>
      </c>
      <c r="F12" s="37">
        <v>0.1792345052876122</v>
      </c>
      <c r="K12">
        <f>INDEX(OutputValues,8,$J$4)</f>
        <v>0.12499986588954975</v>
      </c>
    </row>
    <row r="13" spans="1:11" x14ac:dyDescent="0.35">
      <c r="A13" s="25">
        <v>0.14000000059604645</v>
      </c>
      <c r="B13" s="32">
        <v>1</v>
      </c>
      <c r="C13" s="33">
        <v>0</v>
      </c>
      <c r="D13" s="33">
        <v>0</v>
      </c>
      <c r="E13" s="33">
        <v>0.14000000000000001</v>
      </c>
      <c r="F13" s="38">
        <v>0.2</v>
      </c>
      <c r="K13">
        <f>INDEX(OutputValues,9,$J$4)</f>
        <v>0</v>
      </c>
    </row>
  </sheetData>
  <dataValidations count="1">
    <dataValidation type="list" allowBlank="1" showInputMessage="1" showErrorMessage="1" sqref="K4" xr:uid="{00000000-0002-0000-0200-000000000000}">
      <formula1>OutputAddresses</formula1>
    </dataValidation>
  </dataValidation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13934-9020-4CC7-AEBC-74FDA13B9E4C}">
  <dimension ref="A1:K13"/>
  <sheetViews>
    <sheetView topLeftCell="A4" workbookViewId="0">
      <selection activeCell="K4" sqref="K4"/>
    </sheetView>
  </sheetViews>
  <sheetFormatPr defaultRowHeight="14.5" x14ac:dyDescent="0.35"/>
  <sheetData>
    <row r="1" spans="1:11" x14ac:dyDescent="0.35">
      <c r="A1" s="34" t="s">
        <v>26</v>
      </c>
      <c r="K1" s="35" t="str">
        <f>CONCATENATE("Sensitivity of ",$K$4," to ","Required return")</f>
        <v>Sensitivity of Portfolio_stdev to Required return</v>
      </c>
    </row>
    <row r="3" spans="1:11" x14ac:dyDescent="0.35">
      <c r="A3" t="s">
        <v>27</v>
      </c>
      <c r="K3" t="s">
        <v>28</v>
      </c>
    </row>
    <row r="4" spans="1:11" ht="112" x14ac:dyDescent="0.35">
      <c r="B4" s="26" t="s">
        <v>39</v>
      </c>
      <c r="C4" s="26" t="s">
        <v>40</v>
      </c>
      <c r="D4" s="26" t="s">
        <v>41</v>
      </c>
      <c r="E4" s="26" t="s">
        <v>44</v>
      </c>
      <c r="F4" s="26" t="s">
        <v>36</v>
      </c>
      <c r="G4" s="26" t="s">
        <v>29</v>
      </c>
      <c r="J4" s="35">
        <f>MATCH($K$4,OutputAddresses,0)</f>
        <v>6</v>
      </c>
      <c r="K4" s="27" t="s">
        <v>29</v>
      </c>
    </row>
    <row r="5" spans="1:11" x14ac:dyDescent="0.35">
      <c r="A5" s="25">
        <v>0.10000000149011612</v>
      </c>
      <c r="B5" s="28">
        <v>4.6995267184242193E-3</v>
      </c>
      <c r="C5" s="29">
        <v>0</v>
      </c>
      <c r="D5" s="29">
        <v>0.49482918758688021</v>
      </c>
      <c r="E5" s="29">
        <v>0.50047127451882467</v>
      </c>
      <c r="F5" s="29">
        <v>0.1126997618141205</v>
      </c>
      <c r="G5" s="42">
        <v>7.5889638610076318E-2</v>
      </c>
      <c r="K5">
        <f>INDEX(OutputValues,1,$J$4)</f>
        <v>7.5889638610076318E-2</v>
      </c>
    </row>
    <row r="6" spans="1:11" x14ac:dyDescent="0.35">
      <c r="A6" s="25">
        <v>0.10500000417232513</v>
      </c>
      <c r="B6" s="30">
        <v>4.6995267184242193E-3</v>
      </c>
      <c r="C6" s="31">
        <v>0</v>
      </c>
      <c r="D6" s="31">
        <v>0.49482918758688021</v>
      </c>
      <c r="E6" s="31">
        <v>0.50047127451882467</v>
      </c>
      <c r="F6" s="31">
        <v>0.1126997618141205</v>
      </c>
      <c r="G6" s="43">
        <v>7.5889638610076318E-2</v>
      </c>
      <c r="K6">
        <f>INDEX(OutputValues,2,$J$4)</f>
        <v>7.5889638610076318E-2</v>
      </c>
    </row>
    <row r="7" spans="1:11" x14ac:dyDescent="0.35">
      <c r="A7" s="25">
        <v>0.10999999940395355</v>
      </c>
      <c r="B7" s="30">
        <v>4.6995267184286238E-3</v>
      </c>
      <c r="C7" s="31">
        <v>0</v>
      </c>
      <c r="D7" s="31">
        <v>0.4948291875869219</v>
      </c>
      <c r="E7" s="31">
        <v>0.5004712745187786</v>
      </c>
      <c r="F7" s="31">
        <v>0.11269976181411953</v>
      </c>
      <c r="G7" s="43">
        <v>7.5889638610076318E-2</v>
      </c>
      <c r="K7">
        <f>INDEX(OutputValues,3,$J$4)</f>
        <v>7.5889638610076318E-2</v>
      </c>
    </row>
    <row r="8" spans="1:11" x14ac:dyDescent="0.35">
      <c r="A8" s="25">
        <v>0.11500000208616257</v>
      </c>
      <c r="B8" s="30">
        <v>1.460989924831263E-2</v>
      </c>
      <c r="C8" s="31">
        <v>0</v>
      </c>
      <c r="D8" s="31">
        <v>0.40876580109394889</v>
      </c>
      <c r="E8" s="31">
        <v>0.57662428848186764</v>
      </c>
      <c r="F8" s="31">
        <v>0.11500000206439212</v>
      </c>
      <c r="G8" s="43">
        <v>7.6005332808837742E-2</v>
      </c>
      <c r="K8">
        <f>INDEX(OutputValues,4,$J$4)</f>
        <v>7.6005332808837742E-2</v>
      </c>
    </row>
    <row r="9" spans="1:11" x14ac:dyDescent="0.35">
      <c r="A9" s="25">
        <v>0.12000000476837158</v>
      </c>
      <c r="B9" s="30">
        <v>3.6058429628610611E-2</v>
      </c>
      <c r="C9" s="31">
        <v>0</v>
      </c>
      <c r="D9" s="31">
        <v>0.22163514792919159</v>
      </c>
      <c r="E9" s="31">
        <v>0.7423064112663269</v>
      </c>
      <c r="F9" s="31">
        <v>0.11999999634921552</v>
      </c>
      <c r="G9" s="43">
        <v>7.7051023249451928E-2</v>
      </c>
      <c r="K9">
        <f>INDEX(OutputValues,5,$J$4)</f>
        <v>7.7051023249451928E-2</v>
      </c>
    </row>
    <row r="10" spans="1:11" x14ac:dyDescent="0.35">
      <c r="A10" s="25">
        <v>0.125</v>
      </c>
      <c r="B10" s="30">
        <v>5.750700065499529E-2</v>
      </c>
      <c r="C10" s="31">
        <v>0</v>
      </c>
      <c r="D10" s="31">
        <v>3.4504138275660484E-2</v>
      </c>
      <c r="E10" s="31">
        <v>0.90798884989347339</v>
      </c>
      <c r="F10" s="31">
        <v>0.12500000015594956</v>
      </c>
      <c r="G10" s="43">
        <v>7.914432023493044E-2</v>
      </c>
      <c r="K10">
        <f>INDEX(OutputValues,6,$J$4)</f>
        <v>7.914432023493044E-2</v>
      </c>
    </row>
    <row r="11" spans="1:11" x14ac:dyDescent="0.35">
      <c r="A11" s="25">
        <v>0.12999999523162842</v>
      </c>
      <c r="B11" s="30">
        <v>0.33333310891408552</v>
      </c>
      <c r="C11" s="31">
        <v>0</v>
      </c>
      <c r="D11" s="31">
        <v>0</v>
      </c>
      <c r="E11" s="31">
        <v>0.6666668799100437</v>
      </c>
      <c r="F11" s="31">
        <v>0.12999999523672745</v>
      </c>
      <c r="G11" s="43">
        <v>9.7068106520541708E-2</v>
      </c>
      <c r="K11">
        <f>INDEX(OutputValues,7,$J$4)</f>
        <v>9.7068106520541708E-2</v>
      </c>
    </row>
    <row r="12" spans="1:11" x14ac:dyDescent="0.35">
      <c r="A12" s="25">
        <v>0.13500000536441803</v>
      </c>
      <c r="B12" s="30">
        <v>0.66666711742679108</v>
      </c>
      <c r="C12" s="31">
        <v>0</v>
      </c>
      <c r="D12" s="31">
        <v>0</v>
      </c>
      <c r="E12" s="31">
        <v>0.33333287139733808</v>
      </c>
      <c r="F12" s="31">
        <v>0.13500000536441803</v>
      </c>
      <c r="G12" s="43">
        <v>0.14360446642735317</v>
      </c>
      <c r="K12">
        <f>INDEX(OutputValues,8,$J$4)</f>
        <v>0.14360446642735317</v>
      </c>
    </row>
    <row r="13" spans="1:11" x14ac:dyDescent="0.35">
      <c r="A13" s="25">
        <v>0.14000000059604645</v>
      </c>
      <c r="B13" s="32">
        <v>0.99999998882412922</v>
      </c>
      <c r="C13" s="33">
        <v>0</v>
      </c>
      <c r="D13" s="33">
        <v>0</v>
      </c>
      <c r="E13" s="33">
        <v>0</v>
      </c>
      <c r="F13" s="33">
        <v>0.13999999843537811</v>
      </c>
      <c r="G13" s="44">
        <v>0.19999999776482585</v>
      </c>
      <c r="K13">
        <f>INDEX(OutputValues,9,$J$4)</f>
        <v>0.19999999776482585</v>
      </c>
    </row>
  </sheetData>
  <dataValidations count="1">
    <dataValidation type="list" allowBlank="1" showInputMessage="1" showErrorMessage="1" sqref="K4" xr:uid="{A1D30A1D-6D61-4612-9DC0-B6CFFB47851B}">
      <formula1>OutputAddresses</formula1>
    </dataValidation>
  </dataValidation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14</vt:i4>
      </vt:variant>
    </vt:vector>
  </HeadingPairs>
  <TitlesOfParts>
    <vt:vector size="18" baseType="lpstr">
      <vt:lpstr>Model</vt:lpstr>
      <vt:lpstr>Model_STS</vt:lpstr>
      <vt:lpstr>STS_1</vt:lpstr>
      <vt:lpstr>STS_2</vt:lpstr>
      <vt:lpstr>STS_1!ChartData</vt:lpstr>
      <vt:lpstr>STS_2!ChartData</vt:lpstr>
      <vt:lpstr>STS_1!InputValues</vt:lpstr>
      <vt:lpstr>STS_2!InputValues</vt:lpstr>
      <vt:lpstr>Investment_weights</vt:lpstr>
      <vt:lpstr>Mean_portfolio_return</vt:lpstr>
      <vt:lpstr>STS_1!OutputAddresses</vt:lpstr>
      <vt:lpstr>STS_2!OutputAddresses</vt:lpstr>
      <vt:lpstr>STS_1!OutputValues</vt:lpstr>
      <vt:lpstr>STS_2!OutputValues</vt:lpstr>
      <vt:lpstr>Portfolio_stdev</vt:lpstr>
      <vt:lpstr>Portfolio_variance</vt:lpstr>
      <vt:lpstr>Required_mean_return</vt:lpstr>
      <vt:lpstr>Total_weights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Albright</dc:creator>
  <cp:lastModifiedBy>NITHIN DAS</cp:lastModifiedBy>
  <cp:lastPrinted>2010-07-16T20:26:16Z</cp:lastPrinted>
  <dcterms:created xsi:type="dcterms:W3CDTF">1999-05-07T18:37:41Z</dcterms:created>
  <dcterms:modified xsi:type="dcterms:W3CDTF">2019-11-08T04:45:07Z</dcterms:modified>
</cp:coreProperties>
</file>