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codeName="ThisWorkbook" defaultThemeVersion="124226"/>
  <mc:AlternateContent xmlns:mc="http://schemas.openxmlformats.org/markup-compatibility/2006">
    <mc:Choice Requires="x15">
      <x15ac:absPath xmlns:x15ac="http://schemas.microsoft.com/office/spreadsheetml/2010/11/ac" url="C:\Users\nithi\Documents\Stevens\2019 Fall\BIA 650\Assignments\Assignment 9\"/>
    </mc:Choice>
  </mc:AlternateContent>
  <xr:revisionPtr revIDLastSave="0" documentId="13_ncr:1_{A815C26B-E1FD-40C4-A4BA-0B2475C3538D}" xr6:coauthVersionLast="45" xr6:coauthVersionMax="45" xr10:uidLastSave="{00000000-0000-0000-0000-000000000000}"/>
  <bookViews>
    <workbookView xWindow="-110" yWindow="-110" windowWidth="22780" windowHeight="14660" xr2:uid="{00000000-000D-0000-FFFF-FFFF00000000}"/>
  </bookViews>
  <sheets>
    <sheet name="Data" sheetId="1" r:id="rId1"/>
    <sheet name="Sheet2" sheetId="3" r:id="rId2"/>
  </sheets>
  <definedNames>
    <definedName name="LookupTable">Data!$A$21:$R$46</definedName>
    <definedName name="solver_adj" localSheetId="0" hidden="1">Data!$B$9:$B$12</definedName>
    <definedName name="solver_cvg" localSheetId="0" hidden="1">0.0001</definedName>
    <definedName name="solver_drv" localSheetId="0" hidden="1">1</definedName>
    <definedName name="solver_eng" localSheetId="0" hidden="1">3</definedName>
    <definedName name="solver_est" localSheetId="0" hidden="1">1</definedName>
    <definedName name="solver_itr" localSheetId="0" hidden="1">2147483647</definedName>
    <definedName name="solver_lhs1" localSheetId="0" hidden="1">Data!$B$9:$B$12</definedName>
    <definedName name="solver_lhs2" localSheetId="0" hidden="1">Data!$B$9:$B$12</definedName>
    <definedName name="solver_lhs3" localSheetId="0" hidden="1">Data!$B$9:$B$12</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2</definedName>
    <definedName name="solver_nod" localSheetId="0" hidden="1">2147483647</definedName>
    <definedName name="solver_num" localSheetId="0" hidden="1">3</definedName>
    <definedName name="solver_nwt" localSheetId="0" hidden="1">1</definedName>
    <definedName name="solver_opt" localSheetId="0" hidden="1">Data!$B$14</definedName>
    <definedName name="solver_pre" localSheetId="0" hidden="1">0.000001</definedName>
    <definedName name="solver_rbv" localSheetId="0" hidden="1">1</definedName>
    <definedName name="solver_rel1" localSheetId="0" hidden="1">1</definedName>
    <definedName name="solver_rel2" localSheetId="0" hidden="1">4</definedName>
    <definedName name="solver_rel3" localSheetId="0" hidden="1">3</definedName>
    <definedName name="solver_rhs1" localSheetId="0" hidden="1">25</definedName>
    <definedName name="solver_rhs2" localSheetId="0" hidden="1">integer</definedName>
    <definedName name="solver_rhs3" localSheetId="0" hidden="1">1</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2</definedName>
    <definedName name="solver_val" localSheetId="0" hidden="1">0</definedName>
    <definedName name="solver_ver" localSheetId="0" hidden="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23" i="1" l="1"/>
  <c r="R24" i="1"/>
  <c r="R25" i="1"/>
  <c r="R26" i="1"/>
  <c r="R27" i="1"/>
  <c r="R28" i="1"/>
  <c r="R29" i="1"/>
  <c r="R30" i="1"/>
  <c r="R31" i="1"/>
  <c r="R32" i="1"/>
  <c r="R33" i="1"/>
  <c r="R34" i="1"/>
  <c r="R35" i="1"/>
  <c r="R36" i="1"/>
  <c r="R37" i="1"/>
  <c r="R38" i="1"/>
  <c r="J10" i="1" s="1"/>
  <c r="R39" i="1"/>
  <c r="R40" i="1"/>
  <c r="R41" i="1"/>
  <c r="R42" i="1"/>
  <c r="R43" i="1"/>
  <c r="R44" i="1"/>
  <c r="R45" i="1"/>
  <c r="R46" i="1"/>
  <c r="R22" i="1"/>
  <c r="Q23" i="1"/>
  <c r="Q24" i="1"/>
  <c r="Q25" i="1"/>
  <c r="Q26" i="1"/>
  <c r="Q27" i="1"/>
  <c r="Q28" i="1"/>
  <c r="Q29" i="1"/>
  <c r="Q30" i="1"/>
  <c r="Q31" i="1"/>
  <c r="Q32" i="1"/>
  <c r="Q33" i="1"/>
  <c r="Q34" i="1"/>
  <c r="Q35" i="1"/>
  <c r="Q36" i="1"/>
  <c r="Q37" i="1"/>
  <c r="Q38" i="1"/>
  <c r="I10" i="1" s="1"/>
  <c r="Q39" i="1"/>
  <c r="Q40" i="1"/>
  <c r="Q41" i="1"/>
  <c r="Q42" i="1"/>
  <c r="Q43" i="1"/>
  <c r="Q44" i="1"/>
  <c r="Q45" i="1"/>
  <c r="Q46" i="1"/>
  <c r="Q22" i="1"/>
  <c r="P23" i="1"/>
  <c r="P24" i="1"/>
  <c r="P25" i="1"/>
  <c r="P26" i="1"/>
  <c r="P27" i="1"/>
  <c r="P28" i="1"/>
  <c r="P29" i="1"/>
  <c r="P30" i="1"/>
  <c r="P31" i="1"/>
  <c r="P32" i="1"/>
  <c r="P33" i="1"/>
  <c r="P34" i="1"/>
  <c r="P35" i="1"/>
  <c r="P36" i="1"/>
  <c r="P37" i="1"/>
  <c r="P38" i="1"/>
  <c r="P39" i="1"/>
  <c r="P40" i="1"/>
  <c r="P41" i="1"/>
  <c r="P42" i="1"/>
  <c r="P43" i="1"/>
  <c r="P44" i="1"/>
  <c r="P45" i="1"/>
  <c r="P46" i="1"/>
  <c r="P22" i="1"/>
  <c r="O23" i="1"/>
  <c r="O24" i="1"/>
  <c r="O25" i="1"/>
  <c r="O26" i="1"/>
  <c r="O27" i="1"/>
  <c r="O28" i="1"/>
  <c r="O29" i="1"/>
  <c r="O30" i="1"/>
  <c r="O31" i="1"/>
  <c r="O32" i="1"/>
  <c r="O33" i="1"/>
  <c r="O34" i="1"/>
  <c r="O35" i="1"/>
  <c r="O36" i="1"/>
  <c r="O37" i="1"/>
  <c r="O38" i="1"/>
  <c r="G10" i="1" s="1"/>
  <c r="O39" i="1"/>
  <c r="O40" i="1"/>
  <c r="O41" i="1"/>
  <c r="O42" i="1"/>
  <c r="O43" i="1"/>
  <c r="O44" i="1"/>
  <c r="O45" i="1"/>
  <c r="O46" i="1"/>
  <c r="O22" i="1"/>
  <c r="N23" i="1"/>
  <c r="N24" i="1"/>
  <c r="N25" i="1"/>
  <c r="N26" i="1"/>
  <c r="N27" i="1"/>
  <c r="N28" i="1"/>
  <c r="N29" i="1"/>
  <c r="N30" i="1"/>
  <c r="N31" i="1"/>
  <c r="N32" i="1"/>
  <c r="N33" i="1"/>
  <c r="N34" i="1"/>
  <c r="N35" i="1"/>
  <c r="N36" i="1"/>
  <c r="N37" i="1"/>
  <c r="N38" i="1"/>
  <c r="N39" i="1"/>
  <c r="N40" i="1"/>
  <c r="N41" i="1"/>
  <c r="N42" i="1"/>
  <c r="N43" i="1"/>
  <c r="N44" i="1"/>
  <c r="N45" i="1"/>
  <c r="N46" i="1"/>
  <c r="N22" i="1"/>
  <c r="M23" i="1"/>
  <c r="M24" i="1"/>
  <c r="M25" i="1"/>
  <c r="M26" i="1"/>
  <c r="M27" i="1"/>
  <c r="M28" i="1"/>
  <c r="M29" i="1"/>
  <c r="M30" i="1"/>
  <c r="M31" i="1"/>
  <c r="M32" i="1"/>
  <c r="M33" i="1"/>
  <c r="M34" i="1"/>
  <c r="M35" i="1"/>
  <c r="M36" i="1"/>
  <c r="M37" i="1"/>
  <c r="M38" i="1"/>
  <c r="E10" i="1" s="1"/>
  <c r="M39" i="1"/>
  <c r="M40" i="1"/>
  <c r="M41" i="1"/>
  <c r="M42" i="1"/>
  <c r="M43" i="1"/>
  <c r="M44" i="1"/>
  <c r="M45" i="1"/>
  <c r="M46" i="1"/>
  <c r="M22" i="1"/>
  <c r="L23" i="1"/>
  <c r="L24" i="1"/>
  <c r="L25" i="1"/>
  <c r="L26" i="1"/>
  <c r="L27" i="1"/>
  <c r="L28" i="1"/>
  <c r="L29" i="1"/>
  <c r="L30" i="1"/>
  <c r="L31" i="1"/>
  <c r="L32" i="1"/>
  <c r="L33" i="1"/>
  <c r="L34" i="1"/>
  <c r="L35" i="1"/>
  <c r="L36" i="1"/>
  <c r="L37" i="1"/>
  <c r="L38" i="1"/>
  <c r="D10" i="1" s="1"/>
  <c r="L39" i="1"/>
  <c r="L40" i="1"/>
  <c r="L41" i="1"/>
  <c r="L42" i="1"/>
  <c r="L43" i="1"/>
  <c r="L44" i="1"/>
  <c r="L45" i="1"/>
  <c r="L46" i="1"/>
  <c r="L22" i="1"/>
  <c r="K23" i="1"/>
  <c r="K24" i="1"/>
  <c r="K25" i="1"/>
  <c r="K26" i="1"/>
  <c r="K27" i="1"/>
  <c r="K28" i="1"/>
  <c r="K29" i="1"/>
  <c r="K30" i="1"/>
  <c r="K31" i="1"/>
  <c r="K32" i="1"/>
  <c r="K33" i="1"/>
  <c r="K34" i="1"/>
  <c r="K35" i="1"/>
  <c r="K36" i="1"/>
  <c r="K37" i="1"/>
  <c r="K38" i="1"/>
  <c r="C10" i="1" s="1"/>
  <c r="K39" i="1"/>
  <c r="K40" i="1"/>
  <c r="K41" i="1"/>
  <c r="K42" i="1"/>
  <c r="K43" i="1"/>
  <c r="K44" i="1"/>
  <c r="K45" i="1"/>
  <c r="K46" i="1"/>
  <c r="K22" i="1"/>
  <c r="F10" i="1"/>
  <c r="H10" i="1"/>
  <c r="C11" i="1"/>
  <c r="D11" i="1"/>
  <c r="E11" i="1"/>
  <c r="F11" i="1"/>
  <c r="G11" i="1"/>
  <c r="H11" i="1"/>
  <c r="I11" i="1"/>
  <c r="J11" i="1"/>
  <c r="C12" i="1"/>
  <c r="D12" i="1"/>
  <c r="E12" i="1"/>
  <c r="F12" i="1"/>
  <c r="G12" i="1"/>
  <c r="H12" i="1"/>
  <c r="I12" i="1"/>
  <c r="J12" i="1"/>
  <c r="D9" i="1"/>
  <c r="E9" i="1"/>
  <c r="F9" i="1"/>
  <c r="G9" i="1"/>
  <c r="H9" i="1"/>
  <c r="I9" i="1"/>
  <c r="J9" i="1"/>
  <c r="C9" i="1"/>
  <c r="A12" i="1"/>
  <c r="A11" i="1"/>
  <c r="A10" i="1"/>
  <c r="A9" i="1"/>
  <c r="V26" i="1" l="1"/>
  <c r="U33" i="1"/>
  <c r="T26" i="1"/>
  <c r="T35" i="1"/>
  <c r="W26" i="1"/>
  <c r="T25" i="1"/>
  <c r="U26" i="1"/>
  <c r="T33" i="1"/>
  <c r="U25" i="1"/>
  <c r="V41" i="1"/>
  <c r="V33" i="1"/>
  <c r="V25" i="1"/>
  <c r="W41" i="1"/>
  <c r="W33" i="1"/>
  <c r="W25" i="1"/>
  <c r="V22" i="1"/>
  <c r="T40" i="1"/>
  <c r="T32" i="1"/>
  <c r="T24" i="1"/>
  <c r="U40" i="1"/>
  <c r="U32" i="1"/>
  <c r="U24" i="1"/>
  <c r="V40" i="1"/>
  <c r="V32" i="1"/>
  <c r="V24" i="1"/>
  <c r="W40" i="1"/>
  <c r="W32" i="1"/>
  <c r="W24" i="1"/>
  <c r="W22" i="1"/>
  <c r="T31" i="1"/>
  <c r="U31" i="1"/>
  <c r="V39" i="1"/>
  <c r="V31" i="1"/>
  <c r="V23" i="1"/>
  <c r="W39" i="1"/>
  <c r="W31" i="1"/>
  <c r="W23" i="1"/>
  <c r="T41" i="1"/>
  <c r="U41" i="1"/>
  <c r="T39" i="1"/>
  <c r="U39" i="1"/>
  <c r="T46" i="1"/>
  <c r="T38" i="1"/>
  <c r="T30" i="1"/>
  <c r="U46" i="1"/>
  <c r="U38" i="1"/>
  <c r="U30" i="1"/>
  <c r="V46" i="1"/>
  <c r="V38" i="1"/>
  <c r="V30" i="1"/>
  <c r="W46" i="1"/>
  <c r="W38" i="1"/>
  <c r="W30" i="1"/>
  <c r="U23" i="1"/>
  <c r="T45" i="1"/>
  <c r="T37" i="1"/>
  <c r="T29" i="1"/>
  <c r="U45" i="1"/>
  <c r="U37" i="1"/>
  <c r="U29" i="1"/>
  <c r="V45" i="1"/>
  <c r="V37" i="1"/>
  <c r="V29" i="1"/>
  <c r="W45" i="1"/>
  <c r="W37" i="1"/>
  <c r="W29" i="1"/>
  <c r="U22" i="1"/>
  <c r="T23" i="1"/>
  <c r="T44" i="1"/>
  <c r="T36" i="1"/>
  <c r="T28" i="1"/>
  <c r="U44" i="1"/>
  <c r="U36" i="1"/>
  <c r="U28" i="1"/>
  <c r="V44" i="1"/>
  <c r="V36" i="1"/>
  <c r="V28" i="1"/>
  <c r="W44" i="1"/>
  <c r="W36" i="1"/>
  <c r="W28" i="1"/>
  <c r="T43" i="1"/>
  <c r="T27" i="1"/>
  <c r="U43" i="1"/>
  <c r="U35" i="1"/>
  <c r="V43" i="1"/>
  <c r="V35" i="1"/>
  <c r="V27" i="1"/>
  <c r="W43" i="1"/>
  <c r="W35" i="1"/>
  <c r="W27" i="1"/>
  <c r="U27" i="1"/>
  <c r="T22" i="1"/>
  <c r="T42" i="1"/>
  <c r="T34" i="1"/>
  <c r="U42" i="1"/>
  <c r="U34" i="1"/>
  <c r="V42" i="1"/>
  <c r="V34" i="1"/>
  <c r="W42" i="1"/>
  <c r="W34" i="1"/>
  <c r="X26" i="1" l="1"/>
  <c r="Y26" i="1" s="1"/>
  <c r="Z26" i="1" s="1" a="1"/>
  <c r="Z26" i="1" s="1"/>
  <c r="X28" i="1"/>
  <c r="Y28" i="1" s="1"/>
  <c r="Z28" i="1" s="1" a="1"/>
  <c r="Z28" i="1" s="1"/>
  <c r="X45" i="1"/>
  <c r="Y45" i="1" s="1"/>
  <c r="Z45" i="1" s="1" a="1"/>
  <c r="Z45" i="1" s="1"/>
  <c r="X25" i="1"/>
  <c r="Y25" i="1" s="1"/>
  <c r="Z25" i="1" s="1" a="1"/>
  <c r="Z25" i="1" s="1"/>
  <c r="X34" i="1"/>
  <c r="Y34" i="1" s="1"/>
  <c r="Z34" i="1" s="1" a="1"/>
  <c r="Z34" i="1" s="1"/>
  <c r="X22" i="1"/>
  <c r="Y22" i="1" s="1"/>
  <c r="Z22" i="1" s="1" a="1"/>
  <c r="Z22" i="1" s="1"/>
  <c r="X35" i="1"/>
  <c r="Y35" i="1" s="1"/>
  <c r="Z35" i="1" s="1" a="1"/>
  <c r="Z35" i="1" s="1"/>
  <c r="X46" i="1"/>
  <c r="Y46" i="1" s="1"/>
  <c r="Z46" i="1" s="1" a="1"/>
  <c r="Z46" i="1" s="1"/>
  <c r="X32" i="1"/>
  <c r="Y32" i="1" s="1"/>
  <c r="Z32" i="1" s="1" a="1"/>
  <c r="Z32" i="1" s="1"/>
  <c r="X39" i="1"/>
  <c r="Y39" i="1" s="1"/>
  <c r="Z39" i="1" s="1" a="1"/>
  <c r="Z39" i="1" s="1"/>
  <c r="X23" i="1"/>
  <c r="Y23" i="1" s="1"/>
  <c r="Z23" i="1" s="1" a="1"/>
  <c r="Z23" i="1" s="1"/>
  <c r="X30" i="1"/>
  <c r="Y30" i="1" s="1"/>
  <c r="Z30" i="1" s="1" a="1"/>
  <c r="Z30" i="1" s="1"/>
  <c r="X38" i="1"/>
  <c r="Y38" i="1" s="1"/>
  <c r="Z38" i="1" s="1" a="1"/>
  <c r="Z38" i="1" s="1"/>
  <c r="X24" i="1"/>
  <c r="Y24" i="1" s="1"/>
  <c r="Z24" i="1" s="1" a="1"/>
  <c r="Z24" i="1" s="1"/>
  <c r="X27" i="1"/>
  <c r="Y27" i="1" s="1"/>
  <c r="Z27" i="1" s="1" a="1"/>
  <c r="Z27" i="1" s="1"/>
  <c r="X43" i="1"/>
  <c r="Y43" i="1" s="1"/>
  <c r="Z43" i="1" s="1" a="1"/>
  <c r="Z43" i="1" s="1"/>
  <c r="X29" i="1"/>
  <c r="Y29" i="1" s="1"/>
  <c r="Z29" i="1" s="1" a="1"/>
  <c r="Z29" i="1" s="1"/>
  <c r="X40" i="1"/>
  <c r="Y40" i="1" s="1"/>
  <c r="Z40" i="1" s="1" a="1"/>
  <c r="Z40" i="1" s="1"/>
  <c r="X37" i="1"/>
  <c r="Y37" i="1" s="1"/>
  <c r="Z37" i="1" s="1" a="1"/>
  <c r="Z37" i="1" s="1"/>
  <c r="X33" i="1"/>
  <c r="Y33" i="1" s="1"/>
  <c r="Z33" i="1" s="1" a="1"/>
  <c r="Z33" i="1" s="1"/>
  <c r="X41" i="1"/>
  <c r="Y41" i="1" s="1"/>
  <c r="Z41" i="1" s="1" a="1"/>
  <c r="Z41" i="1" s="1"/>
  <c r="X31" i="1"/>
  <c r="Y31" i="1" s="1"/>
  <c r="Z31" i="1" s="1" a="1"/>
  <c r="Z31" i="1" s="1"/>
  <c r="X36" i="1"/>
  <c r="Y36" i="1" s="1"/>
  <c r="Z36" i="1" s="1" a="1"/>
  <c r="Z36" i="1" s="1"/>
  <c r="X42" i="1"/>
  <c r="Y42" i="1" s="1"/>
  <c r="Z42" i="1" s="1" a="1"/>
  <c r="Z42" i="1" s="1"/>
  <c r="X44" i="1"/>
  <c r="Y44" i="1" s="1"/>
  <c r="Z44" i="1" s="1" a="1"/>
  <c r="Z44" i="1" s="1"/>
  <c r="B14"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<sst xmlns="http://schemas.openxmlformats.org/spreadsheetml/2006/main" count="95" uniqueCount="54">
  <si>
    <t>School</t>
  </si>
  <si>
    <t>Mean GMAT</t>
  </si>
  <si>
    <t>Mean GPA</t>
  </si>
  <si>
    <t>Total Cost</t>
  </si>
  <si>
    <t>Mean Starting Salary</t>
  </si>
  <si>
    <t>Wharton</t>
  </si>
  <si>
    <t>Michigan</t>
  </si>
  <si>
    <t>Northwestern</t>
  </si>
  <si>
    <t>Harvard</t>
  </si>
  <si>
    <t>Virginia</t>
  </si>
  <si>
    <t>Columbia</t>
  </si>
  <si>
    <t>Stanford</t>
  </si>
  <si>
    <t>Chicago</t>
  </si>
  <si>
    <t>MIT</t>
  </si>
  <si>
    <t>Dartmouth</t>
  </si>
  <si>
    <t>Duke</t>
  </si>
  <si>
    <t>UCLA</t>
  </si>
  <si>
    <t>Berkeley</t>
  </si>
  <si>
    <t>NYU</t>
  </si>
  <si>
    <t>Indiana</t>
  </si>
  <si>
    <t>Washington U</t>
  </si>
  <si>
    <t>Carnegie-Mellon</t>
  </si>
  <si>
    <t>Cornell</t>
  </si>
  <si>
    <t>UNC</t>
  </si>
  <si>
    <t>Texas</t>
  </si>
  <si>
    <t>Rochester</t>
  </si>
  <si>
    <t>Yale</t>
  </si>
  <si>
    <t>SMU</t>
  </si>
  <si>
    <t>Vanderbilt</t>
  </si>
  <si>
    <t>Thunderbird</t>
  </si>
  <si>
    <t>MBA program data</t>
  </si>
  <si>
    <t>% accepted</t>
  </si>
  <si>
    <t>% accepted who enroll</t>
  </si>
  <si>
    <t>% minority</t>
  </si>
  <si>
    <t>% non-US</t>
  </si>
  <si>
    <t>STND.% accepted</t>
  </si>
  <si>
    <t>STND.% accepted who enroll</t>
  </si>
  <si>
    <t>STND.Mean GMAT</t>
  </si>
  <si>
    <t>STND.Mean GPA</t>
  </si>
  <si>
    <t>STND.Total Cost</t>
  </si>
  <si>
    <t>STND.% minority</t>
  </si>
  <si>
    <t>STND.% non-US</t>
  </si>
  <si>
    <t>STND.Mean Starting Salary</t>
  </si>
  <si>
    <t>Index</t>
  </si>
  <si>
    <t>Clustering Schools</t>
  </si>
  <si>
    <t>Cluster senter and standardized values</t>
  </si>
  <si>
    <t>Sum Distance</t>
  </si>
  <si>
    <t>To 1</t>
  </si>
  <si>
    <t>Distance to Centers</t>
  </si>
  <si>
    <t>Min</t>
  </si>
  <si>
    <t>Clusters</t>
  </si>
  <si>
    <t>Center:</t>
  </si>
  <si>
    <t>Nithin Das, CWID: 10422784, Date: 11/14/19 Assignment W&amp;A 4th Edition, Ch 8, Q 15</t>
  </si>
  <si>
    <t>The file P08_15.xlsx contains the following 
information about the top 25 MBA
 programs (according to the 1997 Business Week Guide): percentage of applicants accepted, percentage of accepted applicants who enroll, mean GMAT score of enrollees, mean undergraduate GPA of enrollees, annual cost of school (for state schools, this is the cost for out-of-state students), percentage of students who are minorities, percentage of students who are non-U.S. residents, and mean starting salary of graduates (in thousands of dollars). Use these data to divide the top 25 schools into four clusters. Then interpret your clusters.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</si>
</sst>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amily val="2"/>
    </font>
    <font>
      <b/>
      <sz val="11"/>
      <name val="Calibri"/>
      <family val="2"/>
    </font>
    <font>
      <sz val="11"/>
      <name val="Calibri"/>
      <family val="2"/>
    </font>
  </fonts>
  <fills count="5">
    <fill>
      <patternFill patternType="none"/>
    </fill>
    <fill>
      <patternFill patternType="gray125"/>
    </fill>
    <fill>
      <patternFill patternType="solid">
        <fgColor rgb="FFFF0000"/>
        <bgColor indexed="64"/>
      </patternFill>
    </fill>
    <fill>
      <patternFill patternType="solid">
        <fgColor theme="0" tint="-0.249977111117893"/>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0" xfId="0" applyFont="1" applyAlignment="1">
      <alignment horizontal="left"/>
    </xf>
    <xf numFmtId="0" fontId="2" fillId="0" borderId="0" xfId="0" applyFont="1" applyAlignment="1">
      <alignment horizontal="right"/>
    </xf>
    <xf numFmtId="0" fontId="0" fillId="0" borderId="0" xfId="0" applyFont="1" applyAlignment="1">
      <alignment horizontal="right"/>
    </xf>
    <xf numFmtId="0" fontId="0" fillId="2" borderId="0" xfId="0" applyFill="1"/>
    <xf numFmtId="0" fontId="0" fillId="0" borderId="0" xfId="0" applyFont="1"/>
    <xf numFmtId="0" fontId="0" fillId="3" borderId="0" xfId="0" applyFill="1"/>
    <xf numFmtId="0" fontId="2" fillId="4" borderId="0" xfId="0" applyFont="1" applyFill="1"/>
    <xf numFmtId="0" fontId="2" fillId="0" borderId="0" xfId="0" applyFont="1" applyAlignment="1">
      <alignment wrapText="1"/>
    </xf>
    <xf numFmtId="0" fontId="2" fillId="0" borderId="0" xfId="0" applyFont="1" applyAlignment="1">
      <alignment horizontal="center"/>
    </xf>
  </cellXfs>
  <cellStyles count="1">
    <cellStyle name="Normal" xfId="0" builtinId="0"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E46"/>
  <sheetViews>
    <sheetView tabSelected="1" workbookViewId="0">
      <selection activeCell="B2" sqref="B2"/>
    </sheetView>
  </sheetViews>
  <sheetFormatPr defaultColWidth="9.08984375" defaultRowHeight="14.5" x14ac:dyDescent="0.35"/>
  <cols>
    <col min="1" max="1" width="33.54296875" style="2" bestFit="1" customWidth="1"/>
    <col min="2" max="2" width="18.36328125" style="2" customWidth="1"/>
    <col min="3" max="3" width="16.453125" style="2" bestFit="1" customWidth="1"/>
    <col min="4" max="4" width="21.453125" style="2" bestFit="1" customWidth="1"/>
    <col min="5" max="5" width="11.453125" style="2" customWidth="1"/>
    <col min="6" max="6" width="10.08984375" style="2" customWidth="1"/>
    <col min="7" max="7" width="9.453125" style="2" customWidth="1"/>
    <col min="8" max="8" width="12.90625" style="2" customWidth="1"/>
    <col min="9" max="9" width="12.453125" style="2" customWidth="1"/>
    <col min="10" max="10" width="19.36328125" style="2" bestFit="1" customWidth="1"/>
    <col min="11" max="25" width="9.08984375" style="2"/>
    <col min="26" max="26" width="14.6328125" style="2" bestFit="1" customWidth="1"/>
    <col min="27" max="27" width="9.08984375" style="2"/>
    <col min="28" max="28" width="12.36328125" style="2" bestFit="1" customWidth="1"/>
    <col min="29" max="29" width="14.6328125" style="2" bestFit="1" customWidth="1"/>
    <col min="30" max="30" width="12.6328125" style="2" bestFit="1" customWidth="1"/>
    <col min="31" max="16384" width="9.08984375" style="2"/>
  </cols>
  <sheetData>
    <row r="1" spans="1:10" x14ac:dyDescent="0.35">
      <c r="A1" s="11" t="s">
        <v>52</v>
      </c>
      <c r="B1" s="11"/>
      <c r="C1" s="11"/>
      <c r="D1" s="11"/>
      <c r="E1" s="11"/>
      <c r="F1" s="11"/>
    </row>
    <row r="2" spans="1:10" ht="261" x14ac:dyDescent="0.35">
      <c r="A2" s="10" t="s">
        <v>53</v>
      </c>
    </row>
    <row r="4" spans="1:10" x14ac:dyDescent="0.35">
      <c r="A4" t="s">
        <v>44</v>
      </c>
      <c r="B4"/>
      <c r="C4"/>
      <c r="D4"/>
      <c r="E4"/>
      <c r="F4"/>
      <c r="G4"/>
      <c r="H4"/>
      <c r="I4"/>
      <c r="J4"/>
    </row>
    <row r="5" spans="1:10" x14ac:dyDescent="0.35">
      <c r="A5"/>
      <c r="B5"/>
      <c r="C5"/>
      <c r="D5"/>
      <c r="E5"/>
      <c r="F5"/>
      <c r="G5"/>
      <c r="H5"/>
      <c r="I5"/>
      <c r="J5"/>
    </row>
    <row r="6" spans="1:10" x14ac:dyDescent="0.35">
      <c r="A6" t="s">
        <v>45</v>
      </c>
      <c r="B6"/>
      <c r="C6"/>
      <c r="D6"/>
      <c r="E6"/>
      <c r="F6"/>
      <c r="G6"/>
      <c r="H6"/>
      <c r="I6"/>
      <c r="J6"/>
    </row>
    <row r="7" spans="1:10" x14ac:dyDescent="0.35">
      <c r="A7"/>
      <c r="B7"/>
      <c r="C7">
        <v>11</v>
      </c>
      <c r="D7">
        <v>12</v>
      </c>
      <c r="E7">
        <v>13</v>
      </c>
      <c r="F7">
        <v>14</v>
      </c>
      <c r="G7">
        <v>15</v>
      </c>
      <c r="H7">
        <v>16</v>
      </c>
      <c r="I7">
        <v>17</v>
      </c>
      <c r="J7">
        <v>18</v>
      </c>
    </row>
    <row r="8" spans="1:10" x14ac:dyDescent="0.35">
      <c r="A8" t="s">
        <v>0</v>
      </c>
      <c r="B8" t="s">
        <v>43</v>
      </c>
      <c r="C8" s="5" t="s">
        <v>35</v>
      </c>
      <c r="D8" s="5" t="s">
        <v>36</v>
      </c>
      <c r="E8" s="4" t="s">
        <v>37</v>
      </c>
      <c r="F8" s="4" t="s">
        <v>38</v>
      </c>
      <c r="G8" s="4" t="s">
        <v>39</v>
      </c>
      <c r="H8" s="5" t="s">
        <v>40</v>
      </c>
      <c r="I8" s="5" t="s">
        <v>41</v>
      </c>
      <c r="J8" s="4" t="s">
        <v>42</v>
      </c>
    </row>
    <row r="9" spans="1:10" x14ac:dyDescent="0.35">
      <c r="A9" t="str">
        <f>VLOOKUP(B9,LookupTable,2,0)</f>
        <v>Duke</v>
      </c>
      <c r="B9" s="6">
        <v>11</v>
      </c>
      <c r="C9">
        <f t="shared" ref="C9:J12" si="0">VLOOKUP($B9,LookupTable,C$7,0)</f>
        <v>-0.55043314902325224</v>
      </c>
      <c r="D9">
        <f t="shared" si="0"/>
        <v>3.2009988674943063E-2</v>
      </c>
      <c r="E9">
        <f t="shared" si="0"/>
        <v>4.5971908218163236E-2</v>
      </c>
      <c r="F9">
        <f t="shared" si="0"/>
        <v>5.4290306381124746E-2</v>
      </c>
      <c r="G9">
        <f t="shared" si="0"/>
        <v>0.21392571039068511</v>
      </c>
      <c r="H9">
        <f t="shared" si="0"/>
        <v>8.5110363331148672E-2</v>
      </c>
      <c r="I9">
        <f t="shared" si="0"/>
        <v>-0.91202918540090683</v>
      </c>
      <c r="J9">
        <f t="shared" si="0"/>
        <v>7.2228162217264193E-3</v>
      </c>
    </row>
    <row r="10" spans="1:10" x14ac:dyDescent="0.35">
      <c r="A10" t="str">
        <f>VLOOKUP(B10,LookupTable,2,0)</f>
        <v>Washington U</v>
      </c>
      <c r="B10" s="6">
        <v>16</v>
      </c>
      <c r="C10">
        <f t="shared" si="0"/>
        <v>1.0611954404592432</v>
      </c>
      <c r="D10">
        <f t="shared" si="0"/>
        <v>-0.46814608437104183</v>
      </c>
      <c r="E10">
        <f t="shared" si="0"/>
        <v>-1.436992873012898</v>
      </c>
      <c r="F10">
        <f t="shared" si="0"/>
        <v>-0.92595133661133122</v>
      </c>
      <c r="G10">
        <f t="shared" si="0"/>
        <v>-0.24077468618870632</v>
      </c>
      <c r="H10">
        <f t="shared" si="0"/>
        <v>-1.0754855002754253</v>
      </c>
      <c r="I10">
        <f t="shared" si="0"/>
        <v>1.4880476182856897</v>
      </c>
      <c r="J10">
        <f t="shared" si="0"/>
        <v>-1.3169601577614003</v>
      </c>
    </row>
    <row r="11" spans="1:10" x14ac:dyDescent="0.35">
      <c r="A11" t="str">
        <f>VLOOKUP(B11,LookupTable,2,0)</f>
        <v>Wharton</v>
      </c>
      <c r="B11" s="6">
        <v>1</v>
      </c>
      <c r="C11">
        <f t="shared" si="0"/>
        <v>-0.67440457898344419</v>
      </c>
      <c r="D11">
        <f t="shared" si="0"/>
        <v>1.0823377420715115</v>
      </c>
      <c r="E11">
        <f t="shared" si="0"/>
        <v>0.63915782071058769</v>
      </c>
      <c r="F11">
        <f t="shared" si="0"/>
        <v>0.73291913614513216</v>
      </c>
      <c r="G11">
        <f t="shared" si="0"/>
        <v>0.71193090664430425</v>
      </c>
      <c r="H11">
        <f t="shared" si="0"/>
        <v>0.85884093906886472</v>
      </c>
      <c r="I11">
        <f t="shared" si="0"/>
        <v>0.40801305662672127</v>
      </c>
      <c r="J11">
        <f t="shared" si="0"/>
        <v>1.0906452494806482</v>
      </c>
    </row>
    <row r="12" spans="1:10" x14ac:dyDescent="0.35">
      <c r="A12" t="str">
        <f>VLOOKUP(B12,LookupTable,2,0)</f>
        <v>Texas</v>
      </c>
      <c r="B12" s="6">
        <v>20</v>
      </c>
      <c r="C12">
        <f t="shared" si="0"/>
        <v>-0.48844743404315627</v>
      </c>
      <c r="D12">
        <f t="shared" si="0"/>
        <v>-1.8685830888997996</v>
      </c>
      <c r="E12">
        <f t="shared" si="0"/>
        <v>-0.51013988474348471</v>
      </c>
      <c r="F12">
        <f t="shared" si="0"/>
        <v>-0.17191930354021329</v>
      </c>
      <c r="G12">
        <f t="shared" si="0"/>
        <v>-2.1678382716918416</v>
      </c>
      <c r="H12">
        <f t="shared" si="0"/>
        <v>0.47197565120000667</v>
      </c>
      <c r="I12">
        <f t="shared" si="0"/>
        <v>-1.1520368657695665</v>
      </c>
      <c r="J12">
        <f t="shared" si="0"/>
        <v>-0.89562921149404173</v>
      </c>
    </row>
    <row r="13" spans="1:10" x14ac:dyDescent="0.35">
      <c r="A13"/>
      <c r="B13"/>
      <c r="C13"/>
      <c r="D13"/>
      <c r="E13"/>
      <c r="F13"/>
      <c r="G13"/>
      <c r="H13"/>
      <c r="I13"/>
      <c r="J13"/>
    </row>
    <row r="14" spans="1:10" x14ac:dyDescent="0.35">
      <c r="A14" t="s">
        <v>46</v>
      </c>
      <c r="B14" s="8">
        <f>SUM(X22:X46)</f>
        <v>45.883242162451673</v>
      </c>
      <c r="C14"/>
      <c r="D14"/>
      <c r="E14"/>
      <c r="F14"/>
      <c r="G14"/>
      <c r="H14"/>
      <c r="I14"/>
      <c r="J14"/>
    </row>
    <row r="19" spans="1:31" x14ac:dyDescent="0.35">
      <c r="A19" s="1" t="s">
        <v>30</v>
      </c>
    </row>
    <row r="20" spans="1:31" x14ac:dyDescent="0.35">
      <c r="T20" s="1" t="s">
        <v>48</v>
      </c>
      <c r="AA20" s="2" t="s">
        <v>50</v>
      </c>
    </row>
    <row r="21" spans="1:31" s="4" customFormat="1" x14ac:dyDescent="0.35">
      <c r="A21" s="4" t="s">
        <v>43</v>
      </c>
      <c r="B21" s="3" t="s">
        <v>0</v>
      </c>
      <c r="C21" s="5" t="s">
        <v>31</v>
      </c>
      <c r="D21" s="5" t="s">
        <v>32</v>
      </c>
      <c r="E21" s="4" t="s">
        <v>1</v>
      </c>
      <c r="F21" s="4" t="s">
        <v>2</v>
      </c>
      <c r="G21" s="4" t="s">
        <v>3</v>
      </c>
      <c r="H21" s="5" t="s">
        <v>33</v>
      </c>
      <c r="I21" s="5" t="s">
        <v>34</v>
      </c>
      <c r="J21" s="4" t="s">
        <v>4</v>
      </c>
      <c r="K21" s="5" t="s">
        <v>35</v>
      </c>
      <c r="L21" s="5" t="s">
        <v>36</v>
      </c>
      <c r="M21" s="4" t="s">
        <v>37</v>
      </c>
      <c r="N21" s="4" t="s">
        <v>38</v>
      </c>
      <c r="O21" s="4" t="s">
        <v>39</v>
      </c>
      <c r="P21" s="5" t="s">
        <v>40</v>
      </c>
      <c r="Q21" s="5" t="s">
        <v>41</v>
      </c>
      <c r="R21" s="4" t="s">
        <v>42</v>
      </c>
      <c r="T21" s="4" t="s">
        <v>47</v>
      </c>
      <c r="U21" s="4">
        <v>2</v>
      </c>
      <c r="V21" s="4">
        <v>3</v>
      </c>
      <c r="W21" s="4">
        <v>4</v>
      </c>
      <c r="X21" s="4" t="s">
        <v>49</v>
      </c>
      <c r="Y21" s="4" t="s">
        <v>43</v>
      </c>
      <c r="Z21" s="4" t="s">
        <v>0</v>
      </c>
      <c r="AA21" s="4" t="s">
        <v>51</v>
      </c>
      <c r="AB21" s="1" t="s">
        <v>5</v>
      </c>
      <c r="AC21" s="1" t="s">
        <v>15</v>
      </c>
      <c r="AD21" s="1" t="s">
        <v>20</v>
      </c>
      <c r="AE21" s="1" t="s">
        <v>24</v>
      </c>
    </row>
    <row r="22" spans="1:31" x14ac:dyDescent="0.35">
      <c r="A22" s="2">
        <v>1</v>
      </c>
      <c r="B22" s="2" t="s">
        <v>5</v>
      </c>
      <c r="C22" s="9">
        <v>15</v>
      </c>
      <c r="D22" s="9">
        <v>71</v>
      </c>
      <c r="E22" s="9">
        <v>662</v>
      </c>
      <c r="F22" s="9">
        <v>3.42</v>
      </c>
      <c r="G22" s="9">
        <v>32400</v>
      </c>
      <c r="H22" s="9">
        <v>16</v>
      </c>
      <c r="I22" s="9">
        <v>30</v>
      </c>
      <c r="J22" s="9">
        <v>102</v>
      </c>
      <c r="K22" s="2">
        <f>(C22-AVERAGE($C$22:$C$46))/_xlfn.STDEV.P($C$22:$C$46)</f>
        <v>-0.67440457898344419</v>
      </c>
      <c r="L22" s="2">
        <f>(D22-AVERAGE($D$22:$D$46))/_xlfn.STDEV.P($D$22:$D$46)</f>
        <v>1.0823377420715115</v>
      </c>
      <c r="M22" s="2">
        <f>(E22-AVERAGE($E$22:$E$46))/_xlfn.STDEV.P($E$22:$E$46)</f>
        <v>0.63915782071058769</v>
      </c>
      <c r="N22" s="2">
        <f>(F22-AVERAGE($F$22:$F$46))/_xlfn.STDEV.P($F$22:$F$46)</f>
        <v>0.73291913614513216</v>
      </c>
      <c r="O22" s="2">
        <f>(G22-AVERAGE($G$22:$G$46))/_xlfn.STDEV.P($G$22:$G$46)</f>
        <v>0.71193090664430425</v>
      </c>
      <c r="P22" s="2">
        <f>(H22-AVERAGE($H$22:$H$46))/_xlfn.STDEV.P($H$22:$H$46)</f>
        <v>0.85884093906886472</v>
      </c>
      <c r="Q22" s="2">
        <f>(I22-AVERAGE($I$22:$I$46))/_xlfn.STDEV.P($I$22:$I$46)</f>
        <v>0.40801305662672127</v>
      </c>
      <c r="R22" s="2">
        <f>(J22-AVERAGE($J$22:$J$46))/_xlfn.STDEV.P($J$22:$J$46)</f>
        <v>1.0906452494806482</v>
      </c>
      <c r="T22" s="2">
        <f>SQRT(SUMXMY2($K22:$R22,$C$9:$J$9))</f>
        <v>2.3861994445814512</v>
      </c>
      <c r="U22" s="2">
        <f>SQRT(SUMXMY2($K22:$R22,$C$10:$J$10))</f>
        <v>4.9082446601511061</v>
      </c>
      <c r="V22" s="2">
        <f>SQRT(SUMXMY2($K22:$R22,$C$11:$J$11))</f>
        <v>0</v>
      </c>
      <c r="W22" s="2">
        <f>SQRT(SUMXMY2($K22:$R22,$C$12:$J$12))</f>
        <v>5.069902256873462</v>
      </c>
      <c r="X22" s="2">
        <f>MIN(T22:W22)</f>
        <v>0</v>
      </c>
      <c r="Y22" s="2">
        <f>MATCH(X22,T22:W22,0)</f>
        <v>3</v>
      </c>
      <c r="Z22" s="2" t="str" cm="1">
        <f t="array" ref="Z22">INDEX($A$9:$B$12,Y22,1)</f>
        <v>Wharton</v>
      </c>
      <c r="AB22" s="2" t="s">
        <v>5</v>
      </c>
      <c r="AC22" s="2" t="s">
        <v>6</v>
      </c>
      <c r="AD22" s="2" t="s">
        <v>20</v>
      </c>
      <c r="AE22" s="2" t="s">
        <v>19</v>
      </c>
    </row>
    <row r="23" spans="1:31" x14ac:dyDescent="0.35">
      <c r="A23" s="2">
        <v>2</v>
      </c>
      <c r="B23" s="2" t="s">
        <v>6</v>
      </c>
      <c r="C23" s="9">
        <v>28</v>
      </c>
      <c r="D23" s="9">
        <v>44</v>
      </c>
      <c r="E23" s="9">
        <v>645</v>
      </c>
      <c r="F23" s="9">
        <v>3.3</v>
      </c>
      <c r="G23" s="9">
        <v>29800</v>
      </c>
      <c r="H23" s="9">
        <v>15</v>
      </c>
      <c r="I23" s="9">
        <v>26</v>
      </c>
      <c r="J23" s="9">
        <v>86</v>
      </c>
      <c r="K23" s="2">
        <f t="shared" ref="K23:K46" si="1">(C23-AVERAGE($C$22:$C$46))/_xlfn.STDEV.P($C$22:$C$46)</f>
        <v>0.13140971575780355</v>
      </c>
      <c r="L23" s="2">
        <f t="shared" ref="L23:L46" si="2">(D23-AVERAGE($D$22:$D$46))/_xlfn.STDEV.P($D$22:$D$46)</f>
        <v>-0.26808365515264787</v>
      </c>
      <c r="M23" s="2">
        <f t="shared" ref="M23:M46" si="3">(E23-AVERAGE($E$22:$E$46))/_xlfn.STDEV.P($E$22:$E$46)</f>
        <v>8.8977886873867051E-3</v>
      </c>
      <c r="N23" s="2">
        <f t="shared" ref="N23:N46" si="4">(F23-AVERAGE($F$22:$F$46))/_xlfn.STDEV.P($F$22:$F$46)</f>
        <v>-0.17191930354021329</v>
      </c>
      <c r="O23" s="2">
        <f t="shared" ref="O23:O46" si="5">(G23-AVERAGE($G$22:$G$46))/_xlfn.STDEV.P($G$22:$G$46)</f>
        <v>0.14896851087934349</v>
      </c>
      <c r="P23" s="2">
        <f t="shared" ref="P23:P46" si="6">(H23-AVERAGE($H$22:$H$46))/_xlfn.STDEV.P($H$22:$H$46)</f>
        <v>0.66540829513443567</v>
      </c>
      <c r="Q23" s="2">
        <f t="shared" ref="Q23:Q46" si="7">(I23-AVERAGE($I$22:$I$46))/_xlfn.STDEV.P($I$22:$I$46)</f>
        <v>-7.2002304110598075E-2</v>
      </c>
      <c r="R23" s="2">
        <f t="shared" ref="R23:R46" si="8">(J23-AVERAGE($J$22:$J$46))/_xlfn.STDEV.P($J$22:$J$46)</f>
        <v>0.12760308658382885</v>
      </c>
      <c r="T23" s="2">
        <f t="shared" ref="T23:T46" si="9">SQRT(SUMXMY2($K23:$R23,$C$9:$J$9))</f>
        <v>1.291747987606177</v>
      </c>
      <c r="U23" s="2">
        <f t="shared" ref="U23:U46" si="10">SQRT(SUMXMY2($K23:$R23,$C$10:$J$10))</f>
        <v>3.3566084483853711</v>
      </c>
      <c r="V23" s="2">
        <f t="shared" ref="V23:V46" si="11">SQRT(SUMXMY2($K23:$R23,$C$11:$J$11))</f>
        <v>2.2806013984109392</v>
      </c>
      <c r="W23" s="2">
        <f t="shared" ref="W23:W46" si="12">SQRT(SUMXMY2($K23:$R23,$C$12:$J$12))</f>
        <v>3.2914602041859427</v>
      </c>
      <c r="X23" s="2">
        <f t="shared" ref="X23:X46" si="13">MIN(T23:W23)</f>
        <v>1.291747987606177</v>
      </c>
      <c r="Y23" s="2">
        <f t="shared" ref="Y23:Y46" si="14">MATCH(X23,T23:W23,0)</f>
        <v>1</v>
      </c>
      <c r="Z23" s="2" t="str" cm="1">
        <f t="array" ref="Z23">INDEX($A$9:$B$12,Y23,1)</f>
        <v>Duke</v>
      </c>
      <c r="AB23" s="2" t="s">
        <v>8</v>
      </c>
      <c r="AC23" s="2" t="s">
        <v>7</v>
      </c>
      <c r="AD23" s="2" t="s">
        <v>21</v>
      </c>
      <c r="AE23" s="2" t="s">
        <v>23</v>
      </c>
    </row>
    <row r="24" spans="1:31" x14ac:dyDescent="0.35">
      <c r="A24" s="2">
        <v>3</v>
      </c>
      <c r="B24" s="2" t="s">
        <v>7</v>
      </c>
      <c r="C24" s="9">
        <v>14</v>
      </c>
      <c r="D24" s="9">
        <v>69</v>
      </c>
      <c r="E24" s="9">
        <v>660</v>
      </c>
      <c r="F24" s="9">
        <v>3.3</v>
      </c>
      <c r="G24" s="9">
        <v>32600</v>
      </c>
      <c r="H24" s="9">
        <v>9</v>
      </c>
      <c r="I24" s="9">
        <v>24</v>
      </c>
      <c r="J24" s="9">
        <v>99</v>
      </c>
      <c r="K24" s="2">
        <f t="shared" si="1"/>
        <v>-0.73639029396354028</v>
      </c>
      <c r="L24" s="2">
        <f t="shared" si="2"/>
        <v>0.98230652746231439</v>
      </c>
      <c r="M24" s="2">
        <f t="shared" si="3"/>
        <v>0.5650095816490347</v>
      </c>
      <c r="N24" s="2">
        <f t="shared" si="4"/>
        <v>-0.17191930354021329</v>
      </c>
      <c r="O24" s="2">
        <f t="shared" si="5"/>
        <v>0.7552357063185321</v>
      </c>
      <c r="P24" s="2">
        <f t="shared" si="6"/>
        <v>-0.49518756847213835</v>
      </c>
      <c r="Q24" s="2">
        <f t="shared" si="7"/>
        <v>-0.31200998447925771</v>
      </c>
      <c r="R24" s="2">
        <f t="shared" si="8"/>
        <v>0.9100748439374946</v>
      </c>
      <c r="T24" s="2">
        <f t="shared" si="9"/>
        <v>1.750183273894081</v>
      </c>
      <c r="U24" s="2">
        <f t="shared" si="10"/>
        <v>4.4091246354402083</v>
      </c>
      <c r="V24" s="2">
        <f t="shared" si="11"/>
        <v>1.7956576488952418</v>
      </c>
      <c r="W24" s="2">
        <f t="shared" si="12"/>
        <v>4.7739891194944226</v>
      </c>
      <c r="X24" s="2">
        <f t="shared" si="13"/>
        <v>1.750183273894081</v>
      </c>
      <c r="Y24" s="2">
        <f t="shared" si="14"/>
        <v>1</v>
      </c>
      <c r="Z24" s="2" t="str" cm="1">
        <f t="array" ref="Z24">INDEX($A$9:$B$12,Y24,1)</f>
        <v>Duke</v>
      </c>
      <c r="AB24" s="2" t="s">
        <v>11</v>
      </c>
      <c r="AC24" s="2" t="s">
        <v>9</v>
      </c>
      <c r="AD24" s="2" t="s">
        <v>25</v>
      </c>
      <c r="AE24" s="2" t="s">
        <v>24</v>
      </c>
    </row>
    <row r="25" spans="1:31" x14ac:dyDescent="0.35">
      <c r="A25" s="7">
        <v>4</v>
      </c>
      <c r="B25" s="2" t="s">
        <v>8</v>
      </c>
      <c r="C25" s="9">
        <v>13</v>
      </c>
      <c r="D25" s="9">
        <v>88</v>
      </c>
      <c r="E25" s="9">
        <v>680</v>
      </c>
      <c r="F25" s="9">
        <v>3.5</v>
      </c>
      <c r="G25" s="9">
        <v>30100</v>
      </c>
      <c r="H25" s="9">
        <v>19</v>
      </c>
      <c r="I25" s="9">
        <v>27</v>
      </c>
      <c r="J25" s="9">
        <v>114</v>
      </c>
      <c r="K25" s="2">
        <f t="shared" si="1"/>
        <v>-0.79837600894363625</v>
      </c>
      <c r="L25" s="2">
        <f t="shared" si="2"/>
        <v>1.9326030662496858</v>
      </c>
      <c r="M25" s="2">
        <f t="shared" si="3"/>
        <v>1.3064919722645654</v>
      </c>
      <c r="N25" s="2">
        <f t="shared" si="4"/>
        <v>1.3361447626020293</v>
      </c>
      <c r="O25" s="2">
        <f t="shared" si="5"/>
        <v>0.21392571039068511</v>
      </c>
      <c r="P25" s="2">
        <f t="shared" si="6"/>
        <v>1.4391388708721518</v>
      </c>
      <c r="Q25" s="2">
        <f t="shared" si="7"/>
        <v>4.8001536073731761E-2</v>
      </c>
      <c r="R25" s="2">
        <f t="shared" si="8"/>
        <v>1.8129268716532627</v>
      </c>
      <c r="T25" s="2">
        <f t="shared" si="9"/>
        <v>3.5946363805422932</v>
      </c>
      <c r="U25" s="2">
        <f t="shared" si="10"/>
        <v>6.345502661916929</v>
      </c>
      <c r="V25" s="2">
        <f t="shared" si="11"/>
        <v>1.6684094116854924</v>
      </c>
      <c r="W25" s="2">
        <f t="shared" si="12"/>
        <v>5.9585277561165269</v>
      </c>
      <c r="X25" s="2">
        <f t="shared" si="13"/>
        <v>1.6684094116854924</v>
      </c>
      <c r="Y25" s="2">
        <f t="shared" si="14"/>
        <v>3</v>
      </c>
      <c r="Z25" s="2" t="str" cm="1">
        <f t="array" ref="Z25">INDEX($A$9:$B$12,Y25,1)</f>
        <v>Wharton</v>
      </c>
      <c r="AB25" s="2" t="s">
        <v>13</v>
      </c>
      <c r="AC25" s="2" t="s">
        <v>10</v>
      </c>
      <c r="AD25" s="2" t="s">
        <v>27</v>
      </c>
    </row>
    <row r="26" spans="1:31" x14ac:dyDescent="0.35">
      <c r="A26" s="7">
        <v>5</v>
      </c>
      <c r="B26" s="2" t="s">
        <v>9</v>
      </c>
      <c r="C26" s="9">
        <v>19</v>
      </c>
      <c r="D26" s="9">
        <v>49</v>
      </c>
      <c r="E26" s="9">
        <v>660</v>
      </c>
      <c r="F26" s="9">
        <v>3.1</v>
      </c>
      <c r="G26" s="9">
        <v>31200</v>
      </c>
      <c r="H26" s="9">
        <v>20</v>
      </c>
      <c r="I26" s="9">
        <v>12</v>
      </c>
      <c r="J26" s="9">
        <v>93</v>
      </c>
      <c r="K26" s="2">
        <f t="shared" si="1"/>
        <v>-0.4264617190630603</v>
      </c>
      <c r="L26" s="2">
        <f t="shared" si="2"/>
        <v>-1.800561862965543E-2</v>
      </c>
      <c r="M26" s="2">
        <f t="shared" si="3"/>
        <v>0.5650095816490347</v>
      </c>
      <c r="N26" s="2">
        <f t="shared" si="4"/>
        <v>-1.6799833696824524</v>
      </c>
      <c r="O26" s="2">
        <f t="shared" si="5"/>
        <v>0.45210210859893774</v>
      </c>
      <c r="P26" s="2">
        <f t="shared" si="6"/>
        <v>1.6325715148065807</v>
      </c>
      <c r="Q26" s="2">
        <f t="shared" si="7"/>
        <v>-1.7520560666912157</v>
      </c>
      <c r="R26" s="2">
        <f t="shared" si="8"/>
        <v>0.54893403285118736</v>
      </c>
      <c r="T26" s="2">
        <f t="shared" si="9"/>
        <v>2.5971977171269898</v>
      </c>
      <c r="U26" s="2">
        <f t="shared" si="10"/>
        <v>5.3652411379357776</v>
      </c>
      <c r="V26" s="2">
        <f t="shared" si="11"/>
        <v>3.5672604762013682</v>
      </c>
      <c r="W26" s="2">
        <f t="shared" si="12"/>
        <v>4.185276474534672</v>
      </c>
      <c r="X26" s="2">
        <f t="shared" si="13"/>
        <v>2.5971977171269898</v>
      </c>
      <c r="Y26" s="2">
        <f t="shared" si="14"/>
        <v>1</v>
      </c>
      <c r="Z26" s="2" t="str" cm="1">
        <f t="array" ref="Z26">INDEX($A$9:$B$12,Y26,1)</f>
        <v>Duke</v>
      </c>
      <c r="AB26" s="2" t="s">
        <v>17</v>
      </c>
      <c r="AC26" s="2" t="s">
        <v>12</v>
      </c>
      <c r="AD26" s="2" t="s">
        <v>28</v>
      </c>
    </row>
    <row r="27" spans="1:31" x14ac:dyDescent="0.35">
      <c r="A27" s="2">
        <v>6</v>
      </c>
      <c r="B27" s="2" t="s">
        <v>10</v>
      </c>
      <c r="C27" s="9">
        <v>14</v>
      </c>
      <c r="D27" s="9">
        <v>70</v>
      </c>
      <c r="E27" s="9">
        <v>660</v>
      </c>
      <c r="F27" s="9">
        <v>3.3</v>
      </c>
      <c r="G27" s="9">
        <v>32200</v>
      </c>
      <c r="H27" s="9">
        <v>12</v>
      </c>
      <c r="I27" s="9">
        <v>24</v>
      </c>
      <c r="J27" s="9">
        <v>93</v>
      </c>
      <c r="K27" s="2">
        <f t="shared" si="1"/>
        <v>-0.73639029396354028</v>
      </c>
      <c r="L27" s="2">
        <f t="shared" si="2"/>
        <v>1.0323221347669129</v>
      </c>
      <c r="M27" s="2">
        <f t="shared" si="3"/>
        <v>0.5650095816490347</v>
      </c>
      <c r="N27" s="2">
        <f t="shared" si="4"/>
        <v>-0.17191930354021329</v>
      </c>
      <c r="O27" s="2">
        <f t="shared" si="5"/>
        <v>0.66862610697007652</v>
      </c>
      <c r="P27" s="2">
        <f t="shared" si="6"/>
        <v>8.5110363331148672E-2</v>
      </c>
      <c r="Q27" s="2">
        <f t="shared" si="7"/>
        <v>-0.31200998447925771</v>
      </c>
      <c r="R27" s="2">
        <f t="shared" si="8"/>
        <v>0.54893403285118736</v>
      </c>
      <c r="T27" s="2">
        <f t="shared" si="9"/>
        <v>1.4886241559846605</v>
      </c>
      <c r="U27" s="2">
        <f t="shared" si="10"/>
        <v>4.3537407536123798</v>
      </c>
      <c r="V27" s="2">
        <f t="shared" si="11"/>
        <v>1.49766247351521</v>
      </c>
      <c r="W27" s="2">
        <f t="shared" si="12"/>
        <v>4.5409554285574929</v>
      </c>
      <c r="X27" s="2">
        <f t="shared" si="13"/>
        <v>1.4886241559846605</v>
      </c>
      <c r="Y27" s="2">
        <f t="shared" si="14"/>
        <v>1</v>
      </c>
      <c r="Z27" s="2" t="str" cm="1">
        <f t="array" ref="Z27">INDEX($A$9:$B$12,Y27,1)</f>
        <v>Duke</v>
      </c>
      <c r="AB27" s="2" t="s">
        <v>26</v>
      </c>
      <c r="AC27" s="2" t="s">
        <v>14</v>
      </c>
      <c r="AD27" s="2" t="s">
        <v>29</v>
      </c>
    </row>
    <row r="28" spans="1:31" x14ac:dyDescent="0.35">
      <c r="A28" s="2">
        <v>7</v>
      </c>
      <c r="B28" s="2" t="s">
        <v>11</v>
      </c>
      <c r="C28" s="9">
        <v>7</v>
      </c>
      <c r="D28" s="9">
        <v>81</v>
      </c>
      <c r="E28" s="9">
        <v>690</v>
      </c>
      <c r="F28" s="9">
        <v>3.6</v>
      </c>
      <c r="G28" s="9">
        <v>34500</v>
      </c>
      <c r="H28" s="9">
        <v>25</v>
      </c>
      <c r="I28" s="9">
        <v>25</v>
      </c>
      <c r="J28" s="9">
        <v>111</v>
      </c>
      <c r="K28" s="2">
        <f t="shared" si="1"/>
        <v>-1.1702902988242121</v>
      </c>
      <c r="L28" s="2">
        <f t="shared" si="2"/>
        <v>1.5824938151174963</v>
      </c>
      <c r="M28" s="2">
        <f t="shared" si="3"/>
        <v>1.6772331675723307</v>
      </c>
      <c r="N28" s="2">
        <f t="shared" si="4"/>
        <v>2.0901767956731505</v>
      </c>
      <c r="O28" s="2">
        <f t="shared" si="5"/>
        <v>1.1666313032236957</v>
      </c>
      <c r="P28" s="2">
        <f t="shared" si="6"/>
        <v>2.5997347344787261</v>
      </c>
      <c r="Q28" s="2">
        <f t="shared" si="7"/>
        <v>-0.19200614429492791</v>
      </c>
      <c r="R28" s="2">
        <f t="shared" si="8"/>
        <v>1.6323564661101091</v>
      </c>
      <c r="T28" s="2">
        <f t="shared" si="9"/>
        <v>4.4704078460559451</v>
      </c>
      <c r="U28" s="2">
        <f t="shared" si="10"/>
        <v>7.4154682879912048</v>
      </c>
      <c r="V28" s="2">
        <f t="shared" si="11"/>
        <v>2.7030991964593554</v>
      </c>
      <c r="W28" s="2">
        <f t="shared" si="12"/>
        <v>6.7256923626216727</v>
      </c>
      <c r="X28" s="2">
        <f t="shared" si="13"/>
        <v>2.7030991964593554</v>
      </c>
      <c r="Y28" s="2">
        <f t="shared" si="14"/>
        <v>3</v>
      </c>
      <c r="Z28" s="2" t="str" cm="1">
        <f t="array" ref="Z28">INDEX($A$9:$B$12,Y28,1)</f>
        <v>Wharton</v>
      </c>
      <c r="AC28" s="2" t="s">
        <v>15</v>
      </c>
    </row>
    <row r="29" spans="1:31" x14ac:dyDescent="0.35">
      <c r="A29" s="2">
        <v>8</v>
      </c>
      <c r="B29" s="2" t="s">
        <v>12</v>
      </c>
      <c r="C29" s="9">
        <v>23</v>
      </c>
      <c r="D29" s="9">
        <v>57</v>
      </c>
      <c r="E29" s="9">
        <v>685</v>
      </c>
      <c r="F29" s="9">
        <v>3.4</v>
      </c>
      <c r="G29" s="9">
        <v>34200</v>
      </c>
      <c r="H29" s="9">
        <v>5</v>
      </c>
      <c r="I29" s="9">
        <v>23</v>
      </c>
      <c r="J29" s="9">
        <v>90</v>
      </c>
      <c r="K29" s="2">
        <f t="shared" si="1"/>
        <v>-0.17851885914267637</v>
      </c>
      <c r="L29" s="2">
        <f t="shared" si="2"/>
        <v>0.38211923980713253</v>
      </c>
      <c r="M29" s="2">
        <f t="shared" si="3"/>
        <v>1.491862569918448</v>
      </c>
      <c r="N29" s="2">
        <f t="shared" si="4"/>
        <v>0.58211272953090798</v>
      </c>
      <c r="O29" s="2">
        <f t="shared" si="5"/>
        <v>1.1016741037123541</v>
      </c>
      <c r="P29" s="2">
        <f t="shared" si="6"/>
        <v>-1.2689181442098545</v>
      </c>
      <c r="Q29" s="2">
        <f t="shared" si="7"/>
        <v>-0.43201382466358756</v>
      </c>
      <c r="R29" s="2">
        <f t="shared" si="8"/>
        <v>0.36836362730803368</v>
      </c>
      <c r="T29" s="2">
        <f t="shared" si="9"/>
        <v>2.3690548503089346</v>
      </c>
      <c r="U29" s="2">
        <f t="shared" si="10"/>
        <v>4.6345260001194131</v>
      </c>
      <c r="V29" s="2">
        <f t="shared" si="11"/>
        <v>2.7189429818970914</v>
      </c>
      <c r="W29" s="2">
        <f t="shared" si="12"/>
        <v>5.0571561460410326</v>
      </c>
      <c r="X29" s="2">
        <f t="shared" si="13"/>
        <v>2.3690548503089346</v>
      </c>
      <c r="Y29" s="2">
        <f t="shared" si="14"/>
        <v>1</v>
      </c>
      <c r="Z29" s="2" t="str" cm="1">
        <f t="array" ref="Z29">INDEX($A$9:$B$12,Y29,1)</f>
        <v>Duke</v>
      </c>
      <c r="AC29" s="2" t="s">
        <v>16</v>
      </c>
    </row>
    <row r="30" spans="1:31" x14ac:dyDescent="0.35">
      <c r="A30" s="7">
        <v>9</v>
      </c>
      <c r="B30" s="2" t="s">
        <v>13</v>
      </c>
      <c r="C30" s="9">
        <v>14</v>
      </c>
      <c r="D30" s="9">
        <v>12</v>
      </c>
      <c r="E30" s="9">
        <v>650</v>
      </c>
      <c r="F30" s="9">
        <v>3.5</v>
      </c>
      <c r="G30" s="9">
        <v>36700</v>
      </c>
      <c r="H30" s="9">
        <v>15</v>
      </c>
      <c r="I30" s="9">
        <v>37</v>
      </c>
      <c r="J30" s="9">
        <v>101</v>
      </c>
      <c r="K30" s="2">
        <f t="shared" si="1"/>
        <v>-0.73639029396354028</v>
      </c>
      <c r="L30" s="2">
        <f t="shared" si="2"/>
        <v>-1.8685830888997996</v>
      </c>
      <c r="M30" s="2">
        <f t="shared" si="3"/>
        <v>0.19426838634126936</v>
      </c>
      <c r="N30" s="2">
        <f t="shared" si="4"/>
        <v>1.3361447626020293</v>
      </c>
      <c r="O30" s="2">
        <f t="shared" si="5"/>
        <v>1.642984099640201</v>
      </c>
      <c r="P30" s="2">
        <f t="shared" si="6"/>
        <v>0.66540829513443567</v>
      </c>
      <c r="Q30" s="2">
        <f t="shared" si="7"/>
        <v>1.2480399379170302</v>
      </c>
      <c r="R30" s="2">
        <f t="shared" si="8"/>
        <v>1.030455114299597</v>
      </c>
      <c r="T30" s="2">
        <f t="shared" si="9"/>
        <v>3.6611245979230644</v>
      </c>
      <c r="U30" s="2">
        <f t="shared" si="10"/>
        <v>5.0117712288995326</v>
      </c>
      <c r="V30" s="2">
        <f t="shared" si="11"/>
        <v>3.2995648189330251</v>
      </c>
      <c r="W30" s="2">
        <f t="shared" si="12"/>
        <v>5.1828444631297037</v>
      </c>
      <c r="X30" s="2">
        <f t="shared" si="13"/>
        <v>3.2995648189330251</v>
      </c>
      <c r="Y30" s="2">
        <f t="shared" si="14"/>
        <v>3</v>
      </c>
      <c r="Z30" s="2" t="str" cm="1">
        <f t="array" ref="Z30">INDEX($A$9:$B$12,Y30,1)</f>
        <v>Wharton</v>
      </c>
      <c r="AC30" s="2" t="s">
        <v>18</v>
      </c>
    </row>
    <row r="31" spans="1:31" x14ac:dyDescent="0.35">
      <c r="A31" s="7">
        <v>10</v>
      </c>
      <c r="B31" s="2" t="s">
        <v>14</v>
      </c>
      <c r="C31" s="9">
        <v>14</v>
      </c>
      <c r="D31" s="9">
        <v>49</v>
      </c>
      <c r="E31" s="9">
        <v>669</v>
      </c>
      <c r="F31" s="9">
        <v>3.39</v>
      </c>
      <c r="G31" s="9">
        <v>32700</v>
      </c>
      <c r="H31" s="9">
        <v>9</v>
      </c>
      <c r="I31" s="9">
        <v>16</v>
      </c>
      <c r="J31" s="9">
        <v>104</v>
      </c>
      <c r="K31" s="2">
        <f t="shared" si="1"/>
        <v>-0.73639029396354028</v>
      </c>
      <c r="L31" s="2">
        <f t="shared" si="2"/>
        <v>-1.800561862965543E-2</v>
      </c>
      <c r="M31" s="2">
        <f t="shared" si="3"/>
        <v>0.89867665742602343</v>
      </c>
      <c r="N31" s="2">
        <f t="shared" si="4"/>
        <v>0.5067095262237975</v>
      </c>
      <c r="O31" s="2">
        <f t="shared" si="5"/>
        <v>0.77688810615564596</v>
      </c>
      <c r="P31" s="2">
        <f t="shared" si="6"/>
        <v>-0.49518756847213835</v>
      </c>
      <c r="Q31" s="2">
        <f t="shared" si="7"/>
        <v>-1.2720407059538963</v>
      </c>
      <c r="R31" s="2">
        <f t="shared" si="8"/>
        <v>1.2110255198427506</v>
      </c>
      <c r="T31" s="2">
        <f t="shared" si="9"/>
        <v>1.7892154016243667</v>
      </c>
      <c r="U31" s="2">
        <f t="shared" si="10"/>
        <v>5.1305937869968927</v>
      </c>
      <c r="V31" s="2">
        <f t="shared" si="11"/>
        <v>2.4510820561922122</v>
      </c>
      <c r="W31" s="2">
        <f t="shared" si="12"/>
        <v>4.4710878973617056</v>
      </c>
      <c r="X31" s="2">
        <f t="shared" si="13"/>
        <v>1.7892154016243667</v>
      </c>
      <c r="Y31" s="2">
        <f t="shared" si="14"/>
        <v>1</v>
      </c>
      <c r="Z31" s="2" t="str" cm="1">
        <f t="array" ref="Z31">INDEX($A$9:$B$12,Y31,1)</f>
        <v>Duke</v>
      </c>
      <c r="AC31" s="2" t="s">
        <v>22</v>
      </c>
    </row>
    <row r="32" spans="1:31" x14ac:dyDescent="0.35">
      <c r="A32" s="2">
        <v>11</v>
      </c>
      <c r="B32" s="2" t="s">
        <v>15</v>
      </c>
      <c r="C32" s="9">
        <v>17</v>
      </c>
      <c r="D32" s="9">
        <v>50</v>
      </c>
      <c r="E32" s="9">
        <v>646</v>
      </c>
      <c r="F32" s="9">
        <v>3.33</v>
      </c>
      <c r="G32" s="9">
        <v>30100</v>
      </c>
      <c r="H32" s="9">
        <v>12</v>
      </c>
      <c r="I32" s="9">
        <v>19</v>
      </c>
      <c r="J32" s="9">
        <v>84</v>
      </c>
      <c r="K32" s="2">
        <f t="shared" si="1"/>
        <v>-0.55043314902325224</v>
      </c>
      <c r="L32" s="2">
        <f t="shared" si="2"/>
        <v>3.2009988674943063E-2</v>
      </c>
      <c r="M32" s="2">
        <f t="shared" si="3"/>
        <v>4.5971908218163236E-2</v>
      </c>
      <c r="N32" s="2">
        <f t="shared" si="4"/>
        <v>5.4290306381124746E-2</v>
      </c>
      <c r="O32" s="2">
        <f t="shared" si="5"/>
        <v>0.21392571039068511</v>
      </c>
      <c r="P32" s="2">
        <f t="shared" si="6"/>
        <v>8.5110363331148672E-2</v>
      </c>
      <c r="Q32" s="2">
        <f t="shared" si="7"/>
        <v>-0.91202918540090683</v>
      </c>
      <c r="R32" s="2">
        <f t="shared" si="8"/>
        <v>7.2228162217264193E-3</v>
      </c>
      <c r="T32" s="2">
        <f t="shared" si="9"/>
        <v>0</v>
      </c>
      <c r="U32" s="2">
        <f t="shared" si="10"/>
        <v>3.8826698868590119</v>
      </c>
      <c r="V32" s="2">
        <f t="shared" si="11"/>
        <v>2.3861994445814512</v>
      </c>
      <c r="W32" s="2">
        <f t="shared" si="12"/>
        <v>3.2667625070041892</v>
      </c>
      <c r="X32" s="2">
        <f t="shared" si="13"/>
        <v>0</v>
      </c>
      <c r="Y32" s="2">
        <f t="shared" si="14"/>
        <v>1</v>
      </c>
      <c r="Z32" s="2" t="str" cm="1">
        <f t="array" ref="Z32">INDEX($A$9:$B$12,Y32,1)</f>
        <v>Duke</v>
      </c>
    </row>
    <row r="33" spans="1:26" x14ac:dyDescent="0.35">
      <c r="A33" s="2">
        <v>12</v>
      </c>
      <c r="B33" s="2" t="s">
        <v>16</v>
      </c>
      <c r="C33" s="9">
        <v>17</v>
      </c>
      <c r="D33" s="9">
        <v>55</v>
      </c>
      <c r="E33" s="9">
        <v>651</v>
      </c>
      <c r="F33" s="9">
        <v>3.5</v>
      </c>
      <c r="G33" s="9">
        <v>27100</v>
      </c>
      <c r="H33" s="9">
        <v>10</v>
      </c>
      <c r="I33" s="9">
        <v>20</v>
      </c>
      <c r="J33" s="9">
        <v>91</v>
      </c>
      <c r="K33" s="2">
        <f t="shared" si="1"/>
        <v>-0.55043314902325224</v>
      </c>
      <c r="L33" s="2">
        <f t="shared" si="2"/>
        <v>0.28208802519793552</v>
      </c>
      <c r="M33" s="2">
        <f t="shared" si="3"/>
        <v>0.23134250587204588</v>
      </c>
      <c r="N33" s="2">
        <f t="shared" si="4"/>
        <v>1.3361447626020293</v>
      </c>
      <c r="O33" s="2">
        <f t="shared" si="5"/>
        <v>-0.4356462847227312</v>
      </c>
      <c r="P33" s="2">
        <f t="shared" si="6"/>
        <v>-0.30175492453770936</v>
      </c>
      <c r="Q33" s="2">
        <f t="shared" si="7"/>
        <v>-0.79202534521657708</v>
      </c>
      <c r="R33" s="2">
        <f t="shared" si="8"/>
        <v>0.42855376248908489</v>
      </c>
      <c r="T33" s="2">
        <f t="shared" si="9"/>
        <v>1.5822709456645396</v>
      </c>
      <c r="U33" s="2">
        <f t="shared" si="10"/>
        <v>4.4657367966039399</v>
      </c>
      <c r="V33" s="2">
        <f t="shared" si="11"/>
        <v>2.3933943436144509</v>
      </c>
      <c r="W33" s="2">
        <f t="shared" si="12"/>
        <v>3.5965954401527385</v>
      </c>
      <c r="X33" s="2">
        <f t="shared" si="13"/>
        <v>1.5822709456645396</v>
      </c>
      <c r="Y33" s="2">
        <f t="shared" si="14"/>
        <v>1</v>
      </c>
      <c r="Z33" s="2" t="str" cm="1">
        <f t="array" ref="Z33">INDEX($A$9:$B$12,Y33,1)</f>
        <v>Duke</v>
      </c>
    </row>
    <row r="34" spans="1:26" x14ac:dyDescent="0.35">
      <c r="A34" s="2">
        <v>13</v>
      </c>
      <c r="B34" s="2" t="s">
        <v>17</v>
      </c>
      <c r="C34" s="9">
        <v>13</v>
      </c>
      <c r="D34" s="9">
        <v>51</v>
      </c>
      <c r="E34" s="9">
        <v>652</v>
      </c>
      <c r="F34" s="9">
        <v>3.42</v>
      </c>
      <c r="G34" s="9">
        <v>29100</v>
      </c>
      <c r="H34" s="9">
        <v>11</v>
      </c>
      <c r="I34" s="9">
        <v>35</v>
      </c>
      <c r="J34" s="9">
        <v>91</v>
      </c>
      <c r="K34" s="2">
        <f t="shared" si="1"/>
        <v>-0.79837600894363625</v>
      </c>
      <c r="L34" s="2">
        <f t="shared" si="2"/>
        <v>8.2025595979541552E-2</v>
      </c>
      <c r="M34" s="2">
        <f t="shared" si="3"/>
        <v>0.26841662540282241</v>
      </c>
      <c r="N34" s="2">
        <f t="shared" si="4"/>
        <v>0.73291913614513216</v>
      </c>
      <c r="O34" s="2">
        <f t="shared" si="5"/>
        <v>-2.5982879804536652E-3</v>
      </c>
      <c r="P34" s="2">
        <f t="shared" si="6"/>
        <v>-0.10832228060328035</v>
      </c>
      <c r="Q34" s="2">
        <f t="shared" si="7"/>
        <v>1.0080322575483704</v>
      </c>
      <c r="R34" s="2">
        <f t="shared" si="8"/>
        <v>0.42855376248908489</v>
      </c>
      <c r="T34" s="2">
        <f t="shared" si="9"/>
        <v>2.1266053945532239</v>
      </c>
      <c r="U34" s="2">
        <f t="shared" si="10"/>
        <v>3.7000451265418324</v>
      </c>
      <c r="V34" s="2">
        <f t="shared" si="11"/>
        <v>1.8433087590099433</v>
      </c>
      <c r="W34" s="2">
        <f t="shared" si="12"/>
        <v>4.0951412487612613</v>
      </c>
      <c r="X34" s="2">
        <f t="shared" si="13"/>
        <v>1.8433087590099433</v>
      </c>
      <c r="Y34" s="2">
        <f t="shared" si="14"/>
        <v>3</v>
      </c>
      <c r="Z34" s="2" t="str" cm="1">
        <f t="array" ref="Z34">INDEX($A$9:$B$12,Y34,1)</f>
        <v>Wharton</v>
      </c>
    </row>
    <row r="35" spans="1:26" x14ac:dyDescent="0.35">
      <c r="A35" s="7">
        <v>14</v>
      </c>
      <c r="B35" s="2" t="s">
        <v>18</v>
      </c>
      <c r="C35" s="9">
        <v>20</v>
      </c>
      <c r="D35" s="9">
        <v>11</v>
      </c>
      <c r="E35" s="9">
        <v>646</v>
      </c>
      <c r="F35" s="9">
        <v>3.3</v>
      </c>
      <c r="G35" s="9">
        <v>32700</v>
      </c>
      <c r="H35" s="9">
        <v>8</v>
      </c>
      <c r="I35" s="9">
        <v>35</v>
      </c>
      <c r="J35" s="9">
        <v>79</v>
      </c>
      <c r="K35" s="2">
        <f t="shared" si="1"/>
        <v>-0.36447600408296432</v>
      </c>
      <c r="L35" s="2">
        <f t="shared" si="2"/>
        <v>-1.9185986962043982</v>
      </c>
      <c r="M35" s="2">
        <f t="shared" si="3"/>
        <v>4.5971908218163236E-2</v>
      </c>
      <c r="N35" s="2">
        <f t="shared" si="4"/>
        <v>-0.17191930354021329</v>
      </c>
      <c r="O35" s="2">
        <f t="shared" si="5"/>
        <v>0.77688810615564596</v>
      </c>
      <c r="P35" s="2">
        <f t="shared" si="6"/>
        <v>-0.68862021240656734</v>
      </c>
      <c r="Q35" s="2">
        <f t="shared" si="7"/>
        <v>1.0080322575483704</v>
      </c>
      <c r="R35" s="2">
        <f t="shared" si="8"/>
        <v>-0.29372785968352966</v>
      </c>
      <c r="T35" s="2">
        <f t="shared" si="9"/>
        <v>2.9297470890517072</v>
      </c>
      <c r="U35" s="2">
        <f t="shared" si="10"/>
        <v>3.0605264397615946</v>
      </c>
      <c r="V35" s="2">
        <f t="shared" si="11"/>
        <v>3.8662184052080142</v>
      </c>
      <c r="W35" s="2">
        <f t="shared" si="12"/>
        <v>3.9209323963217932</v>
      </c>
      <c r="X35" s="2">
        <f t="shared" si="13"/>
        <v>2.9297470890517072</v>
      </c>
      <c r="Y35" s="2">
        <f t="shared" si="14"/>
        <v>1</v>
      </c>
      <c r="Z35" s="2" t="str" cm="1">
        <f t="array" ref="Z35">INDEX($A$9:$B$12,Y35,1)</f>
        <v>Duke</v>
      </c>
    </row>
    <row r="36" spans="1:26" x14ac:dyDescent="0.35">
      <c r="A36" s="7">
        <v>15</v>
      </c>
      <c r="B36" s="2" t="s">
        <v>19</v>
      </c>
      <c r="C36" s="9">
        <v>45</v>
      </c>
      <c r="D36" s="9">
        <v>20</v>
      </c>
      <c r="E36" s="9">
        <v>630</v>
      </c>
      <c r="F36" s="9">
        <v>3.2</v>
      </c>
      <c r="G36" s="9">
        <v>21000</v>
      </c>
      <c r="H36" s="9">
        <v>8</v>
      </c>
      <c r="I36" s="9">
        <v>16</v>
      </c>
      <c r="J36" s="9">
        <v>68</v>
      </c>
      <c r="K36" s="2">
        <f t="shared" si="1"/>
        <v>1.1851668704194354</v>
      </c>
      <c r="L36" s="2">
        <f t="shared" si="2"/>
        <v>-1.4684582304630116</v>
      </c>
      <c r="M36" s="2">
        <f t="shared" si="3"/>
        <v>-0.54721400427426126</v>
      </c>
      <c r="N36" s="2">
        <f t="shared" si="4"/>
        <v>-0.92595133661133122</v>
      </c>
      <c r="O36" s="2">
        <f t="shared" si="5"/>
        <v>-1.7564426747866777</v>
      </c>
      <c r="P36" s="2">
        <f t="shared" si="6"/>
        <v>-0.68862021240656734</v>
      </c>
      <c r="Q36" s="2">
        <f t="shared" si="7"/>
        <v>-1.2720407059538963</v>
      </c>
      <c r="R36" s="2">
        <f t="shared" si="8"/>
        <v>-0.95581934667509294</v>
      </c>
      <c r="T36" s="2">
        <f t="shared" si="9"/>
        <v>3.4805925629343961</v>
      </c>
      <c r="U36" s="2">
        <f t="shared" si="10"/>
        <v>3.464552523194524</v>
      </c>
      <c r="V36" s="2">
        <f t="shared" si="11"/>
        <v>5.4426094442598076</v>
      </c>
      <c r="W36" s="2">
        <f t="shared" si="12"/>
        <v>2.2506168953162495</v>
      </c>
      <c r="X36" s="2">
        <f t="shared" si="13"/>
        <v>2.2506168953162495</v>
      </c>
      <c r="Y36" s="2">
        <f t="shared" si="14"/>
        <v>4</v>
      </c>
      <c r="Z36" s="2" t="str" cm="1">
        <f t="array" ref="Z36">INDEX($A$9:$B$12,Y36,1)</f>
        <v>Texas</v>
      </c>
    </row>
    <row r="37" spans="1:26" x14ac:dyDescent="0.35">
      <c r="A37" s="2">
        <v>16</v>
      </c>
      <c r="B37" s="2" t="s">
        <v>20</v>
      </c>
      <c r="C37" s="9">
        <v>43</v>
      </c>
      <c r="D37" s="9">
        <v>40</v>
      </c>
      <c r="E37" s="9">
        <v>606</v>
      </c>
      <c r="F37" s="9">
        <v>3.2</v>
      </c>
      <c r="G37" s="9">
        <v>28000</v>
      </c>
      <c r="H37" s="9">
        <v>6</v>
      </c>
      <c r="I37" s="9">
        <v>39</v>
      </c>
      <c r="J37" s="9">
        <v>62</v>
      </c>
      <c r="K37" s="2">
        <f t="shared" si="1"/>
        <v>1.0611954404592432</v>
      </c>
      <c r="L37" s="2">
        <f t="shared" si="2"/>
        <v>-0.46814608437104183</v>
      </c>
      <c r="M37" s="2">
        <f t="shared" si="3"/>
        <v>-1.436992873012898</v>
      </c>
      <c r="N37" s="2">
        <f t="shared" si="4"/>
        <v>-0.92595133661133122</v>
      </c>
      <c r="O37" s="2">
        <f t="shared" si="5"/>
        <v>-0.24077468618870632</v>
      </c>
      <c r="P37" s="2">
        <f t="shared" si="6"/>
        <v>-1.0754855002754253</v>
      </c>
      <c r="Q37" s="2">
        <f t="shared" si="7"/>
        <v>1.4880476182856897</v>
      </c>
      <c r="R37" s="2">
        <f t="shared" si="8"/>
        <v>-1.3169601577614003</v>
      </c>
      <c r="T37" s="2">
        <f t="shared" si="9"/>
        <v>3.8826698868590119</v>
      </c>
      <c r="U37" s="2">
        <f t="shared" si="10"/>
        <v>0</v>
      </c>
      <c r="V37" s="2">
        <f t="shared" si="11"/>
        <v>4.9082446601511061</v>
      </c>
      <c r="W37" s="2">
        <f t="shared" si="12"/>
        <v>4.3641738666144558</v>
      </c>
      <c r="X37" s="2">
        <f t="shared" si="13"/>
        <v>0</v>
      </c>
      <c r="Y37" s="2">
        <f t="shared" si="14"/>
        <v>2</v>
      </c>
      <c r="Z37" s="2" t="str" cm="1">
        <f t="array" ref="Z37">INDEX($A$9:$B$12,Y37,1)</f>
        <v>Washington U</v>
      </c>
    </row>
    <row r="38" spans="1:26" x14ac:dyDescent="0.35">
      <c r="A38" s="2">
        <v>17</v>
      </c>
      <c r="B38" s="2" t="s">
        <v>21</v>
      </c>
      <c r="C38" s="9">
        <v>31</v>
      </c>
      <c r="D38" s="9">
        <v>65</v>
      </c>
      <c r="E38" s="9">
        <v>638</v>
      </c>
      <c r="F38" s="9">
        <v>3.2</v>
      </c>
      <c r="G38" s="9">
        <v>27200</v>
      </c>
      <c r="H38" s="9">
        <v>2</v>
      </c>
      <c r="I38" s="9">
        <v>38</v>
      </c>
      <c r="J38" s="9">
        <v>86</v>
      </c>
      <c r="K38" s="2">
        <f t="shared" si="1"/>
        <v>0.3173668606980915</v>
      </c>
      <c r="L38" s="2">
        <f t="shared" si="2"/>
        <v>0.78224409824392038</v>
      </c>
      <c r="M38" s="2">
        <f t="shared" si="3"/>
        <v>-0.25062104802804902</v>
      </c>
      <c r="N38" s="2">
        <f t="shared" si="4"/>
        <v>-0.92595133661133122</v>
      </c>
      <c r="O38" s="2">
        <f t="shared" si="5"/>
        <v>-0.41399388488561734</v>
      </c>
      <c r="P38" s="2">
        <f t="shared" si="6"/>
        <v>-1.8492160760131415</v>
      </c>
      <c r="Q38" s="2">
        <f t="shared" si="7"/>
        <v>1.3680437781013599</v>
      </c>
      <c r="R38" s="2">
        <f t="shared" si="8"/>
        <v>0.12760308658382885</v>
      </c>
      <c r="T38" s="2">
        <f t="shared" si="9"/>
        <v>3.4225568011136525</v>
      </c>
      <c r="U38" s="2">
        <f t="shared" si="10"/>
        <v>2.5008123590481692</v>
      </c>
      <c r="V38" s="2">
        <f t="shared" si="11"/>
        <v>3.8817023444720009</v>
      </c>
      <c r="W38" s="2">
        <f t="shared" si="12"/>
        <v>4.9166907307938539</v>
      </c>
      <c r="X38" s="2">
        <f t="shared" si="13"/>
        <v>2.5008123590481692</v>
      </c>
      <c r="Y38" s="2">
        <f t="shared" si="14"/>
        <v>2</v>
      </c>
      <c r="Z38" s="2" t="str" cm="1">
        <f t="array" ref="Z38">INDEX($A$9:$B$12,Y38,1)</f>
        <v>Washington U</v>
      </c>
    </row>
    <row r="39" spans="1:26" x14ac:dyDescent="0.35">
      <c r="A39" s="2">
        <v>18</v>
      </c>
      <c r="B39" s="2" t="s">
        <v>22</v>
      </c>
      <c r="C39" s="9">
        <v>25</v>
      </c>
      <c r="D39" s="9">
        <v>38</v>
      </c>
      <c r="E39" s="9">
        <v>634</v>
      </c>
      <c r="F39" s="9">
        <v>3.3</v>
      </c>
      <c r="G39" s="9">
        <v>29600</v>
      </c>
      <c r="H39" s="9">
        <v>11</v>
      </c>
      <c r="I39" s="9">
        <v>28</v>
      </c>
      <c r="J39" s="9">
        <v>55</v>
      </c>
      <c r="K39" s="2">
        <f t="shared" si="1"/>
        <v>-5.4547429182484404E-2</v>
      </c>
      <c r="L39" s="2">
        <f t="shared" si="2"/>
        <v>-0.56817729898023883</v>
      </c>
      <c r="M39" s="2">
        <f t="shared" si="3"/>
        <v>-0.39891752615115511</v>
      </c>
      <c r="N39" s="2">
        <f t="shared" si="4"/>
        <v>-0.17191930354021329</v>
      </c>
      <c r="O39" s="2">
        <f t="shared" si="5"/>
        <v>0.10566371120511572</v>
      </c>
      <c r="P39" s="2">
        <f t="shared" si="6"/>
        <v>-0.10832228060328035</v>
      </c>
      <c r="Q39" s="2">
        <f t="shared" si="7"/>
        <v>0.16800537625806158</v>
      </c>
      <c r="R39" s="2">
        <f t="shared" si="8"/>
        <v>-1.7382911040287587</v>
      </c>
      <c r="T39" s="2">
        <f t="shared" si="9"/>
        <v>2.2622235018256514</v>
      </c>
      <c r="U39" s="2">
        <f t="shared" si="10"/>
        <v>2.4241511238797191</v>
      </c>
      <c r="V39" s="2">
        <f t="shared" si="11"/>
        <v>3.7905415179347535</v>
      </c>
      <c r="W39" s="2">
        <f t="shared" si="12"/>
        <v>3.1384458554329622</v>
      </c>
      <c r="X39" s="2">
        <f t="shared" si="13"/>
        <v>2.2622235018256514</v>
      </c>
      <c r="Y39" s="2">
        <f t="shared" si="14"/>
        <v>1</v>
      </c>
      <c r="Z39" s="2" t="str" cm="1">
        <f t="array" ref="Z39">INDEX($A$9:$B$12,Y39,1)</f>
        <v>Duke</v>
      </c>
    </row>
    <row r="40" spans="1:26" x14ac:dyDescent="0.35">
      <c r="A40" s="7">
        <v>19</v>
      </c>
      <c r="B40" s="2" t="s">
        <v>23</v>
      </c>
      <c r="C40" s="9">
        <v>19</v>
      </c>
      <c r="D40" s="9">
        <v>55</v>
      </c>
      <c r="E40" s="9">
        <v>630</v>
      </c>
      <c r="F40" s="9">
        <v>3.3</v>
      </c>
      <c r="G40" s="9">
        <v>17500</v>
      </c>
      <c r="H40" s="9">
        <v>16</v>
      </c>
      <c r="I40" s="9">
        <v>19</v>
      </c>
      <c r="J40" s="9">
        <v>80</v>
      </c>
      <c r="K40" s="2">
        <f t="shared" si="1"/>
        <v>-0.4264617190630603</v>
      </c>
      <c r="L40" s="2">
        <f t="shared" si="2"/>
        <v>0.28208802519793552</v>
      </c>
      <c r="M40" s="2">
        <f t="shared" si="3"/>
        <v>-0.54721400427426126</v>
      </c>
      <c r="N40" s="2">
        <f t="shared" si="4"/>
        <v>-0.17191930354021329</v>
      </c>
      <c r="O40" s="2">
        <f t="shared" si="5"/>
        <v>-2.5142766690856635</v>
      </c>
      <c r="P40" s="2">
        <f t="shared" si="6"/>
        <v>0.85884093906886472</v>
      </c>
      <c r="Q40" s="2">
        <f t="shared" si="7"/>
        <v>-0.91202918540090683</v>
      </c>
      <c r="R40" s="2">
        <f t="shared" si="8"/>
        <v>-0.23353772450247842</v>
      </c>
      <c r="T40" s="2">
        <f t="shared" si="9"/>
        <v>2.9292765522188997</v>
      </c>
      <c r="U40" s="2">
        <f t="shared" si="10"/>
        <v>4.469994257071904</v>
      </c>
      <c r="V40" s="2">
        <f t="shared" si="11"/>
        <v>4.1027397396390368</v>
      </c>
      <c r="W40" s="2">
        <f t="shared" si="12"/>
        <v>2.3229843086306605</v>
      </c>
      <c r="X40" s="2">
        <f t="shared" si="13"/>
        <v>2.3229843086306605</v>
      </c>
      <c r="Y40" s="2">
        <f t="shared" si="14"/>
        <v>4</v>
      </c>
      <c r="Z40" s="2" t="str" cm="1">
        <f t="array" ref="Z40">INDEX($A$9:$B$12,Y40,1)</f>
        <v>Texas</v>
      </c>
    </row>
    <row r="41" spans="1:26" x14ac:dyDescent="0.35">
      <c r="A41" s="7">
        <v>20</v>
      </c>
      <c r="B41" s="2" t="s">
        <v>24</v>
      </c>
      <c r="C41" s="9">
        <v>18</v>
      </c>
      <c r="D41" s="9">
        <v>12</v>
      </c>
      <c r="E41" s="9">
        <v>631</v>
      </c>
      <c r="F41" s="9">
        <v>3.3</v>
      </c>
      <c r="G41" s="9">
        <v>19100</v>
      </c>
      <c r="H41" s="9">
        <v>14</v>
      </c>
      <c r="I41" s="9">
        <v>17</v>
      </c>
      <c r="J41" s="9">
        <v>69</v>
      </c>
      <c r="K41" s="2">
        <f t="shared" si="1"/>
        <v>-0.48844743404315627</v>
      </c>
      <c r="L41" s="2">
        <f t="shared" si="2"/>
        <v>-1.8685830888997996</v>
      </c>
      <c r="M41" s="2">
        <f t="shared" si="3"/>
        <v>-0.51013988474348471</v>
      </c>
      <c r="N41" s="2">
        <f t="shared" si="4"/>
        <v>-0.17191930354021329</v>
      </c>
      <c r="O41" s="2">
        <f t="shared" si="5"/>
        <v>-2.1678382716918416</v>
      </c>
      <c r="P41" s="2">
        <f t="shared" si="6"/>
        <v>0.47197565120000667</v>
      </c>
      <c r="Q41" s="2">
        <f t="shared" si="7"/>
        <v>-1.1520368657695665</v>
      </c>
      <c r="R41" s="2">
        <f t="shared" si="8"/>
        <v>-0.89562921149404173</v>
      </c>
      <c r="T41" s="2">
        <f t="shared" si="9"/>
        <v>3.2667625070041892</v>
      </c>
      <c r="U41" s="2">
        <f t="shared" si="10"/>
        <v>4.3641738666144558</v>
      </c>
      <c r="V41" s="2">
        <f t="shared" si="11"/>
        <v>5.069902256873462</v>
      </c>
      <c r="W41" s="2">
        <f t="shared" si="12"/>
        <v>0</v>
      </c>
      <c r="X41" s="2">
        <f t="shared" si="13"/>
        <v>0</v>
      </c>
      <c r="Y41" s="2">
        <f t="shared" si="14"/>
        <v>4</v>
      </c>
      <c r="Z41" s="2" t="str" cm="1">
        <f t="array" ref="Z41">INDEX($A$9:$B$12,Y41,1)</f>
        <v>Texas</v>
      </c>
    </row>
    <row r="42" spans="1:26" x14ac:dyDescent="0.35">
      <c r="A42" s="2">
        <v>21</v>
      </c>
      <c r="B42" s="2" t="s">
        <v>25</v>
      </c>
      <c r="C42" s="9">
        <v>36</v>
      </c>
      <c r="D42" s="9">
        <v>34</v>
      </c>
      <c r="E42" s="9">
        <v>630</v>
      </c>
      <c r="F42" s="9">
        <v>3.22</v>
      </c>
      <c r="G42" s="9">
        <v>28200</v>
      </c>
      <c r="H42" s="9">
        <v>9</v>
      </c>
      <c r="I42" s="9">
        <v>46</v>
      </c>
      <c r="J42" s="9">
        <v>68</v>
      </c>
      <c r="K42" s="2">
        <f t="shared" si="1"/>
        <v>0.62729543559857137</v>
      </c>
      <c r="L42" s="2">
        <f t="shared" si="2"/>
        <v>-0.76823972819863284</v>
      </c>
      <c r="M42" s="2">
        <f t="shared" si="3"/>
        <v>-0.54721400427426126</v>
      </c>
      <c r="N42" s="2">
        <f t="shared" si="4"/>
        <v>-0.77514492999710694</v>
      </c>
      <c r="O42" s="2">
        <f t="shared" si="5"/>
        <v>-0.19746988651447855</v>
      </c>
      <c r="P42" s="2">
        <f t="shared" si="6"/>
        <v>-0.49518756847213835</v>
      </c>
      <c r="Q42" s="2">
        <f t="shared" si="7"/>
        <v>2.3280744995759983</v>
      </c>
      <c r="R42" s="2">
        <f t="shared" si="8"/>
        <v>-0.95581934667509294</v>
      </c>
      <c r="T42" s="2">
        <f t="shared" si="9"/>
        <v>3.8728530426860863</v>
      </c>
      <c r="U42" s="2">
        <f t="shared" si="10"/>
        <v>1.5058098348948019</v>
      </c>
      <c r="V42" s="2">
        <f t="shared" si="11"/>
        <v>4.3972549989729375</v>
      </c>
      <c r="W42" s="2">
        <f t="shared" si="12"/>
        <v>4.4444850707053023</v>
      </c>
      <c r="X42" s="2">
        <f t="shared" si="13"/>
        <v>1.5058098348948019</v>
      </c>
      <c r="Y42" s="2">
        <f t="shared" si="14"/>
        <v>2</v>
      </c>
      <c r="Z42" s="2" t="str" cm="1">
        <f t="array" ref="Z42">INDEX($A$9:$B$12,Y42,1)</f>
        <v>Washington U</v>
      </c>
    </row>
    <row r="43" spans="1:26" x14ac:dyDescent="0.35">
      <c r="A43" s="2">
        <v>22</v>
      </c>
      <c r="B43" s="2" t="s">
        <v>26</v>
      </c>
      <c r="C43" s="9">
        <v>23</v>
      </c>
      <c r="D43" s="9">
        <v>54</v>
      </c>
      <c r="E43" s="9">
        <v>676</v>
      </c>
      <c r="F43" s="9">
        <v>3.38</v>
      </c>
      <c r="G43" s="9">
        <v>32000</v>
      </c>
      <c r="H43" s="9">
        <v>15</v>
      </c>
      <c r="I43" s="9">
        <v>31</v>
      </c>
      <c r="J43" s="9">
        <v>88</v>
      </c>
      <c r="K43" s="2">
        <f t="shared" si="1"/>
        <v>-0.17851885914267637</v>
      </c>
      <c r="L43" s="2">
        <f t="shared" si="2"/>
        <v>0.23207241789333702</v>
      </c>
      <c r="M43" s="2">
        <f t="shared" si="3"/>
        <v>1.1581954941414592</v>
      </c>
      <c r="N43" s="2">
        <f t="shared" si="4"/>
        <v>0.43130632291668369</v>
      </c>
      <c r="O43" s="2">
        <f t="shared" si="5"/>
        <v>0.62532130729584878</v>
      </c>
      <c r="P43" s="2">
        <f t="shared" si="6"/>
        <v>0.66540829513443567</v>
      </c>
      <c r="Q43" s="2">
        <f t="shared" si="7"/>
        <v>0.52801689681105113</v>
      </c>
      <c r="R43" s="2">
        <f t="shared" si="8"/>
        <v>0.24798335694593127</v>
      </c>
      <c r="T43" s="2">
        <f t="shared" si="9"/>
        <v>2.0482231275138223</v>
      </c>
      <c r="U43" s="2">
        <f t="shared" si="10"/>
        <v>4.2137737454848967</v>
      </c>
      <c r="V43" s="2">
        <f t="shared" si="11"/>
        <v>1.4486619900493918</v>
      </c>
      <c r="W43" s="2">
        <f t="shared" si="12"/>
        <v>4.4300813024028098</v>
      </c>
      <c r="X43" s="2">
        <f t="shared" si="13"/>
        <v>1.4486619900493918</v>
      </c>
      <c r="Y43" s="2">
        <f t="shared" si="14"/>
        <v>3</v>
      </c>
      <c r="Z43" s="2" t="str" cm="1">
        <f t="array" ref="Z43">INDEX($A$9:$B$12,Y43,1)</f>
        <v>Wharton</v>
      </c>
    </row>
    <row r="44" spans="1:26" x14ac:dyDescent="0.35">
      <c r="A44" s="2">
        <v>23</v>
      </c>
      <c r="B44" s="2" t="s">
        <v>27</v>
      </c>
      <c r="C44" s="9">
        <v>62</v>
      </c>
      <c r="D44" s="9">
        <v>48</v>
      </c>
      <c r="E44" s="9">
        <v>601</v>
      </c>
      <c r="F44" s="9">
        <v>3</v>
      </c>
      <c r="G44" s="9">
        <v>26300</v>
      </c>
      <c r="H44" s="9">
        <v>5</v>
      </c>
      <c r="I44" s="9">
        <v>22</v>
      </c>
      <c r="J44" s="9">
        <v>63</v>
      </c>
      <c r="K44" s="2">
        <f t="shared" si="1"/>
        <v>2.2389240250810674</v>
      </c>
      <c r="L44" s="2">
        <f t="shared" si="2"/>
        <v>-6.8021225934253915E-2</v>
      </c>
      <c r="M44" s="2">
        <f t="shared" si="3"/>
        <v>-1.6223634706667807</v>
      </c>
      <c r="N44" s="2">
        <f t="shared" si="4"/>
        <v>-2.4340154027535736</v>
      </c>
      <c r="O44" s="2">
        <f t="shared" si="5"/>
        <v>-0.60886548341964219</v>
      </c>
      <c r="P44" s="2">
        <f t="shared" si="6"/>
        <v>-1.2689181442098545</v>
      </c>
      <c r="Q44" s="2">
        <f t="shared" si="7"/>
        <v>-0.55201766484791737</v>
      </c>
      <c r="R44" s="2">
        <f t="shared" si="8"/>
        <v>-1.2567700225803491</v>
      </c>
      <c r="T44" s="2">
        <f t="shared" si="9"/>
        <v>4.5829240301901439</v>
      </c>
      <c r="U44" s="2">
        <f t="shared" si="10"/>
        <v>2.8625443650717628</v>
      </c>
      <c r="V44" s="2">
        <f t="shared" si="11"/>
        <v>6.1366637109846467</v>
      </c>
      <c r="W44" s="2">
        <f t="shared" si="12"/>
        <v>4.7943979031728485</v>
      </c>
      <c r="X44" s="2">
        <f t="shared" si="13"/>
        <v>2.8625443650717628</v>
      </c>
      <c r="Y44" s="2">
        <f t="shared" si="14"/>
        <v>2</v>
      </c>
      <c r="Z44" s="2" t="str" cm="1">
        <f t="array" ref="Z44">INDEX($A$9:$B$12,Y44,1)</f>
        <v>Washington U</v>
      </c>
    </row>
    <row r="45" spans="1:26" x14ac:dyDescent="0.35">
      <c r="A45" s="7">
        <v>24</v>
      </c>
      <c r="B45" s="2" t="s">
        <v>28</v>
      </c>
      <c r="C45" s="9">
        <v>42</v>
      </c>
      <c r="D45" s="9">
        <v>47</v>
      </c>
      <c r="E45" s="9">
        <v>615</v>
      </c>
      <c r="F45" s="9">
        <v>3.2</v>
      </c>
      <c r="G45" s="9">
        <v>29700</v>
      </c>
      <c r="H45" s="9">
        <v>7</v>
      </c>
      <c r="I45" s="9">
        <v>23</v>
      </c>
      <c r="J45" s="9">
        <v>63</v>
      </c>
      <c r="K45" s="2">
        <f t="shared" si="1"/>
        <v>0.99920972547914733</v>
      </c>
      <c r="L45" s="2">
        <f t="shared" si="2"/>
        <v>-0.11803683323885242</v>
      </c>
      <c r="M45" s="2">
        <f t="shared" si="3"/>
        <v>-1.1033257972359092</v>
      </c>
      <c r="N45" s="2">
        <f t="shared" si="4"/>
        <v>-0.92595133661133122</v>
      </c>
      <c r="O45" s="2">
        <f t="shared" si="5"/>
        <v>0.12731611104222959</v>
      </c>
      <c r="P45" s="2">
        <f t="shared" si="6"/>
        <v>-0.88205285634099639</v>
      </c>
      <c r="Q45" s="2">
        <f t="shared" si="7"/>
        <v>-0.43201382466358756</v>
      </c>
      <c r="R45" s="2">
        <f t="shared" si="8"/>
        <v>-1.2567700225803491</v>
      </c>
      <c r="T45" s="2">
        <f t="shared" si="9"/>
        <v>2.7343490159366328</v>
      </c>
      <c r="U45" s="2">
        <f t="shared" si="10"/>
        <v>2.0250724070676207</v>
      </c>
      <c r="V45" s="2">
        <f t="shared" si="11"/>
        <v>4.4292746191986607</v>
      </c>
      <c r="W45" s="2">
        <f t="shared" si="12"/>
        <v>3.7346957782577253</v>
      </c>
      <c r="X45" s="2">
        <f t="shared" si="13"/>
        <v>2.0250724070676207</v>
      </c>
      <c r="Y45" s="2">
        <f t="shared" si="14"/>
        <v>2</v>
      </c>
      <c r="Z45" s="2" t="str" cm="1">
        <f t="array" ref="Z45">INDEX($A$9:$B$12,Y45,1)</f>
        <v>Washington U</v>
      </c>
    </row>
    <row r="46" spans="1:26" x14ac:dyDescent="0.35">
      <c r="A46" s="7">
        <v>25</v>
      </c>
      <c r="B46" s="2" t="s">
        <v>29</v>
      </c>
      <c r="C46" s="9">
        <v>75</v>
      </c>
      <c r="D46" s="9">
        <v>64</v>
      </c>
      <c r="E46" s="9">
        <v>572</v>
      </c>
      <c r="F46" s="9">
        <v>3.41</v>
      </c>
      <c r="G46" s="9">
        <v>23800</v>
      </c>
      <c r="H46" s="9">
        <v>10</v>
      </c>
      <c r="I46" s="9">
        <v>33</v>
      </c>
      <c r="J46" s="9">
        <v>57</v>
      </c>
      <c r="K46" s="2">
        <f t="shared" si="1"/>
        <v>3.044738319822315</v>
      </c>
      <c r="L46" s="2">
        <f t="shared" si="2"/>
        <v>0.73222849093932196</v>
      </c>
      <c r="M46" s="2">
        <f t="shared" si="3"/>
        <v>-2.6975129370593001</v>
      </c>
      <c r="N46" s="2">
        <f t="shared" si="4"/>
        <v>0.65751593283802179</v>
      </c>
      <c r="O46" s="2">
        <f t="shared" si="5"/>
        <v>-1.1501754793474892</v>
      </c>
      <c r="P46" s="2">
        <f t="shared" si="6"/>
        <v>-0.30175492453770936</v>
      </c>
      <c r="Q46" s="2">
        <f t="shared" si="7"/>
        <v>0.76802457717971073</v>
      </c>
      <c r="R46" s="2">
        <f t="shared" si="8"/>
        <v>-1.6179108336666563</v>
      </c>
      <c r="T46" s="2">
        <f t="shared" si="9"/>
        <v>5.3647209550879502</v>
      </c>
      <c r="U46" s="2">
        <f t="shared" si="10"/>
        <v>3.39209289319809</v>
      </c>
      <c r="V46" s="2">
        <f t="shared" si="11"/>
        <v>6.1134249876929507</v>
      </c>
      <c r="W46" s="2">
        <f t="shared" si="12"/>
        <v>5.5283640777058727</v>
      </c>
      <c r="X46" s="2">
        <f t="shared" si="13"/>
        <v>3.39209289319809</v>
      </c>
      <c r="Y46" s="2">
        <f t="shared" si="14"/>
        <v>2</v>
      </c>
      <c r="Z46" s="2" t="str" cm="1">
        <f t="array" ref="Z46">INDEX($A$9:$B$12,Y46,1)</f>
        <v>Washington U</v>
      </c>
    </row>
  </sheetData>
  <mergeCells count="1">
    <mergeCell ref="A1:F1"/>
  </mergeCells>
  <phoneticPr fontId="0" type="noConversion"/>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2F4E7-53A0-4390-B246-AF30B45B60CD}">
  <dimension ref="C10:L10"/>
  <sheetViews>
    <sheetView workbookViewId="0">
      <selection activeCell="C10" sqref="C10:L10"/>
    </sheetView>
  </sheetViews>
  <sheetFormatPr defaultRowHeight="14.5" x14ac:dyDescent="0.35"/>
  <sheetData>
    <row r="10" spans="3:12" x14ac:dyDescent="0.35">
      <c r="C10" s="2"/>
      <c r="D10" s="2"/>
      <c r="E10" s="2"/>
      <c r="F10" s="2"/>
      <c r="G10" s="2"/>
      <c r="H10" s="2"/>
      <c r="I10" s="2"/>
      <c r="J10" s="2"/>
      <c r="K10" s="2"/>
      <c r="L1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Sheet2</vt:lpstr>
      <vt:lpstr>LookupTable</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School of Business</dc:creator>
  <cp:lastModifiedBy>NITHIN DAS</cp:lastModifiedBy>
  <dcterms:created xsi:type="dcterms:W3CDTF">1998-04-10T15:25:11Z</dcterms:created>
  <dcterms:modified xsi:type="dcterms:W3CDTF">2019-11-14T05:57:34Z</dcterms:modified>
</cp:coreProperties>
</file>