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omments4.xml" ContentType="application/vnd.openxmlformats-officedocument.spreadsheetml.comments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omments5.xml" ContentType="application/vnd.openxmlformats-officedocument.spreadsheetml.comments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omments6.xml" ContentType="application/vnd.openxmlformats-officedocument.spreadsheetml.comments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omments7.xml" ContentType="application/vnd.openxmlformats-officedocument.spreadsheetml.comments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omments8.xml" ContentType="application/vnd.openxmlformats-officedocument.spreadsheetml.comments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omments9.xml" ContentType="application/vnd.openxmlformats-officedocument.spreadsheetml.comments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omments10.xml" ContentType="application/vnd.openxmlformats-officedocument.spreadsheetml.comments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omments11.xml" ContentType="application/vnd.openxmlformats-officedocument.spreadsheetml.comments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omments12.xml" ContentType="application/vnd.openxmlformats-officedocument.spreadsheetml.comments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omments13.xml" ContentType="application/vnd.openxmlformats-officedocument.spreadsheetml.comments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omments14.xml" ContentType="application/vnd.openxmlformats-officedocument.spreadsheetml.comments+xml"/>
  <Override PartName="/xl/charts/chart13.xml" ContentType="application/vnd.openxmlformats-officedocument.drawingml.chart+xml"/>
  <Override PartName="/xl/drawings/drawing14.xml" ContentType="application/vnd.openxmlformats-officedocument.drawing+xml"/>
  <Override PartName="/xl/comments15.xml" ContentType="application/vnd.openxmlformats-officedocument.spreadsheetml.comments+xml"/>
  <Override PartName="/xl/charts/chart14.xml" ContentType="application/vnd.openxmlformats-officedocument.drawingml.chart+xml"/>
  <Override PartName="/xl/drawings/drawing15.xml" ContentType="application/vnd.openxmlformats-officedocument.drawing+xml"/>
  <Override PartName="/xl/comments16.xml" ContentType="application/vnd.openxmlformats-officedocument.spreadsheetml.comments+xml"/>
  <Override PartName="/xl/charts/chart1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ithi\Documents\Stevens\2019 Fall\BIA 650\Assignments\Assignment 7\"/>
    </mc:Choice>
  </mc:AlternateContent>
  <xr:revisionPtr revIDLastSave="0" documentId="13_ncr:1_{221484D1-5EE2-41B2-AECA-4C69AE3CAE53}" xr6:coauthVersionLast="45" xr6:coauthVersionMax="45" xr10:uidLastSave="{00000000-0000-0000-0000-000000000000}"/>
  <bookViews>
    <workbookView xWindow="-110" yWindow="-110" windowWidth="22780" windowHeight="14660" xr2:uid="{00000000-000D-0000-FFFF-FFFF00000000}"/>
  </bookViews>
  <sheets>
    <sheet name="Model" sheetId="1" r:id="rId1"/>
    <sheet name="Model_STS" sheetId="3" state="veryHidden" r:id="rId2"/>
    <sheet name="18a Profit" sheetId="4" r:id="rId3"/>
    <sheet name="18a Minimum Production" sheetId="5" r:id="rId4"/>
    <sheet name="18a Units produced" sheetId="6" r:id="rId5"/>
    <sheet name="18b Profit" sheetId="7" r:id="rId6"/>
    <sheet name="18b minimum production" sheetId="8" r:id="rId7"/>
    <sheet name="18b Units produced" sheetId="9" r:id="rId8"/>
    <sheet name="18c Profit" sheetId="10" r:id="rId9"/>
    <sheet name="18c minimum production" sheetId="11" r:id="rId10"/>
    <sheet name="18c units produced" sheetId="12" r:id="rId11"/>
    <sheet name="18d profit" sheetId="13" r:id="rId12"/>
    <sheet name="18d minimum production" sheetId="14" r:id="rId13"/>
    <sheet name="18d units produced" sheetId="15" r:id="rId14"/>
    <sheet name="18e profit" sheetId="16" r:id="rId15"/>
    <sheet name="18e min production" sheetId="17" r:id="rId16"/>
    <sheet name="18e units produced" sheetId="18" r:id="rId17"/>
  </sheets>
  <definedNames>
    <definedName name="ChartData" localSheetId="3">'18a Minimum Production'!$K$5:$K$11</definedName>
    <definedName name="ChartData" localSheetId="2">'18a Profit'!$K$5:$K$11</definedName>
    <definedName name="ChartData" localSheetId="4">'18a Units produced'!$K$5:$K$11</definedName>
    <definedName name="ChartData" localSheetId="6">'18b minimum production'!$K$5:$K$10</definedName>
    <definedName name="ChartData" localSheetId="5">'18b Profit'!$K$5:$K$10</definedName>
    <definedName name="ChartData" localSheetId="7">'18b Units produced'!$K$5:$K$10</definedName>
    <definedName name="ChartData" localSheetId="9">'18c minimum production'!$K$5:$K$12</definedName>
    <definedName name="ChartData" localSheetId="8">'18c Profit'!$K$5:$K$12</definedName>
    <definedName name="ChartData" localSheetId="10">'18c units produced'!$K$5:$K$12</definedName>
    <definedName name="ChartData" localSheetId="12">'18d minimum production'!$K$5:$K$15</definedName>
    <definedName name="ChartData" localSheetId="11">'18d profit'!$K$5:$K$15</definedName>
    <definedName name="ChartData" localSheetId="13">'18d units produced'!$K$5:$K$15</definedName>
    <definedName name="ChartData" localSheetId="15">'18e min production'!$K$5:$K$15</definedName>
    <definedName name="ChartData" localSheetId="14">'18e profit'!$K$5:$K$15</definedName>
    <definedName name="ChartData" localSheetId="16">'18e units produced'!$K$5:$K$15</definedName>
    <definedName name="InputValues" localSheetId="3">'18a Minimum Production'!$A$5:$A$11</definedName>
    <definedName name="InputValues" localSheetId="2">'18a Profit'!$A$5:$A$11</definedName>
    <definedName name="InputValues" localSheetId="4">'18a Units produced'!$A$5:$A$11</definedName>
    <definedName name="InputValues" localSheetId="6">'18b minimum production'!$A$5:$A$10</definedName>
    <definedName name="InputValues" localSheetId="5">'18b Profit'!$A$5:$A$10</definedName>
    <definedName name="InputValues" localSheetId="7">'18b Units produced'!$A$5:$A$10</definedName>
    <definedName name="InputValues" localSheetId="9">'18c minimum production'!$A$5:$A$12</definedName>
    <definedName name="InputValues" localSheetId="8">'18c Profit'!$A$5:$A$12</definedName>
    <definedName name="InputValues" localSheetId="10">'18c units produced'!$A$5:$A$12</definedName>
    <definedName name="InputValues" localSheetId="12">'18d minimum production'!$A$5:$A$15</definedName>
    <definedName name="InputValues" localSheetId="11">'18d profit'!$A$5:$A$15</definedName>
    <definedName name="InputValues" localSheetId="13">'18d units produced'!$A$5:$A$15</definedName>
    <definedName name="InputValues" localSheetId="15">'18e min production'!$A$5:$A$15</definedName>
    <definedName name="InputValues" localSheetId="14">'18e profit'!$A$5:$A$15</definedName>
    <definedName name="InputValues" localSheetId="16">'18e units produced'!$A$5:$A$15</definedName>
    <definedName name="Labor__hours_unit">Model!$B$6:$F$6</definedName>
    <definedName name="Minimum_production__if_any">Model!$B$7:$F$7</definedName>
    <definedName name="OutputAddresses" localSheetId="3">'18a Minimum Production'!$B$4:$F$4</definedName>
    <definedName name="OutputAddresses" localSheetId="2">'18a Profit'!$B$4</definedName>
    <definedName name="OutputAddresses" localSheetId="4">'18a Units produced'!$B$4:$F$4</definedName>
    <definedName name="OutputAddresses" localSheetId="6">'18b minimum production'!$B$4:$F$4</definedName>
    <definedName name="OutputAddresses" localSheetId="5">'18b Profit'!$B$4</definedName>
    <definedName name="OutputAddresses" localSheetId="7">'18b Units produced'!$B$4:$F$4</definedName>
    <definedName name="OutputAddresses" localSheetId="9">'18c minimum production'!$B$4:$F$4</definedName>
    <definedName name="OutputAddresses" localSheetId="8">'18c Profit'!$B$4</definedName>
    <definedName name="OutputAddresses" localSheetId="10">'18c units produced'!$B$4:$F$4</definedName>
    <definedName name="OutputAddresses" localSheetId="12">'18d minimum production'!$B$4:$F$4</definedName>
    <definedName name="OutputAddresses" localSheetId="11">'18d profit'!$B$4</definedName>
    <definedName name="OutputAddresses" localSheetId="13">'18d units produced'!$B$4:$F$4</definedName>
    <definedName name="OutputAddresses" localSheetId="15">'18e min production'!$B$4:$F$4</definedName>
    <definedName name="OutputAddresses" localSheetId="14">'18e profit'!$B$4</definedName>
    <definedName name="OutputAddresses" localSheetId="16">'18e units produced'!$B$4:$F$4</definedName>
    <definedName name="OutputValues" localSheetId="3">'18a Minimum Production'!$B$5:$F$11</definedName>
    <definedName name="OutputValues" localSheetId="2">'18a Profit'!$B$5:$B$11</definedName>
    <definedName name="OutputValues" localSheetId="4">'18a Units produced'!$B$5:$F$11</definedName>
    <definedName name="OutputValues" localSheetId="6">'18b minimum production'!$B$5:$F$10</definedName>
    <definedName name="OutputValues" localSheetId="5">'18b Profit'!$B$5:$B$10</definedName>
    <definedName name="OutputValues" localSheetId="7">'18b Units produced'!$B$5:$F$10</definedName>
    <definedName name="OutputValues" localSheetId="9">'18c minimum production'!$B$5:$F$12</definedName>
    <definedName name="OutputValues" localSheetId="8">'18c Profit'!$B$5:$B$12</definedName>
    <definedName name="OutputValues" localSheetId="10">'18c units produced'!$B$5:$F$12</definedName>
    <definedName name="OutputValues" localSheetId="12">'18d minimum production'!$B$5:$F$15</definedName>
    <definedName name="OutputValues" localSheetId="11">'18d profit'!$B$5:$B$15</definedName>
    <definedName name="OutputValues" localSheetId="13">'18d units produced'!$B$5:$F$15</definedName>
    <definedName name="OutputValues" localSheetId="15">'18e min production'!$B$5:$F$15</definedName>
    <definedName name="OutputValues" localSheetId="14">'18e profit'!$B$5:$B$15</definedName>
    <definedName name="OutputValues" localSheetId="16">'18e units produced'!$B$5:$F$15</definedName>
    <definedName name="Produce_at_least_minimum">Model!$B$13:$F$13</definedName>
    <definedName name="Profit_contribution_unit">Model!$B$9:$F$9</definedName>
    <definedName name="Resource_available">Model!$D$23:$D$24</definedName>
    <definedName name="Resource_used">Model!$B$23:$B$24</definedName>
    <definedName name="solver_adj" localSheetId="0" hidden="1">Model!$B$13:$F$13,Model!$B$17:$F$17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Model!$B$13:$F$13</definedName>
    <definedName name="solver_lhs2" localSheetId="0" hidden="1">Model!$B$23:$B$24</definedName>
    <definedName name="solver_lhs3" localSheetId="0" hidden="1">Model!$B$17:$F$17</definedName>
    <definedName name="solver_lhs4" localSheetId="0" hidden="1">Model!$B$17:$F$17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</definedName>
    <definedName name="solver_nwt" localSheetId="0" hidden="1">1</definedName>
    <definedName name="solver_opt" localSheetId="0" hidden="1">Model!$B$27</definedName>
    <definedName name="solver_pre" localSheetId="0" hidden="1">0.000001</definedName>
    <definedName name="solver_rbv" localSheetId="0" hidden="1">1</definedName>
    <definedName name="solver_rel1" localSheetId="0" hidden="1">5</definedName>
    <definedName name="solver_rel2" localSheetId="0" hidden="1">1</definedName>
    <definedName name="solver_rel3" localSheetId="0" hidden="1">1</definedName>
    <definedName name="solver_rel4" localSheetId="0" hidden="1">3</definedName>
    <definedName name="solver_rhs1" localSheetId="0" hidden="1">binary</definedName>
    <definedName name="solver_rhs2" localSheetId="0" hidden="1">Resource_available</definedName>
    <definedName name="solver_rhs3" localSheetId="0" hidden="1">Upper_limit_on_production</definedName>
    <definedName name="solver_rhs4" localSheetId="0" hidden="1">Model!$B$15:$F$15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  <definedName name="Units_produced">Model!$B$17:$F$17</definedName>
    <definedName name="Upper_limit_on_production">Model!$B$19:$F$19</definedName>
  </definedNames>
  <calcPr calcId="191029" iterateDelta="9.9999999999999995E-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" i="18" l="1"/>
  <c r="K15" i="18"/>
  <c r="K14" i="18"/>
  <c r="K13" i="18"/>
  <c r="K12" i="18"/>
  <c r="K11" i="18"/>
  <c r="K10" i="18"/>
  <c r="K9" i="18"/>
  <c r="K8" i="18"/>
  <c r="K7" i="18"/>
  <c r="K6" i="18"/>
  <c r="K5" i="18"/>
  <c r="J4" i="18"/>
  <c r="K1" i="17"/>
  <c r="K15" i="17"/>
  <c r="K14" i="17"/>
  <c r="K13" i="17"/>
  <c r="K12" i="17"/>
  <c r="K11" i="17"/>
  <c r="K10" i="17"/>
  <c r="K9" i="17"/>
  <c r="K8" i="17"/>
  <c r="K7" i="17"/>
  <c r="K6" i="17"/>
  <c r="K5" i="17"/>
  <c r="J4" i="17"/>
  <c r="K1" i="16"/>
  <c r="K15" i="16"/>
  <c r="K14" i="16"/>
  <c r="K13" i="16"/>
  <c r="K12" i="16"/>
  <c r="K11" i="16"/>
  <c r="K10" i="16"/>
  <c r="K9" i="16"/>
  <c r="K8" i="16"/>
  <c r="K7" i="16"/>
  <c r="K6" i="16"/>
  <c r="K5" i="16"/>
  <c r="J4" i="16"/>
  <c r="K1" i="15"/>
  <c r="K15" i="15"/>
  <c r="K14" i="15"/>
  <c r="K13" i="15"/>
  <c r="K12" i="15"/>
  <c r="K11" i="15"/>
  <c r="K10" i="15"/>
  <c r="K9" i="15"/>
  <c r="K8" i="15"/>
  <c r="K7" i="15"/>
  <c r="K6" i="15"/>
  <c r="K5" i="15"/>
  <c r="J4" i="15"/>
  <c r="K1" i="14"/>
  <c r="K15" i="14"/>
  <c r="K14" i="14"/>
  <c r="K13" i="14"/>
  <c r="K12" i="14"/>
  <c r="K11" i="14"/>
  <c r="K10" i="14"/>
  <c r="K9" i="14"/>
  <c r="K8" i="14"/>
  <c r="K7" i="14"/>
  <c r="K6" i="14"/>
  <c r="K5" i="14"/>
  <c r="J4" i="14"/>
  <c r="K1" i="13"/>
  <c r="K15" i="13"/>
  <c r="K14" i="13"/>
  <c r="K13" i="13"/>
  <c r="K12" i="13"/>
  <c r="K11" i="13"/>
  <c r="K10" i="13"/>
  <c r="K9" i="13"/>
  <c r="K8" i="13"/>
  <c r="K7" i="13"/>
  <c r="K6" i="13"/>
  <c r="K5" i="13"/>
  <c r="J4" i="13"/>
  <c r="K1" i="12"/>
  <c r="K12" i="12"/>
  <c r="K11" i="12"/>
  <c r="K10" i="12"/>
  <c r="K9" i="12"/>
  <c r="K8" i="12"/>
  <c r="K7" i="12"/>
  <c r="K6" i="12"/>
  <c r="K5" i="12"/>
  <c r="J4" i="12"/>
  <c r="K1" i="11"/>
  <c r="K12" i="11"/>
  <c r="K11" i="11"/>
  <c r="K10" i="11"/>
  <c r="K9" i="11"/>
  <c r="K8" i="11"/>
  <c r="K7" i="11"/>
  <c r="K6" i="11"/>
  <c r="K5" i="11"/>
  <c r="J4" i="11"/>
  <c r="K1" i="10"/>
  <c r="K12" i="10"/>
  <c r="K11" i="10"/>
  <c r="K10" i="10"/>
  <c r="K9" i="10"/>
  <c r="K8" i="10"/>
  <c r="K7" i="10"/>
  <c r="K6" i="10"/>
  <c r="K5" i="10"/>
  <c r="J4" i="10"/>
  <c r="K1" i="9"/>
  <c r="K10" i="9"/>
  <c r="K9" i="9"/>
  <c r="K8" i="9"/>
  <c r="K7" i="9"/>
  <c r="K6" i="9"/>
  <c r="K5" i="9"/>
  <c r="J4" i="9"/>
  <c r="K1" i="8"/>
  <c r="K10" i="8"/>
  <c r="K9" i="8"/>
  <c r="K8" i="8"/>
  <c r="K7" i="8"/>
  <c r="K6" i="8"/>
  <c r="K5" i="8"/>
  <c r="J4" i="8"/>
  <c r="K1" i="7"/>
  <c r="K10" i="7"/>
  <c r="K9" i="7"/>
  <c r="K8" i="7"/>
  <c r="K7" i="7"/>
  <c r="K6" i="7"/>
  <c r="K5" i="7"/>
  <c r="J4" i="7"/>
  <c r="K1" i="6"/>
  <c r="K11" i="6"/>
  <c r="K10" i="6"/>
  <c r="K9" i="6"/>
  <c r="K8" i="6"/>
  <c r="K7" i="6"/>
  <c r="K6" i="6"/>
  <c r="K5" i="6"/>
  <c r="J4" i="6"/>
  <c r="K1" i="5"/>
  <c r="K11" i="5"/>
  <c r="K10" i="5"/>
  <c r="K9" i="5"/>
  <c r="K8" i="5"/>
  <c r="K7" i="5"/>
  <c r="K6" i="5"/>
  <c r="K5" i="5"/>
  <c r="J4" i="5"/>
  <c r="K1" i="4"/>
  <c r="J4" i="4"/>
  <c r="K10" i="4" s="1"/>
  <c r="B24" i="1"/>
  <c r="B23" i="1"/>
  <c r="B27" i="1"/>
  <c r="C19" i="1"/>
  <c r="D19" i="1"/>
  <c r="E19" i="1"/>
  <c r="F19" i="1"/>
  <c r="B19" i="1"/>
  <c r="C15" i="1"/>
  <c r="D15" i="1"/>
  <c r="E15" i="1"/>
  <c r="F15" i="1"/>
  <c r="B15" i="1"/>
  <c r="K8" i="4" l="1"/>
  <c r="K11" i="4"/>
  <c r="K5" i="4"/>
  <c r="K6" i="4"/>
  <c r="K7" i="4"/>
  <c r="K9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Chris Albright</author>
  </authors>
  <commentList>
    <comment ref="A13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1 if yes, 0 if no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NITHIN DAS</author>
  </authors>
  <commentList>
    <comment ref="B5" authorId="0" shapeId="0" xr:uid="{239A1642-06A3-4B1E-AC01-2297513AEAD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6" authorId="0" shapeId="0" xr:uid="{7178C9F2-64C9-4DE5-A1C6-1C4682E1880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7" authorId="0" shapeId="0" xr:uid="{5AF776F0-8F3E-4A6D-8B73-5A4CB30981A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8" authorId="0" shapeId="0" xr:uid="{1613D01A-564C-4104-BB7A-16CDB1CE1AA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9" authorId="0" shapeId="0" xr:uid="{D8C17A16-7E6D-470A-A73B-5D1AC371A62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0" authorId="0" shapeId="0" xr:uid="{089C7A7E-E059-45B4-A3AD-400E4C81A9C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1" authorId="0" shapeId="0" xr:uid="{F70BC86F-CD2B-494E-B05F-6416B6BE95C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2" authorId="0" shapeId="0" xr:uid="{158060FF-4913-44CE-B1B8-1E73AA93151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NITHIN DAS</author>
  </authors>
  <commentList>
    <comment ref="B5" authorId="0" shapeId="0" xr:uid="{7DC89A54-CD07-4C53-A032-66441C58924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6" authorId="0" shapeId="0" xr:uid="{73403BEB-B89E-468F-BD79-C54DEE8647D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7" authorId="0" shapeId="0" xr:uid="{989BE5FE-319D-4D19-B5BB-945B089D07E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8" authorId="0" shapeId="0" xr:uid="{29787960-C451-446C-8CAC-138C4067C92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9" authorId="0" shapeId="0" xr:uid="{3393B888-5834-4170-B91E-2D6D85434CC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0" authorId="0" shapeId="0" xr:uid="{871A0A88-7E15-4C9D-BFFA-1AF4E7FD778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1" authorId="0" shapeId="0" xr:uid="{B1D22C53-E888-4F6F-80B1-8F10EA2028B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2" authorId="0" shapeId="0" xr:uid="{1CE23A51-21D3-45DC-BCD2-F481216CE13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3" authorId="0" shapeId="0" xr:uid="{BF18FB79-70EE-447E-8F3A-EC4EDF381B5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4" authorId="0" shapeId="0" xr:uid="{BE614863-D79A-4CF9-BCFE-F213CD974FC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5" authorId="0" shapeId="0" xr:uid="{1FA03DBD-1C82-4A8E-A8D9-C0E02761058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NITHIN DAS</author>
  </authors>
  <commentList>
    <comment ref="B5" authorId="0" shapeId="0" xr:uid="{56958A60-AAFE-440A-8BB1-054ED7DEAA4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6" authorId="0" shapeId="0" xr:uid="{9F603FAF-5768-417A-AC9A-6ADE3B80165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7" authorId="0" shapeId="0" xr:uid="{3EB0DAF4-5A71-4454-9746-669C7E0FC82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8" authorId="0" shapeId="0" xr:uid="{2EB80900-A5D2-47B7-B270-5355E323B88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9" authorId="0" shapeId="0" xr:uid="{A4066C65-5A55-48AC-A3CE-458D90FC434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0" authorId="0" shapeId="0" xr:uid="{DF5E53DE-6861-4063-B758-6CC33DF2A78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1" authorId="0" shapeId="0" xr:uid="{B96072E0-4851-4B2B-997F-9A622E4F267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2" authorId="0" shapeId="0" xr:uid="{E39223A2-EC08-483A-BFF3-93AB79EB128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3" authorId="0" shapeId="0" xr:uid="{2CA8909E-0944-47B2-B313-2B06934334F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4" authorId="0" shapeId="0" xr:uid="{9B3429A3-3C94-4E7D-A224-C4EE7B51F62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5" authorId="0" shapeId="0" xr:uid="{33A47338-4CE6-44DC-B1BB-DAB963E6C0D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NITHIN DAS</author>
  </authors>
  <commentList>
    <comment ref="B5" authorId="0" shapeId="0" xr:uid="{2B0DF24E-3932-42A2-88C3-C3BF7AC22DE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6" authorId="0" shapeId="0" xr:uid="{5BF57CA3-81FE-4A3B-85B8-642CE991814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7" authorId="0" shapeId="0" xr:uid="{F9AC69B6-7B09-4EDF-910B-A1A1DE7A043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8" authorId="0" shapeId="0" xr:uid="{59152659-236A-48CE-AB11-56AE5080AB9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9" authorId="0" shapeId="0" xr:uid="{16CD3E95-E7EC-4794-B355-4066AC13F09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0" authorId="0" shapeId="0" xr:uid="{3D5B4957-69E0-4E21-A647-B3FEB433F9D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1" authorId="0" shapeId="0" xr:uid="{ECA8FD64-330D-4FBA-8DDD-CC0148D334F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2" authorId="0" shapeId="0" xr:uid="{7A3F19FF-5C9E-4892-B8F7-74CF28AA029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3" authorId="0" shapeId="0" xr:uid="{F40FB019-6775-4966-A3D4-84E720A6CE6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4" authorId="0" shapeId="0" xr:uid="{E7D7A7EF-047C-47C7-9658-68A29389B02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5" authorId="0" shapeId="0" xr:uid="{3CC838DB-F123-42A3-8ED6-079DB5461A4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NITHIN DAS</author>
  </authors>
  <commentList>
    <comment ref="B5" authorId="0" shapeId="0" xr:uid="{B282C9B5-DA77-45D4-A285-276E34C67A2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6" authorId="0" shapeId="0" xr:uid="{487D6927-5314-4265-85FB-0F57145FF59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7" authorId="0" shapeId="0" xr:uid="{62B417BE-A234-437B-BB46-CF2DBB96365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8" authorId="0" shapeId="0" xr:uid="{15CBF493-7A32-443D-9C86-04FCD8C08CB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9" authorId="0" shapeId="0" xr:uid="{3AF19D60-D86F-4271-BEB9-2321476C83A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0" authorId="0" shapeId="0" xr:uid="{4B1B74B2-337E-412F-8F02-927187C4F88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1" authorId="0" shapeId="0" xr:uid="{D321C0DE-5E52-4EB6-9DBA-DB4306AB6B1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2" authorId="0" shapeId="0" xr:uid="{109A5FDC-6346-436C-8552-68623B49E90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3" authorId="0" shapeId="0" xr:uid="{B9418245-550F-4B7E-962A-7316D492691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4" authorId="0" shapeId="0" xr:uid="{227C1C3F-1883-4E1F-B1C1-9E70F593463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5" authorId="0" shapeId="0" xr:uid="{0FFCD7ED-49E6-469F-A4F3-AA4EC6F4998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NITHIN DAS</author>
  </authors>
  <commentList>
    <comment ref="B5" authorId="0" shapeId="0" xr:uid="{DB4C7ACB-8190-4555-BABB-4A8C17E1435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6" authorId="0" shapeId="0" xr:uid="{24D50ECF-DA3E-4B04-8890-43E20F1DF09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7" authorId="0" shapeId="0" xr:uid="{B35DF832-3D7C-4D6B-AF4F-2296DFF6047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8" authorId="0" shapeId="0" xr:uid="{ED3F0315-D032-4892-8C83-C923DD11441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9" authorId="0" shapeId="0" xr:uid="{272DA080-70E3-4D3E-A073-EB145399B17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0" authorId="0" shapeId="0" xr:uid="{860FBACC-EED1-47CA-B922-EFD29F7DF19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1" authorId="0" shapeId="0" xr:uid="{EC13F6FB-A5F3-4668-BAB8-E57C27E2CA1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2" authorId="0" shapeId="0" xr:uid="{AAF82876-E529-4A1B-9DE0-784BEC31D94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3" authorId="0" shapeId="0" xr:uid="{A4112805-90C0-4E62-BC29-934F622AF47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4" authorId="0" shapeId="0" xr:uid="{FCBA04DB-8D9F-4ADC-929F-160D53F6046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5" authorId="0" shapeId="0" xr:uid="{CC75D89D-0F3F-43C3-BA5E-F3BBA7B0075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NITHIN DAS</author>
  </authors>
  <commentList>
    <comment ref="B5" authorId="0" shapeId="0" xr:uid="{9A6A96E7-9347-45D1-8B9A-FA4425161AF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6" authorId="0" shapeId="0" xr:uid="{DD07C7D5-9759-4FD4-93A8-83A2A2ED21D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7" authorId="0" shapeId="0" xr:uid="{14794696-E636-4BC4-B7B4-60191D69D5C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8" authorId="0" shapeId="0" xr:uid="{AB8D6731-87BB-449A-BAF6-F774B989FEB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9" authorId="0" shapeId="0" xr:uid="{F1E7F526-AEFF-4A15-B6B0-932E6096AF1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0" authorId="0" shapeId="0" xr:uid="{E80184AC-EF3B-45B1-892B-B72E78A806D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1" authorId="0" shapeId="0" xr:uid="{95D02D53-0D89-4925-B392-88614462007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2" authorId="0" shapeId="0" xr:uid="{B47A89AC-EE61-432E-9A17-5DF2880A3DF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3" authorId="0" shapeId="0" xr:uid="{30EC6CFC-2D53-4B40-8422-709F7F8FEFB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4" authorId="0" shapeId="0" xr:uid="{6E3B732F-10A3-4F66-9645-7C49D4CB7FD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5" authorId="0" shapeId="0" xr:uid="{2FFED6A9-E712-4683-A9A0-EE9A0873E81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NITHIN DAS</author>
  </authors>
  <commentList>
    <comment ref="B5" authorId="0" shapeId="0" xr:uid="{41D389A9-70AF-4064-9E29-B24ADA4AFDC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6" authorId="0" shapeId="0" xr:uid="{D7ED46A2-2A9C-4C0A-BB6E-6FC2100FD42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7" authorId="0" shapeId="0" xr:uid="{C9258654-0681-46D9-A084-B6E7462D3A4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8" authorId="0" shapeId="0" xr:uid="{D7F3BC73-2ACD-44B6-B1E4-80C82BB37B1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9" authorId="0" shapeId="0" xr:uid="{3FA7CC5D-C51F-4D27-AB73-434D236530E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0" authorId="0" shapeId="0" xr:uid="{37134269-0D33-4157-8905-3EABF1FE675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11" authorId="0" shapeId="0" xr:uid="{1A830FE1-BC2B-403D-8550-2B05CD88D4E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NITHIN DAS</author>
  </authors>
  <commentList>
    <comment ref="B5" authorId="0" shapeId="0" xr:uid="{DFA330ED-C70C-46E4-8754-DB72504D89E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6" authorId="0" shapeId="0" xr:uid="{74422499-7DC2-42CD-A7BA-33722839A33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7" authorId="0" shapeId="0" xr:uid="{118EA366-99F4-4529-A4D3-466F3D83884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8" authorId="0" shapeId="0" xr:uid="{9F4C5A31-CD74-49F1-A3BE-8F301A05473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9" authorId="0" shapeId="0" xr:uid="{43A2EE91-DFAC-4AF1-9AC9-74AE4318F22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0" authorId="0" shapeId="0" xr:uid="{CA7107CA-2D1C-403F-ABFE-409FDBD0BF7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11" authorId="0" shapeId="0" xr:uid="{CD6735AD-C4F5-4DAB-BF86-7DE6495ED1F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NITHIN DAS</author>
  </authors>
  <commentList>
    <comment ref="B5" authorId="0" shapeId="0" xr:uid="{7A517A68-5A2B-4099-B250-A6EBF23A557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6" authorId="0" shapeId="0" xr:uid="{CBDB934B-025B-42C4-A425-43A42FBEABD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7" authorId="0" shapeId="0" xr:uid="{6D16C69E-50C1-4ED5-A492-A590DD3E418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8" authorId="0" shapeId="0" xr:uid="{9F3BB72A-7506-4625-AE7F-823319287AE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9" authorId="0" shapeId="0" xr:uid="{E88BD3FF-1A9B-4EAB-9481-D6643638DF8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0" authorId="0" shapeId="0" xr:uid="{C1312024-0678-4032-BE9F-EDDA76C2BF8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11" authorId="0" shapeId="0" xr:uid="{17B0F46F-052A-439C-9F27-0F5AB01C72E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NITHIN DAS</author>
  </authors>
  <commentList>
    <comment ref="B5" authorId="0" shapeId="0" xr:uid="{F31554DC-4F5E-4885-9A96-8C6D2061CDF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6" authorId="0" shapeId="0" xr:uid="{A1E81E0F-15A4-4B0E-B0DB-FE859004440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7" authorId="0" shapeId="0" xr:uid="{348D4CB6-392C-4D24-8DC7-0380A0870E8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8" authorId="0" shapeId="0" xr:uid="{FB2546D8-6DEE-4FA5-B6CD-07918213AE3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9" authorId="0" shapeId="0" xr:uid="{2B81E4CB-FD48-455B-B8A2-7FB1F53CC9C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0" authorId="0" shapeId="0" xr:uid="{EC6FBD75-C2CE-43C8-AFC3-088CFF6924C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NITHIN DAS</author>
  </authors>
  <commentList>
    <comment ref="B5" authorId="0" shapeId="0" xr:uid="{79B02E9C-623C-4FB9-AD82-BE4C3DF6AF9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6" authorId="0" shapeId="0" xr:uid="{55EF2DA7-D807-4928-8800-64C28118419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7" authorId="0" shapeId="0" xr:uid="{6DFB932F-9A96-4D75-A497-3732AD9EEB3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8" authorId="0" shapeId="0" xr:uid="{B6D44CB6-7271-4745-A9E7-E0B9A7ABE8A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9" authorId="0" shapeId="0" xr:uid="{C0C4E460-BDB8-4F4B-AB86-B3067E620E6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0" authorId="0" shapeId="0" xr:uid="{B4DFE74E-F3EA-4CAB-8B1B-6E7846F734B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NITHIN DAS</author>
  </authors>
  <commentList>
    <comment ref="B5" authorId="0" shapeId="0" xr:uid="{79302160-EF7D-4811-95E5-3650676CF14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6" authorId="0" shapeId="0" xr:uid="{D2D2997A-80E6-47DD-B131-128FD69FD21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7" authorId="0" shapeId="0" xr:uid="{9CC12F64-FC29-49FD-AC7D-D9FDA23C0D3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8" authorId="0" shapeId="0" xr:uid="{3A52732E-97D1-44CF-AD42-EE55D1B6687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9" authorId="0" shapeId="0" xr:uid="{C9BF33BF-3952-452B-9A2C-985E09578DA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0" authorId="0" shapeId="0" xr:uid="{DF61A331-61B4-473F-B65C-F4D366F10EF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NITHIN DAS</author>
  </authors>
  <commentList>
    <comment ref="B5" authorId="0" shapeId="0" xr:uid="{236C1508-D073-4992-9F4B-A215DD86CE8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6" authorId="0" shapeId="0" xr:uid="{756132B6-71BD-47B9-9E95-BF4106306CE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7" authorId="0" shapeId="0" xr:uid="{088547BB-6106-417B-B1A5-DE95F5302E6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8" authorId="0" shapeId="0" xr:uid="{5768C1B2-70ED-4CA7-AD9C-5170A9A2837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9" authorId="0" shapeId="0" xr:uid="{28398B77-C43C-4E69-B355-C76C77C8828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0" authorId="0" shapeId="0" xr:uid="{0D5E23C6-F9E9-4334-A03B-2E6E5D139C4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1" authorId="0" shapeId="0" xr:uid="{6EA6D04C-9B39-44BF-A3AC-F47F3B22DA2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2" authorId="0" shapeId="0" xr:uid="{7C5E5D1A-4AF5-406B-82A4-1A74101C426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NITHIN DAS</author>
  </authors>
  <commentList>
    <comment ref="B5" authorId="0" shapeId="0" xr:uid="{34DA19DD-A832-4CD9-B905-0AB75D5BBB5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6" authorId="0" shapeId="0" xr:uid="{DF6C82EE-524C-4FF4-93BE-A170984752C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7" authorId="0" shapeId="0" xr:uid="{3B0C4239-9D76-4D2E-B657-1050196B98E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8" authorId="0" shapeId="0" xr:uid="{FC23A458-9C17-43AF-A8E3-D39E5E3A239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9" authorId="0" shapeId="0" xr:uid="{B3308D1B-14E2-43F7-9A86-4AD8D89BA48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0" authorId="0" shapeId="0" xr:uid="{4C01D0F1-896B-4CF3-AD73-EA75E87ACBE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1" authorId="0" shapeId="0" xr:uid="{C6FB7481-F091-4492-8AF2-2F54EA0A5B0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2" authorId="0" shapeId="0" xr:uid="{95A90BB8-1654-450D-A1BA-35A8282F3FB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</commentList>
</comments>
</file>

<file path=xl/sharedStrings.xml><?xml version="1.0" encoding="utf-8"?>
<sst xmlns="http://schemas.openxmlformats.org/spreadsheetml/2006/main" count="177" uniqueCount="64">
  <si>
    <t>Type of car</t>
  </si>
  <si>
    <t>Steel (tons)/unit</t>
  </si>
  <si>
    <t>Labor  hours/unit</t>
  </si>
  <si>
    <t>Minimum production (if any)</t>
  </si>
  <si>
    <t>Units produced</t>
  </si>
  <si>
    <t>Constraints on resources</t>
  </si>
  <si>
    <t>Steel</t>
  </si>
  <si>
    <t>Labor hours</t>
  </si>
  <si>
    <t>Profit</t>
  </si>
  <si>
    <t>Inputs</t>
  </si>
  <si>
    <t>Production plan and bounds on production quantities</t>
  </si>
  <si>
    <t>Resource used</t>
  </si>
  <si>
    <t>Resource available</t>
  </si>
  <si>
    <t>Objective to maximize</t>
  </si>
  <si>
    <t>Vehicle type</t>
  </si>
  <si>
    <t>Compact car</t>
  </si>
  <si>
    <t>Midsize car</t>
  </si>
  <si>
    <t>Large car</t>
  </si>
  <si>
    <t>Midsize minivan</t>
  </si>
  <si>
    <t>Large minivan</t>
  </si>
  <si>
    <t>Profit contribution/unit</t>
  </si>
  <si>
    <t>Dorian Auto production model with either-or constraints</t>
  </si>
  <si>
    <t>Produce at least minimum</t>
  </si>
  <si>
    <t>Lower limit on production</t>
  </si>
  <si>
    <t>Upper limit on production</t>
  </si>
  <si>
    <t>&lt;=</t>
  </si>
  <si>
    <t>Labor__hours_unit</t>
  </si>
  <si>
    <t>=Model!$B$6:$F$6</t>
  </si>
  <si>
    <t>Minimum_production__if_any</t>
  </si>
  <si>
    <t>=Model!$B$7:$F$7</t>
  </si>
  <si>
    <t>Produce_at_least_minimum</t>
  </si>
  <si>
    <t>=Model!$B$13:$F$13</t>
  </si>
  <si>
    <t>Profit_contribution_unit</t>
  </si>
  <si>
    <t>=Model!$B$9:$F$9</t>
  </si>
  <si>
    <t>Resource_available</t>
  </si>
  <si>
    <t>=Model!$D$23:$D$24</t>
  </si>
  <si>
    <t>Resource_used</t>
  </si>
  <si>
    <t>=Model!$B$23:$B$24</t>
  </si>
  <si>
    <t>Units_produced</t>
  </si>
  <si>
    <t>=Model!$B$17:$F$17</t>
  </si>
  <si>
    <t>Upper_limit_on_production</t>
  </si>
  <si>
    <t>=Model!$B$19:$F$19</t>
  </si>
  <si>
    <t>Range Names</t>
  </si>
  <si>
    <t>$B$27</t>
  </si>
  <si>
    <t>Oneway analysis for Solver model in Model worksheet</t>
  </si>
  <si>
    <t>Steel Available (cell $D$23) values along side, output cell(s) along top</t>
  </si>
  <si>
    <t>Data for chart</t>
  </si>
  <si>
    <t>Produce_at_least_minimum_1</t>
  </si>
  <si>
    <t>Produce_at_least_minimum_2</t>
  </si>
  <si>
    <t>Produce_at_least_minimum_3</t>
  </si>
  <si>
    <t>Produce_at_least_minimum_4</t>
  </si>
  <si>
    <t>Produce_at_least_minimum_5</t>
  </si>
  <si>
    <t>$B$17:$F$17</t>
  </si>
  <si>
    <t>Units_produced_1</t>
  </si>
  <si>
    <t>Units_produced_2</t>
  </si>
  <si>
    <t>Units_produced_3</t>
  </si>
  <si>
    <t>Units_produced_4</t>
  </si>
  <si>
    <t>Units_produced_5</t>
  </si>
  <si>
    <t>Labour Hours Available (cell $D$24) values along side, output cell(s) along top</t>
  </si>
  <si>
    <t>Profit Contribution Large Minivans (cell $F$9) values along side, output cell(s) along top</t>
  </si>
  <si>
    <t>Profit Contribution Large Minivans (cell $F$7) values along side, output cell(s) along top</t>
  </si>
  <si>
    <t>$B$7</t>
  </si>
  <si>
    <t>Min Production Compact Cars</t>
  </si>
  <si>
    <t>Min Production Compact Cars (cell $B$7) values along side, output cell(s) along top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</si>
</sst>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9" x14ac:knownFonts="1">
    <font>
      <sz val="10"/>
      <name val="Arial"/>
    </font>
    <font>
      <b/>
      <sz val="8"/>
      <color indexed="81"/>
      <name val="Tahoma"/>
      <family val="2"/>
    </font>
    <font>
      <sz val="8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9"/>
      <color indexed="81"/>
      <name val="Tahoma"/>
      <family val="2"/>
    </font>
    <font>
      <b/>
      <sz val="10"/>
      <name val="Arial"/>
      <family val="2"/>
    </font>
    <font>
      <sz val="10"/>
      <color rgb="FFFFFFFF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3" fillId="0" borderId="0" xfId="0" applyFont="1" applyFill="1"/>
    <xf numFmtId="0" fontId="4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NumberFormat="1" applyFont="1" applyFill="1"/>
    <xf numFmtId="0" fontId="4" fillId="0" borderId="0" xfId="0" quotePrefix="1" applyFont="1" applyFill="1" applyAlignment="1">
      <alignment horizontal="left"/>
    </xf>
    <xf numFmtId="0" fontId="4" fillId="0" borderId="0" xfId="0" applyFont="1" applyFill="1" applyBorder="1"/>
    <xf numFmtId="0" fontId="4" fillId="0" borderId="0" xfId="0" applyFont="1" applyFill="1" applyBorder="1" applyAlignment="1">
      <alignment horizontal="right"/>
    </xf>
    <xf numFmtId="1" fontId="4" fillId="0" borderId="0" xfId="0" applyNumberFormat="1" applyFont="1" applyFill="1" applyBorder="1"/>
    <xf numFmtId="0" fontId="4" fillId="0" borderId="0" xfId="0" quotePrefix="1" applyFont="1" applyFill="1" applyBorder="1" applyAlignment="1">
      <alignment horizontal="right"/>
    </xf>
    <xf numFmtId="1" fontId="4" fillId="0" borderId="0" xfId="0" applyNumberFormat="1" applyFont="1" applyFill="1" applyBorder="1" applyAlignment="1">
      <alignment horizontal="right"/>
    </xf>
    <xf numFmtId="0" fontId="4" fillId="0" borderId="0" xfId="0" quotePrefix="1" applyFont="1" applyFill="1" applyBorder="1" applyAlignment="1">
      <alignment horizontal="center"/>
    </xf>
    <xf numFmtId="0" fontId="4" fillId="2" borderId="0" xfId="0" applyFont="1" applyFill="1" applyBorder="1"/>
    <xf numFmtId="6" fontId="4" fillId="2" borderId="0" xfId="0" applyNumberFormat="1" applyFont="1" applyFill="1" applyBorder="1"/>
    <xf numFmtId="1" fontId="4" fillId="3" borderId="0" xfId="0" applyNumberFormat="1" applyFont="1" applyFill="1" applyBorder="1"/>
    <xf numFmtId="6" fontId="4" fillId="4" borderId="0" xfId="0" applyNumberFormat="1" applyFont="1" applyFill="1" applyBorder="1"/>
    <xf numFmtId="49" fontId="0" fillId="0" borderId="0" xfId="0" applyNumberFormat="1"/>
    <xf numFmtId="0" fontId="7" fillId="0" borderId="0" xfId="0" applyFont="1"/>
    <xf numFmtId="0" fontId="0" fillId="0" borderId="0" xfId="0" applyNumberFormat="1"/>
    <xf numFmtId="0" fontId="0" fillId="0" borderId="0" xfId="0" applyAlignment="1">
      <alignment horizontal="right" textRotation="90"/>
    </xf>
    <xf numFmtId="0" fontId="0" fillId="5" borderId="0" xfId="0" applyFill="1" applyAlignment="1">
      <alignment horizontal="right" textRotation="90"/>
    </xf>
    <xf numFmtId="0" fontId="8" fillId="0" borderId="0" xfId="0" applyFont="1"/>
    <xf numFmtId="6" fontId="0" fillId="0" borderId="1" xfId="0" applyNumberFormat="1" applyBorder="1"/>
    <xf numFmtId="6" fontId="0" fillId="0" borderId="2" xfId="0" applyNumberFormat="1" applyBorder="1"/>
    <xf numFmtId="6" fontId="0" fillId="0" borderId="3" xfId="0" applyNumberFormat="1" applyBorder="1"/>
    <xf numFmtId="0" fontId="5" fillId="0" borderId="0" xfId="0" applyFont="1" applyAlignment="1">
      <alignment horizontal="right" textRotation="90"/>
    </xf>
    <xf numFmtId="1" fontId="0" fillId="0" borderId="4" xfId="0" applyNumberFormat="1" applyBorder="1"/>
    <xf numFmtId="1" fontId="0" fillId="0" borderId="5" xfId="0" applyNumberFormat="1" applyBorder="1"/>
    <xf numFmtId="1" fontId="0" fillId="0" borderId="6" xfId="0" applyNumberFormat="1" applyBorder="1"/>
    <xf numFmtId="1" fontId="0" fillId="0" borderId="7" xfId="0" applyNumberFormat="1" applyBorder="1"/>
    <xf numFmtId="1" fontId="0" fillId="0" borderId="0" xfId="0" applyNumberFormat="1" applyBorder="1"/>
    <xf numFmtId="1" fontId="0" fillId="0" borderId="8" xfId="0" applyNumberFormat="1" applyBorder="1"/>
    <xf numFmtId="1" fontId="0" fillId="0" borderId="9" xfId="0" applyNumberFormat="1" applyBorder="1"/>
    <xf numFmtId="1" fontId="0" fillId="0" borderId="10" xfId="0" applyNumberFormat="1" applyBorder="1"/>
    <xf numFmtId="1" fontId="0" fillId="0" borderId="11" xfId="0" applyNumberFormat="1" applyBorder="1"/>
    <xf numFmtId="6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'18a Profit'!$K$1</c:f>
          <c:strCache>
            <c:ptCount val="1"/>
            <c:pt idx="0">
              <c:v>Sensitivity of $B$27 to Steel Available</c:v>
            </c:pt>
          </c:strCache>
        </c:strRef>
      </c:tx>
      <c:overlay val="0"/>
      <c:txPr>
        <a:bodyPr/>
        <a:lstStyle/>
        <a:p>
          <a:pPr>
            <a:defRPr sz="1200"/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'18a Profit'!$A$5:$A$11</c:f>
              <c:numCache>
                <c:formatCode>General</c:formatCode>
                <c:ptCount val="7"/>
                <c:pt idx="0">
                  <c:v>5750</c:v>
                </c:pt>
                <c:pt idx="1">
                  <c:v>6000</c:v>
                </c:pt>
                <c:pt idx="2">
                  <c:v>6250</c:v>
                </c:pt>
                <c:pt idx="3">
                  <c:v>6500</c:v>
                </c:pt>
                <c:pt idx="4">
                  <c:v>6750</c:v>
                </c:pt>
                <c:pt idx="5">
                  <c:v>7000</c:v>
                </c:pt>
                <c:pt idx="6">
                  <c:v>7250</c:v>
                </c:pt>
              </c:numCache>
            </c:numRef>
          </c:cat>
          <c:val>
            <c:numRef>
              <c:f>'18a Profit'!$K$5:$K$11</c:f>
              <c:numCache>
                <c:formatCode>General</c:formatCode>
                <c:ptCount val="7"/>
                <c:pt idx="0">
                  <c:v>6000000</c:v>
                </c:pt>
                <c:pt idx="1">
                  <c:v>6166666.6699999999</c:v>
                </c:pt>
                <c:pt idx="2">
                  <c:v>6300000</c:v>
                </c:pt>
                <c:pt idx="3">
                  <c:v>6409090.9100000001</c:v>
                </c:pt>
                <c:pt idx="4">
                  <c:v>6454545.4500000002</c:v>
                </c:pt>
                <c:pt idx="5">
                  <c:v>6416666.6699999999</c:v>
                </c:pt>
                <c:pt idx="6">
                  <c:v>6645833.3300000001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9D-4FE1-9040-40AE426CA2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7568304"/>
        <c:axId val="517568632"/>
      </c:lineChart>
      <c:catAx>
        <c:axId val="517568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Steel Available ($D$23)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7568632"/>
        <c:crosses val="autoZero"/>
        <c:auto val="1"/>
        <c:lblAlgn val="ctr"/>
        <c:lblOffset val="100"/>
        <c:noMultiLvlLbl val="0"/>
      </c:catAx>
      <c:valAx>
        <c:axId val="517568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17568304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15875" cap="flat" cmpd="sng" algn="ctr">
      <a:solidFill>
        <a:schemeClr val="accent1">
          <a:lumMod val="100000"/>
        </a:schemeClr>
      </a:solidFill>
      <a:prstDash val="solid"/>
      <a:round/>
      <a:headEnd type="none" w="med" len="med"/>
      <a:tailEnd type="none" w="med" len="med"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'18d profit'!$K$1</c:f>
          <c:strCache>
            <c:ptCount val="1"/>
            <c:pt idx="0">
              <c:v>Sensitivity of $B$27 to Profit Contribution Large Minivans</c:v>
            </c:pt>
          </c:strCache>
        </c:strRef>
      </c:tx>
      <c:overlay val="0"/>
      <c:txPr>
        <a:bodyPr/>
        <a:lstStyle/>
        <a:p>
          <a:pPr>
            <a:defRPr sz="1200"/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'18d profit'!$A$5:$A$15</c:f>
              <c:numCache>
                <c:formatCode>General</c:formatCode>
                <c:ptCount val="11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  <c:pt idx="4">
                  <c:v>180</c:v>
                </c:pt>
                <c:pt idx="5">
                  <c:v>200</c:v>
                </c:pt>
                <c:pt idx="6">
                  <c:v>220</c:v>
                </c:pt>
                <c:pt idx="7">
                  <c:v>240</c:v>
                </c:pt>
                <c:pt idx="8">
                  <c:v>260</c:v>
                </c:pt>
                <c:pt idx="9">
                  <c:v>280</c:v>
                </c:pt>
                <c:pt idx="10">
                  <c:v>300</c:v>
                </c:pt>
              </c:numCache>
            </c:numRef>
          </c:cat>
          <c:val>
            <c:numRef>
              <c:f>'18d profit'!$K$5:$K$15</c:f>
              <c:numCache>
                <c:formatCode>General</c:formatCode>
                <c:ptCount val="11"/>
                <c:pt idx="0">
                  <c:v>6409090.9100000001</c:v>
                </c:pt>
                <c:pt idx="1">
                  <c:v>6409090.9100000001</c:v>
                </c:pt>
                <c:pt idx="2">
                  <c:v>6409090.9100000001</c:v>
                </c:pt>
                <c:pt idx="3">
                  <c:v>6409090.9100000001</c:v>
                </c:pt>
                <c:pt idx="4">
                  <c:v>6409090.9100000001</c:v>
                </c:pt>
                <c:pt idx="5">
                  <c:v>6409090.9100000001</c:v>
                </c:pt>
                <c:pt idx="6">
                  <c:v>6409090.9100000001</c:v>
                </c:pt>
                <c:pt idx="7">
                  <c:v>6409090.9100000001</c:v>
                </c:pt>
                <c:pt idx="8">
                  <c:v>6409090.9100000001</c:v>
                </c:pt>
                <c:pt idx="9">
                  <c:v>6409090.9100000001</c:v>
                </c:pt>
                <c:pt idx="10">
                  <c:v>6409090.9100000001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88-4502-9EF3-010CA1089E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1679112"/>
        <c:axId val="721680752"/>
      </c:lineChart>
      <c:catAx>
        <c:axId val="721679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Profit Contribution Large Minivans ($F$7)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21680752"/>
        <c:crosses val="autoZero"/>
        <c:auto val="1"/>
        <c:lblAlgn val="ctr"/>
        <c:lblOffset val="100"/>
        <c:noMultiLvlLbl val="0"/>
      </c:catAx>
      <c:valAx>
        <c:axId val="721680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21679112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15875" cap="flat" cmpd="sng" algn="ctr">
      <a:solidFill>
        <a:schemeClr val="accent1">
          <a:lumMod val="100000"/>
        </a:schemeClr>
      </a:solidFill>
      <a:prstDash val="solid"/>
      <a:round/>
      <a:headEnd type="none" w="med" len="med"/>
      <a:tailEnd type="none" w="med" len="med"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'18d minimum production'!$K$1</c:f>
          <c:strCache>
            <c:ptCount val="1"/>
            <c:pt idx="0">
              <c:v>Sensitivity of Produce_at_least_minimum_1 to Profit Contribution Large Minivans</c:v>
            </c:pt>
          </c:strCache>
        </c:strRef>
      </c:tx>
      <c:overlay val="0"/>
      <c:txPr>
        <a:bodyPr/>
        <a:lstStyle/>
        <a:p>
          <a:pPr>
            <a:defRPr sz="1200"/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'18d minimum production'!$A$5:$A$15</c:f>
              <c:numCache>
                <c:formatCode>General</c:formatCode>
                <c:ptCount val="11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  <c:pt idx="4">
                  <c:v>180</c:v>
                </c:pt>
                <c:pt idx="5">
                  <c:v>200</c:v>
                </c:pt>
                <c:pt idx="6">
                  <c:v>220</c:v>
                </c:pt>
                <c:pt idx="7">
                  <c:v>240</c:v>
                </c:pt>
                <c:pt idx="8">
                  <c:v>260</c:v>
                </c:pt>
                <c:pt idx="9">
                  <c:v>280</c:v>
                </c:pt>
                <c:pt idx="10">
                  <c:v>300</c:v>
                </c:pt>
              </c:numCache>
            </c:numRef>
          </c:cat>
          <c:val>
            <c:numRef>
              <c:f>'18d minimum production'!$K$5:$K$15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7F-4A5A-9552-966A4AFC62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7923088"/>
        <c:axId val="683349232"/>
      </c:lineChart>
      <c:catAx>
        <c:axId val="507923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Profit Contribution Large Minivans ($F$7)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83349232"/>
        <c:crosses val="autoZero"/>
        <c:auto val="1"/>
        <c:lblAlgn val="ctr"/>
        <c:lblOffset val="100"/>
        <c:noMultiLvlLbl val="0"/>
      </c:catAx>
      <c:valAx>
        <c:axId val="683349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7923088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15875" cap="flat" cmpd="sng" algn="ctr">
      <a:solidFill>
        <a:schemeClr val="accent1">
          <a:lumMod val="100000"/>
        </a:schemeClr>
      </a:solidFill>
      <a:prstDash val="solid"/>
      <a:round/>
      <a:headEnd type="none" w="med" len="med"/>
      <a:tailEnd type="none" w="med" len="med"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'18d units produced'!$K$1</c:f>
          <c:strCache>
            <c:ptCount val="1"/>
            <c:pt idx="0">
              <c:v>Sensitivity of Units_produced_1 to Profit Contribution Large Minivans</c:v>
            </c:pt>
          </c:strCache>
        </c:strRef>
      </c:tx>
      <c:overlay val="0"/>
      <c:txPr>
        <a:bodyPr/>
        <a:lstStyle/>
        <a:p>
          <a:pPr>
            <a:defRPr sz="1200"/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'18d units produced'!$A$5:$A$15</c:f>
              <c:numCache>
                <c:formatCode>General</c:formatCode>
                <c:ptCount val="11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  <c:pt idx="4">
                  <c:v>180</c:v>
                </c:pt>
                <c:pt idx="5">
                  <c:v>200</c:v>
                </c:pt>
                <c:pt idx="6">
                  <c:v>220</c:v>
                </c:pt>
                <c:pt idx="7">
                  <c:v>240</c:v>
                </c:pt>
                <c:pt idx="8">
                  <c:v>260</c:v>
                </c:pt>
                <c:pt idx="9">
                  <c:v>280</c:v>
                </c:pt>
                <c:pt idx="10">
                  <c:v>300</c:v>
                </c:pt>
              </c:numCache>
            </c:numRef>
          </c:cat>
          <c:val>
            <c:numRef>
              <c:f>'18d units produced'!$K$5:$K$15</c:f>
              <c:numCache>
                <c:formatCode>General</c:formatCode>
                <c:ptCount val="11"/>
                <c:pt idx="0">
                  <c:v>1000.0000000000002</c:v>
                </c:pt>
                <c:pt idx="1">
                  <c:v>1000.0000000000002</c:v>
                </c:pt>
                <c:pt idx="2">
                  <c:v>999.99999999999989</c:v>
                </c:pt>
                <c:pt idx="3">
                  <c:v>1000.0000000000003</c:v>
                </c:pt>
                <c:pt idx="4">
                  <c:v>999.99999999999989</c:v>
                </c:pt>
                <c:pt idx="5">
                  <c:v>1000.0000000000002</c:v>
                </c:pt>
                <c:pt idx="6">
                  <c:v>1000</c:v>
                </c:pt>
                <c:pt idx="7">
                  <c:v>1000.0000000000002</c:v>
                </c:pt>
                <c:pt idx="8">
                  <c:v>1000.0000000000001</c:v>
                </c:pt>
                <c:pt idx="9">
                  <c:v>1000</c:v>
                </c:pt>
                <c:pt idx="10">
                  <c:v>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E9-4139-BB5F-1FB1FE670F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1684360"/>
        <c:axId val="721679768"/>
      </c:lineChart>
      <c:catAx>
        <c:axId val="721684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Profit Contribution Large Minivans ($F$7)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21679768"/>
        <c:crosses val="autoZero"/>
        <c:auto val="1"/>
        <c:lblAlgn val="ctr"/>
        <c:lblOffset val="100"/>
        <c:noMultiLvlLbl val="0"/>
      </c:catAx>
      <c:valAx>
        <c:axId val="721679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21684360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15875" cap="flat" cmpd="sng" algn="ctr">
      <a:solidFill>
        <a:schemeClr val="accent1">
          <a:lumMod val="100000"/>
        </a:schemeClr>
      </a:solidFill>
      <a:prstDash val="solid"/>
      <a:round/>
      <a:headEnd type="none" w="med" len="med"/>
      <a:tailEnd type="none" w="med" len="med"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'18e profit'!$K$1</c:f>
          <c:strCache>
            <c:ptCount val="1"/>
            <c:pt idx="0">
              <c:v>Sensitivity of $B$27 to Min Production Compact Cars</c:v>
            </c:pt>
          </c:strCache>
        </c:strRef>
      </c:tx>
      <c:overlay val="0"/>
      <c:txPr>
        <a:bodyPr/>
        <a:lstStyle/>
        <a:p>
          <a:pPr>
            <a:defRPr sz="1200"/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'18e profit'!$A$5:$A$15</c:f>
              <c:numCache>
                <c:formatCode>General</c:formatCode>
                <c:ptCount val="11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</c:numCache>
            </c:numRef>
          </c:cat>
          <c:val>
            <c:numRef>
              <c:f>'18e profit'!$K$5:$K$15</c:f>
              <c:numCache>
                <c:formatCode>General</c:formatCode>
                <c:ptCount val="11"/>
                <c:pt idx="0">
                  <c:v>6500000</c:v>
                </c:pt>
                <c:pt idx="1">
                  <c:v>6500000</c:v>
                </c:pt>
                <c:pt idx="2">
                  <c:v>6500000</c:v>
                </c:pt>
                <c:pt idx="3">
                  <c:v>6500000</c:v>
                </c:pt>
                <c:pt idx="4">
                  <c:v>6466666.6699999999</c:v>
                </c:pt>
                <c:pt idx="5">
                  <c:v>6409090.9100000001</c:v>
                </c:pt>
                <c:pt idx="6">
                  <c:v>6272727.2699999996</c:v>
                </c:pt>
                <c:pt idx="7">
                  <c:v>6090909.0899999999</c:v>
                </c:pt>
                <c:pt idx="8">
                  <c:v>5958333.3300000001</c:v>
                </c:pt>
                <c:pt idx="9">
                  <c:v>5958333.3300000001</c:v>
                </c:pt>
                <c:pt idx="10">
                  <c:v>5958333.3300000001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B8-4655-B048-6C07D07AAD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1460064"/>
        <c:axId val="691458424"/>
      </c:lineChart>
      <c:catAx>
        <c:axId val="691460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Min Production Compact Cars ($B$7)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91458424"/>
        <c:crosses val="autoZero"/>
        <c:auto val="1"/>
        <c:lblAlgn val="ctr"/>
        <c:lblOffset val="100"/>
        <c:noMultiLvlLbl val="0"/>
      </c:catAx>
      <c:valAx>
        <c:axId val="691458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91460064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15875" cap="flat" cmpd="sng" algn="ctr">
      <a:solidFill>
        <a:schemeClr val="accent1">
          <a:lumMod val="100000"/>
        </a:schemeClr>
      </a:solidFill>
      <a:prstDash val="solid"/>
      <a:round/>
      <a:headEnd type="none" w="med" len="med"/>
      <a:tailEnd type="none" w="med" len="med"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'18e min production'!$K$1</c:f>
          <c:strCache>
            <c:ptCount val="1"/>
            <c:pt idx="0">
              <c:v>Sensitivity of Produce_at_least_minimum_1 to Min Production Compact Cars</c:v>
            </c:pt>
          </c:strCache>
        </c:strRef>
      </c:tx>
      <c:overlay val="0"/>
      <c:txPr>
        <a:bodyPr/>
        <a:lstStyle/>
        <a:p>
          <a:pPr>
            <a:defRPr sz="1200"/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'18e min production'!$A$5:$A$15</c:f>
              <c:numCache>
                <c:formatCode>General</c:formatCode>
                <c:ptCount val="11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</c:numCache>
            </c:numRef>
          </c:cat>
          <c:val>
            <c:numRef>
              <c:f>'18e min production'!$K$5:$K$15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37-405E-8A9D-1428790829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9822928"/>
        <c:axId val="689823584"/>
      </c:lineChart>
      <c:catAx>
        <c:axId val="689822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Min Production Compact Cars ($B$7)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89823584"/>
        <c:crosses val="autoZero"/>
        <c:auto val="1"/>
        <c:lblAlgn val="ctr"/>
        <c:lblOffset val="100"/>
        <c:noMultiLvlLbl val="0"/>
      </c:catAx>
      <c:valAx>
        <c:axId val="689823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89822928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15875" cap="flat" cmpd="sng" algn="ctr">
      <a:solidFill>
        <a:schemeClr val="accent1">
          <a:lumMod val="100000"/>
        </a:schemeClr>
      </a:solidFill>
      <a:prstDash val="solid"/>
      <a:round/>
      <a:headEnd type="none" w="med" len="med"/>
      <a:tailEnd type="none" w="med" len="med"/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'18e units produced'!$K$1</c:f>
          <c:strCache>
            <c:ptCount val="1"/>
            <c:pt idx="0">
              <c:v>Sensitivity of Units_produced_1 to Min Production Compact Cars</c:v>
            </c:pt>
          </c:strCache>
        </c:strRef>
      </c:tx>
      <c:overlay val="0"/>
      <c:txPr>
        <a:bodyPr/>
        <a:lstStyle/>
        <a:p>
          <a:pPr>
            <a:defRPr sz="1200"/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'18e units produced'!$A$5:$A$15</c:f>
              <c:numCache>
                <c:formatCode>General</c:formatCode>
                <c:ptCount val="11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</c:numCache>
            </c:numRef>
          </c:cat>
          <c:val>
            <c:numRef>
              <c:f>'18e units produced'!$K$5:$K$15</c:f>
              <c:numCache>
                <c:formatCode>General</c:formatCode>
                <c:ptCount val="11"/>
                <c:pt idx="0">
                  <c:v>866.6666666666672</c:v>
                </c:pt>
                <c:pt idx="1">
                  <c:v>866.66666666666742</c:v>
                </c:pt>
                <c:pt idx="2">
                  <c:v>866.66666666666697</c:v>
                </c:pt>
                <c:pt idx="3">
                  <c:v>866.6666666666672</c:v>
                </c:pt>
                <c:pt idx="4">
                  <c:v>919.99999999999989</c:v>
                </c:pt>
                <c:pt idx="5">
                  <c:v>1000.0000000000002</c:v>
                </c:pt>
                <c:pt idx="6">
                  <c:v>1100.0000000000005</c:v>
                </c:pt>
                <c:pt idx="7">
                  <c:v>1200.0000000000002</c:v>
                </c:pt>
                <c:pt idx="8">
                  <c:v>2.2737367544323206E-13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8C-4F31-9ED4-C73561F36D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5131672"/>
        <c:axId val="515131016"/>
      </c:lineChart>
      <c:catAx>
        <c:axId val="515131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Min Production Compact Cars ($B$7)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5131016"/>
        <c:crosses val="autoZero"/>
        <c:auto val="1"/>
        <c:lblAlgn val="ctr"/>
        <c:lblOffset val="100"/>
        <c:noMultiLvlLbl val="0"/>
      </c:catAx>
      <c:valAx>
        <c:axId val="515131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15131672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15875" cap="flat" cmpd="sng" algn="ctr">
      <a:solidFill>
        <a:schemeClr val="accent1">
          <a:lumMod val="100000"/>
        </a:schemeClr>
      </a:solidFill>
      <a:prstDash val="solid"/>
      <a:round/>
      <a:headEnd type="none" w="med" len="med"/>
      <a:tailEnd type="none" w="med" len="med"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'18a Minimum Production'!$K$1</c:f>
          <c:strCache>
            <c:ptCount val="1"/>
            <c:pt idx="0">
              <c:v>Sensitivity of Produce_at_least_minimum_1 to Steel Available</c:v>
            </c:pt>
          </c:strCache>
        </c:strRef>
      </c:tx>
      <c:overlay val="0"/>
      <c:txPr>
        <a:bodyPr/>
        <a:lstStyle/>
        <a:p>
          <a:pPr>
            <a:defRPr sz="1200"/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'18a Minimum Production'!$A$5:$A$11</c:f>
              <c:numCache>
                <c:formatCode>General</c:formatCode>
                <c:ptCount val="7"/>
                <c:pt idx="0">
                  <c:v>5750</c:v>
                </c:pt>
                <c:pt idx="1">
                  <c:v>6000</c:v>
                </c:pt>
                <c:pt idx="2">
                  <c:v>6250</c:v>
                </c:pt>
                <c:pt idx="3">
                  <c:v>6500</c:v>
                </c:pt>
                <c:pt idx="4">
                  <c:v>6750</c:v>
                </c:pt>
                <c:pt idx="5">
                  <c:v>7000</c:v>
                </c:pt>
                <c:pt idx="6">
                  <c:v>7250</c:v>
                </c:pt>
              </c:numCache>
            </c:numRef>
          </c:cat>
          <c:val>
            <c:numRef>
              <c:f>'18a Minimum Production'!$K$5:$K$11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EA-4909-8014-23655BB9BD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7540096"/>
        <c:axId val="517537800"/>
      </c:lineChart>
      <c:catAx>
        <c:axId val="517540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Steel Available ($D$23)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7537800"/>
        <c:crosses val="autoZero"/>
        <c:auto val="1"/>
        <c:lblAlgn val="ctr"/>
        <c:lblOffset val="100"/>
        <c:noMultiLvlLbl val="0"/>
      </c:catAx>
      <c:valAx>
        <c:axId val="517537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17540096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15875" cap="flat" cmpd="sng" algn="ctr">
      <a:solidFill>
        <a:schemeClr val="accent1">
          <a:lumMod val="100000"/>
        </a:schemeClr>
      </a:solidFill>
      <a:prstDash val="solid"/>
      <a:round/>
      <a:headEnd type="none" w="med" len="med"/>
      <a:tailEnd type="none" w="med" len="med"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'18a Units produced'!$K$1</c:f>
          <c:strCache>
            <c:ptCount val="1"/>
            <c:pt idx="0">
              <c:v>Sensitivity of Units_produced_1 to Steel Available</c:v>
            </c:pt>
          </c:strCache>
        </c:strRef>
      </c:tx>
      <c:overlay val="0"/>
      <c:txPr>
        <a:bodyPr/>
        <a:lstStyle/>
        <a:p>
          <a:pPr>
            <a:defRPr sz="1200"/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'18a Units produced'!$A$5:$A$11</c:f>
              <c:numCache>
                <c:formatCode>General</c:formatCode>
                <c:ptCount val="7"/>
                <c:pt idx="0">
                  <c:v>5750</c:v>
                </c:pt>
                <c:pt idx="1">
                  <c:v>6000</c:v>
                </c:pt>
                <c:pt idx="2">
                  <c:v>6250</c:v>
                </c:pt>
                <c:pt idx="3">
                  <c:v>6500</c:v>
                </c:pt>
                <c:pt idx="4">
                  <c:v>6750</c:v>
                </c:pt>
                <c:pt idx="5">
                  <c:v>7000</c:v>
                </c:pt>
                <c:pt idx="6">
                  <c:v>7250</c:v>
                </c:pt>
              </c:numCache>
            </c:numRef>
          </c:cat>
          <c:val>
            <c:numRef>
              <c:f>'18a Units produced'!$K$5:$K$11</c:f>
              <c:numCache>
                <c:formatCode>General</c:formatCode>
                <c:ptCount val="7"/>
                <c:pt idx="0">
                  <c:v>1166.6666666666661</c:v>
                </c:pt>
                <c:pt idx="1">
                  <c:v>1066.6666666666656</c:v>
                </c:pt>
                <c:pt idx="2">
                  <c:v>1020.0000000000003</c:v>
                </c:pt>
                <c:pt idx="3">
                  <c:v>1000.0000000000002</c:v>
                </c:pt>
                <c:pt idx="4">
                  <c:v>999.99999999999989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B2-438D-BF7C-C6C77F5D5D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7547312"/>
        <c:axId val="517550920"/>
      </c:lineChart>
      <c:catAx>
        <c:axId val="517547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Steel Available ($D$23)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7550920"/>
        <c:crosses val="autoZero"/>
        <c:auto val="1"/>
        <c:lblAlgn val="ctr"/>
        <c:lblOffset val="100"/>
        <c:noMultiLvlLbl val="0"/>
      </c:catAx>
      <c:valAx>
        <c:axId val="517550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17547312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15875" cap="flat" cmpd="sng" algn="ctr">
      <a:solidFill>
        <a:schemeClr val="accent1">
          <a:lumMod val="100000"/>
        </a:schemeClr>
      </a:solidFill>
      <a:prstDash val="solid"/>
      <a:round/>
      <a:headEnd type="none" w="med" len="med"/>
      <a:tailEnd type="none" w="med" len="med"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'18b Profit'!$K$1</c:f>
          <c:strCache>
            <c:ptCount val="1"/>
            <c:pt idx="0">
              <c:v>Sensitivity of $B$27 to Labour Hours Available</c:v>
            </c:pt>
          </c:strCache>
        </c:strRef>
      </c:tx>
      <c:overlay val="0"/>
      <c:txPr>
        <a:bodyPr/>
        <a:lstStyle/>
        <a:p>
          <a:pPr>
            <a:defRPr sz="1200"/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'18b Profit'!$A$5:$A$10</c:f>
              <c:numCache>
                <c:formatCode>General</c:formatCode>
                <c:ptCount val="6"/>
                <c:pt idx="0">
                  <c:v>55000</c:v>
                </c:pt>
                <c:pt idx="1">
                  <c:v>60000</c:v>
                </c:pt>
                <c:pt idx="2">
                  <c:v>65000</c:v>
                </c:pt>
                <c:pt idx="3">
                  <c:v>70000</c:v>
                </c:pt>
                <c:pt idx="4">
                  <c:v>75000</c:v>
                </c:pt>
                <c:pt idx="5">
                  <c:v>80000</c:v>
                </c:pt>
              </c:numCache>
            </c:numRef>
          </c:cat>
          <c:val>
            <c:numRef>
              <c:f>'18b Profit'!$K$5:$K$10</c:f>
              <c:numCache>
                <c:formatCode>General</c:formatCode>
                <c:ptCount val="6"/>
                <c:pt idx="0">
                  <c:v>5958333.3300000001</c:v>
                </c:pt>
                <c:pt idx="1">
                  <c:v>5958333.3300000001</c:v>
                </c:pt>
                <c:pt idx="2">
                  <c:v>6409090.9100000001</c:v>
                </c:pt>
                <c:pt idx="3">
                  <c:v>6666666.6699999999</c:v>
                </c:pt>
                <c:pt idx="4">
                  <c:v>6833333.3300000001</c:v>
                </c:pt>
                <c:pt idx="5">
                  <c:v>7000000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AD-4C07-A94B-144362D705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8390616"/>
        <c:axId val="408390944"/>
      </c:lineChart>
      <c:catAx>
        <c:axId val="408390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Labour Hours Available ($D$24)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08390944"/>
        <c:crosses val="autoZero"/>
        <c:auto val="1"/>
        <c:lblAlgn val="ctr"/>
        <c:lblOffset val="100"/>
        <c:noMultiLvlLbl val="0"/>
      </c:catAx>
      <c:valAx>
        <c:axId val="408390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08390616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15875" cap="flat" cmpd="sng" algn="ctr">
      <a:solidFill>
        <a:schemeClr val="accent1">
          <a:lumMod val="100000"/>
        </a:schemeClr>
      </a:solidFill>
      <a:prstDash val="solid"/>
      <a:round/>
      <a:headEnd type="none" w="med" len="med"/>
      <a:tailEnd type="none" w="med" len="med"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'18b minimum production'!$K$1</c:f>
          <c:strCache>
            <c:ptCount val="1"/>
            <c:pt idx="0">
              <c:v>Sensitivity of Produce_at_least_minimum_1 to Labour Hours Available</c:v>
            </c:pt>
          </c:strCache>
        </c:strRef>
      </c:tx>
      <c:overlay val="0"/>
      <c:txPr>
        <a:bodyPr/>
        <a:lstStyle/>
        <a:p>
          <a:pPr>
            <a:defRPr sz="1200"/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'18b minimum production'!$A$5:$A$10</c:f>
              <c:numCache>
                <c:formatCode>General</c:formatCode>
                <c:ptCount val="6"/>
                <c:pt idx="0">
                  <c:v>55000</c:v>
                </c:pt>
                <c:pt idx="1">
                  <c:v>60000</c:v>
                </c:pt>
                <c:pt idx="2">
                  <c:v>65000</c:v>
                </c:pt>
                <c:pt idx="3">
                  <c:v>70000</c:v>
                </c:pt>
                <c:pt idx="4">
                  <c:v>75000</c:v>
                </c:pt>
                <c:pt idx="5">
                  <c:v>80000</c:v>
                </c:pt>
              </c:numCache>
            </c:numRef>
          </c:cat>
          <c:val>
            <c:numRef>
              <c:f>'18b minimum production'!$K$5:$K$10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2F-4CF2-B658-C2A5E58301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8396520"/>
        <c:axId val="509080416"/>
      </c:lineChart>
      <c:catAx>
        <c:axId val="408396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Labour Hours Available ($D$24)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9080416"/>
        <c:crosses val="autoZero"/>
        <c:auto val="1"/>
        <c:lblAlgn val="ctr"/>
        <c:lblOffset val="100"/>
        <c:noMultiLvlLbl val="0"/>
      </c:catAx>
      <c:valAx>
        <c:axId val="509080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08396520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15875" cap="flat" cmpd="sng" algn="ctr">
      <a:solidFill>
        <a:schemeClr val="accent1">
          <a:lumMod val="100000"/>
        </a:schemeClr>
      </a:solidFill>
      <a:prstDash val="solid"/>
      <a:round/>
      <a:headEnd type="none" w="med" len="med"/>
      <a:tailEnd type="none" w="med" len="med"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'18b Units produced'!$K$1</c:f>
          <c:strCache>
            <c:ptCount val="1"/>
            <c:pt idx="0">
              <c:v>Sensitivity of Units_produced_1 to Labour Hours Available</c:v>
            </c:pt>
          </c:strCache>
        </c:strRef>
      </c:tx>
      <c:overlay val="0"/>
      <c:txPr>
        <a:bodyPr/>
        <a:lstStyle/>
        <a:p>
          <a:pPr>
            <a:defRPr sz="1200"/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'18b Units produced'!$A$5:$A$10</c:f>
              <c:numCache>
                <c:formatCode>General</c:formatCode>
                <c:ptCount val="6"/>
                <c:pt idx="0">
                  <c:v>55000</c:v>
                </c:pt>
                <c:pt idx="1">
                  <c:v>60000</c:v>
                </c:pt>
                <c:pt idx="2">
                  <c:v>65000</c:v>
                </c:pt>
                <c:pt idx="3">
                  <c:v>70000</c:v>
                </c:pt>
                <c:pt idx="4">
                  <c:v>75000</c:v>
                </c:pt>
                <c:pt idx="5">
                  <c:v>80000</c:v>
                </c:pt>
              </c:numCache>
            </c:numRef>
          </c:cat>
          <c:val>
            <c:numRef>
              <c:f>'18b Units produced'!$K$5:$K$10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1000.0000000000002</c:v>
                </c:pt>
                <c:pt idx="3">
                  <c:v>1133.3333333333335</c:v>
                </c:pt>
                <c:pt idx="4">
                  <c:v>1400</c:v>
                </c:pt>
                <c:pt idx="5">
                  <c:v>1666.6666666666658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9B-48C7-BB30-AAA5B2682F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9081072"/>
        <c:axId val="407256536"/>
      </c:lineChart>
      <c:catAx>
        <c:axId val="509081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Labour Hours Available ($D$24)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07256536"/>
        <c:crosses val="autoZero"/>
        <c:auto val="1"/>
        <c:lblAlgn val="ctr"/>
        <c:lblOffset val="100"/>
        <c:noMultiLvlLbl val="0"/>
      </c:catAx>
      <c:valAx>
        <c:axId val="407256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9081072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15875" cap="flat" cmpd="sng" algn="ctr">
      <a:solidFill>
        <a:schemeClr val="accent1">
          <a:lumMod val="100000"/>
        </a:schemeClr>
      </a:solidFill>
      <a:prstDash val="solid"/>
      <a:round/>
      <a:headEnd type="none" w="med" len="med"/>
      <a:tailEnd type="none" w="med" len="med"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'18c Profit'!$K$1</c:f>
          <c:strCache>
            <c:ptCount val="1"/>
            <c:pt idx="0">
              <c:v>Sensitivity of $B$27 to Profit Contribution Large Minivans</c:v>
            </c:pt>
          </c:strCache>
        </c:strRef>
      </c:tx>
      <c:overlay val="0"/>
      <c:txPr>
        <a:bodyPr/>
        <a:lstStyle/>
        <a:p>
          <a:pPr>
            <a:defRPr sz="1200"/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'18c Profit'!$A$5:$A$12</c:f>
              <c:numCache>
                <c:formatCode>"$"#,##0_);[Red]\("$"#,##0\)</c:formatCode>
                <c:ptCount val="8"/>
                <c:pt idx="0">
                  <c:v>6400</c:v>
                </c:pt>
                <c:pt idx="1">
                  <c:v>6600</c:v>
                </c:pt>
                <c:pt idx="2">
                  <c:v>6800</c:v>
                </c:pt>
                <c:pt idx="3">
                  <c:v>7000</c:v>
                </c:pt>
                <c:pt idx="4">
                  <c:v>7200</c:v>
                </c:pt>
                <c:pt idx="5">
                  <c:v>7400</c:v>
                </c:pt>
                <c:pt idx="6">
                  <c:v>7600</c:v>
                </c:pt>
                <c:pt idx="7">
                  <c:v>7800</c:v>
                </c:pt>
              </c:numCache>
            </c:numRef>
          </c:cat>
          <c:val>
            <c:numRef>
              <c:f>'18c Profit'!$K$5:$K$12</c:f>
              <c:numCache>
                <c:formatCode>General</c:formatCode>
                <c:ptCount val="8"/>
                <c:pt idx="0">
                  <c:v>6277777.7800000003</c:v>
                </c:pt>
                <c:pt idx="1">
                  <c:v>6277777.7800000003</c:v>
                </c:pt>
                <c:pt idx="2">
                  <c:v>6314545.4500000002</c:v>
                </c:pt>
                <c:pt idx="3">
                  <c:v>6409090.9100000001</c:v>
                </c:pt>
                <c:pt idx="4">
                  <c:v>6520634.9199999999</c:v>
                </c:pt>
                <c:pt idx="5">
                  <c:v>6644444.4400000004</c:v>
                </c:pt>
                <c:pt idx="6">
                  <c:v>6768253.9699999997</c:v>
                </c:pt>
                <c:pt idx="7">
                  <c:v>6892063.4900000002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C7-4C6F-A3B8-576644B831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7552232"/>
        <c:axId val="517564696"/>
      </c:lineChart>
      <c:catAx>
        <c:axId val="517552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Profit Contribution Large Minivans ($F$9)</a:t>
                </a:r>
              </a:p>
            </c:rich>
          </c:tx>
          <c:overlay val="0"/>
        </c:title>
        <c:numFmt formatCode="&quot;$&quot;#,##0_);[Red]\(&quot;$&quot;#,##0\)" sourceLinked="1"/>
        <c:majorTickMark val="out"/>
        <c:minorTickMark val="none"/>
        <c:tickLblPos val="nextTo"/>
        <c:crossAx val="517564696"/>
        <c:crosses val="autoZero"/>
        <c:auto val="1"/>
        <c:lblAlgn val="ctr"/>
        <c:lblOffset val="100"/>
        <c:noMultiLvlLbl val="0"/>
      </c:catAx>
      <c:valAx>
        <c:axId val="517564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17552232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15875" cap="flat" cmpd="sng" algn="ctr">
      <a:solidFill>
        <a:schemeClr val="accent1">
          <a:lumMod val="100000"/>
        </a:schemeClr>
      </a:solidFill>
      <a:prstDash val="solid"/>
      <a:round/>
      <a:headEnd type="none" w="med" len="med"/>
      <a:tailEnd type="none" w="med" len="med"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'18c minimum production'!$K$1</c:f>
          <c:strCache>
            <c:ptCount val="1"/>
            <c:pt idx="0">
              <c:v>Sensitivity of Produce_at_least_minimum_1 to Profit Contribution Large Minivans</c:v>
            </c:pt>
          </c:strCache>
        </c:strRef>
      </c:tx>
      <c:overlay val="0"/>
      <c:txPr>
        <a:bodyPr/>
        <a:lstStyle/>
        <a:p>
          <a:pPr>
            <a:defRPr sz="1200"/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'18c minimum production'!$A$5:$A$12</c:f>
              <c:numCache>
                <c:formatCode>"$"#,##0_);[Red]\("$"#,##0\)</c:formatCode>
                <c:ptCount val="8"/>
                <c:pt idx="0">
                  <c:v>6400</c:v>
                </c:pt>
                <c:pt idx="1">
                  <c:v>6600</c:v>
                </c:pt>
                <c:pt idx="2">
                  <c:v>6800</c:v>
                </c:pt>
                <c:pt idx="3">
                  <c:v>7000</c:v>
                </c:pt>
                <c:pt idx="4">
                  <c:v>7200</c:v>
                </c:pt>
                <c:pt idx="5">
                  <c:v>7400</c:v>
                </c:pt>
                <c:pt idx="6">
                  <c:v>7600</c:v>
                </c:pt>
                <c:pt idx="7">
                  <c:v>7800</c:v>
                </c:pt>
              </c:numCache>
            </c:numRef>
          </c:cat>
          <c:val>
            <c:numRef>
              <c:f>'18c minimum production'!$K$5:$K$12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F2-4571-8A5E-D822F735F1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5779624"/>
        <c:axId val="91655344"/>
      </c:lineChart>
      <c:catAx>
        <c:axId val="415779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Profit Contribution Large Minivans ($F$9)</a:t>
                </a:r>
              </a:p>
            </c:rich>
          </c:tx>
          <c:overlay val="0"/>
        </c:title>
        <c:numFmt formatCode="&quot;$&quot;#,##0_);[Red]\(&quot;$&quot;#,##0\)" sourceLinked="1"/>
        <c:majorTickMark val="out"/>
        <c:minorTickMark val="none"/>
        <c:tickLblPos val="nextTo"/>
        <c:crossAx val="91655344"/>
        <c:crosses val="autoZero"/>
        <c:auto val="1"/>
        <c:lblAlgn val="ctr"/>
        <c:lblOffset val="100"/>
        <c:noMultiLvlLbl val="0"/>
      </c:catAx>
      <c:valAx>
        <c:axId val="91655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5779624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15875" cap="flat" cmpd="sng" algn="ctr">
      <a:solidFill>
        <a:schemeClr val="accent1">
          <a:lumMod val="100000"/>
        </a:schemeClr>
      </a:solidFill>
      <a:prstDash val="solid"/>
      <a:round/>
      <a:headEnd type="none" w="med" len="med"/>
      <a:tailEnd type="none" w="med" len="med"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'18c units produced'!$K$1</c:f>
          <c:strCache>
            <c:ptCount val="1"/>
            <c:pt idx="0">
              <c:v>Sensitivity of Units_produced_1 to Profit Contribution Large Minivans</c:v>
            </c:pt>
          </c:strCache>
        </c:strRef>
      </c:tx>
      <c:overlay val="0"/>
      <c:txPr>
        <a:bodyPr/>
        <a:lstStyle/>
        <a:p>
          <a:pPr>
            <a:defRPr sz="1200"/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'18c units produced'!$A$5:$A$12</c:f>
              <c:numCache>
                <c:formatCode>"$"#,##0_);[Red]\("$"#,##0\)</c:formatCode>
                <c:ptCount val="8"/>
                <c:pt idx="0">
                  <c:v>6400</c:v>
                </c:pt>
                <c:pt idx="1">
                  <c:v>6600</c:v>
                </c:pt>
                <c:pt idx="2">
                  <c:v>6800</c:v>
                </c:pt>
                <c:pt idx="3">
                  <c:v>7000</c:v>
                </c:pt>
                <c:pt idx="4">
                  <c:v>7200</c:v>
                </c:pt>
                <c:pt idx="5">
                  <c:v>7400</c:v>
                </c:pt>
                <c:pt idx="6">
                  <c:v>7600</c:v>
                </c:pt>
                <c:pt idx="7">
                  <c:v>7800</c:v>
                </c:pt>
              </c:numCache>
            </c:numRef>
          </c:cat>
          <c:val>
            <c:numRef>
              <c:f>'18c units produced'!$K$5:$K$12</c:f>
              <c:numCache>
                <c:formatCode>General</c:formatCode>
                <c:ptCount val="8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1000.0000000000002</c:v>
                </c:pt>
                <c:pt idx="4">
                  <c:v>1031.7460317460318</c:v>
                </c:pt>
                <c:pt idx="5">
                  <c:v>1031.7460317460318</c:v>
                </c:pt>
                <c:pt idx="6">
                  <c:v>1031.7460317460318</c:v>
                </c:pt>
                <c:pt idx="7">
                  <c:v>1031.7460317460318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8B-4174-8C28-8C9B8118C4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8395208"/>
        <c:axId val="91097688"/>
      </c:lineChart>
      <c:catAx>
        <c:axId val="408395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Profit Contribution Large Minivans ($F$9)</a:t>
                </a:r>
              </a:p>
            </c:rich>
          </c:tx>
          <c:overlay val="0"/>
        </c:title>
        <c:numFmt formatCode="&quot;$&quot;#,##0_);[Red]\(&quot;$&quot;#,##0\)" sourceLinked="1"/>
        <c:majorTickMark val="out"/>
        <c:minorTickMark val="none"/>
        <c:tickLblPos val="nextTo"/>
        <c:crossAx val="91097688"/>
        <c:crosses val="autoZero"/>
        <c:auto val="1"/>
        <c:lblAlgn val="ctr"/>
        <c:lblOffset val="100"/>
        <c:noMultiLvlLbl val="0"/>
      </c:catAx>
      <c:valAx>
        <c:axId val="91097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08395208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15875" cap="flat" cmpd="sng" algn="ctr">
      <a:solidFill>
        <a:schemeClr val="accent1">
          <a:lumMod val="100000"/>
        </a:schemeClr>
      </a:solidFill>
      <a:prstDash val="solid"/>
      <a:round/>
      <a:headEnd type="none" w="med" len="med"/>
      <a:tailEnd type="none" w="med" len="med"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9</xdr:col>
      <xdr:colOff>482600</xdr:colOff>
      <xdr:row>14</xdr:row>
      <xdr:rowOff>25400</xdr:rowOff>
    </xdr:from>
    <xdr:to>
      <xdr:col>17</xdr:col>
      <xdr:colOff>482600</xdr:colOff>
      <xdr:row>32</xdr:row>
      <xdr:rowOff>25400</xdr:rowOff>
    </xdr:to>
    <xdr:graphicFrame macro="">
      <xdr:nvGraphicFramePr>
        <xdr:cNvPr id="2" name="STS_1_Chart">
          <a:extLst>
            <a:ext uri="{FF2B5EF4-FFF2-40B4-BE49-F238E27FC236}">
              <a16:creationId xmlns:a16="http://schemas.microsoft.com/office/drawing/2014/main" id="{34AB4C6A-B865-41FD-8CD8-3E8A29829A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11</xdr:col>
      <xdr:colOff>482600</xdr:colOff>
      <xdr:row>3</xdr:row>
      <xdr:rowOff>88900</xdr:rowOff>
    </xdr:from>
    <xdr:to>
      <xdr:col>15</xdr:col>
      <xdr:colOff>482600</xdr:colOff>
      <xdr:row>6</xdr:row>
      <xdr:rowOff>114300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CC83F596-EC0F-411A-9256-D80351B9B4AC}"/>
            </a:ext>
          </a:extLst>
        </xdr:cNvPr>
        <xdr:cNvSpPr txBox="1"/>
      </xdr:nvSpPr>
      <xdr:spPr>
        <a:xfrm>
          <a:off x="7315200" y="571500"/>
          <a:ext cx="2438400" cy="762000"/>
        </a:xfrm>
        <a:prstGeom prst="rect">
          <a:avLst/>
        </a:prstGeom>
        <a:solidFill>
          <a:schemeClr val="lt1"/>
        </a:solidFill>
        <a:ln w="15875" cap="flat" cmpd="sng" algn="ctr">
          <a:solidFill>
            <a:schemeClr val="accent1">
              <a:lumMod val="100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When you select an output from the dropdown list in cell $K$4, the chart will adapt to that output.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absolute">
    <xdr:from>
      <xdr:col>9</xdr:col>
      <xdr:colOff>482600</xdr:colOff>
      <xdr:row>18</xdr:row>
      <xdr:rowOff>152400</xdr:rowOff>
    </xdr:from>
    <xdr:to>
      <xdr:col>17</xdr:col>
      <xdr:colOff>482600</xdr:colOff>
      <xdr:row>36</xdr:row>
      <xdr:rowOff>152400</xdr:rowOff>
    </xdr:to>
    <xdr:graphicFrame macro="">
      <xdr:nvGraphicFramePr>
        <xdr:cNvPr id="2" name="STS_1_Chart">
          <a:extLst>
            <a:ext uri="{FF2B5EF4-FFF2-40B4-BE49-F238E27FC236}">
              <a16:creationId xmlns:a16="http://schemas.microsoft.com/office/drawing/2014/main" id="{4568EEBE-7728-438D-9533-ED21F94D4E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11</xdr:col>
      <xdr:colOff>482600</xdr:colOff>
      <xdr:row>3</xdr:row>
      <xdr:rowOff>88900</xdr:rowOff>
    </xdr:from>
    <xdr:to>
      <xdr:col>15</xdr:col>
      <xdr:colOff>482600</xdr:colOff>
      <xdr:row>6</xdr:row>
      <xdr:rowOff>114300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7AF33F79-6E7F-4B0A-8C72-FD74F3C5B8B9}"/>
            </a:ext>
          </a:extLst>
        </xdr:cNvPr>
        <xdr:cNvSpPr txBox="1"/>
      </xdr:nvSpPr>
      <xdr:spPr>
        <a:xfrm>
          <a:off x="7315200" y="571500"/>
          <a:ext cx="2438400" cy="762000"/>
        </a:xfrm>
        <a:prstGeom prst="rect">
          <a:avLst/>
        </a:prstGeom>
        <a:solidFill>
          <a:schemeClr val="lt1"/>
        </a:solidFill>
        <a:ln w="15875" cap="flat" cmpd="sng" algn="ctr">
          <a:solidFill>
            <a:schemeClr val="accent1">
              <a:lumMod val="100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When you select an output from the dropdown list in cell $K$4, the chart will adapt to that output.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absolute">
    <xdr:from>
      <xdr:col>10</xdr:col>
      <xdr:colOff>0</xdr:colOff>
      <xdr:row>18</xdr:row>
      <xdr:rowOff>152400</xdr:rowOff>
    </xdr:from>
    <xdr:to>
      <xdr:col>18</xdr:col>
      <xdr:colOff>0</xdr:colOff>
      <xdr:row>36</xdr:row>
      <xdr:rowOff>152400</xdr:rowOff>
    </xdr:to>
    <xdr:graphicFrame macro="">
      <xdr:nvGraphicFramePr>
        <xdr:cNvPr id="2" name="STS_1_Chart">
          <a:extLst>
            <a:ext uri="{FF2B5EF4-FFF2-40B4-BE49-F238E27FC236}">
              <a16:creationId xmlns:a16="http://schemas.microsoft.com/office/drawing/2014/main" id="{468A7F91-89DA-4F5D-9A9E-C52E375895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12</xdr:col>
      <xdr:colOff>0</xdr:colOff>
      <xdr:row>3</xdr:row>
      <xdr:rowOff>88900</xdr:rowOff>
    </xdr:from>
    <xdr:to>
      <xdr:col>16</xdr:col>
      <xdr:colOff>0</xdr:colOff>
      <xdr:row>3</xdr:row>
      <xdr:rowOff>850900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D6AB389-372D-4A60-8369-C33E98F4EE45}"/>
            </a:ext>
          </a:extLst>
        </xdr:cNvPr>
        <xdr:cNvSpPr txBox="1"/>
      </xdr:nvSpPr>
      <xdr:spPr>
        <a:xfrm>
          <a:off x="7315200" y="571500"/>
          <a:ext cx="2438400" cy="762000"/>
        </a:xfrm>
        <a:prstGeom prst="rect">
          <a:avLst/>
        </a:prstGeom>
        <a:solidFill>
          <a:schemeClr val="lt1"/>
        </a:solidFill>
        <a:ln w="15875" cap="flat" cmpd="sng" algn="ctr">
          <a:solidFill>
            <a:schemeClr val="accent1">
              <a:lumMod val="100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When you select an output from the dropdown list in cell $K$4, the chart will adapt to that output.</a:t>
          </a: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absolute">
    <xdr:from>
      <xdr:col>10</xdr:col>
      <xdr:colOff>0</xdr:colOff>
      <xdr:row>18</xdr:row>
      <xdr:rowOff>152400</xdr:rowOff>
    </xdr:from>
    <xdr:to>
      <xdr:col>18</xdr:col>
      <xdr:colOff>0</xdr:colOff>
      <xdr:row>36</xdr:row>
      <xdr:rowOff>152400</xdr:rowOff>
    </xdr:to>
    <xdr:graphicFrame macro="">
      <xdr:nvGraphicFramePr>
        <xdr:cNvPr id="2" name="STS_1_Chart">
          <a:extLst>
            <a:ext uri="{FF2B5EF4-FFF2-40B4-BE49-F238E27FC236}">
              <a16:creationId xmlns:a16="http://schemas.microsoft.com/office/drawing/2014/main" id="{CF017F20-8F0E-4C15-8682-171D989D88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12</xdr:col>
      <xdr:colOff>0</xdr:colOff>
      <xdr:row>3</xdr:row>
      <xdr:rowOff>88900</xdr:rowOff>
    </xdr:from>
    <xdr:to>
      <xdr:col>16</xdr:col>
      <xdr:colOff>0</xdr:colOff>
      <xdr:row>3</xdr:row>
      <xdr:rowOff>850900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9A562BC-6E3C-4DE6-86D9-1AF900D616C5}"/>
            </a:ext>
          </a:extLst>
        </xdr:cNvPr>
        <xdr:cNvSpPr txBox="1"/>
      </xdr:nvSpPr>
      <xdr:spPr>
        <a:xfrm>
          <a:off x="7315200" y="571500"/>
          <a:ext cx="2438400" cy="762000"/>
        </a:xfrm>
        <a:prstGeom prst="rect">
          <a:avLst/>
        </a:prstGeom>
        <a:solidFill>
          <a:schemeClr val="lt1"/>
        </a:solidFill>
        <a:ln w="15875" cap="flat" cmpd="sng" algn="ctr">
          <a:solidFill>
            <a:schemeClr val="accent1">
              <a:lumMod val="100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When you select an output from the dropdown list in cell $K$4, the chart will adapt to that output.</a:t>
          </a: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absolute">
    <xdr:from>
      <xdr:col>9</xdr:col>
      <xdr:colOff>482600</xdr:colOff>
      <xdr:row>18</xdr:row>
      <xdr:rowOff>152400</xdr:rowOff>
    </xdr:from>
    <xdr:to>
      <xdr:col>17</xdr:col>
      <xdr:colOff>482600</xdr:colOff>
      <xdr:row>36</xdr:row>
      <xdr:rowOff>152400</xdr:rowOff>
    </xdr:to>
    <xdr:graphicFrame macro="">
      <xdr:nvGraphicFramePr>
        <xdr:cNvPr id="2" name="STS_1_Chart">
          <a:extLst>
            <a:ext uri="{FF2B5EF4-FFF2-40B4-BE49-F238E27FC236}">
              <a16:creationId xmlns:a16="http://schemas.microsoft.com/office/drawing/2014/main" id="{8932713B-A145-4357-B63C-8AC62CD94E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11</xdr:col>
      <xdr:colOff>482600</xdr:colOff>
      <xdr:row>3</xdr:row>
      <xdr:rowOff>88900</xdr:rowOff>
    </xdr:from>
    <xdr:to>
      <xdr:col>15</xdr:col>
      <xdr:colOff>482600</xdr:colOff>
      <xdr:row>6</xdr:row>
      <xdr:rowOff>114300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A428D186-1507-419D-9862-7B558A6777EF}"/>
            </a:ext>
          </a:extLst>
        </xdr:cNvPr>
        <xdr:cNvSpPr txBox="1"/>
      </xdr:nvSpPr>
      <xdr:spPr>
        <a:xfrm>
          <a:off x="7315200" y="571500"/>
          <a:ext cx="2438400" cy="762000"/>
        </a:xfrm>
        <a:prstGeom prst="rect">
          <a:avLst/>
        </a:prstGeom>
        <a:solidFill>
          <a:schemeClr val="lt1"/>
        </a:solidFill>
        <a:ln w="15875" cap="flat" cmpd="sng" algn="ctr">
          <a:solidFill>
            <a:schemeClr val="accent1">
              <a:lumMod val="100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When you select an output from the dropdown list in cell $K$4, the chart will adapt to that output.</a:t>
          </a: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absolute">
    <xdr:from>
      <xdr:col>10</xdr:col>
      <xdr:colOff>0</xdr:colOff>
      <xdr:row>18</xdr:row>
      <xdr:rowOff>152400</xdr:rowOff>
    </xdr:from>
    <xdr:to>
      <xdr:col>18</xdr:col>
      <xdr:colOff>0</xdr:colOff>
      <xdr:row>36</xdr:row>
      <xdr:rowOff>152400</xdr:rowOff>
    </xdr:to>
    <xdr:graphicFrame macro="">
      <xdr:nvGraphicFramePr>
        <xdr:cNvPr id="2" name="STS_1_Chart">
          <a:extLst>
            <a:ext uri="{FF2B5EF4-FFF2-40B4-BE49-F238E27FC236}">
              <a16:creationId xmlns:a16="http://schemas.microsoft.com/office/drawing/2014/main" id="{6AF3E67D-802B-4A3E-B5AD-E4F90848A8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12</xdr:col>
      <xdr:colOff>0</xdr:colOff>
      <xdr:row>3</xdr:row>
      <xdr:rowOff>88900</xdr:rowOff>
    </xdr:from>
    <xdr:to>
      <xdr:col>16</xdr:col>
      <xdr:colOff>0</xdr:colOff>
      <xdr:row>3</xdr:row>
      <xdr:rowOff>850900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F9751136-62AF-4E36-9DAD-A56EE4F41C1B}"/>
            </a:ext>
          </a:extLst>
        </xdr:cNvPr>
        <xdr:cNvSpPr txBox="1"/>
      </xdr:nvSpPr>
      <xdr:spPr>
        <a:xfrm>
          <a:off x="7315200" y="571500"/>
          <a:ext cx="2438400" cy="762000"/>
        </a:xfrm>
        <a:prstGeom prst="rect">
          <a:avLst/>
        </a:prstGeom>
        <a:solidFill>
          <a:schemeClr val="lt1"/>
        </a:solidFill>
        <a:ln w="15875" cap="flat" cmpd="sng" algn="ctr">
          <a:solidFill>
            <a:schemeClr val="accent1">
              <a:lumMod val="100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When you select an output from the dropdown list in cell $K$4, the chart will adapt to that output.</a:t>
          </a:r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absolute">
    <xdr:from>
      <xdr:col>10</xdr:col>
      <xdr:colOff>0</xdr:colOff>
      <xdr:row>18</xdr:row>
      <xdr:rowOff>152400</xdr:rowOff>
    </xdr:from>
    <xdr:to>
      <xdr:col>18</xdr:col>
      <xdr:colOff>0</xdr:colOff>
      <xdr:row>36</xdr:row>
      <xdr:rowOff>152400</xdr:rowOff>
    </xdr:to>
    <xdr:graphicFrame macro="">
      <xdr:nvGraphicFramePr>
        <xdr:cNvPr id="2" name="STS_1_Chart">
          <a:extLst>
            <a:ext uri="{FF2B5EF4-FFF2-40B4-BE49-F238E27FC236}">
              <a16:creationId xmlns:a16="http://schemas.microsoft.com/office/drawing/2014/main" id="{27593C1E-20EB-4D0F-AFCB-BCEC2468B4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12</xdr:col>
      <xdr:colOff>0</xdr:colOff>
      <xdr:row>3</xdr:row>
      <xdr:rowOff>88900</xdr:rowOff>
    </xdr:from>
    <xdr:to>
      <xdr:col>16</xdr:col>
      <xdr:colOff>0</xdr:colOff>
      <xdr:row>3</xdr:row>
      <xdr:rowOff>850900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6FF2038-AB35-4BDD-A16C-1D64F3D6ECE3}"/>
            </a:ext>
          </a:extLst>
        </xdr:cNvPr>
        <xdr:cNvSpPr txBox="1"/>
      </xdr:nvSpPr>
      <xdr:spPr>
        <a:xfrm>
          <a:off x="7315200" y="571500"/>
          <a:ext cx="2438400" cy="762000"/>
        </a:xfrm>
        <a:prstGeom prst="rect">
          <a:avLst/>
        </a:prstGeom>
        <a:solidFill>
          <a:schemeClr val="lt1"/>
        </a:solidFill>
        <a:ln w="15875" cap="flat" cmpd="sng" algn="ctr">
          <a:solidFill>
            <a:schemeClr val="accent1">
              <a:lumMod val="100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When you select an output from the dropdown list in cell $K$4, the chart will adapt to that output.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10</xdr:col>
      <xdr:colOff>0</xdr:colOff>
      <xdr:row>14</xdr:row>
      <xdr:rowOff>25400</xdr:rowOff>
    </xdr:from>
    <xdr:to>
      <xdr:col>18</xdr:col>
      <xdr:colOff>0</xdr:colOff>
      <xdr:row>32</xdr:row>
      <xdr:rowOff>25400</xdr:rowOff>
    </xdr:to>
    <xdr:graphicFrame macro="">
      <xdr:nvGraphicFramePr>
        <xdr:cNvPr id="2" name="STS_1_Chart">
          <a:extLst>
            <a:ext uri="{FF2B5EF4-FFF2-40B4-BE49-F238E27FC236}">
              <a16:creationId xmlns:a16="http://schemas.microsoft.com/office/drawing/2014/main" id="{AE8BF1B1-5A72-4CF0-A477-FC5E20F998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12</xdr:col>
      <xdr:colOff>0</xdr:colOff>
      <xdr:row>3</xdr:row>
      <xdr:rowOff>88900</xdr:rowOff>
    </xdr:from>
    <xdr:to>
      <xdr:col>16</xdr:col>
      <xdr:colOff>0</xdr:colOff>
      <xdr:row>3</xdr:row>
      <xdr:rowOff>850900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FC0340C4-1517-4AA1-892E-86F12F0F737C}"/>
            </a:ext>
          </a:extLst>
        </xdr:cNvPr>
        <xdr:cNvSpPr txBox="1"/>
      </xdr:nvSpPr>
      <xdr:spPr>
        <a:xfrm>
          <a:off x="7315200" y="571500"/>
          <a:ext cx="2438400" cy="762000"/>
        </a:xfrm>
        <a:prstGeom prst="rect">
          <a:avLst/>
        </a:prstGeom>
        <a:solidFill>
          <a:schemeClr val="lt1"/>
        </a:solidFill>
        <a:ln w="15875" cap="flat" cmpd="sng" algn="ctr">
          <a:solidFill>
            <a:schemeClr val="accent1">
              <a:lumMod val="100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When you select an output from the dropdown list in cell $K$4, the chart will adapt to that output.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10</xdr:col>
      <xdr:colOff>0</xdr:colOff>
      <xdr:row>14</xdr:row>
      <xdr:rowOff>25400</xdr:rowOff>
    </xdr:from>
    <xdr:to>
      <xdr:col>18</xdr:col>
      <xdr:colOff>0</xdr:colOff>
      <xdr:row>32</xdr:row>
      <xdr:rowOff>25400</xdr:rowOff>
    </xdr:to>
    <xdr:graphicFrame macro="">
      <xdr:nvGraphicFramePr>
        <xdr:cNvPr id="2" name="STS_1_Chart">
          <a:extLst>
            <a:ext uri="{FF2B5EF4-FFF2-40B4-BE49-F238E27FC236}">
              <a16:creationId xmlns:a16="http://schemas.microsoft.com/office/drawing/2014/main" id="{059D3CDA-2C3D-43ED-8DA3-CB70E37C9C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12</xdr:col>
      <xdr:colOff>0</xdr:colOff>
      <xdr:row>3</xdr:row>
      <xdr:rowOff>88900</xdr:rowOff>
    </xdr:from>
    <xdr:to>
      <xdr:col>16</xdr:col>
      <xdr:colOff>0</xdr:colOff>
      <xdr:row>3</xdr:row>
      <xdr:rowOff>850900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A22D8FFB-A8E8-4E9E-A4C0-7E6FCDEFAA79}"/>
            </a:ext>
          </a:extLst>
        </xdr:cNvPr>
        <xdr:cNvSpPr txBox="1"/>
      </xdr:nvSpPr>
      <xdr:spPr>
        <a:xfrm>
          <a:off x="7315200" y="571500"/>
          <a:ext cx="2438400" cy="762000"/>
        </a:xfrm>
        <a:prstGeom prst="rect">
          <a:avLst/>
        </a:prstGeom>
        <a:solidFill>
          <a:schemeClr val="lt1"/>
        </a:solidFill>
        <a:ln w="15875" cap="flat" cmpd="sng" algn="ctr">
          <a:solidFill>
            <a:schemeClr val="accent1">
              <a:lumMod val="100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When you select an output from the dropdown list in cell $K$4, the chart will adapt to that output.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9</xdr:col>
      <xdr:colOff>482600</xdr:colOff>
      <xdr:row>12</xdr:row>
      <xdr:rowOff>152400</xdr:rowOff>
    </xdr:from>
    <xdr:to>
      <xdr:col>17</xdr:col>
      <xdr:colOff>482600</xdr:colOff>
      <xdr:row>30</xdr:row>
      <xdr:rowOff>152400</xdr:rowOff>
    </xdr:to>
    <xdr:graphicFrame macro="">
      <xdr:nvGraphicFramePr>
        <xdr:cNvPr id="2" name="STS_1_Chart">
          <a:extLst>
            <a:ext uri="{FF2B5EF4-FFF2-40B4-BE49-F238E27FC236}">
              <a16:creationId xmlns:a16="http://schemas.microsoft.com/office/drawing/2014/main" id="{6156BD7D-39C5-4B11-AF5E-E285EB7736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11</xdr:col>
      <xdr:colOff>482600</xdr:colOff>
      <xdr:row>3</xdr:row>
      <xdr:rowOff>88900</xdr:rowOff>
    </xdr:from>
    <xdr:to>
      <xdr:col>15</xdr:col>
      <xdr:colOff>482600</xdr:colOff>
      <xdr:row>6</xdr:row>
      <xdr:rowOff>114300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A5786732-63F6-42FF-9153-7685C362005D}"/>
            </a:ext>
          </a:extLst>
        </xdr:cNvPr>
        <xdr:cNvSpPr txBox="1"/>
      </xdr:nvSpPr>
      <xdr:spPr>
        <a:xfrm>
          <a:off x="7315200" y="571500"/>
          <a:ext cx="2438400" cy="762000"/>
        </a:xfrm>
        <a:prstGeom prst="rect">
          <a:avLst/>
        </a:prstGeom>
        <a:solidFill>
          <a:schemeClr val="lt1"/>
        </a:solidFill>
        <a:ln w="15875" cap="flat" cmpd="sng" algn="ctr">
          <a:solidFill>
            <a:schemeClr val="accent1">
              <a:lumMod val="100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When you select an output from the dropdown list in cell $K$4, the chart will adapt to that output.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10</xdr:col>
      <xdr:colOff>0</xdr:colOff>
      <xdr:row>12</xdr:row>
      <xdr:rowOff>152400</xdr:rowOff>
    </xdr:from>
    <xdr:to>
      <xdr:col>18</xdr:col>
      <xdr:colOff>0</xdr:colOff>
      <xdr:row>30</xdr:row>
      <xdr:rowOff>152400</xdr:rowOff>
    </xdr:to>
    <xdr:graphicFrame macro="">
      <xdr:nvGraphicFramePr>
        <xdr:cNvPr id="2" name="STS_1_Chart">
          <a:extLst>
            <a:ext uri="{FF2B5EF4-FFF2-40B4-BE49-F238E27FC236}">
              <a16:creationId xmlns:a16="http://schemas.microsoft.com/office/drawing/2014/main" id="{31C8CCEA-E316-41D1-9019-2C38A3CD28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12</xdr:col>
      <xdr:colOff>0</xdr:colOff>
      <xdr:row>3</xdr:row>
      <xdr:rowOff>88900</xdr:rowOff>
    </xdr:from>
    <xdr:to>
      <xdr:col>16</xdr:col>
      <xdr:colOff>0</xdr:colOff>
      <xdr:row>3</xdr:row>
      <xdr:rowOff>850900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913DC2B-F58E-449E-BD5B-111458EE5AF0}"/>
            </a:ext>
          </a:extLst>
        </xdr:cNvPr>
        <xdr:cNvSpPr txBox="1"/>
      </xdr:nvSpPr>
      <xdr:spPr>
        <a:xfrm>
          <a:off x="7315200" y="571500"/>
          <a:ext cx="2438400" cy="762000"/>
        </a:xfrm>
        <a:prstGeom prst="rect">
          <a:avLst/>
        </a:prstGeom>
        <a:solidFill>
          <a:schemeClr val="lt1"/>
        </a:solidFill>
        <a:ln w="15875" cap="flat" cmpd="sng" algn="ctr">
          <a:solidFill>
            <a:schemeClr val="accent1">
              <a:lumMod val="100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When you select an output from the dropdown list in cell $K$4, the chart will adapt to that output.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10</xdr:col>
      <xdr:colOff>0</xdr:colOff>
      <xdr:row>12</xdr:row>
      <xdr:rowOff>152400</xdr:rowOff>
    </xdr:from>
    <xdr:to>
      <xdr:col>18</xdr:col>
      <xdr:colOff>0</xdr:colOff>
      <xdr:row>30</xdr:row>
      <xdr:rowOff>152400</xdr:rowOff>
    </xdr:to>
    <xdr:graphicFrame macro="">
      <xdr:nvGraphicFramePr>
        <xdr:cNvPr id="2" name="STS_1_Chart">
          <a:extLst>
            <a:ext uri="{FF2B5EF4-FFF2-40B4-BE49-F238E27FC236}">
              <a16:creationId xmlns:a16="http://schemas.microsoft.com/office/drawing/2014/main" id="{E2A8BC66-708D-4842-AF81-1738AA6289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12</xdr:col>
      <xdr:colOff>0</xdr:colOff>
      <xdr:row>3</xdr:row>
      <xdr:rowOff>88900</xdr:rowOff>
    </xdr:from>
    <xdr:to>
      <xdr:col>16</xdr:col>
      <xdr:colOff>0</xdr:colOff>
      <xdr:row>3</xdr:row>
      <xdr:rowOff>850900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29D698CA-38FC-4446-94AD-E347F5617691}"/>
            </a:ext>
          </a:extLst>
        </xdr:cNvPr>
        <xdr:cNvSpPr txBox="1"/>
      </xdr:nvSpPr>
      <xdr:spPr>
        <a:xfrm>
          <a:off x="7315200" y="571500"/>
          <a:ext cx="2438400" cy="762000"/>
        </a:xfrm>
        <a:prstGeom prst="rect">
          <a:avLst/>
        </a:prstGeom>
        <a:solidFill>
          <a:schemeClr val="lt1"/>
        </a:solidFill>
        <a:ln w="15875" cap="flat" cmpd="sng" algn="ctr">
          <a:solidFill>
            <a:schemeClr val="accent1">
              <a:lumMod val="100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When you select an output from the dropdown list in cell $K$4, the chart will adapt to that output.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9</xdr:col>
      <xdr:colOff>482600</xdr:colOff>
      <xdr:row>15</xdr:row>
      <xdr:rowOff>57150</xdr:rowOff>
    </xdr:from>
    <xdr:to>
      <xdr:col>17</xdr:col>
      <xdr:colOff>482600</xdr:colOff>
      <xdr:row>33</xdr:row>
      <xdr:rowOff>57150</xdr:rowOff>
    </xdr:to>
    <xdr:graphicFrame macro="">
      <xdr:nvGraphicFramePr>
        <xdr:cNvPr id="2" name="STS_1_Chart">
          <a:extLst>
            <a:ext uri="{FF2B5EF4-FFF2-40B4-BE49-F238E27FC236}">
              <a16:creationId xmlns:a16="http://schemas.microsoft.com/office/drawing/2014/main" id="{532B5A33-3426-4CFF-8331-1048400940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11</xdr:col>
      <xdr:colOff>482600</xdr:colOff>
      <xdr:row>3</xdr:row>
      <xdr:rowOff>88900</xdr:rowOff>
    </xdr:from>
    <xdr:to>
      <xdr:col>15</xdr:col>
      <xdr:colOff>482600</xdr:colOff>
      <xdr:row>6</xdr:row>
      <xdr:rowOff>114300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6121DA0F-CC2C-47CC-9EA4-33FC6A192074}"/>
            </a:ext>
          </a:extLst>
        </xdr:cNvPr>
        <xdr:cNvSpPr txBox="1"/>
      </xdr:nvSpPr>
      <xdr:spPr>
        <a:xfrm>
          <a:off x="7315200" y="571500"/>
          <a:ext cx="2438400" cy="762000"/>
        </a:xfrm>
        <a:prstGeom prst="rect">
          <a:avLst/>
        </a:prstGeom>
        <a:solidFill>
          <a:schemeClr val="lt1"/>
        </a:solidFill>
        <a:ln w="15875" cap="flat" cmpd="sng" algn="ctr">
          <a:solidFill>
            <a:schemeClr val="accent1">
              <a:lumMod val="100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When you select an output from the dropdown list in cell $K$4, the chart will adapt to that output.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10</xdr:col>
      <xdr:colOff>0</xdr:colOff>
      <xdr:row>15</xdr:row>
      <xdr:rowOff>57150</xdr:rowOff>
    </xdr:from>
    <xdr:to>
      <xdr:col>18</xdr:col>
      <xdr:colOff>0</xdr:colOff>
      <xdr:row>33</xdr:row>
      <xdr:rowOff>57150</xdr:rowOff>
    </xdr:to>
    <xdr:graphicFrame macro="">
      <xdr:nvGraphicFramePr>
        <xdr:cNvPr id="2" name="STS_1_Chart">
          <a:extLst>
            <a:ext uri="{FF2B5EF4-FFF2-40B4-BE49-F238E27FC236}">
              <a16:creationId xmlns:a16="http://schemas.microsoft.com/office/drawing/2014/main" id="{AAFAACB4-20E1-422A-86E4-DA7DF0C0F6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12</xdr:col>
      <xdr:colOff>0</xdr:colOff>
      <xdr:row>3</xdr:row>
      <xdr:rowOff>88900</xdr:rowOff>
    </xdr:from>
    <xdr:to>
      <xdr:col>16</xdr:col>
      <xdr:colOff>0</xdr:colOff>
      <xdr:row>3</xdr:row>
      <xdr:rowOff>850900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D8EA5B9-47C6-446D-A428-106A6CD8BEA3}"/>
            </a:ext>
          </a:extLst>
        </xdr:cNvPr>
        <xdr:cNvSpPr txBox="1"/>
      </xdr:nvSpPr>
      <xdr:spPr>
        <a:xfrm>
          <a:off x="7315200" y="571500"/>
          <a:ext cx="2438400" cy="762000"/>
        </a:xfrm>
        <a:prstGeom prst="rect">
          <a:avLst/>
        </a:prstGeom>
        <a:solidFill>
          <a:schemeClr val="lt1"/>
        </a:solidFill>
        <a:ln w="15875" cap="flat" cmpd="sng" algn="ctr">
          <a:solidFill>
            <a:schemeClr val="accent1">
              <a:lumMod val="100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When you select an output from the dropdown list in cell $K$4, the chart will adapt to that output.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absolute">
    <xdr:from>
      <xdr:col>10</xdr:col>
      <xdr:colOff>0</xdr:colOff>
      <xdr:row>15</xdr:row>
      <xdr:rowOff>57150</xdr:rowOff>
    </xdr:from>
    <xdr:to>
      <xdr:col>18</xdr:col>
      <xdr:colOff>0</xdr:colOff>
      <xdr:row>33</xdr:row>
      <xdr:rowOff>57150</xdr:rowOff>
    </xdr:to>
    <xdr:graphicFrame macro="">
      <xdr:nvGraphicFramePr>
        <xdr:cNvPr id="2" name="STS_1_Chart">
          <a:extLst>
            <a:ext uri="{FF2B5EF4-FFF2-40B4-BE49-F238E27FC236}">
              <a16:creationId xmlns:a16="http://schemas.microsoft.com/office/drawing/2014/main" id="{13190468-4EDF-4F0D-9613-91B55349A0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12</xdr:col>
      <xdr:colOff>0</xdr:colOff>
      <xdr:row>3</xdr:row>
      <xdr:rowOff>88900</xdr:rowOff>
    </xdr:from>
    <xdr:to>
      <xdr:col>16</xdr:col>
      <xdr:colOff>0</xdr:colOff>
      <xdr:row>3</xdr:row>
      <xdr:rowOff>850900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58EEDC0-7766-454C-9240-5B8925BE15CC}"/>
            </a:ext>
          </a:extLst>
        </xdr:cNvPr>
        <xdr:cNvSpPr txBox="1"/>
      </xdr:nvSpPr>
      <xdr:spPr>
        <a:xfrm>
          <a:off x="7315200" y="571500"/>
          <a:ext cx="2438400" cy="762000"/>
        </a:xfrm>
        <a:prstGeom prst="rect">
          <a:avLst/>
        </a:prstGeom>
        <a:solidFill>
          <a:schemeClr val="lt1"/>
        </a:solidFill>
        <a:ln w="15875" cap="flat" cmpd="sng" algn="ctr">
          <a:solidFill>
            <a:schemeClr val="accent1">
              <a:lumMod val="100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When you select an output from the dropdown list in cell $K$4, the chart will adapt to that output.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drawing" Target="../drawings/drawing11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drawing" Target="../drawings/drawing12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drawing" Target="../drawings/drawing13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drawing" Target="../drawings/drawing14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drawing" Target="../drawings/drawing15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J27"/>
  <sheetViews>
    <sheetView tabSelected="1" workbookViewId="0">
      <selection activeCell="I17" sqref="I17"/>
    </sheetView>
  </sheetViews>
  <sheetFormatPr defaultColWidth="9.1796875" defaultRowHeight="14.5" x14ac:dyDescent="0.35"/>
  <cols>
    <col min="1" max="1" width="34.7265625" style="2" customWidth="1"/>
    <col min="2" max="2" width="13.54296875" style="2" bestFit="1" customWidth="1"/>
    <col min="3" max="3" width="12.1796875" style="2" customWidth="1"/>
    <col min="4" max="4" width="17.81640625" style="2" bestFit="1" customWidth="1"/>
    <col min="5" max="6" width="16.54296875" style="2" customWidth="1"/>
    <col min="7" max="7" width="9.1796875" style="2"/>
    <col min="8" max="8" width="24.453125" style="2" customWidth="1"/>
    <col min="9" max="9" width="26.54296875" style="2" bestFit="1" customWidth="1"/>
    <col min="10" max="16384" width="9.1796875" style="2"/>
  </cols>
  <sheetData>
    <row r="1" spans="1:10" x14ac:dyDescent="0.35">
      <c r="A1" s="1" t="s">
        <v>21</v>
      </c>
    </row>
    <row r="2" spans="1:10" x14ac:dyDescent="0.35">
      <c r="A2" s="1"/>
      <c r="I2" s="2" t="s">
        <v>42</v>
      </c>
    </row>
    <row r="3" spans="1:10" x14ac:dyDescent="0.35">
      <c r="A3" s="1" t="s">
        <v>9</v>
      </c>
      <c r="H3" s="1"/>
      <c r="I3" s="2" t="s">
        <v>26</v>
      </c>
      <c r="J3" s="2" t="s">
        <v>27</v>
      </c>
    </row>
    <row r="4" spans="1:10" x14ac:dyDescent="0.35">
      <c r="A4" s="2" t="s">
        <v>14</v>
      </c>
      <c r="B4" s="3" t="s">
        <v>15</v>
      </c>
      <c r="C4" s="3" t="s">
        <v>16</v>
      </c>
      <c r="D4" s="3" t="s">
        <v>17</v>
      </c>
      <c r="E4" s="3" t="s">
        <v>18</v>
      </c>
      <c r="F4" s="3" t="s">
        <v>19</v>
      </c>
      <c r="H4" s="4"/>
      <c r="I4" s="4" t="s">
        <v>28</v>
      </c>
      <c r="J4" s="2" t="s">
        <v>29</v>
      </c>
    </row>
    <row r="5" spans="1:10" x14ac:dyDescent="0.35">
      <c r="A5" s="5" t="s">
        <v>1</v>
      </c>
      <c r="B5" s="12">
        <v>1.5</v>
      </c>
      <c r="C5" s="12">
        <v>3</v>
      </c>
      <c r="D5" s="12">
        <v>5</v>
      </c>
      <c r="E5" s="12">
        <v>6</v>
      </c>
      <c r="F5" s="12">
        <v>8</v>
      </c>
      <c r="H5" s="4"/>
      <c r="I5" s="4" t="s">
        <v>30</v>
      </c>
      <c r="J5" s="2" t="s">
        <v>31</v>
      </c>
    </row>
    <row r="6" spans="1:10" x14ac:dyDescent="0.35">
      <c r="A6" s="2" t="s">
        <v>2</v>
      </c>
      <c r="B6" s="12">
        <v>30</v>
      </c>
      <c r="C6" s="12">
        <v>25</v>
      </c>
      <c r="D6" s="12">
        <v>40</v>
      </c>
      <c r="E6" s="12">
        <v>45</v>
      </c>
      <c r="F6" s="12">
        <v>55</v>
      </c>
      <c r="H6" s="4"/>
      <c r="I6" s="4" t="s">
        <v>32</v>
      </c>
      <c r="J6" s="2" t="s">
        <v>33</v>
      </c>
    </row>
    <row r="7" spans="1:10" x14ac:dyDescent="0.35">
      <c r="A7" s="2" t="s">
        <v>3</v>
      </c>
      <c r="B7" s="12">
        <v>1000</v>
      </c>
      <c r="C7" s="12">
        <v>1000</v>
      </c>
      <c r="D7" s="12">
        <v>1000</v>
      </c>
      <c r="E7" s="12">
        <v>200</v>
      </c>
      <c r="F7" s="12">
        <v>200</v>
      </c>
      <c r="H7" s="4"/>
      <c r="I7" s="4" t="s">
        <v>34</v>
      </c>
      <c r="J7" s="2" t="s">
        <v>35</v>
      </c>
    </row>
    <row r="8" spans="1:10" x14ac:dyDescent="0.35">
      <c r="B8" s="6"/>
      <c r="C8" s="6"/>
      <c r="D8" s="6"/>
      <c r="E8" s="6"/>
      <c r="F8" s="6"/>
      <c r="H8" s="4"/>
      <c r="I8" s="4" t="s">
        <v>36</v>
      </c>
      <c r="J8" s="2" t="s">
        <v>37</v>
      </c>
    </row>
    <row r="9" spans="1:10" x14ac:dyDescent="0.35">
      <c r="A9" s="2" t="s">
        <v>20</v>
      </c>
      <c r="B9" s="13">
        <v>2000</v>
      </c>
      <c r="C9" s="13">
        <v>2500</v>
      </c>
      <c r="D9" s="13">
        <v>3000</v>
      </c>
      <c r="E9" s="13">
        <v>5500</v>
      </c>
      <c r="F9" s="13">
        <v>7000</v>
      </c>
      <c r="H9" s="4"/>
      <c r="I9" s="4" t="s">
        <v>38</v>
      </c>
      <c r="J9" s="2" t="s">
        <v>39</v>
      </c>
    </row>
    <row r="10" spans="1:10" x14ac:dyDescent="0.35">
      <c r="B10" s="6"/>
      <c r="C10" s="6"/>
      <c r="D10" s="6"/>
      <c r="E10" s="6"/>
      <c r="F10" s="6"/>
      <c r="H10" s="4"/>
      <c r="I10" s="4" t="s">
        <v>40</v>
      </c>
      <c r="J10" s="2" t="s">
        <v>41</v>
      </c>
    </row>
    <row r="11" spans="1:10" x14ac:dyDescent="0.35">
      <c r="A11" s="1" t="s">
        <v>10</v>
      </c>
      <c r="B11" s="6"/>
      <c r="C11" s="6"/>
      <c r="D11" s="6"/>
      <c r="E11" s="6"/>
      <c r="F11" s="6"/>
    </row>
    <row r="12" spans="1:10" x14ac:dyDescent="0.35">
      <c r="A12" s="2" t="s">
        <v>0</v>
      </c>
      <c r="B12" s="7" t="s">
        <v>15</v>
      </c>
      <c r="C12" s="7" t="s">
        <v>16</v>
      </c>
      <c r="D12" s="7" t="s">
        <v>17</v>
      </c>
      <c r="E12" s="7" t="s">
        <v>18</v>
      </c>
      <c r="F12" s="7" t="s">
        <v>19</v>
      </c>
    </row>
    <row r="13" spans="1:10" x14ac:dyDescent="0.35">
      <c r="A13" s="2" t="s">
        <v>22</v>
      </c>
      <c r="B13" s="14">
        <v>1</v>
      </c>
      <c r="C13" s="14">
        <v>0</v>
      </c>
      <c r="D13" s="14">
        <v>0</v>
      </c>
      <c r="E13" s="14">
        <v>1</v>
      </c>
      <c r="F13" s="14">
        <v>1</v>
      </c>
    </row>
    <row r="14" spans="1:10" x14ac:dyDescent="0.35">
      <c r="B14" s="8"/>
      <c r="C14" s="8"/>
      <c r="D14" s="8"/>
      <c r="E14" s="8"/>
      <c r="F14" s="8"/>
    </row>
    <row r="15" spans="1:10" x14ac:dyDescent="0.35">
      <c r="A15" s="2" t="s">
        <v>23</v>
      </c>
      <c r="B15" s="6">
        <f>B7*B13</f>
        <v>1000</v>
      </c>
      <c r="C15" s="6">
        <f t="shared" ref="C15:F15" si="0">C7*C13</f>
        <v>0</v>
      </c>
      <c r="D15" s="6">
        <f t="shared" si="0"/>
        <v>0</v>
      </c>
      <c r="E15" s="6">
        <f t="shared" si="0"/>
        <v>200</v>
      </c>
      <c r="F15" s="6">
        <f t="shared" si="0"/>
        <v>200</v>
      </c>
    </row>
    <row r="16" spans="1:10" x14ac:dyDescent="0.35">
      <c r="B16" s="9" t="s">
        <v>25</v>
      </c>
      <c r="C16" s="9" t="s">
        <v>25</v>
      </c>
      <c r="D16" s="9" t="s">
        <v>25</v>
      </c>
      <c r="E16" s="9" t="s">
        <v>25</v>
      </c>
      <c r="F16" s="9" t="s">
        <v>25</v>
      </c>
    </row>
    <row r="17" spans="1:6" x14ac:dyDescent="0.35">
      <c r="A17" s="2" t="s">
        <v>4</v>
      </c>
      <c r="B17" s="14">
        <v>1000</v>
      </c>
      <c r="C17" s="14">
        <v>0</v>
      </c>
      <c r="D17" s="14">
        <v>0</v>
      </c>
      <c r="E17" s="14">
        <v>200</v>
      </c>
      <c r="F17" s="14">
        <v>472.72726440429688</v>
      </c>
    </row>
    <row r="18" spans="1:6" x14ac:dyDescent="0.35">
      <c r="B18" s="9" t="s">
        <v>25</v>
      </c>
      <c r="C18" s="9" t="s">
        <v>25</v>
      </c>
      <c r="D18" s="9" t="s">
        <v>25</v>
      </c>
      <c r="E18" s="9" t="s">
        <v>25</v>
      </c>
      <c r="F18" s="9" t="s">
        <v>25</v>
      </c>
    </row>
    <row r="19" spans="1:6" x14ac:dyDescent="0.35">
      <c r="A19" s="2" t="s">
        <v>24</v>
      </c>
      <c r="B19" s="8">
        <f>B13*MIN($D$23/B5,$D$24/B6)</f>
        <v>2166.6666666666665</v>
      </c>
      <c r="C19" s="8">
        <f t="shared" ref="C19:F19" si="1">C13*MIN($D$23/C5,$D$24/C6)</f>
        <v>0</v>
      </c>
      <c r="D19" s="8">
        <f t="shared" si="1"/>
        <v>0</v>
      </c>
      <c r="E19" s="8">
        <f t="shared" si="1"/>
        <v>1083.3333333333333</v>
      </c>
      <c r="F19" s="8">
        <f t="shared" si="1"/>
        <v>812.5</v>
      </c>
    </row>
    <row r="20" spans="1:6" x14ac:dyDescent="0.35">
      <c r="B20" s="8"/>
      <c r="C20" s="8"/>
      <c r="D20" s="8"/>
      <c r="E20" s="8"/>
      <c r="F20" s="8"/>
    </row>
    <row r="21" spans="1:6" x14ac:dyDescent="0.35">
      <c r="A21" s="1" t="s">
        <v>5</v>
      </c>
      <c r="B21" s="8"/>
      <c r="C21" s="8"/>
      <c r="D21" s="8"/>
      <c r="E21" s="8"/>
      <c r="F21" s="8"/>
    </row>
    <row r="22" spans="1:6" x14ac:dyDescent="0.35">
      <c r="B22" s="10" t="s">
        <v>11</v>
      </c>
      <c r="C22" s="10"/>
      <c r="D22" s="10" t="s">
        <v>12</v>
      </c>
      <c r="E22" s="10"/>
      <c r="F22" s="10"/>
    </row>
    <row r="23" spans="1:6" x14ac:dyDescent="0.35">
      <c r="A23" s="2" t="s">
        <v>6</v>
      </c>
      <c r="B23" s="8">
        <f>SUMPRODUCT(B5:F5,Units_produced)</f>
        <v>6481.818115234375</v>
      </c>
      <c r="C23" s="11" t="s">
        <v>25</v>
      </c>
      <c r="D23" s="6">
        <v>6500</v>
      </c>
      <c r="E23" s="8"/>
      <c r="F23" s="8"/>
    </row>
    <row r="24" spans="1:6" x14ac:dyDescent="0.35">
      <c r="A24" s="2" t="s">
        <v>7</v>
      </c>
      <c r="B24" s="8">
        <f>SUMPRODUCT(B6:F6,Units_produced)</f>
        <v>64999.999542236328</v>
      </c>
      <c r="C24" s="11" t="s">
        <v>25</v>
      </c>
      <c r="D24" s="6">
        <v>65000</v>
      </c>
      <c r="E24" s="8"/>
      <c r="F24" s="8"/>
    </row>
    <row r="25" spans="1:6" x14ac:dyDescent="0.35">
      <c r="B25" s="8"/>
      <c r="C25" s="6"/>
      <c r="D25" s="6"/>
      <c r="E25" s="6"/>
      <c r="F25" s="6"/>
    </row>
    <row r="26" spans="1:6" x14ac:dyDescent="0.35">
      <c r="A26" s="1" t="s">
        <v>13</v>
      </c>
      <c r="B26" s="6"/>
      <c r="C26" s="6"/>
      <c r="D26" s="6"/>
      <c r="E26" s="6"/>
      <c r="F26" s="6"/>
    </row>
    <row r="27" spans="1:6" x14ac:dyDescent="0.35">
      <c r="A27" s="2" t="s">
        <v>8</v>
      </c>
      <c r="B27" s="15">
        <f>SUMPRODUCT(Profit_contribution_unit,Units_produced)</f>
        <v>6409090.8508300781</v>
      </c>
      <c r="C27" s="6"/>
      <c r="D27" s="6"/>
      <c r="E27" s="6"/>
      <c r="F27" s="6"/>
    </row>
  </sheetData>
  <phoneticPr fontId="2" type="noConversion"/>
  <printOptions horizontalCentered="1" verticalCentered="1" headings="1" gridLines="1" gridLinesSet="0"/>
  <pageMargins left="0.75" right="0.75" top="1" bottom="1" header="0.5" footer="0.5"/>
  <pageSetup scale="80" orientation="portrait" horizontalDpi="300" verticalDpi="300" r:id="rId1"/>
  <headerFooter alignWithMargins="0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FF290-2A14-4CE5-A329-359C3C3F45E8}">
  <dimension ref="A1:K12"/>
  <sheetViews>
    <sheetView workbookViewId="0">
      <selection activeCell="I19" sqref="I19"/>
    </sheetView>
  </sheetViews>
  <sheetFormatPr defaultRowHeight="12.5" x14ac:dyDescent="0.25"/>
  <sheetData>
    <row r="1" spans="1:11" ht="13" x14ac:dyDescent="0.3">
      <c r="A1" s="17" t="s">
        <v>44</v>
      </c>
      <c r="K1" s="21" t="str">
        <f>CONCATENATE("Sensitivity of ",$K$4," to ","Profit Contribution Large Minivans")</f>
        <v>Sensitivity of Produce_at_least_minimum_1 to Profit Contribution Large Minivans</v>
      </c>
    </row>
    <row r="3" spans="1:11" x14ac:dyDescent="0.25">
      <c r="A3" t="s">
        <v>59</v>
      </c>
      <c r="K3" t="s">
        <v>46</v>
      </c>
    </row>
    <row r="4" spans="1:11" ht="137.5" x14ac:dyDescent="0.25">
      <c r="B4" s="19" t="s">
        <v>47</v>
      </c>
      <c r="C4" s="19" t="s">
        <v>48</v>
      </c>
      <c r="D4" s="19" t="s">
        <v>49</v>
      </c>
      <c r="E4" s="19" t="s">
        <v>50</v>
      </c>
      <c r="F4" s="19" t="s">
        <v>51</v>
      </c>
      <c r="J4" s="21">
        <f>MATCH($K$4,OutputAddresses,0)</f>
        <v>1</v>
      </c>
      <c r="K4" s="20" t="s">
        <v>47</v>
      </c>
    </row>
    <row r="5" spans="1:11" x14ac:dyDescent="0.25">
      <c r="A5" s="35">
        <v>6400</v>
      </c>
      <c r="B5" s="26">
        <v>1</v>
      </c>
      <c r="C5" s="27">
        <v>0</v>
      </c>
      <c r="D5" s="27">
        <v>0</v>
      </c>
      <c r="E5" s="27">
        <v>1</v>
      </c>
      <c r="F5" s="28">
        <v>0</v>
      </c>
      <c r="K5">
        <f>INDEX(OutputValues,1,$J$4)</f>
        <v>1</v>
      </c>
    </row>
    <row r="6" spans="1:11" x14ac:dyDescent="0.25">
      <c r="A6" s="35">
        <v>6600</v>
      </c>
      <c r="B6" s="29">
        <v>1</v>
      </c>
      <c r="C6" s="30">
        <v>0</v>
      </c>
      <c r="D6" s="30">
        <v>0</v>
      </c>
      <c r="E6" s="30">
        <v>1</v>
      </c>
      <c r="F6" s="31">
        <v>0</v>
      </c>
      <c r="K6">
        <f>INDEX(OutputValues,2,$J$4)</f>
        <v>1</v>
      </c>
    </row>
    <row r="7" spans="1:11" x14ac:dyDescent="0.25">
      <c r="A7" s="35">
        <v>6800</v>
      </c>
      <c r="B7" s="29">
        <v>1</v>
      </c>
      <c r="C7" s="30">
        <v>0</v>
      </c>
      <c r="D7" s="30">
        <v>0</v>
      </c>
      <c r="E7" s="30">
        <v>1</v>
      </c>
      <c r="F7" s="31">
        <v>1</v>
      </c>
      <c r="K7">
        <f>INDEX(OutputValues,3,$J$4)</f>
        <v>1</v>
      </c>
    </row>
    <row r="8" spans="1:11" x14ac:dyDescent="0.25">
      <c r="A8" s="35">
        <v>7000</v>
      </c>
      <c r="B8" s="29">
        <v>1</v>
      </c>
      <c r="C8" s="30">
        <v>0</v>
      </c>
      <c r="D8" s="30">
        <v>0</v>
      </c>
      <c r="E8" s="30">
        <v>1</v>
      </c>
      <c r="F8" s="31">
        <v>1</v>
      </c>
      <c r="K8">
        <f>INDEX(OutputValues,4,$J$4)</f>
        <v>1</v>
      </c>
    </row>
    <row r="9" spans="1:11" x14ac:dyDescent="0.25">
      <c r="A9" s="35">
        <v>7200</v>
      </c>
      <c r="B9" s="29">
        <v>1</v>
      </c>
      <c r="C9" s="30">
        <v>0</v>
      </c>
      <c r="D9" s="30">
        <v>0</v>
      </c>
      <c r="E9" s="30">
        <v>0</v>
      </c>
      <c r="F9" s="31">
        <v>1</v>
      </c>
      <c r="K9">
        <f>INDEX(OutputValues,5,$J$4)</f>
        <v>1</v>
      </c>
    </row>
    <row r="10" spans="1:11" x14ac:dyDescent="0.25">
      <c r="A10" s="35">
        <v>7400</v>
      </c>
      <c r="B10" s="29">
        <v>1</v>
      </c>
      <c r="C10" s="30">
        <v>0</v>
      </c>
      <c r="D10" s="30">
        <v>0</v>
      </c>
      <c r="E10" s="30">
        <v>0</v>
      </c>
      <c r="F10" s="31">
        <v>1</v>
      </c>
      <c r="K10">
        <f>INDEX(OutputValues,6,$J$4)</f>
        <v>1</v>
      </c>
    </row>
    <row r="11" spans="1:11" x14ac:dyDescent="0.25">
      <c r="A11" s="35">
        <v>7600</v>
      </c>
      <c r="B11" s="29">
        <v>1</v>
      </c>
      <c r="C11" s="30">
        <v>0</v>
      </c>
      <c r="D11" s="30">
        <v>0</v>
      </c>
      <c r="E11" s="30">
        <v>0</v>
      </c>
      <c r="F11" s="31">
        <v>1</v>
      </c>
      <c r="K11">
        <f>INDEX(OutputValues,7,$J$4)</f>
        <v>1</v>
      </c>
    </row>
    <row r="12" spans="1:11" x14ac:dyDescent="0.25">
      <c r="A12" s="35">
        <v>7800</v>
      </c>
      <c r="B12" s="32">
        <v>1</v>
      </c>
      <c r="C12" s="33">
        <v>0</v>
      </c>
      <c r="D12" s="33">
        <v>0</v>
      </c>
      <c r="E12" s="33">
        <v>0</v>
      </c>
      <c r="F12" s="34">
        <v>1</v>
      </c>
      <c r="K12">
        <f>INDEX(OutputValues,8,$J$4)</f>
        <v>1</v>
      </c>
    </row>
  </sheetData>
  <dataValidations count="1">
    <dataValidation type="list" allowBlank="1" showInputMessage="1" showErrorMessage="1" sqref="K4" xr:uid="{5ABF8CD1-20B5-4BD9-92C5-4FE7BA561843}">
      <formula1>OutputAddresses</formula1>
    </dataValidation>
  </dataValidations>
  <pageMargins left="0.7" right="0.7" top="0.75" bottom="0.75" header="0.3" footer="0.3"/>
  <drawing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00195-C04B-49D2-BA07-A893B05EA489}">
  <dimension ref="A1:K12"/>
  <sheetViews>
    <sheetView workbookViewId="0">
      <selection activeCell="J27" sqref="J27"/>
    </sheetView>
  </sheetViews>
  <sheetFormatPr defaultRowHeight="12.5" x14ac:dyDescent="0.25"/>
  <sheetData>
    <row r="1" spans="1:11" ht="13" x14ac:dyDescent="0.3">
      <c r="A1" s="17" t="s">
        <v>44</v>
      </c>
      <c r="K1" s="21" t="str">
        <f>CONCATENATE("Sensitivity of ",$K$4," to ","Profit Contribution Large Minivans")</f>
        <v>Sensitivity of Units_produced_1 to Profit Contribution Large Minivans</v>
      </c>
    </row>
    <row r="3" spans="1:11" x14ac:dyDescent="0.25">
      <c r="A3" t="s">
        <v>59</v>
      </c>
      <c r="K3" t="s">
        <v>46</v>
      </c>
    </row>
    <row r="4" spans="1:11" ht="84" x14ac:dyDescent="0.25">
      <c r="B4" s="19" t="s">
        <v>53</v>
      </c>
      <c r="C4" s="19" t="s">
        <v>54</v>
      </c>
      <c r="D4" s="19" t="s">
        <v>55</v>
      </c>
      <c r="E4" s="19" t="s">
        <v>56</v>
      </c>
      <c r="F4" s="19" t="s">
        <v>57</v>
      </c>
      <c r="J4" s="21">
        <f>MATCH($K$4,OutputAddresses,0)</f>
        <v>1</v>
      </c>
      <c r="K4" s="20" t="s">
        <v>53</v>
      </c>
    </row>
    <row r="5" spans="1:11" x14ac:dyDescent="0.25">
      <c r="A5" s="35">
        <v>6400</v>
      </c>
      <c r="B5" s="26">
        <v>1000</v>
      </c>
      <c r="C5" s="27">
        <v>2.5579538487363607E-13</v>
      </c>
      <c r="D5" s="27">
        <v>0</v>
      </c>
      <c r="E5" s="27">
        <v>777.7777777777776</v>
      </c>
      <c r="F5" s="28">
        <v>0</v>
      </c>
      <c r="K5">
        <f>INDEX(OutputValues,1,$J$4)</f>
        <v>1000</v>
      </c>
    </row>
    <row r="6" spans="1:11" x14ac:dyDescent="0.25">
      <c r="A6" s="35">
        <v>6600</v>
      </c>
      <c r="B6" s="29">
        <v>1000</v>
      </c>
      <c r="C6" s="30">
        <v>2.5579538487363607E-13</v>
      </c>
      <c r="D6" s="30">
        <v>0</v>
      </c>
      <c r="E6" s="30">
        <v>777.7777777777776</v>
      </c>
      <c r="F6" s="31">
        <v>0</v>
      </c>
      <c r="K6">
        <f>INDEX(OutputValues,2,$J$4)</f>
        <v>1000</v>
      </c>
    </row>
    <row r="7" spans="1:11" x14ac:dyDescent="0.25">
      <c r="A7" s="35">
        <v>6800</v>
      </c>
      <c r="B7" s="29">
        <v>1000</v>
      </c>
      <c r="C7" s="30">
        <v>1.2256862191861746E-13</v>
      </c>
      <c r="D7" s="30">
        <v>0</v>
      </c>
      <c r="E7" s="30">
        <v>200</v>
      </c>
      <c r="F7" s="31">
        <v>472.72727272727258</v>
      </c>
      <c r="K7">
        <f>INDEX(OutputValues,3,$J$4)</f>
        <v>1000</v>
      </c>
    </row>
    <row r="8" spans="1:11" x14ac:dyDescent="0.25">
      <c r="A8" s="35">
        <v>7000</v>
      </c>
      <c r="B8" s="29">
        <v>1000.0000000000002</v>
      </c>
      <c r="C8" s="30">
        <v>0</v>
      </c>
      <c r="D8" s="30">
        <v>0</v>
      </c>
      <c r="E8" s="30">
        <v>200</v>
      </c>
      <c r="F8" s="31">
        <v>472.72727272727246</v>
      </c>
      <c r="K8">
        <f>INDEX(OutputValues,4,$J$4)</f>
        <v>1000.0000000000002</v>
      </c>
    </row>
    <row r="9" spans="1:11" x14ac:dyDescent="0.25">
      <c r="A9" s="35">
        <v>7200</v>
      </c>
      <c r="B9" s="29">
        <v>1031.7460317460318</v>
      </c>
      <c r="C9" s="30">
        <v>0</v>
      </c>
      <c r="D9" s="30">
        <v>0</v>
      </c>
      <c r="E9" s="30">
        <v>0</v>
      </c>
      <c r="F9" s="31">
        <v>619.04761904761904</v>
      </c>
      <c r="K9">
        <f>INDEX(OutputValues,5,$J$4)</f>
        <v>1031.7460317460318</v>
      </c>
    </row>
    <row r="10" spans="1:11" x14ac:dyDescent="0.25">
      <c r="A10" s="35">
        <v>7400</v>
      </c>
      <c r="B10" s="29">
        <v>1031.7460317460318</v>
      </c>
      <c r="C10" s="30">
        <v>0</v>
      </c>
      <c r="D10" s="30">
        <v>0</v>
      </c>
      <c r="E10" s="30">
        <v>0</v>
      </c>
      <c r="F10" s="31">
        <v>619.04761904761904</v>
      </c>
      <c r="K10">
        <f>INDEX(OutputValues,6,$J$4)</f>
        <v>1031.7460317460318</v>
      </c>
    </row>
    <row r="11" spans="1:11" x14ac:dyDescent="0.25">
      <c r="A11" s="35">
        <v>7600</v>
      </c>
      <c r="B11" s="29">
        <v>1031.7460317460318</v>
      </c>
      <c r="C11" s="30">
        <v>0</v>
      </c>
      <c r="D11" s="30">
        <v>0</v>
      </c>
      <c r="E11" s="30">
        <v>0</v>
      </c>
      <c r="F11" s="31">
        <v>619.04761904761904</v>
      </c>
      <c r="K11">
        <f>INDEX(OutputValues,7,$J$4)</f>
        <v>1031.7460317460318</v>
      </c>
    </row>
    <row r="12" spans="1:11" x14ac:dyDescent="0.25">
      <c r="A12" s="35">
        <v>7800</v>
      </c>
      <c r="B12" s="32">
        <v>1031.7460317460318</v>
      </c>
      <c r="C12" s="33">
        <v>0</v>
      </c>
      <c r="D12" s="33">
        <v>0</v>
      </c>
      <c r="E12" s="33">
        <v>0</v>
      </c>
      <c r="F12" s="34">
        <v>619.04761904761904</v>
      </c>
      <c r="K12">
        <f>INDEX(OutputValues,8,$J$4)</f>
        <v>1031.7460317460318</v>
      </c>
    </row>
  </sheetData>
  <dataValidations count="1">
    <dataValidation type="list" allowBlank="1" showInputMessage="1" showErrorMessage="1" sqref="K4" xr:uid="{C6AEF31B-EC4C-4983-A617-DDCBD7B9D632}">
      <formula1>OutputAddresses</formula1>
    </dataValidation>
  </dataValidations>
  <pageMargins left="0.7" right="0.7" top="0.75" bottom="0.75" header="0.3" footer="0.3"/>
  <drawing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58476-8023-4507-B31E-5B9CC6B18C50}">
  <dimension ref="A1:K15"/>
  <sheetViews>
    <sheetView workbookViewId="0">
      <selection activeCell="H22" sqref="H22"/>
    </sheetView>
  </sheetViews>
  <sheetFormatPr defaultRowHeight="12.5" x14ac:dyDescent="0.25"/>
  <cols>
    <col min="2" max="2" width="10.54296875" bestFit="1" customWidth="1"/>
  </cols>
  <sheetData>
    <row r="1" spans="1:11" ht="13" x14ac:dyDescent="0.3">
      <c r="A1" s="17" t="s">
        <v>44</v>
      </c>
      <c r="K1" s="21" t="str">
        <f>CONCATENATE("Sensitivity of ",$K$4," to ","Profit Contribution Large Minivans")</f>
        <v>Sensitivity of $B$27 to Profit Contribution Large Minivans</v>
      </c>
    </row>
    <row r="3" spans="1:11" x14ac:dyDescent="0.25">
      <c r="A3" t="s">
        <v>60</v>
      </c>
      <c r="K3" t="s">
        <v>46</v>
      </c>
    </row>
    <row r="4" spans="1:11" ht="33" x14ac:dyDescent="0.25">
      <c r="B4" s="19" t="s">
        <v>43</v>
      </c>
      <c r="J4" s="21">
        <f>MATCH($K$4,OutputAddresses,0)</f>
        <v>1</v>
      </c>
      <c r="K4" s="20" t="s">
        <v>43</v>
      </c>
    </row>
    <row r="5" spans="1:11" x14ac:dyDescent="0.25">
      <c r="A5" s="18">
        <v>100</v>
      </c>
      <c r="B5" s="22">
        <v>6409090.9100000001</v>
      </c>
      <c r="K5">
        <f>INDEX(OutputValues,1,$J$4)</f>
        <v>6409090.9100000001</v>
      </c>
    </row>
    <row r="6" spans="1:11" x14ac:dyDescent="0.25">
      <c r="A6" s="18">
        <v>120</v>
      </c>
      <c r="B6" s="23">
        <v>6409090.9100000001</v>
      </c>
      <c r="K6">
        <f>INDEX(OutputValues,2,$J$4)</f>
        <v>6409090.9100000001</v>
      </c>
    </row>
    <row r="7" spans="1:11" x14ac:dyDescent="0.25">
      <c r="A7" s="18">
        <v>140</v>
      </c>
      <c r="B7" s="23">
        <v>6409090.9100000001</v>
      </c>
      <c r="K7">
        <f>INDEX(OutputValues,3,$J$4)</f>
        <v>6409090.9100000001</v>
      </c>
    </row>
    <row r="8" spans="1:11" x14ac:dyDescent="0.25">
      <c r="A8" s="18">
        <v>160</v>
      </c>
      <c r="B8" s="23">
        <v>6409090.9100000001</v>
      </c>
      <c r="K8">
        <f>INDEX(OutputValues,4,$J$4)</f>
        <v>6409090.9100000001</v>
      </c>
    </row>
    <row r="9" spans="1:11" x14ac:dyDescent="0.25">
      <c r="A9" s="18">
        <v>180</v>
      </c>
      <c r="B9" s="23">
        <v>6409090.9100000001</v>
      </c>
      <c r="K9">
        <f>INDEX(OutputValues,5,$J$4)</f>
        <v>6409090.9100000001</v>
      </c>
    </row>
    <row r="10" spans="1:11" x14ac:dyDescent="0.25">
      <c r="A10" s="18">
        <v>200</v>
      </c>
      <c r="B10" s="23">
        <v>6409090.9100000001</v>
      </c>
      <c r="K10">
        <f>INDEX(OutputValues,6,$J$4)</f>
        <v>6409090.9100000001</v>
      </c>
    </row>
    <row r="11" spans="1:11" x14ac:dyDescent="0.25">
      <c r="A11" s="18">
        <v>220</v>
      </c>
      <c r="B11" s="23">
        <v>6409090.9100000001</v>
      </c>
      <c r="K11">
        <f>INDEX(OutputValues,7,$J$4)</f>
        <v>6409090.9100000001</v>
      </c>
    </row>
    <row r="12" spans="1:11" x14ac:dyDescent="0.25">
      <c r="A12" s="18">
        <v>240</v>
      </c>
      <c r="B12" s="23">
        <v>6409090.9100000001</v>
      </c>
      <c r="K12">
        <f>INDEX(OutputValues,8,$J$4)</f>
        <v>6409090.9100000001</v>
      </c>
    </row>
    <row r="13" spans="1:11" x14ac:dyDescent="0.25">
      <c r="A13" s="18">
        <v>260</v>
      </c>
      <c r="B13" s="23">
        <v>6409090.9100000001</v>
      </c>
      <c r="K13">
        <f>INDEX(OutputValues,9,$J$4)</f>
        <v>6409090.9100000001</v>
      </c>
    </row>
    <row r="14" spans="1:11" x14ac:dyDescent="0.25">
      <c r="A14" s="18">
        <v>280</v>
      </c>
      <c r="B14" s="23">
        <v>6409090.9100000001</v>
      </c>
      <c r="K14">
        <f>INDEX(OutputValues,10,$J$4)</f>
        <v>6409090.9100000001</v>
      </c>
    </row>
    <row r="15" spans="1:11" x14ac:dyDescent="0.25">
      <c r="A15" s="18">
        <v>300</v>
      </c>
      <c r="B15" s="24">
        <v>6409090.9100000001</v>
      </c>
      <c r="K15">
        <f>INDEX(OutputValues,11,$J$4)</f>
        <v>6409090.9100000001</v>
      </c>
    </row>
  </sheetData>
  <dataValidations count="1">
    <dataValidation type="list" allowBlank="1" showInputMessage="1" showErrorMessage="1" sqref="K4" xr:uid="{496CE3BF-D067-4C9F-8123-9632189BCA6F}">
      <formula1>OutputAddresses</formula1>
    </dataValidation>
  </dataValidations>
  <pageMargins left="0.7" right="0.7" top="0.75" bottom="0.75" header="0.3" footer="0.3"/>
  <drawing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645EE-A6B5-497B-9395-B8929D9C56E5}">
  <dimension ref="A1:K15"/>
  <sheetViews>
    <sheetView workbookViewId="0">
      <selection activeCell="H17" sqref="H17"/>
    </sheetView>
  </sheetViews>
  <sheetFormatPr defaultRowHeight="12.5" x14ac:dyDescent="0.25"/>
  <sheetData>
    <row r="1" spans="1:11" ht="13" x14ac:dyDescent="0.3">
      <c r="A1" s="17" t="s">
        <v>44</v>
      </c>
      <c r="K1" s="21" t="str">
        <f>CONCATENATE("Sensitivity of ",$K$4," to ","Profit Contribution Large Minivans")</f>
        <v>Sensitivity of Produce_at_least_minimum_1 to Profit Contribution Large Minivans</v>
      </c>
    </row>
    <row r="3" spans="1:11" x14ac:dyDescent="0.25">
      <c r="A3" t="s">
        <v>60</v>
      </c>
      <c r="K3" t="s">
        <v>46</v>
      </c>
    </row>
    <row r="4" spans="1:11" ht="137.5" x14ac:dyDescent="0.25">
      <c r="B4" s="19" t="s">
        <v>47</v>
      </c>
      <c r="C4" s="19" t="s">
        <v>48</v>
      </c>
      <c r="D4" s="19" t="s">
        <v>49</v>
      </c>
      <c r="E4" s="19" t="s">
        <v>50</v>
      </c>
      <c r="F4" s="19" t="s">
        <v>51</v>
      </c>
      <c r="J4" s="21">
        <f>MATCH($K$4,OutputAddresses,0)</f>
        <v>1</v>
      </c>
      <c r="K4" s="20" t="s">
        <v>47</v>
      </c>
    </row>
    <row r="5" spans="1:11" x14ac:dyDescent="0.25">
      <c r="A5" s="18">
        <v>100</v>
      </c>
      <c r="B5" s="26">
        <v>1</v>
      </c>
      <c r="C5" s="27">
        <v>0</v>
      </c>
      <c r="D5" s="27">
        <v>0</v>
      </c>
      <c r="E5" s="27">
        <v>1</v>
      </c>
      <c r="F5" s="28">
        <v>1</v>
      </c>
      <c r="K5">
        <f>INDEX(OutputValues,1,$J$4)</f>
        <v>1</v>
      </c>
    </row>
    <row r="6" spans="1:11" x14ac:dyDescent="0.25">
      <c r="A6" s="18">
        <v>120</v>
      </c>
      <c r="B6" s="29">
        <v>1</v>
      </c>
      <c r="C6" s="30">
        <v>0</v>
      </c>
      <c r="D6" s="30">
        <v>0</v>
      </c>
      <c r="E6" s="30">
        <v>1</v>
      </c>
      <c r="F6" s="31">
        <v>1</v>
      </c>
      <c r="K6">
        <f>INDEX(OutputValues,2,$J$4)</f>
        <v>1</v>
      </c>
    </row>
    <row r="7" spans="1:11" x14ac:dyDescent="0.25">
      <c r="A7" s="18">
        <v>140</v>
      </c>
      <c r="B7" s="29">
        <v>1</v>
      </c>
      <c r="C7" s="30">
        <v>0</v>
      </c>
      <c r="D7" s="30">
        <v>0</v>
      </c>
      <c r="E7" s="30">
        <v>1</v>
      </c>
      <c r="F7" s="31">
        <v>1</v>
      </c>
      <c r="K7">
        <f>INDEX(OutputValues,3,$J$4)</f>
        <v>1</v>
      </c>
    </row>
    <row r="8" spans="1:11" x14ac:dyDescent="0.25">
      <c r="A8" s="18">
        <v>160</v>
      </c>
      <c r="B8" s="29">
        <v>1</v>
      </c>
      <c r="C8" s="30">
        <v>0</v>
      </c>
      <c r="D8" s="30">
        <v>0</v>
      </c>
      <c r="E8" s="30">
        <v>1</v>
      </c>
      <c r="F8" s="31">
        <v>1</v>
      </c>
      <c r="K8">
        <f>INDEX(OutputValues,4,$J$4)</f>
        <v>1</v>
      </c>
    </row>
    <row r="9" spans="1:11" x14ac:dyDescent="0.25">
      <c r="A9" s="18">
        <v>180</v>
      </c>
      <c r="B9" s="29">
        <v>1</v>
      </c>
      <c r="C9" s="30">
        <v>0</v>
      </c>
      <c r="D9" s="30">
        <v>0</v>
      </c>
      <c r="E9" s="30">
        <v>1</v>
      </c>
      <c r="F9" s="31">
        <v>1</v>
      </c>
      <c r="K9">
        <f>INDEX(OutputValues,5,$J$4)</f>
        <v>1</v>
      </c>
    </row>
    <row r="10" spans="1:11" x14ac:dyDescent="0.25">
      <c r="A10" s="18">
        <v>200</v>
      </c>
      <c r="B10" s="29">
        <v>1</v>
      </c>
      <c r="C10" s="30">
        <v>0</v>
      </c>
      <c r="D10" s="30">
        <v>0</v>
      </c>
      <c r="E10" s="30">
        <v>1</v>
      </c>
      <c r="F10" s="31">
        <v>1</v>
      </c>
      <c r="K10">
        <f>INDEX(OutputValues,6,$J$4)</f>
        <v>1</v>
      </c>
    </row>
    <row r="11" spans="1:11" x14ac:dyDescent="0.25">
      <c r="A11" s="18">
        <v>220</v>
      </c>
      <c r="B11" s="29">
        <v>1</v>
      </c>
      <c r="C11" s="30">
        <v>0</v>
      </c>
      <c r="D11" s="30">
        <v>0</v>
      </c>
      <c r="E11" s="30">
        <v>1</v>
      </c>
      <c r="F11" s="31">
        <v>1</v>
      </c>
      <c r="K11">
        <f>INDEX(OutputValues,7,$J$4)</f>
        <v>1</v>
      </c>
    </row>
    <row r="12" spans="1:11" x14ac:dyDescent="0.25">
      <c r="A12" s="18">
        <v>240</v>
      </c>
      <c r="B12" s="29">
        <v>1</v>
      </c>
      <c r="C12" s="30">
        <v>0</v>
      </c>
      <c r="D12" s="30">
        <v>0</v>
      </c>
      <c r="E12" s="30">
        <v>1</v>
      </c>
      <c r="F12" s="31">
        <v>1</v>
      </c>
      <c r="K12">
        <f>INDEX(OutputValues,8,$J$4)</f>
        <v>1</v>
      </c>
    </row>
    <row r="13" spans="1:11" x14ac:dyDescent="0.25">
      <c r="A13" s="18">
        <v>260</v>
      </c>
      <c r="B13" s="29">
        <v>1</v>
      </c>
      <c r="C13" s="30">
        <v>0</v>
      </c>
      <c r="D13" s="30">
        <v>0</v>
      </c>
      <c r="E13" s="30">
        <v>1</v>
      </c>
      <c r="F13" s="31">
        <v>1</v>
      </c>
      <c r="K13">
        <f>INDEX(OutputValues,9,$J$4)</f>
        <v>1</v>
      </c>
    </row>
    <row r="14" spans="1:11" x14ac:dyDescent="0.25">
      <c r="A14" s="18">
        <v>280</v>
      </c>
      <c r="B14" s="29">
        <v>1</v>
      </c>
      <c r="C14" s="30">
        <v>0</v>
      </c>
      <c r="D14" s="30">
        <v>0</v>
      </c>
      <c r="E14" s="30">
        <v>1</v>
      </c>
      <c r="F14" s="31">
        <v>1</v>
      </c>
      <c r="K14">
        <f>INDEX(OutputValues,10,$J$4)</f>
        <v>1</v>
      </c>
    </row>
    <row r="15" spans="1:11" x14ac:dyDescent="0.25">
      <c r="A15" s="18">
        <v>300</v>
      </c>
      <c r="B15" s="32">
        <v>1</v>
      </c>
      <c r="C15" s="33">
        <v>0</v>
      </c>
      <c r="D15" s="33">
        <v>0</v>
      </c>
      <c r="E15" s="33">
        <v>1</v>
      </c>
      <c r="F15" s="34">
        <v>1</v>
      </c>
      <c r="K15">
        <f>INDEX(OutputValues,11,$J$4)</f>
        <v>1</v>
      </c>
    </row>
  </sheetData>
  <dataValidations count="1">
    <dataValidation type="list" allowBlank="1" showInputMessage="1" showErrorMessage="1" sqref="K4" xr:uid="{B4D47A6C-65FD-448D-9B32-FA79F3D73B24}">
      <formula1>OutputAddresses</formula1>
    </dataValidation>
  </dataValidations>
  <pageMargins left="0.7" right="0.7" top="0.75" bottom="0.75" header="0.3" footer="0.3"/>
  <drawing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BBE9F-2F4B-40DA-8BA7-AA6F652A3792}">
  <dimension ref="A1:K15"/>
  <sheetViews>
    <sheetView workbookViewId="0">
      <selection activeCell="H19" sqref="H19"/>
    </sheetView>
  </sheetViews>
  <sheetFormatPr defaultRowHeight="12.5" x14ac:dyDescent="0.25"/>
  <sheetData>
    <row r="1" spans="1:11" ht="13" x14ac:dyDescent="0.3">
      <c r="A1" s="17" t="s">
        <v>44</v>
      </c>
      <c r="K1" s="21" t="str">
        <f>CONCATENATE("Sensitivity of ",$K$4," to ","Profit Contribution Large Minivans")</f>
        <v>Sensitivity of Units_produced_1 to Profit Contribution Large Minivans</v>
      </c>
    </row>
    <row r="3" spans="1:11" x14ac:dyDescent="0.25">
      <c r="A3" t="s">
        <v>60</v>
      </c>
      <c r="K3" t="s">
        <v>46</v>
      </c>
    </row>
    <row r="4" spans="1:11" ht="84" x14ac:dyDescent="0.25">
      <c r="B4" s="19" t="s">
        <v>53</v>
      </c>
      <c r="C4" s="19" t="s">
        <v>54</v>
      </c>
      <c r="D4" s="19" t="s">
        <v>55</v>
      </c>
      <c r="E4" s="19" t="s">
        <v>56</v>
      </c>
      <c r="F4" s="19" t="s">
        <v>57</v>
      </c>
      <c r="J4" s="21">
        <f>MATCH($K$4,OutputAddresses,0)</f>
        <v>1</v>
      </c>
      <c r="K4" s="20" t="s">
        <v>53</v>
      </c>
    </row>
    <row r="5" spans="1:11" x14ac:dyDescent="0.25">
      <c r="A5" s="18">
        <v>100</v>
      </c>
      <c r="B5" s="26">
        <v>1000.0000000000002</v>
      </c>
      <c r="C5" s="27">
        <v>4.8316906031686813E-13</v>
      </c>
      <c r="D5" s="27">
        <v>0</v>
      </c>
      <c r="E5" s="27">
        <v>200.00000000000011</v>
      </c>
      <c r="F5" s="28">
        <v>472.72727272727269</v>
      </c>
      <c r="K5">
        <f>INDEX(OutputValues,1,$J$4)</f>
        <v>1000.0000000000002</v>
      </c>
    </row>
    <row r="6" spans="1:11" x14ac:dyDescent="0.25">
      <c r="A6" s="18">
        <v>120</v>
      </c>
      <c r="B6" s="29">
        <v>1000.0000000000002</v>
      </c>
      <c r="C6" s="30">
        <v>1.7356486618306706E-14</v>
      </c>
      <c r="D6" s="30">
        <v>0</v>
      </c>
      <c r="E6" s="30">
        <v>200</v>
      </c>
      <c r="F6" s="31">
        <v>472.72727272727246</v>
      </c>
      <c r="K6">
        <f>INDEX(OutputValues,2,$J$4)</f>
        <v>1000.0000000000002</v>
      </c>
    </row>
    <row r="7" spans="1:11" x14ac:dyDescent="0.25">
      <c r="A7" s="18">
        <v>140</v>
      </c>
      <c r="B7" s="29">
        <v>999.99999999999989</v>
      </c>
      <c r="C7" s="30">
        <v>0</v>
      </c>
      <c r="D7" s="30">
        <v>0</v>
      </c>
      <c r="E7" s="30">
        <v>200</v>
      </c>
      <c r="F7" s="31">
        <v>472.72727272727292</v>
      </c>
      <c r="K7">
        <f>INDEX(OutputValues,3,$J$4)</f>
        <v>999.99999999999989</v>
      </c>
    </row>
    <row r="8" spans="1:11" x14ac:dyDescent="0.25">
      <c r="A8" s="18">
        <v>160</v>
      </c>
      <c r="B8" s="29">
        <v>1000.0000000000003</v>
      </c>
      <c r="C8" s="30">
        <v>0</v>
      </c>
      <c r="D8" s="30">
        <v>0</v>
      </c>
      <c r="E8" s="30">
        <v>199.99999999999983</v>
      </c>
      <c r="F8" s="31">
        <v>472.72727272727252</v>
      </c>
      <c r="K8">
        <f>INDEX(OutputValues,4,$J$4)</f>
        <v>1000.0000000000003</v>
      </c>
    </row>
    <row r="9" spans="1:11" x14ac:dyDescent="0.25">
      <c r="A9" s="18">
        <v>180</v>
      </c>
      <c r="B9" s="29">
        <v>999.99999999999989</v>
      </c>
      <c r="C9" s="30">
        <v>2.5579538487363607E-13</v>
      </c>
      <c r="D9" s="30">
        <v>0</v>
      </c>
      <c r="E9" s="30">
        <v>199.99999999999989</v>
      </c>
      <c r="F9" s="31">
        <v>472.72727272727258</v>
      </c>
      <c r="K9">
        <f>INDEX(OutputValues,5,$J$4)</f>
        <v>999.99999999999989</v>
      </c>
    </row>
    <row r="10" spans="1:11" x14ac:dyDescent="0.25">
      <c r="A10" s="18">
        <v>200</v>
      </c>
      <c r="B10" s="29">
        <v>1000.0000000000002</v>
      </c>
      <c r="C10" s="30">
        <v>0</v>
      </c>
      <c r="D10" s="30">
        <v>0</v>
      </c>
      <c r="E10" s="30">
        <v>200</v>
      </c>
      <c r="F10" s="31">
        <v>472.72727272727246</v>
      </c>
      <c r="K10">
        <f>INDEX(OutputValues,6,$J$4)</f>
        <v>1000.0000000000002</v>
      </c>
    </row>
    <row r="11" spans="1:11" x14ac:dyDescent="0.25">
      <c r="A11" s="18">
        <v>220</v>
      </c>
      <c r="B11" s="29">
        <v>1000</v>
      </c>
      <c r="C11" s="30">
        <v>0</v>
      </c>
      <c r="D11" s="30">
        <v>0</v>
      </c>
      <c r="E11" s="30">
        <v>200</v>
      </c>
      <c r="F11" s="31">
        <v>472.72727272727275</v>
      </c>
      <c r="K11">
        <f>INDEX(OutputValues,7,$J$4)</f>
        <v>1000</v>
      </c>
    </row>
    <row r="12" spans="1:11" x14ac:dyDescent="0.25">
      <c r="A12" s="18">
        <v>240</v>
      </c>
      <c r="B12" s="29">
        <v>1000.0000000000002</v>
      </c>
      <c r="C12" s="30">
        <v>0</v>
      </c>
      <c r="D12" s="30">
        <v>0</v>
      </c>
      <c r="E12" s="30">
        <v>199.99999999999994</v>
      </c>
      <c r="F12" s="31">
        <v>472.72727272727269</v>
      </c>
      <c r="K12">
        <f>INDEX(OutputValues,8,$J$4)</f>
        <v>1000.0000000000002</v>
      </c>
    </row>
    <row r="13" spans="1:11" x14ac:dyDescent="0.25">
      <c r="A13" s="18">
        <v>260</v>
      </c>
      <c r="B13" s="29">
        <v>1000.0000000000001</v>
      </c>
      <c r="C13" s="30">
        <v>0</v>
      </c>
      <c r="D13" s="30">
        <v>0</v>
      </c>
      <c r="E13" s="30">
        <v>199.99999999999977</v>
      </c>
      <c r="F13" s="31">
        <v>472.72727272727275</v>
      </c>
      <c r="K13">
        <f>INDEX(OutputValues,9,$J$4)</f>
        <v>1000.0000000000001</v>
      </c>
    </row>
    <row r="14" spans="1:11" x14ac:dyDescent="0.25">
      <c r="A14" s="18">
        <v>280</v>
      </c>
      <c r="B14" s="29">
        <v>1000</v>
      </c>
      <c r="C14" s="30">
        <v>0</v>
      </c>
      <c r="D14" s="30">
        <v>0</v>
      </c>
      <c r="E14" s="30">
        <v>200.00000000000011</v>
      </c>
      <c r="F14" s="31">
        <v>472.72727272727263</v>
      </c>
      <c r="K14">
        <f>INDEX(OutputValues,10,$J$4)</f>
        <v>1000</v>
      </c>
    </row>
    <row r="15" spans="1:11" x14ac:dyDescent="0.25">
      <c r="A15" s="18">
        <v>300</v>
      </c>
      <c r="B15" s="32">
        <v>1000</v>
      </c>
      <c r="C15" s="33">
        <v>0</v>
      </c>
      <c r="D15" s="33">
        <v>0</v>
      </c>
      <c r="E15" s="33">
        <v>199.99999999999983</v>
      </c>
      <c r="F15" s="34">
        <v>472.72727272727286</v>
      </c>
      <c r="K15">
        <f>INDEX(OutputValues,11,$J$4)</f>
        <v>1000</v>
      </c>
    </row>
  </sheetData>
  <dataValidations count="1">
    <dataValidation type="list" allowBlank="1" showInputMessage="1" showErrorMessage="1" sqref="K4" xr:uid="{51C33959-6B2A-4066-B009-7E6AA33BDC68}">
      <formula1>OutputAddresses</formula1>
    </dataValidation>
  </dataValidations>
  <pageMargins left="0.7" right="0.7" top="0.75" bottom="0.75" header="0.3" footer="0.3"/>
  <drawing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5C766-AE94-4317-A25D-6A3A4543F7C6}">
  <dimension ref="A1:K15"/>
  <sheetViews>
    <sheetView workbookViewId="0"/>
  </sheetViews>
  <sheetFormatPr defaultRowHeight="12.5" x14ac:dyDescent="0.25"/>
  <cols>
    <col min="2" max="2" width="10.54296875" bestFit="1" customWidth="1"/>
  </cols>
  <sheetData>
    <row r="1" spans="1:11" ht="13" x14ac:dyDescent="0.3">
      <c r="A1" s="17" t="s">
        <v>44</v>
      </c>
      <c r="K1" s="21" t="str">
        <f>CONCATENATE("Sensitivity of ",$K$4," to ","Min Production Compact Cars")</f>
        <v>Sensitivity of $B$27 to Min Production Compact Cars</v>
      </c>
    </row>
    <row r="3" spans="1:11" x14ac:dyDescent="0.25">
      <c r="A3" t="s">
        <v>63</v>
      </c>
      <c r="K3" t="s">
        <v>46</v>
      </c>
    </row>
    <row r="4" spans="1:11" ht="33" x14ac:dyDescent="0.25">
      <c r="B4" s="19" t="s">
        <v>43</v>
      </c>
      <c r="J4" s="21">
        <f>MATCH($K$4,OutputAddresses,0)</f>
        <v>1</v>
      </c>
      <c r="K4" s="20" t="s">
        <v>43</v>
      </c>
    </row>
    <row r="5" spans="1:11" x14ac:dyDescent="0.25">
      <c r="A5" s="18">
        <v>500</v>
      </c>
      <c r="B5" s="22">
        <v>6500000</v>
      </c>
      <c r="K5">
        <f>INDEX(OutputValues,1,$J$4)</f>
        <v>6500000</v>
      </c>
    </row>
    <row r="6" spans="1:11" x14ac:dyDescent="0.25">
      <c r="A6" s="18">
        <v>600</v>
      </c>
      <c r="B6" s="23">
        <v>6500000</v>
      </c>
      <c r="K6">
        <f>INDEX(OutputValues,2,$J$4)</f>
        <v>6500000</v>
      </c>
    </row>
    <row r="7" spans="1:11" x14ac:dyDescent="0.25">
      <c r="A7" s="18">
        <v>700</v>
      </c>
      <c r="B7" s="23">
        <v>6500000</v>
      </c>
      <c r="K7">
        <f>INDEX(OutputValues,3,$J$4)</f>
        <v>6500000</v>
      </c>
    </row>
    <row r="8" spans="1:11" x14ac:dyDescent="0.25">
      <c r="A8" s="18">
        <v>800</v>
      </c>
      <c r="B8" s="23">
        <v>6500000</v>
      </c>
      <c r="K8">
        <f>INDEX(OutputValues,4,$J$4)</f>
        <v>6500000</v>
      </c>
    </row>
    <row r="9" spans="1:11" x14ac:dyDescent="0.25">
      <c r="A9" s="18">
        <v>900</v>
      </c>
      <c r="B9" s="23">
        <v>6466666.6699999999</v>
      </c>
      <c r="K9">
        <f>INDEX(OutputValues,5,$J$4)</f>
        <v>6466666.6699999999</v>
      </c>
    </row>
    <row r="10" spans="1:11" x14ac:dyDescent="0.25">
      <c r="A10" s="18">
        <v>1000</v>
      </c>
      <c r="B10" s="23">
        <v>6409090.9100000001</v>
      </c>
      <c r="K10">
        <f>INDEX(OutputValues,6,$J$4)</f>
        <v>6409090.9100000001</v>
      </c>
    </row>
    <row r="11" spans="1:11" x14ac:dyDescent="0.25">
      <c r="A11" s="18">
        <v>1100</v>
      </c>
      <c r="B11" s="23">
        <v>6272727.2699999996</v>
      </c>
      <c r="K11">
        <f>INDEX(OutputValues,7,$J$4)</f>
        <v>6272727.2699999996</v>
      </c>
    </row>
    <row r="12" spans="1:11" x14ac:dyDescent="0.25">
      <c r="A12" s="18">
        <v>1200</v>
      </c>
      <c r="B12" s="23">
        <v>6090909.0899999999</v>
      </c>
      <c r="K12">
        <f>INDEX(OutputValues,8,$J$4)</f>
        <v>6090909.0899999999</v>
      </c>
    </row>
    <row r="13" spans="1:11" x14ac:dyDescent="0.25">
      <c r="A13" s="18">
        <v>1300</v>
      </c>
      <c r="B13" s="23">
        <v>5958333.3300000001</v>
      </c>
      <c r="K13">
        <f>INDEX(OutputValues,9,$J$4)</f>
        <v>5958333.3300000001</v>
      </c>
    </row>
    <row r="14" spans="1:11" x14ac:dyDescent="0.25">
      <c r="A14" s="18">
        <v>1400</v>
      </c>
      <c r="B14" s="23">
        <v>5958333.3300000001</v>
      </c>
      <c r="K14">
        <f>INDEX(OutputValues,10,$J$4)</f>
        <v>5958333.3300000001</v>
      </c>
    </row>
    <row r="15" spans="1:11" x14ac:dyDescent="0.25">
      <c r="A15" s="18">
        <v>1500</v>
      </c>
      <c r="B15" s="24">
        <v>5958333.3300000001</v>
      </c>
      <c r="K15">
        <f>INDEX(OutputValues,11,$J$4)</f>
        <v>5958333.3300000001</v>
      </c>
    </row>
  </sheetData>
  <dataValidations count="1">
    <dataValidation type="list" allowBlank="1" showInputMessage="1" showErrorMessage="1" sqref="K4" xr:uid="{A3B75B8B-D55C-4D28-A95E-C1CDD9234110}">
      <formula1>OutputAddresses</formula1>
    </dataValidation>
  </dataValidations>
  <pageMargins left="0.7" right="0.7" top="0.75" bottom="0.75" header="0.3" footer="0.3"/>
  <drawing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33F39-2EC3-4704-8B2D-7476ADACE77A}">
  <dimension ref="A1:K15"/>
  <sheetViews>
    <sheetView workbookViewId="0">
      <selection activeCell="I14" sqref="I14"/>
    </sheetView>
  </sheetViews>
  <sheetFormatPr defaultRowHeight="12.5" x14ac:dyDescent="0.25"/>
  <sheetData>
    <row r="1" spans="1:11" ht="13" x14ac:dyDescent="0.3">
      <c r="A1" s="17" t="s">
        <v>44</v>
      </c>
      <c r="K1" s="21" t="str">
        <f>CONCATENATE("Sensitivity of ",$K$4," to ","Min Production Compact Cars")</f>
        <v>Sensitivity of Produce_at_least_minimum_1 to Min Production Compact Cars</v>
      </c>
    </row>
    <row r="3" spans="1:11" x14ac:dyDescent="0.25">
      <c r="A3" t="s">
        <v>63</v>
      </c>
      <c r="K3" t="s">
        <v>46</v>
      </c>
    </row>
    <row r="4" spans="1:11" ht="137.5" x14ac:dyDescent="0.25">
      <c r="B4" s="19" t="s">
        <v>47</v>
      </c>
      <c r="C4" s="19" t="s">
        <v>48</v>
      </c>
      <c r="D4" s="19" t="s">
        <v>49</v>
      </c>
      <c r="E4" s="19" t="s">
        <v>50</v>
      </c>
      <c r="F4" s="19" t="s">
        <v>51</v>
      </c>
      <c r="J4" s="21">
        <f>MATCH($K$4,OutputAddresses,0)</f>
        <v>1</v>
      </c>
      <c r="K4" s="20" t="s">
        <v>47</v>
      </c>
    </row>
    <row r="5" spans="1:11" x14ac:dyDescent="0.25">
      <c r="A5" s="18">
        <v>500</v>
      </c>
      <c r="B5" s="26">
        <v>1</v>
      </c>
      <c r="C5" s="27">
        <v>0</v>
      </c>
      <c r="D5" s="27">
        <v>0</v>
      </c>
      <c r="E5" s="27">
        <v>1</v>
      </c>
      <c r="F5" s="28">
        <v>0</v>
      </c>
      <c r="K5">
        <f>INDEX(OutputValues,1,$J$4)</f>
        <v>1</v>
      </c>
    </row>
    <row r="6" spans="1:11" x14ac:dyDescent="0.25">
      <c r="A6" s="18">
        <v>600</v>
      </c>
      <c r="B6" s="29">
        <v>1</v>
      </c>
      <c r="C6" s="30">
        <v>0</v>
      </c>
      <c r="D6" s="30">
        <v>0</v>
      </c>
      <c r="E6" s="30">
        <v>1</v>
      </c>
      <c r="F6" s="31">
        <v>0</v>
      </c>
      <c r="K6">
        <f>INDEX(OutputValues,2,$J$4)</f>
        <v>1</v>
      </c>
    </row>
    <row r="7" spans="1:11" x14ac:dyDescent="0.25">
      <c r="A7" s="18">
        <v>700</v>
      </c>
      <c r="B7" s="29">
        <v>1</v>
      </c>
      <c r="C7" s="30">
        <v>0</v>
      </c>
      <c r="D7" s="30">
        <v>0</v>
      </c>
      <c r="E7" s="30">
        <v>1</v>
      </c>
      <c r="F7" s="31">
        <v>0</v>
      </c>
      <c r="K7">
        <f>INDEX(OutputValues,3,$J$4)</f>
        <v>1</v>
      </c>
    </row>
    <row r="8" spans="1:11" x14ac:dyDescent="0.25">
      <c r="A8" s="18">
        <v>800</v>
      </c>
      <c r="B8" s="29">
        <v>1</v>
      </c>
      <c r="C8" s="30">
        <v>0</v>
      </c>
      <c r="D8" s="30">
        <v>0</v>
      </c>
      <c r="E8" s="30">
        <v>1</v>
      </c>
      <c r="F8" s="31">
        <v>0</v>
      </c>
      <c r="K8">
        <f>INDEX(OutputValues,4,$J$4)</f>
        <v>1</v>
      </c>
    </row>
    <row r="9" spans="1:11" x14ac:dyDescent="0.25">
      <c r="A9" s="18">
        <v>900</v>
      </c>
      <c r="B9" s="29">
        <v>1</v>
      </c>
      <c r="C9" s="30">
        <v>0</v>
      </c>
      <c r="D9" s="30">
        <v>0</v>
      </c>
      <c r="E9" s="30">
        <v>1</v>
      </c>
      <c r="F9" s="31">
        <v>1</v>
      </c>
      <c r="K9">
        <f>INDEX(OutputValues,5,$J$4)</f>
        <v>1</v>
      </c>
    </row>
    <row r="10" spans="1:11" x14ac:dyDescent="0.25">
      <c r="A10" s="18">
        <v>1000</v>
      </c>
      <c r="B10" s="29">
        <v>1</v>
      </c>
      <c r="C10" s="30">
        <v>0</v>
      </c>
      <c r="D10" s="30">
        <v>0</v>
      </c>
      <c r="E10" s="30">
        <v>1</v>
      </c>
      <c r="F10" s="31">
        <v>1</v>
      </c>
      <c r="K10">
        <f>INDEX(OutputValues,6,$J$4)</f>
        <v>1</v>
      </c>
    </row>
    <row r="11" spans="1:11" x14ac:dyDescent="0.25">
      <c r="A11" s="18">
        <v>1100</v>
      </c>
      <c r="B11" s="29">
        <v>1</v>
      </c>
      <c r="C11" s="30">
        <v>0</v>
      </c>
      <c r="D11" s="30">
        <v>0</v>
      </c>
      <c r="E11" s="30">
        <v>0</v>
      </c>
      <c r="F11" s="31">
        <v>1</v>
      </c>
      <c r="K11">
        <f>INDEX(OutputValues,7,$J$4)</f>
        <v>1</v>
      </c>
    </row>
    <row r="12" spans="1:11" x14ac:dyDescent="0.25">
      <c r="A12" s="18">
        <v>1200</v>
      </c>
      <c r="B12" s="29">
        <v>1</v>
      </c>
      <c r="C12" s="30">
        <v>0</v>
      </c>
      <c r="D12" s="30">
        <v>0</v>
      </c>
      <c r="E12" s="30">
        <v>0</v>
      </c>
      <c r="F12" s="31">
        <v>1</v>
      </c>
      <c r="K12">
        <f>INDEX(OutputValues,8,$J$4)</f>
        <v>1</v>
      </c>
    </row>
    <row r="13" spans="1:11" x14ac:dyDescent="0.25">
      <c r="A13" s="18">
        <v>1300</v>
      </c>
      <c r="B13" s="29">
        <v>0</v>
      </c>
      <c r="C13" s="30">
        <v>0</v>
      </c>
      <c r="D13" s="30">
        <v>0</v>
      </c>
      <c r="E13" s="30">
        <v>1</v>
      </c>
      <c r="F13" s="31">
        <v>0</v>
      </c>
      <c r="K13">
        <f>INDEX(OutputValues,9,$J$4)</f>
        <v>0</v>
      </c>
    </row>
    <row r="14" spans="1:11" x14ac:dyDescent="0.25">
      <c r="A14" s="18">
        <v>1400</v>
      </c>
      <c r="B14" s="29">
        <v>0</v>
      </c>
      <c r="C14" s="30">
        <v>0</v>
      </c>
      <c r="D14" s="30">
        <v>0</v>
      </c>
      <c r="E14" s="30">
        <v>1</v>
      </c>
      <c r="F14" s="31">
        <v>0</v>
      </c>
      <c r="K14">
        <f>INDEX(OutputValues,10,$J$4)</f>
        <v>0</v>
      </c>
    </row>
    <row r="15" spans="1:11" x14ac:dyDescent="0.25">
      <c r="A15" s="18">
        <v>1500</v>
      </c>
      <c r="B15" s="32">
        <v>0</v>
      </c>
      <c r="C15" s="33">
        <v>0</v>
      </c>
      <c r="D15" s="33">
        <v>0</v>
      </c>
      <c r="E15" s="33">
        <v>1</v>
      </c>
      <c r="F15" s="34">
        <v>0</v>
      </c>
      <c r="K15">
        <f>INDEX(OutputValues,11,$J$4)</f>
        <v>0</v>
      </c>
    </row>
  </sheetData>
  <dataValidations count="1">
    <dataValidation type="list" allowBlank="1" showInputMessage="1" showErrorMessage="1" sqref="K4" xr:uid="{4B3196D7-624D-4DAC-98CF-D9C4251F268F}">
      <formula1>OutputAddresses</formula1>
    </dataValidation>
  </dataValidations>
  <pageMargins left="0.7" right="0.7" top="0.75" bottom="0.75" header="0.3" footer="0.3"/>
  <drawing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A6823F-A0FC-4EE3-8997-34FCF60EC0BE}">
  <dimension ref="A1:K15"/>
  <sheetViews>
    <sheetView workbookViewId="0">
      <selection activeCell="D28" sqref="D28"/>
    </sheetView>
  </sheetViews>
  <sheetFormatPr defaultRowHeight="12.5" x14ac:dyDescent="0.25"/>
  <sheetData>
    <row r="1" spans="1:11" ht="13" x14ac:dyDescent="0.3">
      <c r="A1" s="17" t="s">
        <v>44</v>
      </c>
      <c r="K1" s="21" t="str">
        <f>CONCATENATE("Sensitivity of ",$K$4," to ","Min Production Compact Cars")</f>
        <v>Sensitivity of Units_produced_1 to Min Production Compact Cars</v>
      </c>
    </row>
    <row r="3" spans="1:11" x14ac:dyDescent="0.25">
      <c r="A3" t="s">
        <v>63</v>
      </c>
      <c r="K3" t="s">
        <v>46</v>
      </c>
    </row>
    <row r="4" spans="1:11" ht="84" x14ac:dyDescent="0.25">
      <c r="B4" s="19" t="s">
        <v>53</v>
      </c>
      <c r="C4" s="19" t="s">
        <v>54</v>
      </c>
      <c r="D4" s="19" t="s">
        <v>55</v>
      </c>
      <c r="E4" s="19" t="s">
        <v>56</v>
      </c>
      <c r="F4" s="19" t="s">
        <v>57</v>
      </c>
      <c r="J4" s="21">
        <f>MATCH($K$4,OutputAddresses,0)</f>
        <v>1</v>
      </c>
      <c r="K4" s="20" t="s">
        <v>53</v>
      </c>
    </row>
    <row r="5" spans="1:11" x14ac:dyDescent="0.25">
      <c r="A5" s="18">
        <v>500</v>
      </c>
      <c r="B5" s="26">
        <v>866.6666666666672</v>
      </c>
      <c r="C5" s="27">
        <v>0</v>
      </c>
      <c r="D5" s="27">
        <v>0</v>
      </c>
      <c r="E5" s="27">
        <v>866.66666666666629</v>
      </c>
      <c r="F5" s="28">
        <v>0</v>
      </c>
      <c r="K5">
        <f>INDEX(OutputValues,1,$J$4)</f>
        <v>866.6666666666672</v>
      </c>
    </row>
    <row r="6" spans="1:11" x14ac:dyDescent="0.25">
      <c r="A6" s="18">
        <v>600</v>
      </c>
      <c r="B6" s="29">
        <v>866.66666666666742</v>
      </c>
      <c r="C6" s="30">
        <v>0</v>
      </c>
      <c r="D6" s="30">
        <v>0</v>
      </c>
      <c r="E6" s="30">
        <v>866.66666666666629</v>
      </c>
      <c r="F6" s="31">
        <v>0</v>
      </c>
      <c r="K6">
        <f>INDEX(OutputValues,2,$J$4)</f>
        <v>866.66666666666742</v>
      </c>
    </row>
    <row r="7" spans="1:11" x14ac:dyDescent="0.25">
      <c r="A7" s="18">
        <v>700</v>
      </c>
      <c r="B7" s="29">
        <v>866.66666666666697</v>
      </c>
      <c r="C7" s="30">
        <v>0</v>
      </c>
      <c r="D7" s="30">
        <v>0</v>
      </c>
      <c r="E7" s="30">
        <v>866.66666666666629</v>
      </c>
      <c r="F7" s="31">
        <v>0</v>
      </c>
      <c r="K7">
        <f>INDEX(OutputValues,3,$J$4)</f>
        <v>866.66666666666697</v>
      </c>
    </row>
    <row r="8" spans="1:11" x14ac:dyDescent="0.25">
      <c r="A8" s="18">
        <v>800</v>
      </c>
      <c r="B8" s="29">
        <v>866.6666666666672</v>
      </c>
      <c r="C8" s="30">
        <v>0</v>
      </c>
      <c r="D8" s="30">
        <v>0</v>
      </c>
      <c r="E8" s="30">
        <v>866.66666666666629</v>
      </c>
      <c r="F8" s="31">
        <v>0</v>
      </c>
      <c r="K8">
        <f>INDEX(OutputValues,4,$J$4)</f>
        <v>866.6666666666672</v>
      </c>
    </row>
    <row r="9" spans="1:11" x14ac:dyDescent="0.25">
      <c r="A9" s="18">
        <v>900</v>
      </c>
      <c r="B9" s="29">
        <v>919.99999999999989</v>
      </c>
      <c r="C9" s="30">
        <v>0</v>
      </c>
      <c r="D9" s="30">
        <v>0</v>
      </c>
      <c r="E9" s="30">
        <v>586.6666666666664</v>
      </c>
      <c r="F9" s="31">
        <v>199.99999999999994</v>
      </c>
      <c r="K9">
        <f>INDEX(OutputValues,5,$J$4)</f>
        <v>919.99999999999989</v>
      </c>
    </row>
    <row r="10" spans="1:11" x14ac:dyDescent="0.25">
      <c r="A10" s="18">
        <v>1000</v>
      </c>
      <c r="B10" s="29">
        <v>1000.0000000000002</v>
      </c>
      <c r="C10" s="30">
        <v>0</v>
      </c>
      <c r="D10" s="30">
        <v>0</v>
      </c>
      <c r="E10" s="30">
        <v>200</v>
      </c>
      <c r="F10" s="31">
        <v>472.72727272727246</v>
      </c>
      <c r="K10">
        <f>INDEX(OutputValues,6,$J$4)</f>
        <v>1000.0000000000002</v>
      </c>
    </row>
    <row r="11" spans="1:11" x14ac:dyDescent="0.25">
      <c r="A11" s="18">
        <v>1100</v>
      </c>
      <c r="B11" s="29">
        <v>1100.0000000000005</v>
      </c>
      <c r="C11" s="30">
        <v>0</v>
      </c>
      <c r="D11" s="30">
        <v>0</v>
      </c>
      <c r="E11" s="30">
        <v>0</v>
      </c>
      <c r="F11" s="31">
        <v>581.81818181818153</v>
      </c>
      <c r="K11">
        <f>INDEX(OutputValues,7,$J$4)</f>
        <v>1100.0000000000005</v>
      </c>
    </row>
    <row r="12" spans="1:11" x14ac:dyDescent="0.25">
      <c r="A12" s="18">
        <v>1200</v>
      </c>
      <c r="B12" s="29">
        <v>1200.0000000000002</v>
      </c>
      <c r="C12" s="30">
        <v>0</v>
      </c>
      <c r="D12" s="30">
        <v>0</v>
      </c>
      <c r="E12" s="30">
        <v>0</v>
      </c>
      <c r="F12" s="31">
        <v>527.27272727272702</v>
      </c>
      <c r="K12">
        <f>INDEX(OutputValues,8,$J$4)</f>
        <v>1200.0000000000002</v>
      </c>
    </row>
    <row r="13" spans="1:11" x14ac:dyDescent="0.25">
      <c r="A13" s="18">
        <v>1300</v>
      </c>
      <c r="B13" s="29">
        <v>2.2737367544323206E-13</v>
      </c>
      <c r="C13" s="30">
        <v>0</v>
      </c>
      <c r="D13" s="30">
        <v>0</v>
      </c>
      <c r="E13" s="30">
        <v>1083.333333333333</v>
      </c>
      <c r="F13" s="31">
        <v>0</v>
      </c>
      <c r="K13">
        <f>INDEX(OutputValues,9,$J$4)</f>
        <v>2.2737367544323206E-13</v>
      </c>
    </row>
    <row r="14" spans="1:11" x14ac:dyDescent="0.25">
      <c r="A14" s="18">
        <v>1400</v>
      </c>
      <c r="B14" s="29">
        <v>0</v>
      </c>
      <c r="C14" s="30">
        <v>0</v>
      </c>
      <c r="D14" s="30">
        <v>0</v>
      </c>
      <c r="E14" s="30">
        <v>1083.3333333333335</v>
      </c>
      <c r="F14" s="31">
        <v>0</v>
      </c>
      <c r="K14">
        <f>INDEX(OutputValues,10,$J$4)</f>
        <v>0</v>
      </c>
    </row>
    <row r="15" spans="1:11" x14ac:dyDescent="0.25">
      <c r="A15" s="18">
        <v>1500</v>
      </c>
      <c r="B15" s="32">
        <v>0</v>
      </c>
      <c r="C15" s="33">
        <v>0</v>
      </c>
      <c r="D15" s="33">
        <v>0</v>
      </c>
      <c r="E15" s="33">
        <v>1083.333333333333</v>
      </c>
      <c r="F15" s="34">
        <v>0</v>
      </c>
      <c r="K15">
        <f>INDEX(OutputValues,11,$J$4)</f>
        <v>0</v>
      </c>
    </row>
  </sheetData>
  <dataValidations count="1">
    <dataValidation type="list" allowBlank="1" showInputMessage="1" showErrorMessage="1" sqref="K4" xr:uid="{2091817F-CE46-4E76-89D2-FD41FCDD9350}">
      <formula1>OutputAddresses</formula1>
    </dataValidation>
  </dataValidation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15B22-7972-4EED-B899-2818BE4447C6}">
  <dimension ref="A1:B15"/>
  <sheetViews>
    <sheetView workbookViewId="0"/>
  </sheetViews>
  <sheetFormatPr defaultRowHeight="12.5" x14ac:dyDescent="0.25"/>
  <sheetData>
    <row r="1" spans="1:2" x14ac:dyDescent="0.25">
      <c r="A1">
        <v>1</v>
      </c>
    </row>
    <row r="2" spans="1:2" x14ac:dyDescent="0.25">
      <c r="A2" t="s">
        <v>61</v>
      </c>
    </row>
    <row r="3" spans="1:2" x14ac:dyDescent="0.25">
      <c r="A3">
        <v>1</v>
      </c>
    </row>
    <row r="4" spans="1:2" x14ac:dyDescent="0.25">
      <c r="A4">
        <v>500</v>
      </c>
    </row>
    <row r="5" spans="1:2" x14ac:dyDescent="0.25">
      <c r="A5">
        <v>1500</v>
      </c>
    </row>
    <row r="6" spans="1:2" x14ac:dyDescent="0.25">
      <c r="A6">
        <v>100</v>
      </c>
    </row>
    <row r="8" spans="1:2" x14ac:dyDescent="0.25">
      <c r="A8" s="16"/>
      <c r="B8" s="16"/>
    </row>
    <row r="9" spans="1:2" x14ac:dyDescent="0.25">
      <c r="A9" t="s">
        <v>52</v>
      </c>
    </row>
    <row r="10" spans="1:2" x14ac:dyDescent="0.25">
      <c r="A10" t="s">
        <v>62</v>
      </c>
    </row>
    <row r="15" spans="1:2" x14ac:dyDescent="0.25">
      <c r="B15" s="1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AA60FD-650A-4C37-9F83-55CCE0EDABE4}">
  <dimension ref="A1:K11"/>
  <sheetViews>
    <sheetView workbookViewId="0">
      <selection activeCell="D30" sqref="D30"/>
    </sheetView>
  </sheetViews>
  <sheetFormatPr defaultRowHeight="12.5" x14ac:dyDescent="0.25"/>
  <cols>
    <col min="2" max="2" width="10.54296875" bestFit="1" customWidth="1"/>
  </cols>
  <sheetData>
    <row r="1" spans="1:11" ht="13" x14ac:dyDescent="0.3">
      <c r="A1" s="17" t="s">
        <v>44</v>
      </c>
      <c r="K1" s="21" t="str">
        <f>CONCATENATE("Sensitivity of ",$K$4," to ","Steel Available")</f>
        <v>Sensitivity of $B$27 to Steel Available</v>
      </c>
    </row>
    <row r="3" spans="1:11" x14ac:dyDescent="0.25">
      <c r="A3" t="s">
        <v>45</v>
      </c>
      <c r="K3" t="s">
        <v>46</v>
      </c>
    </row>
    <row r="4" spans="1:11" ht="33" x14ac:dyDescent="0.25">
      <c r="B4" s="25" t="s">
        <v>43</v>
      </c>
      <c r="J4" s="21">
        <f>MATCH($K$4,OutputAddresses,0)</f>
        <v>1</v>
      </c>
      <c r="K4" s="20" t="s">
        <v>43</v>
      </c>
    </row>
    <row r="5" spans="1:11" x14ac:dyDescent="0.25">
      <c r="A5" s="18">
        <v>5750</v>
      </c>
      <c r="B5" s="22">
        <v>6000000</v>
      </c>
      <c r="K5">
        <f>INDEX(OutputValues,1,$J$4)</f>
        <v>6000000</v>
      </c>
    </row>
    <row r="6" spans="1:11" x14ac:dyDescent="0.25">
      <c r="A6" s="18">
        <v>6000</v>
      </c>
      <c r="B6" s="23">
        <v>6166666.6699999999</v>
      </c>
      <c r="K6">
        <f>INDEX(OutputValues,2,$J$4)</f>
        <v>6166666.6699999999</v>
      </c>
    </row>
    <row r="7" spans="1:11" x14ac:dyDescent="0.25">
      <c r="A7" s="18">
        <v>6250</v>
      </c>
      <c r="B7" s="23">
        <v>6300000</v>
      </c>
      <c r="K7">
        <f>INDEX(OutputValues,3,$J$4)</f>
        <v>6300000</v>
      </c>
    </row>
    <row r="8" spans="1:11" x14ac:dyDescent="0.25">
      <c r="A8" s="18">
        <v>6500</v>
      </c>
      <c r="B8" s="23">
        <v>6409090.9100000001</v>
      </c>
      <c r="K8">
        <f>INDEX(OutputValues,4,$J$4)</f>
        <v>6409090.9100000001</v>
      </c>
    </row>
    <row r="9" spans="1:11" x14ac:dyDescent="0.25">
      <c r="A9" s="18">
        <v>6750</v>
      </c>
      <c r="B9" s="23">
        <v>6454545.4500000002</v>
      </c>
      <c r="K9">
        <f>INDEX(OutputValues,5,$J$4)</f>
        <v>6454545.4500000002</v>
      </c>
    </row>
    <row r="10" spans="1:11" x14ac:dyDescent="0.25">
      <c r="A10" s="18">
        <v>7000</v>
      </c>
      <c r="B10" s="23">
        <v>6416666.6699999999</v>
      </c>
      <c r="K10">
        <f>INDEX(OutputValues,6,$J$4)</f>
        <v>6416666.6699999999</v>
      </c>
    </row>
    <row r="11" spans="1:11" x14ac:dyDescent="0.25">
      <c r="A11" s="18">
        <v>7250</v>
      </c>
      <c r="B11" s="24">
        <v>6645833.3300000001</v>
      </c>
      <c r="K11">
        <f>INDEX(OutputValues,7,$J$4)</f>
        <v>6645833.3300000001</v>
      </c>
    </row>
  </sheetData>
  <dataValidations count="1">
    <dataValidation type="list" allowBlank="1" showInputMessage="1" showErrorMessage="1" sqref="K4" xr:uid="{1C703750-3E25-437F-9FA6-3BFE2013E313}">
      <formula1>OutputAddresses</formula1>
    </dataValidation>
  </dataValidations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25EC1-57C1-4E6A-8D19-602195EFB9D8}">
  <dimension ref="A1:K11"/>
  <sheetViews>
    <sheetView workbookViewId="0"/>
  </sheetViews>
  <sheetFormatPr defaultRowHeight="12.5" x14ac:dyDescent="0.25"/>
  <sheetData>
    <row r="1" spans="1:11" ht="13" x14ac:dyDescent="0.3">
      <c r="A1" s="17" t="s">
        <v>44</v>
      </c>
      <c r="K1" s="21" t="str">
        <f>CONCATENATE("Sensitivity of ",$K$4," to ","Steel Available")</f>
        <v>Sensitivity of Produce_at_least_minimum_1 to Steel Available</v>
      </c>
    </row>
    <row r="3" spans="1:11" x14ac:dyDescent="0.25">
      <c r="A3" t="s">
        <v>45</v>
      </c>
      <c r="K3" t="s">
        <v>46</v>
      </c>
    </row>
    <row r="4" spans="1:11" ht="137.5" x14ac:dyDescent="0.25">
      <c r="B4" s="19" t="s">
        <v>47</v>
      </c>
      <c r="C4" s="19" t="s">
        <v>48</v>
      </c>
      <c r="D4" s="19" t="s">
        <v>49</v>
      </c>
      <c r="E4" s="19" t="s">
        <v>50</v>
      </c>
      <c r="F4" s="19" t="s">
        <v>51</v>
      </c>
      <c r="J4" s="21">
        <f>MATCH($K$4,OutputAddresses,0)</f>
        <v>1</v>
      </c>
      <c r="K4" s="20" t="s">
        <v>47</v>
      </c>
    </row>
    <row r="5" spans="1:11" x14ac:dyDescent="0.25">
      <c r="A5" s="18">
        <v>5750</v>
      </c>
      <c r="B5" s="26">
        <v>1</v>
      </c>
      <c r="C5" s="27">
        <v>0</v>
      </c>
      <c r="D5" s="27">
        <v>0</v>
      </c>
      <c r="E5" s="27">
        <v>1</v>
      </c>
      <c r="F5" s="28">
        <v>0</v>
      </c>
      <c r="K5">
        <f>INDEX(OutputValues,1,$J$4)</f>
        <v>1</v>
      </c>
    </row>
    <row r="6" spans="1:11" x14ac:dyDescent="0.25">
      <c r="A6" s="18">
        <v>6000</v>
      </c>
      <c r="B6" s="29">
        <v>1</v>
      </c>
      <c r="C6" s="30">
        <v>0</v>
      </c>
      <c r="D6" s="30">
        <v>0</v>
      </c>
      <c r="E6" s="30">
        <v>1</v>
      </c>
      <c r="F6" s="31">
        <v>0</v>
      </c>
      <c r="K6">
        <f>INDEX(OutputValues,2,$J$4)</f>
        <v>1</v>
      </c>
    </row>
    <row r="7" spans="1:11" x14ac:dyDescent="0.25">
      <c r="A7" s="18">
        <v>6250</v>
      </c>
      <c r="B7" s="29">
        <v>1</v>
      </c>
      <c r="C7" s="30">
        <v>0</v>
      </c>
      <c r="D7" s="30">
        <v>0</v>
      </c>
      <c r="E7" s="30">
        <v>1</v>
      </c>
      <c r="F7" s="31">
        <v>1</v>
      </c>
      <c r="K7">
        <f>INDEX(OutputValues,3,$J$4)</f>
        <v>1</v>
      </c>
    </row>
    <row r="8" spans="1:11" x14ac:dyDescent="0.25">
      <c r="A8" s="18">
        <v>6500</v>
      </c>
      <c r="B8" s="29">
        <v>1</v>
      </c>
      <c r="C8" s="30">
        <v>0</v>
      </c>
      <c r="D8" s="30">
        <v>0</v>
      </c>
      <c r="E8" s="30">
        <v>1</v>
      </c>
      <c r="F8" s="31">
        <v>1</v>
      </c>
      <c r="K8">
        <f>INDEX(OutputValues,4,$J$4)</f>
        <v>1</v>
      </c>
    </row>
    <row r="9" spans="1:11" x14ac:dyDescent="0.25">
      <c r="A9" s="18">
        <v>6750</v>
      </c>
      <c r="B9" s="29">
        <v>1</v>
      </c>
      <c r="C9" s="30">
        <v>0</v>
      </c>
      <c r="D9" s="30">
        <v>0</v>
      </c>
      <c r="E9" s="30">
        <v>0</v>
      </c>
      <c r="F9" s="31">
        <v>1</v>
      </c>
      <c r="K9">
        <f>INDEX(OutputValues,5,$J$4)</f>
        <v>1</v>
      </c>
    </row>
    <row r="10" spans="1:11" x14ac:dyDescent="0.25">
      <c r="A10" s="18">
        <v>7000</v>
      </c>
      <c r="B10" s="29">
        <v>0</v>
      </c>
      <c r="C10" s="30">
        <v>0</v>
      </c>
      <c r="D10" s="30">
        <v>0</v>
      </c>
      <c r="E10" s="30">
        <v>1</v>
      </c>
      <c r="F10" s="31">
        <v>0</v>
      </c>
      <c r="K10">
        <f>INDEX(OutputValues,6,$J$4)</f>
        <v>0</v>
      </c>
    </row>
    <row r="11" spans="1:11" x14ac:dyDescent="0.25">
      <c r="A11" s="18">
        <v>7250</v>
      </c>
      <c r="B11" s="32">
        <v>0</v>
      </c>
      <c r="C11" s="33">
        <v>0</v>
      </c>
      <c r="D11" s="33">
        <v>0</v>
      </c>
      <c r="E11" s="33">
        <v>1</v>
      </c>
      <c r="F11" s="34">
        <v>0</v>
      </c>
      <c r="K11">
        <f>INDEX(OutputValues,7,$J$4)</f>
        <v>0</v>
      </c>
    </row>
  </sheetData>
  <dataValidations count="1">
    <dataValidation type="list" allowBlank="1" showInputMessage="1" showErrorMessage="1" sqref="K4" xr:uid="{7B15F0E2-5C10-4DD9-BA24-A52F57881DE7}">
      <formula1>OutputAddresses</formula1>
    </dataValidation>
  </dataValidations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B6DD88-FCC1-4BA8-8641-09F8FBCCDDA8}">
  <dimension ref="A1:K11"/>
  <sheetViews>
    <sheetView workbookViewId="0"/>
  </sheetViews>
  <sheetFormatPr defaultRowHeight="12.5" x14ac:dyDescent="0.25"/>
  <sheetData>
    <row r="1" spans="1:11" ht="13" x14ac:dyDescent="0.3">
      <c r="A1" s="17" t="s">
        <v>44</v>
      </c>
      <c r="K1" s="21" t="str">
        <f>CONCATENATE("Sensitivity of ",$K$4," to ","Steel Available")</f>
        <v>Sensitivity of Units_produced_1 to Steel Available</v>
      </c>
    </row>
    <row r="3" spans="1:11" x14ac:dyDescent="0.25">
      <c r="A3" t="s">
        <v>45</v>
      </c>
      <c r="K3" t="s">
        <v>46</v>
      </c>
    </row>
    <row r="4" spans="1:11" ht="84" x14ac:dyDescent="0.25">
      <c r="B4" s="19" t="s">
        <v>53</v>
      </c>
      <c r="C4" s="19" t="s">
        <v>54</v>
      </c>
      <c r="D4" s="19" t="s">
        <v>55</v>
      </c>
      <c r="E4" s="19" t="s">
        <v>56</v>
      </c>
      <c r="F4" s="19" t="s">
        <v>57</v>
      </c>
      <c r="J4" s="21">
        <f>MATCH($K$4,OutputAddresses,0)</f>
        <v>1</v>
      </c>
      <c r="K4" s="20" t="s">
        <v>53</v>
      </c>
    </row>
    <row r="5" spans="1:11" x14ac:dyDescent="0.25">
      <c r="A5" s="18">
        <v>5750</v>
      </c>
      <c r="B5" s="26">
        <v>1166.6666666666661</v>
      </c>
      <c r="C5" s="27">
        <v>3.4106051316484809E-13</v>
      </c>
      <c r="D5" s="27">
        <v>0</v>
      </c>
      <c r="E5" s="27">
        <v>666.66666666666674</v>
      </c>
      <c r="F5" s="28">
        <v>0</v>
      </c>
      <c r="K5">
        <f>INDEX(OutputValues,1,$J$4)</f>
        <v>1166.6666666666661</v>
      </c>
    </row>
    <row r="6" spans="1:11" x14ac:dyDescent="0.25">
      <c r="A6" s="18">
        <v>6000</v>
      </c>
      <c r="B6" s="29">
        <v>1066.6666666666656</v>
      </c>
      <c r="C6" s="30">
        <v>0</v>
      </c>
      <c r="D6" s="30">
        <v>2.2737367544323206E-13</v>
      </c>
      <c r="E6" s="30">
        <v>733.33333333333314</v>
      </c>
      <c r="F6" s="31">
        <v>0</v>
      </c>
      <c r="K6">
        <f>INDEX(OutputValues,2,$J$4)</f>
        <v>1066.6666666666656</v>
      </c>
    </row>
    <row r="7" spans="1:11" x14ac:dyDescent="0.25">
      <c r="A7" s="18">
        <v>6250</v>
      </c>
      <c r="B7" s="29">
        <v>1020.0000000000003</v>
      </c>
      <c r="C7" s="30">
        <v>0</v>
      </c>
      <c r="D7" s="30">
        <v>0</v>
      </c>
      <c r="E7" s="30">
        <v>519.99999999999989</v>
      </c>
      <c r="F7" s="31">
        <v>200.00000000000011</v>
      </c>
      <c r="K7">
        <f>INDEX(OutputValues,3,$J$4)</f>
        <v>1020.0000000000003</v>
      </c>
    </row>
    <row r="8" spans="1:11" x14ac:dyDescent="0.25">
      <c r="A8" s="18">
        <v>6500</v>
      </c>
      <c r="B8" s="29">
        <v>1000.0000000000002</v>
      </c>
      <c r="C8" s="30">
        <v>0</v>
      </c>
      <c r="D8" s="30">
        <v>0</v>
      </c>
      <c r="E8" s="30">
        <v>200</v>
      </c>
      <c r="F8" s="31">
        <v>472.72727272727246</v>
      </c>
      <c r="K8">
        <f>INDEX(OutputValues,4,$J$4)</f>
        <v>1000.0000000000002</v>
      </c>
    </row>
    <row r="9" spans="1:11" x14ac:dyDescent="0.25">
      <c r="A9" s="18">
        <v>6750</v>
      </c>
      <c r="B9" s="29">
        <v>999.99999999999989</v>
      </c>
      <c r="C9" s="30">
        <v>0</v>
      </c>
      <c r="D9" s="30">
        <v>0</v>
      </c>
      <c r="E9" s="30">
        <v>0</v>
      </c>
      <c r="F9" s="31">
        <v>636.36363636363637</v>
      </c>
      <c r="K9">
        <f>INDEX(OutputValues,5,$J$4)</f>
        <v>999.99999999999989</v>
      </c>
    </row>
    <row r="10" spans="1:11" x14ac:dyDescent="0.25">
      <c r="A10" s="18">
        <v>7000</v>
      </c>
      <c r="B10" s="29">
        <v>0</v>
      </c>
      <c r="C10" s="30">
        <v>0</v>
      </c>
      <c r="D10" s="30">
        <v>0</v>
      </c>
      <c r="E10" s="30">
        <v>1166.6666666666665</v>
      </c>
      <c r="F10" s="31">
        <v>0</v>
      </c>
      <c r="K10">
        <f>INDEX(OutputValues,6,$J$4)</f>
        <v>0</v>
      </c>
    </row>
    <row r="11" spans="1:11" x14ac:dyDescent="0.25">
      <c r="A11" s="18">
        <v>7250</v>
      </c>
      <c r="B11" s="32">
        <v>0</v>
      </c>
      <c r="C11" s="33">
        <v>0</v>
      </c>
      <c r="D11" s="33">
        <v>0</v>
      </c>
      <c r="E11" s="33">
        <v>1208.3333333333335</v>
      </c>
      <c r="F11" s="34">
        <v>0</v>
      </c>
      <c r="K11">
        <f>INDEX(OutputValues,7,$J$4)</f>
        <v>0</v>
      </c>
    </row>
  </sheetData>
  <dataValidations count="1">
    <dataValidation type="list" allowBlank="1" showInputMessage="1" showErrorMessage="1" sqref="K4" xr:uid="{B35D06E3-0781-4531-8AB2-72E90C70CCBF}">
      <formula1>OutputAddresses</formula1>
    </dataValidation>
  </dataValidations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DE1D6-F9F4-4EDF-AAD2-613721606587}">
  <dimension ref="A1:K10"/>
  <sheetViews>
    <sheetView workbookViewId="0">
      <selection activeCell="H35" sqref="H35"/>
    </sheetView>
  </sheetViews>
  <sheetFormatPr defaultRowHeight="12.5" x14ac:dyDescent="0.25"/>
  <cols>
    <col min="2" max="2" width="10.54296875" bestFit="1" customWidth="1"/>
  </cols>
  <sheetData>
    <row r="1" spans="1:11" ht="13" x14ac:dyDescent="0.3">
      <c r="A1" s="17" t="s">
        <v>44</v>
      </c>
      <c r="K1" s="21" t="str">
        <f>CONCATENATE("Sensitivity of ",$K$4," to ","Labour Hours Available")</f>
        <v>Sensitivity of $B$27 to Labour Hours Available</v>
      </c>
    </row>
    <row r="3" spans="1:11" x14ac:dyDescent="0.25">
      <c r="A3" t="s">
        <v>58</v>
      </c>
      <c r="K3" t="s">
        <v>46</v>
      </c>
    </row>
    <row r="4" spans="1:11" ht="33" x14ac:dyDescent="0.25">
      <c r="B4" s="19" t="s">
        <v>43</v>
      </c>
      <c r="J4" s="21">
        <f>MATCH($K$4,OutputAddresses,0)</f>
        <v>1</v>
      </c>
      <c r="K4" s="20" t="s">
        <v>43</v>
      </c>
    </row>
    <row r="5" spans="1:11" x14ac:dyDescent="0.25">
      <c r="A5" s="18">
        <v>55000</v>
      </c>
      <c r="B5" s="22">
        <v>5958333.3300000001</v>
      </c>
      <c r="K5">
        <f>INDEX(OutputValues,1,$J$4)</f>
        <v>5958333.3300000001</v>
      </c>
    </row>
    <row r="6" spans="1:11" x14ac:dyDescent="0.25">
      <c r="A6" s="18">
        <v>60000</v>
      </c>
      <c r="B6" s="23">
        <v>5958333.3300000001</v>
      </c>
      <c r="K6">
        <f>INDEX(OutputValues,2,$J$4)</f>
        <v>5958333.3300000001</v>
      </c>
    </row>
    <row r="7" spans="1:11" x14ac:dyDescent="0.25">
      <c r="A7" s="18">
        <v>65000</v>
      </c>
      <c r="B7" s="23">
        <v>6409090.9100000001</v>
      </c>
      <c r="K7">
        <f>INDEX(OutputValues,3,$J$4)</f>
        <v>6409090.9100000001</v>
      </c>
    </row>
    <row r="8" spans="1:11" x14ac:dyDescent="0.25">
      <c r="A8" s="18">
        <v>70000</v>
      </c>
      <c r="B8" s="23">
        <v>6666666.6699999999</v>
      </c>
      <c r="K8">
        <f>INDEX(OutputValues,4,$J$4)</f>
        <v>6666666.6699999999</v>
      </c>
    </row>
    <row r="9" spans="1:11" x14ac:dyDescent="0.25">
      <c r="A9" s="18">
        <v>75000</v>
      </c>
      <c r="B9" s="23">
        <v>6833333.3300000001</v>
      </c>
      <c r="K9">
        <f>INDEX(OutputValues,5,$J$4)</f>
        <v>6833333.3300000001</v>
      </c>
    </row>
    <row r="10" spans="1:11" x14ac:dyDescent="0.25">
      <c r="A10" s="18">
        <v>80000</v>
      </c>
      <c r="B10" s="24">
        <v>7000000</v>
      </c>
      <c r="K10">
        <f>INDEX(OutputValues,6,$J$4)</f>
        <v>7000000</v>
      </c>
    </row>
  </sheetData>
  <dataValidations count="1">
    <dataValidation type="list" allowBlank="1" showInputMessage="1" showErrorMessage="1" sqref="K4" xr:uid="{45F5FC75-D1AE-4471-BC49-A9D06760BF45}">
      <formula1>OutputAddresses</formula1>
    </dataValidation>
  </dataValidations>
  <pageMargins left="0.7" right="0.7" top="0.75" bottom="0.75" header="0.3" footer="0.3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E9C6F-8680-454A-8128-43545BBAE201}">
  <dimension ref="A1:K10"/>
  <sheetViews>
    <sheetView workbookViewId="0">
      <selection activeCell="H23" sqref="H23"/>
    </sheetView>
  </sheetViews>
  <sheetFormatPr defaultRowHeight="12.5" x14ac:dyDescent="0.25"/>
  <sheetData>
    <row r="1" spans="1:11" ht="13" x14ac:dyDescent="0.3">
      <c r="A1" s="17" t="s">
        <v>44</v>
      </c>
      <c r="K1" s="21" t="str">
        <f>CONCATENATE("Sensitivity of ",$K$4," to ","Labour Hours Available")</f>
        <v>Sensitivity of Produce_at_least_minimum_1 to Labour Hours Available</v>
      </c>
    </row>
    <row r="3" spans="1:11" x14ac:dyDescent="0.25">
      <c r="A3" t="s">
        <v>58</v>
      </c>
      <c r="K3" t="s">
        <v>46</v>
      </c>
    </row>
    <row r="4" spans="1:11" ht="137.5" x14ac:dyDescent="0.25">
      <c r="B4" s="19" t="s">
        <v>47</v>
      </c>
      <c r="C4" s="19" t="s">
        <v>48</v>
      </c>
      <c r="D4" s="19" t="s">
        <v>49</v>
      </c>
      <c r="E4" s="19" t="s">
        <v>50</v>
      </c>
      <c r="F4" s="19" t="s">
        <v>51</v>
      </c>
      <c r="J4" s="21">
        <f>MATCH($K$4,OutputAddresses,0)</f>
        <v>1</v>
      </c>
      <c r="K4" s="20" t="s">
        <v>47</v>
      </c>
    </row>
    <row r="5" spans="1:11" x14ac:dyDescent="0.25">
      <c r="A5" s="18">
        <v>55000</v>
      </c>
      <c r="B5" s="26">
        <v>0</v>
      </c>
      <c r="C5" s="27">
        <v>0</v>
      </c>
      <c r="D5" s="27">
        <v>0</v>
      </c>
      <c r="E5" s="27">
        <v>1</v>
      </c>
      <c r="F5" s="28">
        <v>0</v>
      </c>
      <c r="K5">
        <f>INDEX(OutputValues,1,$J$4)</f>
        <v>0</v>
      </c>
    </row>
    <row r="6" spans="1:11" x14ac:dyDescent="0.25">
      <c r="A6" s="18">
        <v>60000</v>
      </c>
      <c r="B6" s="29">
        <v>0</v>
      </c>
      <c r="C6" s="30">
        <v>0</v>
      </c>
      <c r="D6" s="30">
        <v>0</v>
      </c>
      <c r="E6" s="30">
        <v>1</v>
      </c>
      <c r="F6" s="31">
        <v>0</v>
      </c>
      <c r="K6">
        <f>INDEX(OutputValues,2,$J$4)</f>
        <v>0</v>
      </c>
    </row>
    <row r="7" spans="1:11" x14ac:dyDescent="0.25">
      <c r="A7" s="18">
        <v>65000</v>
      </c>
      <c r="B7" s="29">
        <v>1</v>
      </c>
      <c r="C7" s="30">
        <v>0</v>
      </c>
      <c r="D7" s="30">
        <v>0</v>
      </c>
      <c r="E7" s="30">
        <v>1</v>
      </c>
      <c r="F7" s="31">
        <v>1</v>
      </c>
      <c r="K7">
        <f>INDEX(OutputValues,3,$J$4)</f>
        <v>1</v>
      </c>
    </row>
    <row r="8" spans="1:11" x14ac:dyDescent="0.25">
      <c r="A8" s="18">
        <v>70000</v>
      </c>
      <c r="B8" s="29">
        <v>1</v>
      </c>
      <c r="C8" s="30">
        <v>0</v>
      </c>
      <c r="D8" s="30">
        <v>0</v>
      </c>
      <c r="E8" s="30">
        <v>1</v>
      </c>
      <c r="F8" s="31">
        <v>0</v>
      </c>
      <c r="K8">
        <f>INDEX(OutputValues,4,$J$4)</f>
        <v>1</v>
      </c>
    </row>
    <row r="9" spans="1:11" x14ac:dyDescent="0.25">
      <c r="A9" s="18">
        <v>75000</v>
      </c>
      <c r="B9" s="29">
        <v>1</v>
      </c>
      <c r="C9" s="30">
        <v>0</v>
      </c>
      <c r="D9" s="30">
        <v>0</v>
      </c>
      <c r="E9" s="30">
        <v>1</v>
      </c>
      <c r="F9" s="31">
        <v>0</v>
      </c>
      <c r="K9">
        <f>INDEX(OutputValues,5,$J$4)</f>
        <v>1</v>
      </c>
    </row>
    <row r="10" spans="1:11" x14ac:dyDescent="0.25">
      <c r="A10" s="18">
        <v>80000</v>
      </c>
      <c r="B10" s="32">
        <v>1</v>
      </c>
      <c r="C10" s="33">
        <v>0</v>
      </c>
      <c r="D10" s="33">
        <v>0</v>
      </c>
      <c r="E10" s="33">
        <v>1</v>
      </c>
      <c r="F10" s="34">
        <v>0</v>
      </c>
      <c r="K10">
        <f>INDEX(OutputValues,6,$J$4)</f>
        <v>1</v>
      </c>
    </row>
  </sheetData>
  <dataValidations count="1">
    <dataValidation type="list" allowBlank="1" showInputMessage="1" showErrorMessage="1" sqref="K4" xr:uid="{F9D64378-368F-473E-B54B-8FF2E289CACA}">
      <formula1>OutputAddresses</formula1>
    </dataValidation>
  </dataValidations>
  <pageMargins left="0.7" right="0.7" top="0.75" bottom="0.75" header="0.3" footer="0.3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2293C-8DF1-498B-A33A-57D2E8B39856}">
  <dimension ref="A1:K10"/>
  <sheetViews>
    <sheetView workbookViewId="0">
      <selection activeCell="G29" sqref="G29"/>
    </sheetView>
  </sheetViews>
  <sheetFormatPr defaultRowHeight="12.5" x14ac:dyDescent="0.25"/>
  <sheetData>
    <row r="1" spans="1:11" ht="13" x14ac:dyDescent="0.3">
      <c r="A1" s="17" t="s">
        <v>44</v>
      </c>
      <c r="K1" s="21" t="str">
        <f>CONCATENATE("Sensitivity of ",$K$4," to ","Labour Hours Available")</f>
        <v>Sensitivity of Units_produced_1 to Labour Hours Available</v>
      </c>
    </row>
    <row r="3" spans="1:11" x14ac:dyDescent="0.25">
      <c r="A3" t="s">
        <v>58</v>
      </c>
      <c r="K3" t="s">
        <v>46</v>
      </c>
    </row>
    <row r="4" spans="1:11" ht="84" x14ac:dyDescent="0.25">
      <c r="B4" s="19" t="s">
        <v>53</v>
      </c>
      <c r="C4" s="19" t="s">
        <v>54</v>
      </c>
      <c r="D4" s="19" t="s">
        <v>55</v>
      </c>
      <c r="E4" s="19" t="s">
        <v>56</v>
      </c>
      <c r="F4" s="19" t="s">
        <v>57</v>
      </c>
      <c r="J4" s="21">
        <f>MATCH($K$4,OutputAddresses,0)</f>
        <v>1</v>
      </c>
      <c r="K4" s="20" t="s">
        <v>53</v>
      </c>
    </row>
    <row r="5" spans="1:11" x14ac:dyDescent="0.25">
      <c r="A5" s="18">
        <v>55000</v>
      </c>
      <c r="B5" s="26">
        <v>0</v>
      </c>
      <c r="C5" s="27">
        <v>0</v>
      </c>
      <c r="D5" s="27">
        <v>0</v>
      </c>
      <c r="E5" s="27">
        <v>1083.333333333333</v>
      </c>
      <c r="F5" s="28">
        <v>1.1368683772161603E-13</v>
      </c>
      <c r="K5">
        <f>INDEX(OutputValues,1,$J$4)</f>
        <v>0</v>
      </c>
    </row>
    <row r="6" spans="1:11" x14ac:dyDescent="0.25">
      <c r="A6" s="18">
        <v>60000</v>
      </c>
      <c r="B6" s="29">
        <v>0</v>
      </c>
      <c r="C6" s="30">
        <v>0</v>
      </c>
      <c r="D6" s="30">
        <v>0</v>
      </c>
      <c r="E6" s="30">
        <v>1083.3333333333333</v>
      </c>
      <c r="F6" s="31">
        <v>0</v>
      </c>
      <c r="K6">
        <f>INDEX(OutputValues,2,$J$4)</f>
        <v>0</v>
      </c>
    </row>
    <row r="7" spans="1:11" x14ac:dyDescent="0.25">
      <c r="A7" s="18">
        <v>65000</v>
      </c>
      <c r="B7" s="29">
        <v>1000.0000000000002</v>
      </c>
      <c r="C7" s="30">
        <v>0</v>
      </c>
      <c r="D7" s="30">
        <v>0</v>
      </c>
      <c r="E7" s="30">
        <v>200</v>
      </c>
      <c r="F7" s="31">
        <v>472.72727272727246</v>
      </c>
      <c r="K7">
        <f>INDEX(OutputValues,3,$J$4)</f>
        <v>1000.0000000000002</v>
      </c>
    </row>
    <row r="8" spans="1:11" x14ac:dyDescent="0.25">
      <c r="A8" s="18">
        <v>70000</v>
      </c>
      <c r="B8" s="29">
        <v>1133.3333333333335</v>
      </c>
      <c r="C8" s="30">
        <v>0</v>
      </c>
      <c r="D8" s="30">
        <v>0</v>
      </c>
      <c r="E8" s="30">
        <v>799.99999999999989</v>
      </c>
      <c r="F8" s="31">
        <v>0</v>
      </c>
      <c r="K8">
        <f>INDEX(OutputValues,4,$J$4)</f>
        <v>1133.3333333333335</v>
      </c>
    </row>
    <row r="9" spans="1:11" x14ac:dyDescent="0.25">
      <c r="A9" s="18">
        <v>75000</v>
      </c>
      <c r="B9" s="29">
        <v>1400</v>
      </c>
      <c r="C9" s="30">
        <v>1.1368683772161608E-13</v>
      </c>
      <c r="D9" s="30">
        <v>2.2737367544323203E-13</v>
      </c>
      <c r="E9" s="30">
        <v>733.33333333333292</v>
      </c>
      <c r="F9" s="31">
        <v>0</v>
      </c>
      <c r="K9">
        <f>INDEX(OutputValues,5,$J$4)</f>
        <v>1400</v>
      </c>
    </row>
    <row r="10" spans="1:11" x14ac:dyDescent="0.25">
      <c r="A10" s="18">
        <v>80000</v>
      </c>
      <c r="B10" s="32">
        <v>1666.6666666666658</v>
      </c>
      <c r="C10" s="33">
        <v>2.2737367544323206E-13</v>
      </c>
      <c r="D10" s="33">
        <v>2.2737367544323206E-13</v>
      </c>
      <c r="E10" s="33">
        <v>666.66666666666652</v>
      </c>
      <c r="F10" s="34">
        <v>0</v>
      </c>
      <c r="K10">
        <f>INDEX(OutputValues,6,$J$4)</f>
        <v>1666.6666666666658</v>
      </c>
    </row>
  </sheetData>
  <dataValidations count="1">
    <dataValidation type="list" allowBlank="1" showInputMessage="1" showErrorMessage="1" sqref="K4" xr:uid="{02AA1CE0-F999-4DCA-8DC9-EACDEAF6B0E3}">
      <formula1>OutputAddresses</formula1>
    </dataValidation>
  </dataValidations>
  <pageMargins left="0.7" right="0.7" top="0.75" bottom="0.75" header="0.3" footer="0.3"/>
  <drawing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607CB-578B-4185-BE9B-0364F313DBA0}">
  <dimension ref="A1:K12"/>
  <sheetViews>
    <sheetView workbookViewId="0"/>
  </sheetViews>
  <sheetFormatPr defaultRowHeight="12.5" x14ac:dyDescent="0.25"/>
  <cols>
    <col min="2" max="2" width="10.54296875" bestFit="1" customWidth="1"/>
  </cols>
  <sheetData>
    <row r="1" spans="1:11" ht="13" x14ac:dyDescent="0.3">
      <c r="A1" s="17" t="s">
        <v>44</v>
      </c>
      <c r="K1" s="21" t="str">
        <f>CONCATENATE("Sensitivity of ",$K$4," to ","Profit Contribution Large Minivans")</f>
        <v>Sensitivity of $B$27 to Profit Contribution Large Minivans</v>
      </c>
    </row>
    <row r="3" spans="1:11" x14ac:dyDescent="0.25">
      <c r="A3" t="s">
        <v>59</v>
      </c>
      <c r="K3" t="s">
        <v>46</v>
      </c>
    </row>
    <row r="4" spans="1:11" ht="33" x14ac:dyDescent="0.25">
      <c r="B4" s="19" t="s">
        <v>43</v>
      </c>
      <c r="J4" s="21">
        <f>MATCH($K$4,OutputAddresses,0)</f>
        <v>1</v>
      </c>
      <c r="K4" s="20" t="s">
        <v>43</v>
      </c>
    </row>
    <row r="5" spans="1:11" x14ac:dyDescent="0.25">
      <c r="A5" s="35">
        <v>6400</v>
      </c>
      <c r="B5" s="22">
        <v>6277777.7800000003</v>
      </c>
      <c r="K5">
        <f>INDEX(OutputValues,1,$J$4)</f>
        <v>6277777.7800000003</v>
      </c>
    </row>
    <row r="6" spans="1:11" x14ac:dyDescent="0.25">
      <c r="A6" s="35">
        <v>6600</v>
      </c>
      <c r="B6" s="23">
        <v>6277777.7800000003</v>
      </c>
      <c r="K6">
        <f>INDEX(OutputValues,2,$J$4)</f>
        <v>6277777.7800000003</v>
      </c>
    </row>
    <row r="7" spans="1:11" x14ac:dyDescent="0.25">
      <c r="A7" s="35">
        <v>6800</v>
      </c>
      <c r="B7" s="23">
        <v>6314545.4500000002</v>
      </c>
      <c r="K7">
        <f>INDEX(OutputValues,3,$J$4)</f>
        <v>6314545.4500000002</v>
      </c>
    </row>
    <row r="8" spans="1:11" x14ac:dyDescent="0.25">
      <c r="A8" s="35">
        <v>7000</v>
      </c>
      <c r="B8" s="23">
        <v>6409090.9100000001</v>
      </c>
      <c r="K8">
        <f>INDEX(OutputValues,4,$J$4)</f>
        <v>6409090.9100000001</v>
      </c>
    </row>
    <row r="9" spans="1:11" x14ac:dyDescent="0.25">
      <c r="A9" s="35">
        <v>7200</v>
      </c>
      <c r="B9" s="23">
        <v>6520634.9199999999</v>
      </c>
      <c r="K9">
        <f>INDEX(OutputValues,5,$J$4)</f>
        <v>6520634.9199999999</v>
      </c>
    </row>
    <row r="10" spans="1:11" x14ac:dyDescent="0.25">
      <c r="A10" s="35">
        <v>7400</v>
      </c>
      <c r="B10" s="23">
        <v>6644444.4400000004</v>
      </c>
      <c r="K10">
        <f>INDEX(OutputValues,6,$J$4)</f>
        <v>6644444.4400000004</v>
      </c>
    </row>
    <row r="11" spans="1:11" x14ac:dyDescent="0.25">
      <c r="A11" s="35">
        <v>7600</v>
      </c>
      <c r="B11" s="23">
        <v>6768253.9699999997</v>
      </c>
      <c r="K11">
        <f>INDEX(OutputValues,7,$J$4)</f>
        <v>6768253.9699999997</v>
      </c>
    </row>
    <row r="12" spans="1:11" x14ac:dyDescent="0.25">
      <c r="A12" s="35">
        <v>7800</v>
      </c>
      <c r="B12" s="24">
        <v>6892063.4900000002</v>
      </c>
      <c r="K12">
        <f>INDEX(OutputValues,8,$J$4)</f>
        <v>6892063.4900000002</v>
      </c>
    </row>
  </sheetData>
  <dataValidations count="1">
    <dataValidation type="list" allowBlank="1" showInputMessage="1" showErrorMessage="1" sqref="K4" xr:uid="{7C60A9A6-ED86-408C-8544-7A5481786668}">
      <formula1>OutputAddresses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68</vt:i4>
      </vt:variant>
    </vt:vector>
  </HeadingPairs>
  <TitlesOfParts>
    <vt:vector size="84" baseType="lpstr">
      <vt:lpstr>Model</vt:lpstr>
      <vt:lpstr>18a Profit</vt:lpstr>
      <vt:lpstr>18a Minimum Production</vt:lpstr>
      <vt:lpstr>18a Units produced</vt:lpstr>
      <vt:lpstr>18b Profit</vt:lpstr>
      <vt:lpstr>18b minimum production</vt:lpstr>
      <vt:lpstr>18b Units produced</vt:lpstr>
      <vt:lpstr>18c Profit</vt:lpstr>
      <vt:lpstr>18c minimum production</vt:lpstr>
      <vt:lpstr>18c units produced</vt:lpstr>
      <vt:lpstr>18d profit</vt:lpstr>
      <vt:lpstr>18d minimum production</vt:lpstr>
      <vt:lpstr>18d units produced</vt:lpstr>
      <vt:lpstr>18e profit</vt:lpstr>
      <vt:lpstr>18e min production</vt:lpstr>
      <vt:lpstr>18e units produced</vt:lpstr>
      <vt:lpstr>'18a Minimum Production'!ChartData</vt:lpstr>
      <vt:lpstr>'18a Profit'!ChartData</vt:lpstr>
      <vt:lpstr>'18a Units produced'!ChartData</vt:lpstr>
      <vt:lpstr>'18b minimum production'!ChartData</vt:lpstr>
      <vt:lpstr>'18b Profit'!ChartData</vt:lpstr>
      <vt:lpstr>'18b Units produced'!ChartData</vt:lpstr>
      <vt:lpstr>'18c minimum production'!ChartData</vt:lpstr>
      <vt:lpstr>'18c Profit'!ChartData</vt:lpstr>
      <vt:lpstr>'18c units produced'!ChartData</vt:lpstr>
      <vt:lpstr>'18d minimum production'!ChartData</vt:lpstr>
      <vt:lpstr>'18d profit'!ChartData</vt:lpstr>
      <vt:lpstr>'18d units produced'!ChartData</vt:lpstr>
      <vt:lpstr>'18e min production'!ChartData</vt:lpstr>
      <vt:lpstr>'18e profit'!ChartData</vt:lpstr>
      <vt:lpstr>'18e units produced'!ChartData</vt:lpstr>
      <vt:lpstr>'18a Minimum Production'!InputValues</vt:lpstr>
      <vt:lpstr>'18a Profit'!InputValues</vt:lpstr>
      <vt:lpstr>'18a Units produced'!InputValues</vt:lpstr>
      <vt:lpstr>'18b minimum production'!InputValues</vt:lpstr>
      <vt:lpstr>'18b Profit'!InputValues</vt:lpstr>
      <vt:lpstr>'18b Units produced'!InputValues</vt:lpstr>
      <vt:lpstr>'18c minimum production'!InputValues</vt:lpstr>
      <vt:lpstr>'18c Profit'!InputValues</vt:lpstr>
      <vt:lpstr>'18c units produced'!InputValues</vt:lpstr>
      <vt:lpstr>'18d minimum production'!InputValues</vt:lpstr>
      <vt:lpstr>'18d profit'!InputValues</vt:lpstr>
      <vt:lpstr>'18d units produced'!InputValues</vt:lpstr>
      <vt:lpstr>'18e min production'!InputValues</vt:lpstr>
      <vt:lpstr>'18e profit'!InputValues</vt:lpstr>
      <vt:lpstr>'18e units produced'!InputValues</vt:lpstr>
      <vt:lpstr>Labor__hours_unit</vt:lpstr>
      <vt:lpstr>Minimum_production__if_any</vt:lpstr>
      <vt:lpstr>'18a Minimum Production'!OutputAddresses</vt:lpstr>
      <vt:lpstr>'18a Profit'!OutputAddresses</vt:lpstr>
      <vt:lpstr>'18a Units produced'!OutputAddresses</vt:lpstr>
      <vt:lpstr>'18b minimum production'!OutputAddresses</vt:lpstr>
      <vt:lpstr>'18b Profit'!OutputAddresses</vt:lpstr>
      <vt:lpstr>'18b Units produced'!OutputAddresses</vt:lpstr>
      <vt:lpstr>'18c minimum production'!OutputAddresses</vt:lpstr>
      <vt:lpstr>'18c Profit'!OutputAddresses</vt:lpstr>
      <vt:lpstr>'18c units produced'!OutputAddresses</vt:lpstr>
      <vt:lpstr>'18d minimum production'!OutputAddresses</vt:lpstr>
      <vt:lpstr>'18d profit'!OutputAddresses</vt:lpstr>
      <vt:lpstr>'18d units produced'!OutputAddresses</vt:lpstr>
      <vt:lpstr>'18e min production'!OutputAddresses</vt:lpstr>
      <vt:lpstr>'18e profit'!OutputAddresses</vt:lpstr>
      <vt:lpstr>'18e units produced'!OutputAddresses</vt:lpstr>
      <vt:lpstr>'18a Minimum Production'!OutputValues</vt:lpstr>
      <vt:lpstr>'18a Profit'!OutputValues</vt:lpstr>
      <vt:lpstr>'18a Units produced'!OutputValues</vt:lpstr>
      <vt:lpstr>'18b minimum production'!OutputValues</vt:lpstr>
      <vt:lpstr>'18b Profit'!OutputValues</vt:lpstr>
      <vt:lpstr>'18b Units produced'!OutputValues</vt:lpstr>
      <vt:lpstr>'18c minimum production'!OutputValues</vt:lpstr>
      <vt:lpstr>'18c Profit'!OutputValues</vt:lpstr>
      <vt:lpstr>'18c units produced'!OutputValues</vt:lpstr>
      <vt:lpstr>'18d minimum production'!OutputValues</vt:lpstr>
      <vt:lpstr>'18d profit'!OutputValues</vt:lpstr>
      <vt:lpstr>'18d units produced'!OutputValues</vt:lpstr>
      <vt:lpstr>'18e min production'!OutputValues</vt:lpstr>
      <vt:lpstr>'18e profit'!OutputValues</vt:lpstr>
      <vt:lpstr>'18e units produced'!OutputValues</vt:lpstr>
      <vt:lpstr>Produce_at_least_minimum</vt:lpstr>
      <vt:lpstr>Profit_contribution_unit</vt:lpstr>
      <vt:lpstr>Resource_available</vt:lpstr>
      <vt:lpstr>Resource_used</vt:lpstr>
      <vt:lpstr>Units_produced</vt:lpstr>
      <vt:lpstr>Upper_limit_on_production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Albright</dc:creator>
  <cp:lastModifiedBy>NITHIN DAS</cp:lastModifiedBy>
  <cp:lastPrinted>2002-09-23T21:36:18Z</cp:lastPrinted>
  <dcterms:created xsi:type="dcterms:W3CDTF">1999-03-12T17:08:10Z</dcterms:created>
  <dcterms:modified xsi:type="dcterms:W3CDTF">2019-10-31T22:29:31Z</dcterms:modified>
</cp:coreProperties>
</file>