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9C2294-9CBE-4B08-8B67-6C27FB037126}" xr6:coauthVersionLast="47" xr6:coauthVersionMax="47" xr10:uidLastSave="{00000000-0000-0000-0000-000000000000}"/>
  <bookViews>
    <workbookView xWindow="-110" yWindow="-110" windowWidth="19420" windowHeight="10300" activeTab="1" xr2:uid="{1739120F-4B50-4AC9-B0B1-A964A9BCA71F}"/>
  </bookViews>
  <sheets>
    <sheet name="Store-Product Data Sheet" sheetId="3" r:id="rId1"/>
    <sheet name="Store-Related Data Sheet" sheetId="4" r:id="rId2"/>
    <sheet name="Transport cost tab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" i="3" l="1"/>
  <c r="U23" i="3"/>
  <c r="U11" i="3"/>
  <c r="G3" i="4" l="1"/>
  <c r="G5" i="4"/>
  <c r="G4" i="4"/>
  <c r="I5" i="4"/>
  <c r="I4" i="4"/>
  <c r="I3" i="4"/>
  <c r="K5" i="4"/>
  <c r="K4" i="4"/>
  <c r="K3" i="4"/>
  <c r="W5" i="4"/>
  <c r="W4" i="4"/>
  <c r="W3" i="4"/>
  <c r="Y5" i="4"/>
  <c r="Y4" i="4"/>
  <c r="Y3" i="4"/>
  <c r="AA3" i="4"/>
  <c r="AA4" i="4"/>
  <c r="AA5" i="4"/>
  <c r="AE3" i="4"/>
  <c r="AG5" i="4"/>
  <c r="U5" i="4" s="1"/>
  <c r="AG4" i="4"/>
  <c r="AG3" i="4"/>
  <c r="U3" i="4" s="1"/>
  <c r="AI5" i="4"/>
  <c r="AI4" i="4"/>
  <c r="AI3" i="4"/>
  <c r="AE5" i="4"/>
  <c r="AE4" i="4"/>
  <c r="S3" i="4" l="1"/>
  <c r="Q3" i="4"/>
  <c r="O3" i="4"/>
  <c r="O5" i="4"/>
  <c r="Q5" i="4"/>
  <c r="S5" i="4"/>
  <c r="B5" i="4" l="1"/>
  <c r="U9" i="3"/>
  <c r="V9" i="3" s="1"/>
  <c r="U10" i="3"/>
  <c r="V10" i="3" s="1"/>
  <c r="V11" i="3"/>
  <c r="U21" i="3"/>
  <c r="V21" i="3" s="1"/>
  <c r="U22" i="3"/>
  <c r="V22" i="3" s="1"/>
  <c r="V23" i="3"/>
  <c r="U34" i="3"/>
  <c r="V34" i="3" s="1"/>
  <c r="U35" i="3"/>
  <c r="V35" i="3" s="1"/>
  <c r="V36" i="3"/>
  <c r="U4" i="4" l="1"/>
  <c r="B3" i="4"/>
  <c r="O4" i="4" l="1"/>
  <c r="Q4" i="4"/>
  <c r="S4" i="4"/>
  <c r="B4" i="4" l="1"/>
</calcChain>
</file>

<file path=xl/sharedStrings.xml><?xml version="1.0" encoding="utf-8"?>
<sst xmlns="http://schemas.openxmlformats.org/spreadsheetml/2006/main" count="208" uniqueCount="88">
  <si>
    <t>Store Location (i)</t>
  </si>
  <si>
    <t>Product</t>
  </si>
  <si>
    <t>Store Location (i \ j)</t>
  </si>
  <si>
    <r>
      <t>dc</t>
    </r>
    <r>
      <rPr>
        <vertAlign val="subscript"/>
        <sz val="11"/>
        <color theme="1"/>
        <rFont val="Aptos Narrow"/>
        <family val="2"/>
        <scheme val="minor"/>
      </rPr>
      <t>1i</t>
    </r>
  </si>
  <si>
    <r>
      <t>E(pds%</t>
    </r>
    <r>
      <rPr>
        <vertAlign val="subscript"/>
        <sz val="11"/>
        <color theme="1"/>
        <rFont val="Aptos Narrow"/>
        <family val="2"/>
        <scheme val="minor"/>
      </rPr>
      <t>1i</t>
    </r>
    <r>
      <rPr>
        <sz val="11"/>
        <color theme="1"/>
        <rFont val="Aptos Narrow"/>
        <family val="2"/>
        <scheme val="minor"/>
      </rPr>
      <t>)</t>
    </r>
  </si>
  <si>
    <r>
      <t>dc</t>
    </r>
    <r>
      <rPr>
        <vertAlign val="subscript"/>
        <sz val="11"/>
        <color theme="1"/>
        <rFont val="Aptos Narrow"/>
        <family val="2"/>
        <scheme val="minor"/>
      </rPr>
      <t>2i</t>
    </r>
  </si>
  <si>
    <r>
      <t>E(pds%</t>
    </r>
    <r>
      <rPr>
        <vertAlign val="subscript"/>
        <sz val="11"/>
        <color theme="1"/>
        <rFont val="Aptos Narrow"/>
        <family val="2"/>
        <scheme val="minor"/>
      </rPr>
      <t>2i</t>
    </r>
    <r>
      <rPr>
        <sz val="11"/>
        <color theme="1"/>
        <rFont val="Aptos Narrow"/>
        <family val="2"/>
        <scheme val="minor"/>
      </rPr>
      <t>)</t>
    </r>
  </si>
  <si>
    <r>
      <t>dc</t>
    </r>
    <r>
      <rPr>
        <vertAlign val="subscript"/>
        <sz val="11"/>
        <color theme="1"/>
        <rFont val="Aptos Narrow"/>
        <family val="2"/>
        <scheme val="minor"/>
      </rPr>
      <t>3i</t>
    </r>
  </si>
  <si>
    <r>
      <t>E(pds%</t>
    </r>
    <r>
      <rPr>
        <vertAlign val="subscript"/>
        <sz val="11"/>
        <color theme="1"/>
        <rFont val="Aptos Narrow"/>
        <family val="2"/>
        <scheme val="minor"/>
      </rPr>
      <t>3i</t>
    </r>
    <r>
      <rPr>
        <sz val="11"/>
        <color theme="1"/>
        <rFont val="Aptos Narrow"/>
        <family val="2"/>
        <scheme val="minor"/>
      </rPr>
      <t>)</t>
    </r>
  </si>
  <si>
    <r>
      <t>dc</t>
    </r>
    <r>
      <rPr>
        <vertAlign val="subscript"/>
        <sz val="11"/>
        <color theme="1"/>
        <rFont val="Aptos Narrow"/>
        <family val="2"/>
        <scheme val="minor"/>
      </rPr>
      <t>4i</t>
    </r>
  </si>
  <si>
    <r>
      <t>E(pds%</t>
    </r>
    <r>
      <rPr>
        <vertAlign val="subscript"/>
        <sz val="11"/>
        <color theme="1"/>
        <rFont val="Aptos Narrow"/>
        <family val="2"/>
        <scheme val="minor"/>
      </rPr>
      <t>4i</t>
    </r>
    <r>
      <rPr>
        <sz val="11"/>
        <color theme="1"/>
        <rFont val="Aptos Narrow"/>
        <family val="2"/>
        <scheme val="minor"/>
      </rPr>
      <t>)</t>
    </r>
  </si>
  <si>
    <r>
      <t>dc'</t>
    </r>
    <r>
      <rPr>
        <vertAlign val="subscript"/>
        <sz val="11"/>
        <color theme="1"/>
        <rFont val="Aptos Narrow"/>
        <family val="2"/>
        <scheme val="minor"/>
      </rPr>
      <t>1i</t>
    </r>
  </si>
  <si>
    <r>
      <t>dc'</t>
    </r>
    <r>
      <rPr>
        <vertAlign val="subscript"/>
        <sz val="11"/>
        <color theme="1"/>
        <rFont val="Aptos Narrow"/>
        <family val="2"/>
        <scheme val="minor"/>
      </rPr>
      <t>2i</t>
    </r>
  </si>
  <si>
    <r>
      <t>dc'</t>
    </r>
    <r>
      <rPr>
        <vertAlign val="subscript"/>
        <sz val="11"/>
        <color theme="1"/>
        <rFont val="Aptos Narrow"/>
        <family val="2"/>
        <scheme val="minor"/>
      </rPr>
      <t>3i</t>
    </r>
  </si>
  <si>
    <r>
      <t>dc'</t>
    </r>
    <r>
      <rPr>
        <vertAlign val="subscript"/>
        <sz val="11"/>
        <color theme="1"/>
        <rFont val="Aptos Narrow"/>
        <family val="2"/>
        <scheme val="minor"/>
      </rPr>
      <t>4i</t>
    </r>
  </si>
  <si>
    <t>Product Bundling Strategy</t>
  </si>
  <si>
    <t>Price Discount Strategy</t>
  </si>
  <si>
    <t>Price Discount Levels and Expected Discount Success % for Non-Moving Products (dn)</t>
  </si>
  <si>
    <t>Price Discount Levels and Expected Discount Success % for Slow-Moving Products (p')</t>
  </si>
  <si>
    <r>
      <t>E(pds%'</t>
    </r>
    <r>
      <rPr>
        <vertAlign val="subscript"/>
        <sz val="11"/>
        <color theme="1"/>
        <rFont val="Aptos Narrow"/>
        <family val="2"/>
        <scheme val="minor"/>
      </rPr>
      <t>1i</t>
    </r>
    <r>
      <rPr>
        <sz val="11"/>
        <color theme="1"/>
        <rFont val="Aptos Narrow"/>
        <family val="2"/>
        <scheme val="minor"/>
      </rPr>
      <t>)</t>
    </r>
  </si>
  <si>
    <r>
      <t>E(pds%'</t>
    </r>
    <r>
      <rPr>
        <vertAlign val="subscript"/>
        <sz val="11"/>
        <color theme="1"/>
        <rFont val="Aptos Narrow"/>
        <family val="2"/>
        <scheme val="minor"/>
      </rPr>
      <t>2i</t>
    </r>
    <r>
      <rPr>
        <sz val="11"/>
        <color theme="1"/>
        <rFont val="Aptos Narrow"/>
        <family val="2"/>
        <scheme val="minor"/>
      </rPr>
      <t>)</t>
    </r>
  </si>
  <si>
    <r>
      <t>E(pds%'</t>
    </r>
    <r>
      <rPr>
        <vertAlign val="subscript"/>
        <sz val="11"/>
        <color theme="1"/>
        <rFont val="Aptos Narrow"/>
        <family val="2"/>
        <scheme val="minor"/>
      </rPr>
      <t>3i</t>
    </r>
    <r>
      <rPr>
        <sz val="11"/>
        <color theme="1"/>
        <rFont val="Aptos Narrow"/>
        <family val="2"/>
        <scheme val="minor"/>
      </rPr>
      <t>)</t>
    </r>
  </si>
  <si>
    <r>
      <t>E(pds%'</t>
    </r>
    <r>
      <rPr>
        <vertAlign val="subscript"/>
        <sz val="11"/>
        <color theme="1"/>
        <rFont val="Aptos Narrow"/>
        <family val="2"/>
        <scheme val="minor"/>
      </rPr>
      <t>4i</t>
    </r>
    <r>
      <rPr>
        <sz val="11"/>
        <color theme="1"/>
        <rFont val="Aptos Narrow"/>
        <family val="2"/>
        <scheme val="minor"/>
      </rPr>
      <t>)</t>
    </r>
  </si>
  <si>
    <t>Product Bundle Discount Levels and Expected Bundle Discount Success % for Slow-Moving Products (p')</t>
  </si>
  <si>
    <t>Product Bundle Discount Levels and Expected Bundle Discount Success % for Non-Moving Products (dn)</t>
  </si>
  <si>
    <r>
      <t>pbdc</t>
    </r>
    <r>
      <rPr>
        <vertAlign val="subscript"/>
        <sz val="11"/>
        <color theme="1"/>
        <rFont val="Aptos Narrow"/>
        <family val="2"/>
        <scheme val="minor"/>
      </rPr>
      <t>1i</t>
    </r>
  </si>
  <si>
    <r>
      <t>E(pbs%</t>
    </r>
    <r>
      <rPr>
        <vertAlign val="subscript"/>
        <sz val="11"/>
        <color theme="1"/>
        <rFont val="Aptos Narrow"/>
        <family val="2"/>
        <scheme val="minor"/>
      </rPr>
      <t>1i</t>
    </r>
    <r>
      <rPr>
        <sz val="11"/>
        <color theme="1"/>
        <rFont val="Aptos Narrow"/>
        <family val="2"/>
        <scheme val="minor"/>
      </rPr>
      <t>)</t>
    </r>
  </si>
  <si>
    <r>
      <t>pbdc</t>
    </r>
    <r>
      <rPr>
        <vertAlign val="subscript"/>
        <sz val="11"/>
        <color theme="1"/>
        <rFont val="Aptos Narrow"/>
        <family val="2"/>
        <scheme val="minor"/>
      </rPr>
      <t>2i</t>
    </r>
  </si>
  <si>
    <r>
      <t>E(pbs%</t>
    </r>
    <r>
      <rPr>
        <vertAlign val="subscript"/>
        <sz val="11"/>
        <color theme="1"/>
        <rFont val="Aptos Narrow"/>
        <family val="2"/>
        <scheme val="minor"/>
      </rPr>
      <t>2i</t>
    </r>
    <r>
      <rPr>
        <sz val="11"/>
        <color theme="1"/>
        <rFont val="Aptos Narrow"/>
        <family val="2"/>
        <scheme val="minor"/>
      </rPr>
      <t>)</t>
    </r>
  </si>
  <si>
    <r>
      <t>pbdc</t>
    </r>
    <r>
      <rPr>
        <vertAlign val="subscript"/>
        <sz val="11"/>
        <color theme="1"/>
        <rFont val="Aptos Narrow"/>
        <family val="2"/>
        <scheme val="minor"/>
      </rPr>
      <t>3i</t>
    </r>
  </si>
  <si>
    <r>
      <t>E(pbs%</t>
    </r>
    <r>
      <rPr>
        <vertAlign val="subscript"/>
        <sz val="11"/>
        <color theme="1"/>
        <rFont val="Aptos Narrow"/>
        <family val="2"/>
        <scheme val="minor"/>
      </rPr>
      <t>3i</t>
    </r>
    <r>
      <rPr>
        <sz val="11"/>
        <color theme="1"/>
        <rFont val="Aptos Narrow"/>
        <family val="2"/>
        <scheme val="minor"/>
      </rPr>
      <t>)</t>
    </r>
  </si>
  <si>
    <r>
      <t>pbdc</t>
    </r>
    <r>
      <rPr>
        <vertAlign val="subscript"/>
        <sz val="11"/>
        <color theme="1"/>
        <rFont val="Aptos Narrow"/>
        <family val="2"/>
        <scheme val="minor"/>
      </rPr>
      <t>4i</t>
    </r>
  </si>
  <si>
    <r>
      <t>E(pbs%</t>
    </r>
    <r>
      <rPr>
        <vertAlign val="subscript"/>
        <sz val="11"/>
        <color theme="1"/>
        <rFont val="Aptos Narrow"/>
        <family val="2"/>
        <scheme val="minor"/>
      </rPr>
      <t>4i</t>
    </r>
    <r>
      <rPr>
        <sz val="11"/>
        <color theme="1"/>
        <rFont val="Aptos Narrow"/>
        <family val="2"/>
        <scheme val="minor"/>
      </rPr>
      <t>)</t>
    </r>
  </si>
  <si>
    <r>
      <t>pbdc'</t>
    </r>
    <r>
      <rPr>
        <vertAlign val="subscript"/>
        <sz val="11"/>
        <color theme="1"/>
        <rFont val="Aptos Narrow"/>
        <family val="2"/>
        <scheme val="minor"/>
      </rPr>
      <t>1i</t>
    </r>
  </si>
  <si>
    <r>
      <t>E(pbs%'</t>
    </r>
    <r>
      <rPr>
        <vertAlign val="subscript"/>
        <sz val="11"/>
        <color theme="1"/>
        <rFont val="Aptos Narrow"/>
        <family val="2"/>
        <scheme val="minor"/>
      </rPr>
      <t>1i</t>
    </r>
    <r>
      <rPr>
        <sz val="11"/>
        <color theme="1"/>
        <rFont val="Aptos Narrow"/>
        <family val="2"/>
        <scheme val="minor"/>
      </rPr>
      <t>)</t>
    </r>
  </si>
  <si>
    <r>
      <t>pbdc'</t>
    </r>
    <r>
      <rPr>
        <vertAlign val="subscript"/>
        <sz val="11"/>
        <color theme="1"/>
        <rFont val="Aptos Narrow"/>
        <family val="2"/>
        <scheme val="minor"/>
      </rPr>
      <t>2i</t>
    </r>
  </si>
  <si>
    <r>
      <t>E(pbs%'</t>
    </r>
    <r>
      <rPr>
        <vertAlign val="subscript"/>
        <sz val="11"/>
        <color theme="1"/>
        <rFont val="Aptos Narrow"/>
        <family val="2"/>
        <scheme val="minor"/>
      </rPr>
      <t>2i</t>
    </r>
    <r>
      <rPr>
        <sz val="11"/>
        <color theme="1"/>
        <rFont val="Aptos Narrow"/>
        <family val="2"/>
        <scheme val="minor"/>
      </rPr>
      <t>)</t>
    </r>
  </si>
  <si>
    <r>
      <t>pbdc'</t>
    </r>
    <r>
      <rPr>
        <vertAlign val="subscript"/>
        <sz val="11"/>
        <color theme="1"/>
        <rFont val="Aptos Narrow"/>
        <family val="2"/>
        <scheme val="minor"/>
      </rPr>
      <t>3i</t>
    </r>
  </si>
  <si>
    <r>
      <t>E(pbs%'</t>
    </r>
    <r>
      <rPr>
        <vertAlign val="subscript"/>
        <sz val="11"/>
        <color theme="1"/>
        <rFont val="Aptos Narrow"/>
        <family val="2"/>
        <scheme val="minor"/>
      </rPr>
      <t>3i</t>
    </r>
    <r>
      <rPr>
        <sz val="11"/>
        <color theme="1"/>
        <rFont val="Aptos Narrow"/>
        <family val="2"/>
        <scheme val="minor"/>
      </rPr>
      <t>)</t>
    </r>
  </si>
  <si>
    <r>
      <t>pbdc'</t>
    </r>
    <r>
      <rPr>
        <vertAlign val="subscript"/>
        <sz val="11"/>
        <color theme="1"/>
        <rFont val="Aptos Narrow"/>
        <family val="2"/>
        <scheme val="minor"/>
      </rPr>
      <t>4i</t>
    </r>
  </si>
  <si>
    <r>
      <t>E(pbs%'</t>
    </r>
    <r>
      <rPr>
        <vertAlign val="subscript"/>
        <sz val="11"/>
        <color theme="1"/>
        <rFont val="Aptos Narrow"/>
        <family val="2"/>
        <scheme val="minor"/>
      </rPr>
      <t>4i</t>
    </r>
    <r>
      <rPr>
        <sz val="11"/>
        <color theme="1"/>
        <rFont val="Aptos Narrow"/>
        <family val="2"/>
        <scheme val="minor"/>
      </rPr>
      <t>)</t>
    </r>
  </si>
  <si>
    <r>
      <t>Fixed bundling cost per product (pbcf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)</t>
    </r>
  </si>
  <si>
    <r>
      <t>Fixed Price Discount strategy cost per product (pdcf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)</t>
    </r>
  </si>
  <si>
    <r>
      <t>Product Bundling strategy cost per unit of product (pbc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)</t>
    </r>
  </si>
  <si>
    <t>Single period sales in store i (Php)</t>
  </si>
  <si>
    <t>TRANSPORTATION COST FROM STORE I TO STORE J</t>
  </si>
  <si>
    <r>
      <t>Volume per unit of product (cm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</si>
  <si>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t>Product category (from Phase 1)</t>
  </si>
  <si>
    <r>
      <t>p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</si>
  <si>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</si>
  <si>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</si>
  <si>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</si>
  <si>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</si>
  <si>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</si>
  <si>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t>p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</si>
  <si>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28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</si>
  <si>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29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</si>
  <si>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30</t>
    </r>
  </si>
  <si>
    <t>NDS</t>
  </si>
  <si>
    <t>DS</t>
  </si>
  <si>
    <t>PDS</t>
  </si>
  <si>
    <t>Product Reference</t>
  </si>
  <si>
    <t>PASTRY</t>
  </si>
  <si>
    <t>FROZEN FOOD</t>
  </si>
  <si>
    <t>COSMETICS</t>
  </si>
  <si>
    <t>CANDY</t>
  </si>
  <si>
    <t>Weight per unit of product (g)</t>
  </si>
  <si>
    <t>Distance from Centralized Disposal Facility</t>
  </si>
  <si>
    <t>LUZON, low</t>
  </si>
  <si>
    <t>LUZON, med</t>
  </si>
  <si>
    <t>METRO MANILA</t>
  </si>
  <si>
    <t>PASIG</t>
  </si>
  <si>
    <t>LAGUNA</t>
  </si>
  <si>
    <t>BULACAN</t>
  </si>
  <si>
    <t>Sales (units)</t>
  </si>
  <si>
    <t>REMOVED PRODUCTS: 2,3,4,6,7,9,10,11,12,14,15,13,19,20,22,23, 24, 25, 26</t>
  </si>
  <si>
    <r>
      <t>Beginning Inventory (Bi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pc)</t>
    </r>
  </si>
  <si>
    <r>
      <t>Lower Maintaining Inventory Level (LMIL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pc)</t>
    </r>
  </si>
  <si>
    <r>
      <t>Expected Maintaining Inventory Level (EMIL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pc)</t>
    </r>
  </si>
  <si>
    <r>
      <t>Upper Maintaining Inventory Level (UMIL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pc)</t>
    </r>
  </si>
  <si>
    <r>
      <t>selling price (s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, Php/pc)</t>
    </r>
  </si>
  <si>
    <r>
      <t>cost (c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, Php/pc)</t>
    </r>
  </si>
  <si>
    <r>
      <t>disposal cost (disp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Php/pc)</t>
    </r>
  </si>
  <si>
    <r>
      <t>warehouse holding cost (w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Php/pc)</t>
    </r>
  </si>
  <si>
    <r>
      <t>transshipment cost (ts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Php/pc)</t>
    </r>
  </si>
  <si>
    <r>
      <t>ordering cost (co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Php/pc)</t>
    </r>
  </si>
  <si>
    <r>
      <t>transport cost (t</t>
    </r>
    <r>
      <rPr>
        <vertAlign val="subscript"/>
        <sz val="11"/>
        <color theme="1"/>
        <rFont val="Aptos Narrow"/>
        <family val="2"/>
        <scheme val="minor"/>
      </rPr>
      <t>pi</t>
    </r>
    <r>
      <rPr>
        <sz val="11"/>
        <color theme="1"/>
        <rFont val="Aptos Narrow"/>
        <family val="2"/>
        <scheme val="minor"/>
      </rPr>
      <t>, Php/pc)</t>
    </r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</si>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</sst>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scheme val="minor"/>
    </font>
    <font>
      <sz val="11"/>
      <color rgb="FFFF0000"/>
      <name val="Aptos Narrow"/>
      <scheme val="minor"/>
    </font>
    <font>
      <u/>
      <sz val="11"/>
      <color rgb="FFFF0000"/>
      <name val="Aptos Narrow"/>
      <scheme val="minor"/>
    </font>
    <font>
      <b/>
      <sz val="11"/>
      <name val="Aptos Narrow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3" fontId="4" fillId="0" borderId="2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3" fontId="4" fillId="0" borderId="9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/>
    </xf>
    <xf numFmtId="3" fontId="4" fillId="9" borderId="9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8" borderId="3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A3C0-D5A9-4C2D-A86F-0104459A1B1D}">
  <dimension ref="A1:BD46"/>
  <sheetViews>
    <sheetView topLeftCell="A9" zoomScale="105" workbookViewId="0">
      <selection activeCell="B27" sqref="B27:S36"/>
    </sheetView>
  </sheetViews>
  <sheetFormatPr defaultColWidth="8.81640625" defaultRowHeight="14.5" x14ac:dyDescent="0.35"/>
  <cols>
    <col min="1" max="1" width="9.453125" customWidth="1"/>
    <col min="5" max="5" width="10.1796875" customWidth="1"/>
    <col min="6" max="6" width="10.453125" customWidth="1"/>
    <col min="7" max="7" width="10.1796875" customWidth="1"/>
    <col min="12" max="12" width="9.453125" bestFit="1" customWidth="1"/>
    <col min="13" max="13" width="9.6328125" customWidth="1"/>
    <col min="14" max="14" width="12.6328125" customWidth="1"/>
    <col min="15" max="15" width="7.81640625" customWidth="1"/>
    <col min="19" max="19" width="12.453125" customWidth="1"/>
    <col min="20" max="20" width="17.81640625" customWidth="1"/>
    <col min="21" max="21" width="28" customWidth="1"/>
  </cols>
  <sheetData>
    <row r="1" spans="1:56" ht="74.5" x14ac:dyDescent="0.45">
      <c r="A1" s="3" t="s">
        <v>0</v>
      </c>
      <c r="B1" s="4" t="s">
        <v>1</v>
      </c>
      <c r="C1" s="3" t="s">
        <v>46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47</v>
      </c>
      <c r="I1" s="3" t="s">
        <v>80</v>
      </c>
      <c r="J1" s="3" t="s">
        <v>81</v>
      </c>
      <c r="K1" s="3" t="s">
        <v>82</v>
      </c>
      <c r="L1" s="3" t="s">
        <v>86</v>
      </c>
      <c r="M1" s="3" t="s">
        <v>83</v>
      </c>
      <c r="N1" s="3" t="s">
        <v>84</v>
      </c>
      <c r="O1" s="3" t="s">
        <v>85</v>
      </c>
      <c r="P1" s="31" t="s">
        <v>66</v>
      </c>
      <c r="Q1" s="27"/>
      <c r="R1" s="24" t="s">
        <v>74</v>
      </c>
      <c r="S1" s="17" t="s">
        <v>61</v>
      </c>
      <c r="T1" s="18"/>
      <c r="U1" s="28" t="s">
        <v>75</v>
      </c>
      <c r="V1" s="19"/>
      <c r="W1" s="20"/>
    </row>
    <row r="2" spans="1:56" ht="16.5" x14ac:dyDescent="0.45">
      <c r="A2" s="4">
        <v>1</v>
      </c>
      <c r="B2" s="4" t="s">
        <v>48</v>
      </c>
      <c r="C2" s="4">
        <v>469</v>
      </c>
      <c r="D2" s="5">
        <v>30</v>
      </c>
      <c r="E2" s="6">
        <v>47</v>
      </c>
      <c r="F2" s="6">
        <v>83</v>
      </c>
      <c r="G2" s="6">
        <v>119</v>
      </c>
      <c r="H2" s="7" t="s">
        <v>58</v>
      </c>
      <c r="I2" s="4">
        <v>75</v>
      </c>
      <c r="J2" s="9">
        <v>63.75</v>
      </c>
      <c r="K2" s="9">
        <v>7.0192913385826774</v>
      </c>
      <c r="L2" s="9">
        <v>5.2625000000000002</v>
      </c>
      <c r="M2" s="9">
        <v>30.182269975411064</v>
      </c>
      <c r="N2" s="9">
        <v>0</v>
      </c>
      <c r="O2" s="10">
        <v>60</v>
      </c>
      <c r="P2" s="10">
        <v>55</v>
      </c>
      <c r="Q2" s="32">
        <v>500</v>
      </c>
      <c r="R2" s="33">
        <v>147</v>
      </c>
      <c r="S2" s="11" t="s">
        <v>62</v>
      </c>
      <c r="T2" s="20"/>
      <c r="U2" s="19"/>
      <c r="V2" s="21"/>
      <c r="W2" s="2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6.5" x14ac:dyDescent="0.45">
      <c r="A3" s="39" t="s">
        <v>67</v>
      </c>
      <c r="B3" s="4" t="s">
        <v>49</v>
      </c>
      <c r="C3" s="4">
        <v>72</v>
      </c>
      <c r="D3" s="5">
        <v>136</v>
      </c>
      <c r="E3" s="6">
        <v>20</v>
      </c>
      <c r="F3" s="34">
        <v>46</v>
      </c>
      <c r="G3" s="6">
        <v>72</v>
      </c>
      <c r="H3" s="7" t="s">
        <v>58</v>
      </c>
      <c r="I3" s="9">
        <v>101</v>
      </c>
      <c r="J3" s="9">
        <v>40.400000000000006</v>
      </c>
      <c r="K3" s="9">
        <v>8.4231496062992122</v>
      </c>
      <c r="L3" s="9">
        <v>6.3149999999999995</v>
      </c>
      <c r="M3" s="9">
        <v>8.6534974218444454</v>
      </c>
      <c r="N3" s="9">
        <v>1.35</v>
      </c>
      <c r="O3" s="10">
        <v>60</v>
      </c>
      <c r="P3" s="10">
        <v>57</v>
      </c>
      <c r="Q3" s="32">
        <v>600</v>
      </c>
      <c r="R3" s="35">
        <v>6</v>
      </c>
      <c r="S3" s="13" t="s">
        <v>64</v>
      </c>
      <c r="T3" s="20"/>
      <c r="U3" s="22"/>
      <c r="V3" s="22"/>
      <c r="W3" s="19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6.5" x14ac:dyDescent="0.45">
      <c r="A4" s="40"/>
      <c r="B4" s="4" t="s">
        <v>50</v>
      </c>
      <c r="C4" s="4">
        <v>366</v>
      </c>
      <c r="D4" s="5">
        <v>48</v>
      </c>
      <c r="E4" s="6">
        <v>49</v>
      </c>
      <c r="F4" s="6">
        <v>89</v>
      </c>
      <c r="G4" s="6">
        <v>128</v>
      </c>
      <c r="H4" s="7" t="s">
        <v>58</v>
      </c>
      <c r="I4" s="4">
        <v>89</v>
      </c>
      <c r="J4" s="9">
        <v>75.649999999999991</v>
      </c>
      <c r="K4" s="9">
        <v>17.548228346456693</v>
      </c>
      <c r="L4" s="9">
        <v>13.15625</v>
      </c>
      <c r="M4" s="9">
        <v>25.583348953884453</v>
      </c>
      <c r="N4" s="9">
        <v>0</v>
      </c>
      <c r="O4" s="10">
        <v>60</v>
      </c>
      <c r="P4" s="10">
        <v>56</v>
      </c>
      <c r="Q4" s="32">
        <v>1250</v>
      </c>
      <c r="R4" s="33">
        <v>90</v>
      </c>
      <c r="S4" s="13" t="s">
        <v>64</v>
      </c>
      <c r="T4" s="20"/>
      <c r="U4" s="22"/>
      <c r="V4" s="22"/>
      <c r="W4" s="19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6.5" x14ac:dyDescent="0.45">
      <c r="A5" s="40"/>
      <c r="B5" s="4" t="s">
        <v>51</v>
      </c>
      <c r="C5" s="4">
        <v>393</v>
      </c>
      <c r="D5" s="5">
        <v>96</v>
      </c>
      <c r="E5" s="6">
        <v>35</v>
      </c>
      <c r="F5" s="34">
        <v>63</v>
      </c>
      <c r="G5" s="6">
        <v>90</v>
      </c>
      <c r="H5" s="7" t="s">
        <v>87</v>
      </c>
      <c r="I5" s="9">
        <v>1907.5000000000002</v>
      </c>
      <c r="J5" s="9">
        <v>1750</v>
      </c>
      <c r="K5" s="9">
        <v>10.107779527559055</v>
      </c>
      <c r="L5" s="9">
        <v>7.5779999999999994</v>
      </c>
      <c r="M5" s="9">
        <v>26.826563196490923</v>
      </c>
      <c r="N5" s="9">
        <v>1.62</v>
      </c>
      <c r="O5" s="10">
        <v>60</v>
      </c>
      <c r="P5" s="10">
        <v>55</v>
      </c>
      <c r="Q5" s="32">
        <v>720</v>
      </c>
      <c r="R5" s="33">
        <v>94</v>
      </c>
      <c r="S5" s="13" t="s">
        <v>64</v>
      </c>
      <c r="T5" s="1"/>
      <c r="U5" s="16"/>
      <c r="V5" s="1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6.5" x14ac:dyDescent="0.45">
      <c r="A6" s="40"/>
      <c r="B6" s="4" t="s">
        <v>52</v>
      </c>
      <c r="C6" s="4">
        <v>121</v>
      </c>
      <c r="D6" s="5">
        <v>23</v>
      </c>
      <c r="E6" s="6">
        <v>49</v>
      </c>
      <c r="F6" s="34">
        <v>80</v>
      </c>
      <c r="G6" s="6">
        <v>111</v>
      </c>
      <c r="H6" s="7" t="s">
        <v>58</v>
      </c>
      <c r="I6" s="4">
        <v>45</v>
      </c>
      <c r="J6" s="9">
        <v>38.25</v>
      </c>
      <c r="K6" s="9">
        <v>7.0192913385826774</v>
      </c>
      <c r="L6" s="9">
        <v>5.2625000000000002</v>
      </c>
      <c r="M6" s="9">
        <v>12.231890498131239</v>
      </c>
      <c r="N6" s="9">
        <v>0</v>
      </c>
      <c r="O6" s="10">
        <v>60</v>
      </c>
      <c r="P6" s="10">
        <v>59</v>
      </c>
      <c r="Q6" s="32">
        <v>500</v>
      </c>
      <c r="R6" s="33">
        <v>79</v>
      </c>
      <c r="S6" s="11" t="s">
        <v>62</v>
      </c>
      <c r="T6" s="1"/>
      <c r="U6" s="16"/>
      <c r="V6" s="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6.5" x14ac:dyDescent="0.45">
      <c r="A7" s="41"/>
      <c r="B7" s="4" t="s">
        <v>53</v>
      </c>
      <c r="C7" s="4">
        <v>105</v>
      </c>
      <c r="D7" s="5">
        <v>41</v>
      </c>
      <c r="E7" s="6">
        <v>50</v>
      </c>
      <c r="F7" s="6">
        <v>85</v>
      </c>
      <c r="G7" s="6">
        <v>120</v>
      </c>
      <c r="H7" s="7" t="s">
        <v>58</v>
      </c>
      <c r="I7" s="4">
        <v>9</v>
      </c>
      <c r="J7" s="9">
        <v>7.6499999999999995</v>
      </c>
      <c r="K7" s="9">
        <v>5.6154330708661409</v>
      </c>
      <c r="L7" s="9">
        <v>4.21</v>
      </c>
      <c r="M7" s="9">
        <v>11.128318245957425</v>
      </c>
      <c r="N7" s="9">
        <v>0</v>
      </c>
      <c r="O7" s="10">
        <v>60</v>
      </c>
      <c r="P7" s="10">
        <v>56</v>
      </c>
      <c r="Q7" s="32">
        <v>400</v>
      </c>
      <c r="R7" s="33">
        <v>189</v>
      </c>
      <c r="S7" s="14" t="s">
        <v>65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6.5" x14ac:dyDescent="0.45">
      <c r="A8" s="15">
        <v>55</v>
      </c>
      <c r="B8" s="4" t="s">
        <v>54</v>
      </c>
      <c r="C8" s="4">
        <v>405</v>
      </c>
      <c r="D8" s="5">
        <v>41</v>
      </c>
      <c r="E8" s="6">
        <v>50</v>
      </c>
      <c r="F8" s="6">
        <v>83</v>
      </c>
      <c r="G8" s="6">
        <v>115</v>
      </c>
      <c r="H8" s="7" t="s">
        <v>58</v>
      </c>
      <c r="I8" s="4">
        <v>42</v>
      </c>
      <c r="J8" s="9">
        <v>35.699999999999996</v>
      </c>
      <c r="K8" s="9">
        <v>6.7385196850393694</v>
      </c>
      <c r="L8" s="9">
        <v>5.0519999999999996</v>
      </c>
      <c r="M8" s="9">
        <v>27.369908980080289</v>
      </c>
      <c r="N8" s="9">
        <v>0</v>
      </c>
      <c r="O8" s="10">
        <v>60</v>
      </c>
      <c r="P8" s="10">
        <v>56</v>
      </c>
      <c r="Q8" s="32">
        <v>480</v>
      </c>
      <c r="R8" s="33">
        <v>27</v>
      </c>
      <c r="S8" s="14" t="s">
        <v>65</v>
      </c>
      <c r="T8" s="1"/>
      <c r="U8" s="1"/>
      <c r="V8" s="1"/>
      <c r="W8" s="1"/>
      <c r="X8" s="1"/>
      <c r="Y8" s="23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27" x14ac:dyDescent="0.45">
      <c r="A9" s="4" t="s">
        <v>69</v>
      </c>
      <c r="B9" s="4" t="s">
        <v>55</v>
      </c>
      <c r="C9" s="4">
        <v>92</v>
      </c>
      <c r="D9" s="5">
        <v>81</v>
      </c>
      <c r="E9" s="6">
        <v>42</v>
      </c>
      <c r="F9" s="6">
        <v>73</v>
      </c>
      <c r="G9" s="6">
        <v>103</v>
      </c>
      <c r="H9" s="7" t="s">
        <v>58</v>
      </c>
      <c r="I9" s="9">
        <v>1839.92</v>
      </c>
      <c r="J9" s="9">
        <v>1688</v>
      </c>
      <c r="K9" s="9">
        <v>14.038582677165355</v>
      </c>
      <c r="L9" s="9">
        <v>10.525</v>
      </c>
      <c r="M9" s="9">
        <v>10.189711527609701</v>
      </c>
      <c r="N9" s="9">
        <v>2.25</v>
      </c>
      <c r="O9" s="10">
        <v>60</v>
      </c>
      <c r="P9" s="10">
        <v>59</v>
      </c>
      <c r="Q9" s="36">
        <v>1000</v>
      </c>
      <c r="R9" s="33">
        <v>21</v>
      </c>
      <c r="S9" s="12" t="s">
        <v>63</v>
      </c>
      <c r="T9" s="25" t="s">
        <v>58</v>
      </c>
      <c r="U9" s="25">
        <f>COUNTIF(H2:H11,"=NDS")</f>
        <v>8</v>
      </c>
      <c r="V9" s="26">
        <f>U9/10</f>
        <v>0.8</v>
      </c>
      <c r="W9" s="1"/>
      <c r="X9" s="1"/>
      <c r="Y9" s="2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27" x14ac:dyDescent="0.45">
      <c r="A10" s="4" t="s">
        <v>72</v>
      </c>
      <c r="B10" s="4" t="s">
        <v>56</v>
      </c>
      <c r="C10" s="4">
        <v>135</v>
      </c>
      <c r="D10" s="5">
        <v>94</v>
      </c>
      <c r="E10" s="6">
        <v>38</v>
      </c>
      <c r="F10" s="6">
        <v>72</v>
      </c>
      <c r="G10" s="6">
        <v>105</v>
      </c>
      <c r="H10" s="7" t="s">
        <v>60</v>
      </c>
      <c r="I10" s="4">
        <v>140</v>
      </c>
      <c r="J10" s="9">
        <v>56</v>
      </c>
      <c r="K10" s="9">
        <v>21.05787401574803</v>
      </c>
      <c r="L10" s="9">
        <v>15.7875</v>
      </c>
      <c r="M10" s="9">
        <v>13.1580798219579</v>
      </c>
      <c r="N10" s="9">
        <v>3.375</v>
      </c>
      <c r="O10" s="10">
        <v>60</v>
      </c>
      <c r="P10" s="10">
        <v>55</v>
      </c>
      <c r="Q10" s="36">
        <v>1500</v>
      </c>
      <c r="R10" s="33">
        <v>97</v>
      </c>
      <c r="S10" s="12" t="s">
        <v>63</v>
      </c>
      <c r="T10" s="25" t="s">
        <v>60</v>
      </c>
      <c r="U10" s="25">
        <f>COUNTIF(H2:H11,"=PDS")</f>
        <v>1</v>
      </c>
      <c r="V10" s="26">
        <f>U10/10</f>
        <v>0.1</v>
      </c>
      <c r="W10" s="1"/>
      <c r="X10" s="1"/>
      <c r="Y10" s="2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27" x14ac:dyDescent="0.45">
      <c r="B11" s="4" t="s">
        <v>57</v>
      </c>
      <c r="C11" s="4">
        <v>54</v>
      </c>
      <c r="D11" s="5">
        <v>134</v>
      </c>
      <c r="E11" s="6">
        <v>20</v>
      </c>
      <c r="F11" s="6">
        <v>46</v>
      </c>
      <c r="G11" s="6">
        <v>71</v>
      </c>
      <c r="H11" s="7" t="s">
        <v>58</v>
      </c>
      <c r="I11" s="9">
        <v>1633.91</v>
      </c>
      <c r="J11" s="9">
        <v>1499</v>
      </c>
      <c r="K11" s="9">
        <v>14.038582677165355</v>
      </c>
      <c r="L11" s="9">
        <v>10.525</v>
      </c>
      <c r="M11" s="9">
        <v>7.1433047338569002</v>
      </c>
      <c r="N11" s="9">
        <v>2.25</v>
      </c>
      <c r="O11" s="10">
        <v>60</v>
      </c>
      <c r="P11" s="10">
        <v>60</v>
      </c>
      <c r="Q11" s="36">
        <v>1000</v>
      </c>
      <c r="R11" s="35">
        <v>4</v>
      </c>
      <c r="S11" s="12" t="s">
        <v>63</v>
      </c>
      <c r="T11" s="25" t="s">
        <v>59</v>
      </c>
      <c r="U11" s="25">
        <f>COUNTIF(H2:H11,"=UDS")</f>
        <v>1</v>
      </c>
      <c r="V11" s="26">
        <f>U11/10</f>
        <v>0.1</v>
      </c>
      <c r="W11" s="1"/>
      <c r="X11" s="1"/>
      <c r="Y11" s="2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5">
      <c r="B12" s="1"/>
      <c r="C12" s="1"/>
      <c r="D12" s="5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2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74.5" x14ac:dyDescent="0.45">
      <c r="A13" s="3" t="s">
        <v>0</v>
      </c>
      <c r="B13" s="4" t="s">
        <v>1</v>
      </c>
      <c r="C13" s="3" t="s">
        <v>46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47</v>
      </c>
      <c r="I13" s="3" t="s">
        <v>80</v>
      </c>
      <c r="J13" s="3" t="s">
        <v>81</v>
      </c>
      <c r="K13" s="3" t="s">
        <v>82</v>
      </c>
      <c r="L13" s="3" t="s">
        <v>86</v>
      </c>
      <c r="M13" s="3" t="s">
        <v>83</v>
      </c>
      <c r="N13" s="3" t="s">
        <v>84</v>
      </c>
      <c r="O13" s="3" t="s">
        <v>85</v>
      </c>
      <c r="P13" s="31" t="s">
        <v>66</v>
      </c>
      <c r="Q13" s="27"/>
      <c r="R13" s="24" t="s">
        <v>74</v>
      </c>
      <c r="S13" s="17" t="s">
        <v>61</v>
      </c>
      <c r="T13" s="1"/>
      <c r="W13" s="1"/>
      <c r="X13" s="1"/>
      <c r="Y13" s="2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6.5" x14ac:dyDescent="0.45">
      <c r="A14" s="4">
        <v>2</v>
      </c>
      <c r="B14" s="4" t="s">
        <v>48</v>
      </c>
      <c r="C14" s="4">
        <v>469</v>
      </c>
      <c r="D14" s="8">
        <v>136</v>
      </c>
      <c r="E14" s="6">
        <v>35</v>
      </c>
      <c r="F14" s="6">
        <v>57</v>
      </c>
      <c r="G14" s="6">
        <v>78</v>
      </c>
      <c r="H14" s="7" t="s">
        <v>60</v>
      </c>
      <c r="I14" s="4">
        <v>75</v>
      </c>
      <c r="J14" s="9">
        <v>63.75</v>
      </c>
      <c r="K14" s="9">
        <v>10.29496062992126</v>
      </c>
      <c r="L14" s="9">
        <v>5.5</v>
      </c>
      <c r="M14" s="9">
        <v>36.218723970493272</v>
      </c>
      <c r="N14" s="9">
        <v>2.2000000000000002</v>
      </c>
      <c r="O14" s="10">
        <v>80</v>
      </c>
      <c r="P14" s="10">
        <v>75</v>
      </c>
      <c r="Q14" s="32">
        <v>500</v>
      </c>
      <c r="R14" s="35">
        <v>4</v>
      </c>
      <c r="S14" s="11" t="s">
        <v>62</v>
      </c>
      <c r="T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6.5" x14ac:dyDescent="0.45">
      <c r="A15" s="39" t="s">
        <v>67</v>
      </c>
      <c r="B15" s="4" t="s">
        <v>49</v>
      </c>
      <c r="C15" s="4">
        <v>72</v>
      </c>
      <c r="D15" s="8">
        <v>72</v>
      </c>
      <c r="E15" s="6">
        <v>65</v>
      </c>
      <c r="F15" s="6">
        <v>85</v>
      </c>
      <c r="G15" s="6">
        <v>105</v>
      </c>
      <c r="H15" s="7" t="s">
        <v>58</v>
      </c>
      <c r="I15" s="4">
        <v>101</v>
      </c>
      <c r="J15" s="9">
        <v>40.400000000000006</v>
      </c>
      <c r="K15" s="9">
        <v>12.35395275590551</v>
      </c>
      <c r="L15" s="9">
        <v>6.6</v>
      </c>
      <c r="M15" s="9">
        <v>10.384196906213335</v>
      </c>
      <c r="N15" s="9">
        <v>2.64</v>
      </c>
      <c r="O15" s="10">
        <v>80</v>
      </c>
      <c r="P15" s="10">
        <v>80</v>
      </c>
      <c r="Q15" s="32">
        <v>600</v>
      </c>
      <c r="R15" s="33">
        <v>236</v>
      </c>
      <c r="S15" s="13" t="s">
        <v>64</v>
      </c>
      <c r="T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6.5" x14ac:dyDescent="0.45">
      <c r="A16" s="40"/>
      <c r="B16" s="4" t="s">
        <v>50</v>
      </c>
      <c r="C16" s="4">
        <v>366</v>
      </c>
      <c r="D16" s="8">
        <v>79</v>
      </c>
      <c r="E16" s="6">
        <v>60</v>
      </c>
      <c r="F16" s="6">
        <v>84</v>
      </c>
      <c r="G16" s="6">
        <v>107</v>
      </c>
      <c r="H16" s="7" t="s">
        <v>60</v>
      </c>
      <c r="I16" s="4">
        <v>89</v>
      </c>
      <c r="J16" s="9">
        <v>75.649999999999991</v>
      </c>
      <c r="K16" s="9">
        <v>25.737401574803151</v>
      </c>
      <c r="L16" s="9">
        <v>13.75</v>
      </c>
      <c r="M16" s="9">
        <v>30.700018744661346</v>
      </c>
      <c r="N16" s="9">
        <v>5.5</v>
      </c>
      <c r="O16" s="10">
        <v>80</v>
      </c>
      <c r="P16" s="10">
        <v>77</v>
      </c>
      <c r="Q16" s="32">
        <v>1250</v>
      </c>
      <c r="R16" s="33">
        <v>364</v>
      </c>
      <c r="S16" s="13" t="s">
        <v>64</v>
      </c>
      <c r="T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6.5" x14ac:dyDescent="0.45">
      <c r="A17" s="40"/>
      <c r="B17" s="4" t="s">
        <v>51</v>
      </c>
      <c r="C17" s="4">
        <v>393</v>
      </c>
      <c r="D17" s="8">
        <v>154</v>
      </c>
      <c r="E17" s="6">
        <v>104</v>
      </c>
      <c r="F17" s="6">
        <v>119</v>
      </c>
      <c r="G17" s="6">
        <v>134</v>
      </c>
      <c r="H17" s="7" t="s">
        <v>87</v>
      </c>
      <c r="I17" s="4">
        <v>1907.5000000000002</v>
      </c>
      <c r="J17" s="9">
        <v>1750</v>
      </c>
      <c r="K17" s="9">
        <v>14.824743307086615</v>
      </c>
      <c r="L17" s="9">
        <v>7.92</v>
      </c>
      <c r="M17" s="9">
        <v>32.191875835789105</v>
      </c>
      <c r="N17" s="9">
        <v>0</v>
      </c>
      <c r="O17" s="10">
        <v>80</v>
      </c>
      <c r="P17" s="10">
        <v>75</v>
      </c>
      <c r="Q17" s="32">
        <v>720</v>
      </c>
      <c r="R17" s="33">
        <v>154</v>
      </c>
      <c r="S17" s="13" t="s">
        <v>64</v>
      </c>
      <c r="T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6.5" x14ac:dyDescent="0.45">
      <c r="A18" s="40"/>
      <c r="B18" s="4" t="s">
        <v>52</v>
      </c>
      <c r="C18" s="4">
        <v>121</v>
      </c>
      <c r="D18" s="8">
        <v>74</v>
      </c>
      <c r="E18" s="6">
        <v>44</v>
      </c>
      <c r="F18" s="6">
        <v>74</v>
      </c>
      <c r="G18" s="6">
        <v>103</v>
      </c>
      <c r="H18" s="7" t="s">
        <v>58</v>
      </c>
      <c r="I18" s="4">
        <v>45</v>
      </c>
      <c r="J18" s="9">
        <v>38.25</v>
      </c>
      <c r="K18" s="9">
        <v>10.29496062992126</v>
      </c>
      <c r="L18" s="9">
        <v>5.5</v>
      </c>
      <c r="M18" s="9">
        <v>14.678268597757485</v>
      </c>
      <c r="N18" s="9">
        <v>2.2000000000000002</v>
      </c>
      <c r="O18" s="10">
        <v>80</v>
      </c>
      <c r="P18" s="10">
        <v>79</v>
      </c>
      <c r="Q18" s="32">
        <v>500</v>
      </c>
      <c r="R18" s="33">
        <v>304</v>
      </c>
      <c r="S18" s="11" t="s">
        <v>62</v>
      </c>
      <c r="T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6.5" x14ac:dyDescent="0.45">
      <c r="A19" s="41"/>
      <c r="B19" s="4" t="s">
        <v>53</v>
      </c>
      <c r="C19" s="4">
        <v>105</v>
      </c>
      <c r="D19" s="8">
        <v>49</v>
      </c>
      <c r="E19" s="6">
        <v>65</v>
      </c>
      <c r="F19" s="6">
        <v>100</v>
      </c>
      <c r="G19" s="6">
        <v>135</v>
      </c>
      <c r="H19" s="7" t="s">
        <v>58</v>
      </c>
      <c r="I19" s="4">
        <v>9</v>
      </c>
      <c r="J19" s="9">
        <v>7.6499999999999995</v>
      </c>
      <c r="K19" s="9">
        <v>8.2359685039370074</v>
      </c>
      <c r="L19" s="9">
        <v>4.3999999999999995</v>
      </c>
      <c r="M19" s="9">
        <v>13.353981895148911</v>
      </c>
      <c r="N19" s="9">
        <v>0</v>
      </c>
      <c r="O19" s="10">
        <v>80</v>
      </c>
      <c r="P19" s="10">
        <v>80</v>
      </c>
      <c r="Q19" s="32">
        <v>400</v>
      </c>
      <c r="R19" s="33">
        <v>639</v>
      </c>
      <c r="S19" s="14" t="s">
        <v>65</v>
      </c>
      <c r="T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6.5" x14ac:dyDescent="0.45">
      <c r="A20" s="15">
        <v>39</v>
      </c>
      <c r="B20" s="4" t="s">
        <v>54</v>
      </c>
      <c r="C20" s="4">
        <v>405</v>
      </c>
      <c r="D20" s="8">
        <v>72</v>
      </c>
      <c r="E20" s="6">
        <v>69</v>
      </c>
      <c r="F20" s="6">
        <v>100</v>
      </c>
      <c r="G20" s="6">
        <v>130</v>
      </c>
      <c r="H20" s="7" t="s">
        <v>58</v>
      </c>
      <c r="I20" s="4">
        <v>42</v>
      </c>
      <c r="J20" s="9">
        <v>35.699999999999996</v>
      </c>
      <c r="K20" s="9">
        <v>9.8831622047244103</v>
      </c>
      <c r="L20" s="9">
        <v>5.2799999999999994</v>
      </c>
      <c r="M20" s="9">
        <v>32.843890776096345</v>
      </c>
      <c r="N20" s="9">
        <v>0</v>
      </c>
      <c r="O20" s="10">
        <v>80</v>
      </c>
      <c r="P20" s="10">
        <v>80</v>
      </c>
      <c r="Q20" s="32">
        <v>480</v>
      </c>
      <c r="R20" s="33">
        <v>483</v>
      </c>
      <c r="S20" s="14" t="s">
        <v>65</v>
      </c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7" x14ac:dyDescent="0.45">
      <c r="A21" s="4" t="s">
        <v>70</v>
      </c>
      <c r="B21" s="4" t="s">
        <v>55</v>
      </c>
      <c r="C21" s="4">
        <v>92</v>
      </c>
      <c r="D21" s="8">
        <v>82</v>
      </c>
      <c r="E21" s="6">
        <v>61</v>
      </c>
      <c r="F21" s="6">
        <v>100</v>
      </c>
      <c r="G21" s="6">
        <v>138</v>
      </c>
      <c r="H21" s="7" t="s">
        <v>60</v>
      </c>
      <c r="I21" s="4">
        <v>1839.92</v>
      </c>
      <c r="J21" s="9">
        <v>1688</v>
      </c>
      <c r="K21" s="9">
        <v>20.589921259842519</v>
      </c>
      <c r="L21" s="9">
        <v>11</v>
      </c>
      <c r="M21" s="9">
        <v>12.227653833131642</v>
      </c>
      <c r="N21" s="9">
        <v>0</v>
      </c>
      <c r="O21" s="10">
        <v>80</v>
      </c>
      <c r="P21" s="10">
        <v>79</v>
      </c>
      <c r="Q21" s="32">
        <v>1000</v>
      </c>
      <c r="R21" s="33">
        <v>270.10000000000002</v>
      </c>
      <c r="S21" s="12" t="s">
        <v>63</v>
      </c>
      <c r="T21" s="25" t="s">
        <v>58</v>
      </c>
      <c r="U21" s="25">
        <f>COUNTIF(H14:H23,"=NDS")</f>
        <v>5</v>
      </c>
      <c r="V21" s="26">
        <f>U21/10</f>
        <v>0.5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7" x14ac:dyDescent="0.45">
      <c r="A22" s="4" t="s">
        <v>71</v>
      </c>
      <c r="B22" s="4" t="s">
        <v>56</v>
      </c>
      <c r="C22" s="4">
        <v>135</v>
      </c>
      <c r="D22" s="8">
        <v>78</v>
      </c>
      <c r="E22" s="6">
        <v>51</v>
      </c>
      <c r="F22" s="6">
        <v>91</v>
      </c>
      <c r="G22" s="6">
        <v>130</v>
      </c>
      <c r="H22" s="7" t="s">
        <v>60</v>
      </c>
      <c r="I22" s="4">
        <v>140</v>
      </c>
      <c r="J22" s="9">
        <v>56</v>
      </c>
      <c r="K22" s="9">
        <v>30.884881889763779</v>
      </c>
      <c r="L22" s="9">
        <v>16.5</v>
      </c>
      <c r="M22" s="9">
        <v>15.78969578634948</v>
      </c>
      <c r="N22" s="9">
        <v>6.6000000000000005</v>
      </c>
      <c r="O22" s="10">
        <v>80</v>
      </c>
      <c r="P22" s="10">
        <v>78</v>
      </c>
      <c r="Q22" s="32">
        <v>1500</v>
      </c>
      <c r="R22" s="33">
        <v>159</v>
      </c>
      <c r="S22" s="12" t="s">
        <v>63</v>
      </c>
      <c r="T22" s="25" t="s">
        <v>60</v>
      </c>
      <c r="U22" s="25">
        <f>COUNTIF(H14:H23,"=PDS")</f>
        <v>4</v>
      </c>
      <c r="V22" s="26">
        <f>U22/10</f>
        <v>0.4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27" x14ac:dyDescent="0.45">
      <c r="B23" s="4" t="s">
        <v>57</v>
      </c>
      <c r="C23" s="4">
        <v>54</v>
      </c>
      <c r="D23" s="8">
        <v>117</v>
      </c>
      <c r="E23" s="6">
        <v>62</v>
      </c>
      <c r="F23" s="6">
        <v>100</v>
      </c>
      <c r="G23" s="6">
        <v>137</v>
      </c>
      <c r="H23" s="7" t="s">
        <v>58</v>
      </c>
      <c r="I23" s="4">
        <v>1633.91</v>
      </c>
      <c r="J23" s="9">
        <v>1499</v>
      </c>
      <c r="K23" s="9">
        <v>20.589921259842519</v>
      </c>
      <c r="L23" s="9">
        <v>11</v>
      </c>
      <c r="M23" s="9">
        <v>8.5719656806282796</v>
      </c>
      <c r="N23" s="9">
        <v>0</v>
      </c>
      <c r="O23" s="10">
        <v>80</v>
      </c>
      <c r="P23" s="10">
        <v>76</v>
      </c>
      <c r="Q23" s="32">
        <v>1000</v>
      </c>
      <c r="R23" s="33">
        <v>176</v>
      </c>
      <c r="S23" s="12" t="s">
        <v>63</v>
      </c>
      <c r="T23" s="25" t="s">
        <v>59</v>
      </c>
      <c r="U23" s="25">
        <f>COUNTIF(H14:H23,"=UDS")</f>
        <v>1</v>
      </c>
      <c r="V23" s="26">
        <f>U23/10</f>
        <v>0.1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5"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5">
      <c r="B25" s="1"/>
    </row>
    <row r="26" spans="1:56" ht="74.5" x14ac:dyDescent="0.45">
      <c r="A26" s="3" t="s">
        <v>0</v>
      </c>
      <c r="B26" s="4" t="s">
        <v>1</v>
      </c>
      <c r="C26" s="3" t="s">
        <v>46</v>
      </c>
      <c r="D26" s="3" t="s">
        <v>76</v>
      </c>
      <c r="E26" s="3" t="s">
        <v>77</v>
      </c>
      <c r="F26" s="3" t="s">
        <v>78</v>
      </c>
      <c r="G26" s="3" t="s">
        <v>79</v>
      </c>
      <c r="H26" s="3" t="s">
        <v>47</v>
      </c>
      <c r="I26" s="3" t="s">
        <v>80</v>
      </c>
      <c r="J26" s="3" t="s">
        <v>81</v>
      </c>
      <c r="K26" s="3" t="s">
        <v>82</v>
      </c>
      <c r="L26" s="3" t="s">
        <v>86</v>
      </c>
      <c r="M26" s="3" t="s">
        <v>83</v>
      </c>
      <c r="N26" s="3" t="s">
        <v>84</v>
      </c>
      <c r="O26" s="3" t="s">
        <v>85</v>
      </c>
      <c r="P26" s="31" t="s">
        <v>66</v>
      </c>
      <c r="Q26" s="27"/>
      <c r="R26" s="24" t="s">
        <v>74</v>
      </c>
      <c r="S26" s="17" t="s">
        <v>61</v>
      </c>
    </row>
    <row r="27" spans="1:56" ht="16.5" x14ac:dyDescent="0.45">
      <c r="A27" s="4">
        <v>7</v>
      </c>
      <c r="B27" s="4" t="s">
        <v>48</v>
      </c>
      <c r="C27" s="4">
        <v>469</v>
      </c>
      <c r="D27" s="4">
        <v>62</v>
      </c>
      <c r="E27" s="4">
        <v>49</v>
      </c>
      <c r="F27" s="6">
        <v>83</v>
      </c>
      <c r="G27" s="4">
        <v>117</v>
      </c>
      <c r="H27" s="7" t="s">
        <v>87</v>
      </c>
      <c r="I27" s="4">
        <v>75</v>
      </c>
      <c r="J27" s="9">
        <v>63.75</v>
      </c>
      <c r="K27" s="9">
        <v>7.4872440944881893</v>
      </c>
      <c r="L27" s="9">
        <v>5.0375000000000005</v>
      </c>
      <c r="M27" s="9">
        <v>22.938525181312407</v>
      </c>
      <c r="N27" s="9">
        <v>0</v>
      </c>
      <c r="O27" s="9">
        <v>60</v>
      </c>
      <c r="P27" s="37">
        <v>55</v>
      </c>
      <c r="Q27" s="32">
        <v>500</v>
      </c>
      <c r="R27" s="33">
        <v>147</v>
      </c>
      <c r="S27" s="11" t="s">
        <v>62</v>
      </c>
    </row>
    <row r="28" spans="1:56" ht="16.5" x14ac:dyDescent="0.45">
      <c r="A28" s="39" t="s">
        <v>67</v>
      </c>
      <c r="B28" s="4" t="s">
        <v>49</v>
      </c>
      <c r="C28" s="4">
        <v>72</v>
      </c>
      <c r="D28" s="4">
        <v>48</v>
      </c>
      <c r="E28" s="4">
        <v>58</v>
      </c>
      <c r="F28" s="6">
        <v>86</v>
      </c>
      <c r="G28" s="4">
        <v>114</v>
      </c>
      <c r="H28" s="38" t="s">
        <v>87</v>
      </c>
      <c r="I28" s="4">
        <v>101</v>
      </c>
      <c r="J28" s="9">
        <v>40.400000000000006</v>
      </c>
      <c r="K28" s="9">
        <v>8.9846929133858264</v>
      </c>
      <c r="L28" s="9">
        <v>6.0449999999999999</v>
      </c>
      <c r="M28" s="9">
        <v>6.5766580406017789</v>
      </c>
      <c r="N28" s="9">
        <v>0</v>
      </c>
      <c r="O28" s="9">
        <v>60</v>
      </c>
      <c r="P28" s="37">
        <v>59</v>
      </c>
      <c r="Q28" s="32">
        <v>600</v>
      </c>
      <c r="R28" s="33">
        <v>183</v>
      </c>
      <c r="S28" s="13" t="s">
        <v>64</v>
      </c>
    </row>
    <row r="29" spans="1:56" ht="16.5" x14ac:dyDescent="0.45">
      <c r="A29" s="40"/>
      <c r="B29" s="4" t="s">
        <v>50</v>
      </c>
      <c r="C29" s="4">
        <v>366</v>
      </c>
      <c r="D29" s="4">
        <v>61</v>
      </c>
      <c r="E29" s="4">
        <v>44</v>
      </c>
      <c r="F29" s="6">
        <v>66</v>
      </c>
      <c r="G29" s="4">
        <v>88</v>
      </c>
      <c r="H29" s="7" t="s">
        <v>87</v>
      </c>
      <c r="I29" s="4">
        <v>89</v>
      </c>
      <c r="J29" s="9">
        <v>75.649999999999991</v>
      </c>
      <c r="K29" s="9">
        <v>18.718110236220472</v>
      </c>
      <c r="L29" s="9">
        <v>12.59375</v>
      </c>
      <c r="M29" s="9">
        <v>19.443345204952184</v>
      </c>
      <c r="N29" s="9">
        <v>4</v>
      </c>
      <c r="O29" s="9">
        <v>60</v>
      </c>
      <c r="P29" s="37">
        <v>57</v>
      </c>
      <c r="Q29" s="32">
        <v>1250</v>
      </c>
      <c r="R29" s="33">
        <v>116</v>
      </c>
      <c r="S29" s="13" t="s">
        <v>64</v>
      </c>
    </row>
    <row r="30" spans="1:56" ht="16.5" x14ac:dyDescent="0.45">
      <c r="A30" s="40"/>
      <c r="B30" s="4" t="s">
        <v>51</v>
      </c>
      <c r="C30" s="4">
        <v>393</v>
      </c>
      <c r="D30" s="5">
        <v>71</v>
      </c>
      <c r="E30" s="4">
        <v>40</v>
      </c>
      <c r="F30" s="6">
        <v>63</v>
      </c>
      <c r="G30" s="4">
        <v>85</v>
      </c>
      <c r="H30" s="7" t="s">
        <v>60</v>
      </c>
      <c r="I30" s="4">
        <v>1907.5000000000002</v>
      </c>
      <c r="J30" s="9">
        <v>1750</v>
      </c>
      <c r="K30" s="9">
        <v>10.781631496062992</v>
      </c>
      <c r="L30" s="9">
        <v>7.2540000000000004</v>
      </c>
      <c r="M30" s="9">
        <v>20.388188029333101</v>
      </c>
      <c r="N30" s="9">
        <v>2.3039999999999998</v>
      </c>
      <c r="O30" s="9">
        <v>60</v>
      </c>
      <c r="P30" s="37">
        <v>57</v>
      </c>
      <c r="Q30" s="32">
        <v>720</v>
      </c>
      <c r="R30" s="33">
        <v>90</v>
      </c>
      <c r="S30" s="13" t="s">
        <v>64</v>
      </c>
    </row>
    <row r="31" spans="1:56" ht="16.5" x14ac:dyDescent="0.45">
      <c r="A31" s="40"/>
      <c r="B31" s="4" t="s">
        <v>52</v>
      </c>
      <c r="C31" s="4">
        <v>121</v>
      </c>
      <c r="D31" s="5">
        <v>88</v>
      </c>
      <c r="E31" s="4">
        <v>19</v>
      </c>
      <c r="F31" s="6">
        <v>40</v>
      </c>
      <c r="G31" s="4">
        <v>61</v>
      </c>
      <c r="H31" s="7" t="s">
        <v>58</v>
      </c>
      <c r="I31" s="4">
        <v>45</v>
      </c>
      <c r="J31" s="9">
        <v>38.25</v>
      </c>
      <c r="K31" s="9">
        <v>7.4872440944881893</v>
      </c>
      <c r="L31" s="9">
        <v>5.0375000000000005</v>
      </c>
      <c r="M31" s="9">
        <v>9.2962367785797415</v>
      </c>
      <c r="N31" s="9">
        <v>1.6</v>
      </c>
      <c r="O31" s="9">
        <v>60</v>
      </c>
      <c r="P31" s="37">
        <v>60</v>
      </c>
      <c r="Q31" s="32">
        <v>500</v>
      </c>
      <c r="R31" s="35">
        <v>9</v>
      </c>
      <c r="S31" s="11" t="s">
        <v>62</v>
      </c>
    </row>
    <row r="32" spans="1:56" ht="16.5" x14ac:dyDescent="0.45">
      <c r="A32" s="41"/>
      <c r="B32" s="4" t="s">
        <v>53</v>
      </c>
      <c r="C32" s="4">
        <v>105</v>
      </c>
      <c r="D32" s="5">
        <v>55</v>
      </c>
      <c r="E32" s="4">
        <v>44</v>
      </c>
      <c r="F32" s="6">
        <v>80</v>
      </c>
      <c r="G32" s="4">
        <v>115</v>
      </c>
      <c r="H32" s="7" t="s">
        <v>87</v>
      </c>
      <c r="I32" s="4">
        <v>9</v>
      </c>
      <c r="J32" s="9">
        <v>7.6499999999999995</v>
      </c>
      <c r="K32" s="9">
        <v>5.9897952755905512</v>
      </c>
      <c r="L32" s="9">
        <v>4.03</v>
      </c>
      <c r="M32" s="9">
        <v>8.4575218669276424</v>
      </c>
      <c r="N32" s="9">
        <v>0</v>
      </c>
      <c r="O32" s="9">
        <v>60</v>
      </c>
      <c r="P32" s="37">
        <v>58</v>
      </c>
      <c r="Q32" s="32">
        <v>400</v>
      </c>
      <c r="R32" s="33">
        <v>155</v>
      </c>
      <c r="S32" s="14" t="s">
        <v>65</v>
      </c>
    </row>
    <row r="33" spans="1:22" ht="16.5" x14ac:dyDescent="0.45">
      <c r="A33" s="15">
        <v>45</v>
      </c>
      <c r="B33" s="4" t="s">
        <v>54</v>
      </c>
      <c r="C33" s="4">
        <v>405</v>
      </c>
      <c r="D33" s="5">
        <v>98</v>
      </c>
      <c r="E33" s="4">
        <v>23</v>
      </c>
      <c r="F33" s="6">
        <v>46</v>
      </c>
      <c r="G33" s="4">
        <v>68</v>
      </c>
      <c r="H33" s="7" t="s">
        <v>87</v>
      </c>
      <c r="I33" s="4">
        <v>42</v>
      </c>
      <c r="J33" s="9">
        <v>35.699999999999996</v>
      </c>
      <c r="K33" s="9">
        <v>7.1877543307086613</v>
      </c>
      <c r="L33" s="9">
        <v>4.8360000000000003</v>
      </c>
      <c r="M33" s="9">
        <v>20.801130824861019</v>
      </c>
      <c r="N33" s="9">
        <v>1.536</v>
      </c>
      <c r="O33" s="9">
        <v>60</v>
      </c>
      <c r="P33" s="37">
        <v>56</v>
      </c>
      <c r="Q33" s="32">
        <v>480</v>
      </c>
      <c r="R33" s="35">
        <v>8</v>
      </c>
      <c r="S33" s="14" t="s">
        <v>65</v>
      </c>
    </row>
    <row r="34" spans="1:22" ht="27" x14ac:dyDescent="0.45">
      <c r="A34" s="2" t="s">
        <v>68</v>
      </c>
      <c r="B34" s="4" t="s">
        <v>55</v>
      </c>
      <c r="C34" s="4">
        <v>92</v>
      </c>
      <c r="D34" s="5">
        <v>73</v>
      </c>
      <c r="E34" s="4">
        <v>20</v>
      </c>
      <c r="F34" s="6">
        <v>49</v>
      </c>
      <c r="G34" s="4">
        <v>78</v>
      </c>
      <c r="H34" s="7" t="s">
        <v>60</v>
      </c>
      <c r="I34" s="4">
        <v>1839.92</v>
      </c>
      <c r="J34" s="9">
        <v>1688</v>
      </c>
      <c r="K34" s="9">
        <v>14.974488188976379</v>
      </c>
      <c r="L34" s="9">
        <v>10.075000000000001</v>
      </c>
      <c r="M34" s="9">
        <v>7.7441807609833733</v>
      </c>
      <c r="N34" s="9">
        <v>3.2</v>
      </c>
      <c r="O34" s="9">
        <v>60</v>
      </c>
      <c r="P34" s="37">
        <v>59</v>
      </c>
      <c r="Q34" s="32">
        <v>1000</v>
      </c>
      <c r="R34" s="35">
        <v>9</v>
      </c>
      <c r="S34" s="12" t="s">
        <v>63</v>
      </c>
      <c r="T34" s="25" t="s">
        <v>58</v>
      </c>
      <c r="U34" s="25">
        <f>COUNTIF(H27:H36,"=NDS")</f>
        <v>1</v>
      </c>
      <c r="V34" s="26">
        <f>U34/10</f>
        <v>0.1</v>
      </c>
    </row>
    <row r="35" spans="1:22" ht="27" x14ac:dyDescent="0.45">
      <c r="A35" s="2" t="s">
        <v>73</v>
      </c>
      <c r="B35" s="4" t="s">
        <v>56</v>
      </c>
      <c r="C35" s="4">
        <v>135</v>
      </c>
      <c r="D35" s="5">
        <v>69</v>
      </c>
      <c r="E35" s="4">
        <v>40</v>
      </c>
      <c r="F35" s="6">
        <v>69</v>
      </c>
      <c r="G35" s="4">
        <v>97</v>
      </c>
      <c r="H35" s="7" t="s">
        <v>60</v>
      </c>
      <c r="I35" s="4">
        <v>140</v>
      </c>
      <c r="J35" s="9">
        <v>56</v>
      </c>
      <c r="K35" s="9">
        <v>22.461732283464567</v>
      </c>
      <c r="L35" s="9">
        <v>15.112500000000001</v>
      </c>
      <c r="M35" s="9">
        <v>10.000140664688004</v>
      </c>
      <c r="N35" s="9">
        <v>4.8000000000000007</v>
      </c>
      <c r="O35" s="9">
        <v>60</v>
      </c>
      <c r="P35" s="37">
        <v>60</v>
      </c>
      <c r="Q35" s="32">
        <v>1500</v>
      </c>
      <c r="R35" s="33">
        <v>166</v>
      </c>
      <c r="S35" s="12" t="s">
        <v>63</v>
      </c>
      <c r="T35" s="25" t="s">
        <v>60</v>
      </c>
      <c r="U35" s="25">
        <f>COUNTIF(H27:H36,"=PDS")</f>
        <v>4</v>
      </c>
      <c r="V35" s="26">
        <f>U35/10</f>
        <v>0.4</v>
      </c>
    </row>
    <row r="36" spans="1:22" ht="27" x14ac:dyDescent="0.45">
      <c r="A36" s="2"/>
      <c r="B36" s="4" t="s">
        <v>57</v>
      </c>
      <c r="C36" s="4">
        <v>54</v>
      </c>
      <c r="D36" s="5">
        <v>69</v>
      </c>
      <c r="E36" s="4">
        <v>42</v>
      </c>
      <c r="F36" s="6">
        <v>70</v>
      </c>
      <c r="G36" s="4">
        <v>98</v>
      </c>
      <c r="H36" s="7" t="s">
        <v>60</v>
      </c>
      <c r="I36" s="4">
        <v>1633.91</v>
      </c>
      <c r="J36" s="9">
        <v>1499</v>
      </c>
      <c r="K36" s="9">
        <v>14.974488188976379</v>
      </c>
      <c r="L36" s="9">
        <v>10.075000000000001</v>
      </c>
      <c r="M36" s="9">
        <v>5.4289115977312443</v>
      </c>
      <c r="N36" s="9">
        <v>3.2</v>
      </c>
      <c r="O36" s="9">
        <v>60</v>
      </c>
      <c r="P36" s="37">
        <v>59</v>
      </c>
      <c r="Q36" s="32">
        <v>1000</v>
      </c>
      <c r="R36" s="35">
        <v>105</v>
      </c>
      <c r="S36" s="12" t="s">
        <v>63</v>
      </c>
      <c r="T36" s="25" t="s">
        <v>59</v>
      </c>
      <c r="U36" s="25">
        <f>COUNTIF(H27:H36,"=UDS")</f>
        <v>5</v>
      </c>
      <c r="V36" s="26">
        <f>U36/10</f>
        <v>0.5</v>
      </c>
    </row>
    <row r="39" spans="1:22" x14ac:dyDescent="0.35">
      <c r="D39" s="16"/>
      <c r="E39" s="16"/>
      <c r="F39" s="16"/>
      <c r="G39" s="16"/>
      <c r="H39" s="16"/>
      <c r="I39" s="16"/>
    </row>
    <row r="40" spans="1:22" x14ac:dyDescent="0.35">
      <c r="D40" s="16"/>
      <c r="E40" s="16"/>
      <c r="F40" s="16"/>
      <c r="G40" s="16"/>
      <c r="H40" s="16"/>
      <c r="I40" s="16"/>
    </row>
    <row r="41" spans="1:22" x14ac:dyDescent="0.35">
      <c r="D41" s="16"/>
      <c r="E41" s="16"/>
      <c r="F41" s="16"/>
      <c r="G41" s="16"/>
      <c r="H41" s="16"/>
      <c r="I41" s="16"/>
    </row>
    <row r="42" spans="1:22" x14ac:dyDescent="0.35">
      <c r="D42" s="16"/>
      <c r="E42" s="16"/>
      <c r="F42" s="16"/>
      <c r="G42" s="16"/>
      <c r="H42" s="16"/>
      <c r="I42" s="16"/>
    </row>
    <row r="43" spans="1:22" x14ac:dyDescent="0.35">
      <c r="D43" s="16"/>
      <c r="E43" s="16"/>
      <c r="F43" s="16"/>
      <c r="G43" s="16"/>
      <c r="H43" s="16"/>
      <c r="I43" s="16"/>
    </row>
    <row r="44" spans="1:22" x14ac:dyDescent="0.35">
      <c r="D44" s="16"/>
      <c r="E44" s="16"/>
      <c r="F44" s="16"/>
      <c r="G44" s="16"/>
      <c r="H44" s="16"/>
      <c r="I44" s="16"/>
    </row>
    <row r="45" spans="1:22" x14ac:dyDescent="0.35">
      <c r="D45" s="16"/>
      <c r="E45" s="16"/>
      <c r="F45" s="16"/>
      <c r="G45" s="16"/>
      <c r="H45" s="16"/>
      <c r="I45" s="16"/>
    </row>
    <row r="46" spans="1:22" x14ac:dyDescent="0.35">
      <c r="D46" s="16"/>
      <c r="E46" s="16"/>
      <c r="F46" s="16"/>
      <c r="G46" s="16"/>
      <c r="H46" s="16"/>
      <c r="I46" s="16"/>
    </row>
  </sheetData>
  <mergeCells count="3">
    <mergeCell ref="A28:A32"/>
    <mergeCell ref="A3:A7"/>
    <mergeCell ref="A15:A19"/>
  </mergeCells>
  <phoneticPr fontId="1" type="noConversion"/>
  <conditionalFormatting sqref="H2:H11">
    <cfRule type="cellIs" dxfId="17" priority="19" operator="equal">
      <formula>"PDS"</formula>
    </cfRule>
    <cfRule type="cellIs" dxfId="16" priority="20" operator="equal">
      <formula>"DS"</formula>
    </cfRule>
    <cfRule type="cellIs" dxfId="15" priority="21" operator="equal">
      <formula>"NDS"</formula>
    </cfRule>
  </conditionalFormatting>
  <conditionalFormatting sqref="H14:H23">
    <cfRule type="cellIs" dxfId="14" priority="7" operator="equal">
      <formula>"PDS"</formula>
    </cfRule>
    <cfRule type="cellIs" dxfId="13" priority="8" operator="equal">
      <formula>"DS"</formula>
    </cfRule>
    <cfRule type="cellIs" dxfId="12" priority="9" operator="equal">
      <formula>"NDS"</formula>
    </cfRule>
  </conditionalFormatting>
  <conditionalFormatting sqref="H27 H29:H36">
    <cfRule type="cellIs" dxfId="11" priority="1" operator="equal">
      <formula>"PDS"</formula>
    </cfRule>
    <cfRule type="cellIs" dxfId="10" priority="2" operator="equal">
      <formula>"DS"</formula>
    </cfRule>
    <cfRule type="cellIs" dxfId="9" priority="3" operator="equal">
      <formula>"NDS"</formula>
    </cfRule>
  </conditionalFormatting>
  <conditionalFormatting sqref="S2:S11">
    <cfRule type="cellIs" dxfId="8" priority="22" operator="equal">
      <formula>"PDS"</formula>
    </cfRule>
    <cfRule type="cellIs" dxfId="7" priority="23" operator="equal">
      <formula>"DS"</formula>
    </cfRule>
    <cfRule type="cellIs" dxfId="6" priority="24" operator="equal">
      <formula>"NDS"</formula>
    </cfRule>
  </conditionalFormatting>
  <conditionalFormatting sqref="S14:S23">
    <cfRule type="cellIs" dxfId="5" priority="16" operator="equal">
      <formula>"PDS"</formula>
    </cfRule>
    <cfRule type="cellIs" dxfId="4" priority="17" operator="equal">
      <formula>"DS"</formula>
    </cfRule>
    <cfRule type="cellIs" dxfId="3" priority="18" operator="equal">
      <formula>"NDS"</formula>
    </cfRule>
  </conditionalFormatting>
  <conditionalFormatting sqref="S27:S36">
    <cfRule type="cellIs" dxfId="2" priority="4" operator="equal">
      <formula>"PDS"</formula>
    </cfRule>
    <cfRule type="cellIs" dxfId="1" priority="5" operator="equal">
      <formula>"DS"</formula>
    </cfRule>
    <cfRule type="cellIs" dxfId="0" priority="6" operator="equal">
      <formula>"NDS"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DACC-C28E-44B2-8F02-0D25FDB8FA40}">
  <dimension ref="A1:AM5"/>
  <sheetViews>
    <sheetView tabSelected="1" zoomScale="125" zoomScaleNormal="110" workbookViewId="0">
      <selection activeCell="C6" sqref="C6"/>
    </sheetView>
  </sheetViews>
  <sheetFormatPr defaultColWidth="8.81640625" defaultRowHeight="14.5" x14ac:dyDescent="0.35"/>
  <cols>
    <col min="2" max="2" width="13.1796875" customWidth="1"/>
    <col min="3" max="3" width="11.81640625" customWidth="1"/>
    <col min="5" max="5" width="14.453125" customWidth="1"/>
  </cols>
  <sheetData>
    <row r="1" spans="1:39" ht="36.5" customHeight="1" x14ac:dyDescent="0.35">
      <c r="A1" s="2"/>
      <c r="B1" s="2"/>
      <c r="C1" s="42" t="s">
        <v>15</v>
      </c>
      <c r="D1" s="43"/>
      <c r="E1" s="3" t="s">
        <v>16</v>
      </c>
      <c r="F1" s="44" t="s">
        <v>18</v>
      </c>
      <c r="G1" s="45"/>
      <c r="H1" s="45"/>
      <c r="I1" s="45"/>
      <c r="J1" s="45"/>
      <c r="K1" s="45"/>
      <c r="L1" s="45"/>
      <c r="M1" s="46"/>
      <c r="N1" s="44" t="s">
        <v>17</v>
      </c>
      <c r="O1" s="45"/>
      <c r="P1" s="45"/>
      <c r="Q1" s="45"/>
      <c r="R1" s="45"/>
      <c r="S1" s="45"/>
      <c r="T1" s="45"/>
      <c r="U1" s="46"/>
      <c r="V1" s="47" t="s">
        <v>23</v>
      </c>
      <c r="W1" s="48"/>
      <c r="X1" s="48"/>
      <c r="Y1" s="48"/>
      <c r="Z1" s="48"/>
      <c r="AA1" s="48"/>
      <c r="AB1" s="48"/>
      <c r="AC1" s="49"/>
      <c r="AD1" s="47" t="s">
        <v>24</v>
      </c>
      <c r="AE1" s="48"/>
      <c r="AF1" s="48"/>
      <c r="AG1" s="48"/>
      <c r="AH1" s="48"/>
      <c r="AI1" s="48"/>
      <c r="AJ1" s="48"/>
      <c r="AK1" s="49"/>
    </row>
    <row r="2" spans="1:39" ht="89" x14ac:dyDescent="0.45">
      <c r="A2" s="3" t="s">
        <v>0</v>
      </c>
      <c r="B2" s="3" t="s">
        <v>44</v>
      </c>
      <c r="C2" s="3" t="s">
        <v>43</v>
      </c>
      <c r="D2" s="3" t="s">
        <v>41</v>
      </c>
      <c r="E2" s="3" t="s">
        <v>42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19</v>
      </c>
      <c r="P2" s="4" t="s">
        <v>12</v>
      </c>
      <c r="Q2" s="4" t="s">
        <v>20</v>
      </c>
      <c r="R2" s="4" t="s">
        <v>13</v>
      </c>
      <c r="S2" s="4" t="s">
        <v>21</v>
      </c>
      <c r="T2" s="4" t="s">
        <v>14</v>
      </c>
      <c r="U2" s="4" t="s">
        <v>22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</row>
    <row r="3" spans="1:39" x14ac:dyDescent="0.35">
      <c r="A3" s="2">
        <v>1</v>
      </c>
      <c r="B3" s="9">
        <f>SUMPRODUCT('Store-Product Data Sheet'!R2:R11,'Store-Product Data Sheet'!I2:I11)</f>
        <v>264089.96000000002</v>
      </c>
      <c r="C3" s="4">
        <v>5.5</v>
      </c>
      <c r="D3" s="4">
        <v>30</v>
      </c>
      <c r="E3" s="4">
        <v>30</v>
      </c>
      <c r="F3" s="4">
        <v>0.1</v>
      </c>
      <c r="G3" s="29">
        <f>$M$3-5%*9</f>
        <v>0.18</v>
      </c>
      <c r="H3" s="4">
        <v>0.25</v>
      </c>
      <c r="I3" s="29">
        <f>$M$3-5%*7</f>
        <v>0.27999999999999997</v>
      </c>
      <c r="J3" s="4">
        <v>0.4</v>
      </c>
      <c r="K3" s="29">
        <f>$M$3-5%*3</f>
        <v>0.48</v>
      </c>
      <c r="L3" s="4">
        <v>0.5</v>
      </c>
      <c r="M3" s="29">
        <v>0.63</v>
      </c>
      <c r="N3" s="4">
        <v>0.4</v>
      </c>
      <c r="O3" s="29">
        <f>$U$3-5%*9</f>
        <v>0.11000000000000004</v>
      </c>
      <c r="P3" s="4">
        <v>0.5</v>
      </c>
      <c r="Q3" s="29">
        <f>$U$3-5%*6</f>
        <v>0.26</v>
      </c>
      <c r="R3" s="4">
        <v>0.7</v>
      </c>
      <c r="S3" s="29">
        <f>$U$3-5%*3</f>
        <v>0.41000000000000003</v>
      </c>
      <c r="T3" s="4">
        <v>0.8</v>
      </c>
      <c r="U3" s="29">
        <f>AG3</f>
        <v>0.56000000000000005</v>
      </c>
      <c r="V3" s="4">
        <v>0.2</v>
      </c>
      <c r="W3" s="29">
        <f>$AC$3-5%*10</f>
        <v>0.32999999999999996</v>
      </c>
      <c r="X3" s="4">
        <v>0.4</v>
      </c>
      <c r="Y3" s="29">
        <f>$AC$3-5%*6</f>
        <v>0.52999999999999992</v>
      </c>
      <c r="Z3" s="4">
        <v>0.6</v>
      </c>
      <c r="AA3" s="29">
        <f>$AC$3-5%*3</f>
        <v>0.67999999999999994</v>
      </c>
      <c r="AB3" s="4">
        <v>0.8</v>
      </c>
      <c r="AC3" s="29">
        <v>0.83</v>
      </c>
      <c r="AD3" s="4">
        <v>0.6</v>
      </c>
      <c r="AE3" s="29">
        <f>$AK$3-5%*7</f>
        <v>0.46</v>
      </c>
      <c r="AF3" s="4">
        <v>0.7</v>
      </c>
      <c r="AG3" s="29">
        <f>$AK$3-5%*5</f>
        <v>0.56000000000000005</v>
      </c>
      <c r="AH3" s="4">
        <v>0.9</v>
      </c>
      <c r="AI3" s="29">
        <f>$AK$3-5%*2</f>
        <v>0.71000000000000008</v>
      </c>
      <c r="AJ3" s="4">
        <v>1</v>
      </c>
      <c r="AK3" s="30">
        <v>0.81</v>
      </c>
      <c r="AL3" s="1"/>
      <c r="AM3" s="1"/>
    </row>
    <row r="4" spans="1:39" x14ac:dyDescent="0.35">
      <c r="A4" s="2">
        <v>2</v>
      </c>
      <c r="B4" s="9">
        <f>SUMPRODUCT('Store-Product Data Sheet'!R14:R23,'Store-Product Data Sheet'!I14:I23)</f>
        <v>1196794.5520000001</v>
      </c>
      <c r="C4" s="4">
        <v>6.5</v>
      </c>
      <c r="D4" s="4">
        <v>30</v>
      </c>
      <c r="E4" s="4">
        <v>30</v>
      </c>
      <c r="F4" s="4">
        <v>0.1</v>
      </c>
      <c r="G4" s="29">
        <f>$M$4-5%*9</f>
        <v>0.31</v>
      </c>
      <c r="H4" s="4">
        <v>0.25</v>
      </c>
      <c r="I4" s="29">
        <f>$M$4-5%*7</f>
        <v>0.41</v>
      </c>
      <c r="J4" s="4">
        <v>0.4</v>
      </c>
      <c r="K4" s="29">
        <f>$M$4-5%*3</f>
        <v>0.61</v>
      </c>
      <c r="L4" s="4">
        <v>0.5</v>
      </c>
      <c r="M4" s="29">
        <v>0.76</v>
      </c>
      <c r="N4" s="4">
        <v>0.4</v>
      </c>
      <c r="O4" s="29">
        <f>$U$4-5%*9</f>
        <v>0.23999999999999994</v>
      </c>
      <c r="P4" s="4">
        <v>0.5</v>
      </c>
      <c r="Q4" s="29">
        <f>$U$4-5%*6</f>
        <v>0.3899999999999999</v>
      </c>
      <c r="R4" s="4">
        <v>0.7</v>
      </c>
      <c r="S4" s="29">
        <f>$U$4-5%*3</f>
        <v>0.53999999999999992</v>
      </c>
      <c r="T4" s="4">
        <v>0.8</v>
      </c>
      <c r="U4" s="29">
        <f>AG4</f>
        <v>0.69</v>
      </c>
      <c r="V4" s="4">
        <v>0.2</v>
      </c>
      <c r="W4" s="29">
        <f>$AC$4-5%*10</f>
        <v>0.45999999999999996</v>
      </c>
      <c r="X4" s="4">
        <v>0.4</v>
      </c>
      <c r="Y4" s="29">
        <f>$AC$4-5%*6</f>
        <v>0.65999999999999992</v>
      </c>
      <c r="Z4" s="4">
        <v>0.6</v>
      </c>
      <c r="AA4" s="29">
        <f>$AC$4-5%*3</f>
        <v>0.80999999999999994</v>
      </c>
      <c r="AB4" s="4">
        <v>0.8</v>
      </c>
      <c r="AC4" s="29">
        <v>0.96</v>
      </c>
      <c r="AD4" s="4">
        <v>0.6</v>
      </c>
      <c r="AE4" s="29">
        <f>$AK$4-5%*7</f>
        <v>0.58999999999999986</v>
      </c>
      <c r="AF4" s="4">
        <v>0.7</v>
      </c>
      <c r="AG4" s="29">
        <f>$AK$4-5%*5</f>
        <v>0.69</v>
      </c>
      <c r="AH4" s="4">
        <v>0.9</v>
      </c>
      <c r="AI4" s="29">
        <f>$AK$4-5%*2</f>
        <v>0.84</v>
      </c>
      <c r="AJ4" s="4">
        <v>1</v>
      </c>
      <c r="AK4" s="30">
        <v>0.94</v>
      </c>
    </row>
    <row r="5" spans="1:39" x14ac:dyDescent="0.35">
      <c r="A5" s="2">
        <v>7</v>
      </c>
      <c r="B5" s="9">
        <f>SUMPRODUCT('Store-Product Data Sheet'!R27:R35,'Store-Product Data Sheet'!I27:I35)</f>
        <v>253442.28000000003</v>
      </c>
      <c r="C5" s="4">
        <v>5.4</v>
      </c>
      <c r="D5" s="4">
        <v>30</v>
      </c>
      <c r="E5" s="4">
        <v>30</v>
      </c>
      <c r="F5" s="4">
        <v>0.1</v>
      </c>
      <c r="G5" s="29">
        <f>$M$5-5%*9</f>
        <v>0.21000000000000002</v>
      </c>
      <c r="H5" s="4">
        <v>0.25</v>
      </c>
      <c r="I5" s="29">
        <f>$M$5-5%*7</f>
        <v>0.31</v>
      </c>
      <c r="J5" s="4">
        <v>0.4</v>
      </c>
      <c r="K5" s="29">
        <f>$M$5-5%*3</f>
        <v>0.51</v>
      </c>
      <c r="L5" s="4">
        <v>0.5</v>
      </c>
      <c r="M5" s="29">
        <v>0.66</v>
      </c>
      <c r="N5" s="4">
        <v>0.4</v>
      </c>
      <c r="O5" s="29">
        <f>$U$5-5%*9</f>
        <v>0.13999999999999996</v>
      </c>
      <c r="P5" s="4">
        <v>0.5</v>
      </c>
      <c r="Q5" s="29">
        <f>$U$5-5%*6</f>
        <v>0.28999999999999992</v>
      </c>
      <c r="R5" s="4">
        <v>0.7</v>
      </c>
      <c r="S5" s="29">
        <f>$U$5-5%*3</f>
        <v>0.43999999999999995</v>
      </c>
      <c r="T5" s="4">
        <v>0.8</v>
      </c>
      <c r="U5" s="29">
        <f>AG5</f>
        <v>0.59</v>
      </c>
      <c r="V5" s="4">
        <v>0.2</v>
      </c>
      <c r="W5" s="29">
        <f>$AC$5-5%*10</f>
        <v>0.36</v>
      </c>
      <c r="X5" s="4">
        <v>0.4</v>
      </c>
      <c r="Y5" s="29">
        <f>$AC$5-5%*6</f>
        <v>0.55999999999999994</v>
      </c>
      <c r="Z5" s="4">
        <v>0.6</v>
      </c>
      <c r="AA5" s="29">
        <f>$AC$5-5%*3</f>
        <v>0.71</v>
      </c>
      <c r="AB5" s="4">
        <v>0.8</v>
      </c>
      <c r="AC5" s="29">
        <v>0.86</v>
      </c>
      <c r="AD5" s="4">
        <v>0.6</v>
      </c>
      <c r="AE5" s="29">
        <f>$AK$5-5%*7</f>
        <v>0.48999999999999994</v>
      </c>
      <c r="AF5" s="4">
        <v>0.7</v>
      </c>
      <c r="AG5" s="29">
        <f>$AK$5-5%*5</f>
        <v>0.59</v>
      </c>
      <c r="AH5" s="4">
        <v>0.9</v>
      </c>
      <c r="AI5" s="29">
        <f>$AK$5-5%*2</f>
        <v>0.74</v>
      </c>
      <c r="AJ5" s="4">
        <v>1</v>
      </c>
      <c r="AK5" s="30">
        <v>0.84</v>
      </c>
    </row>
  </sheetData>
  <mergeCells count="5">
    <mergeCell ref="C1:D1"/>
    <mergeCell ref="F1:M1"/>
    <mergeCell ref="N1:U1"/>
    <mergeCell ref="V1:AC1"/>
    <mergeCell ref="AD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556A-A30F-4CE0-8573-4A1CE421CD60}">
  <dimension ref="A2:D6"/>
  <sheetViews>
    <sheetView zoomScale="150" zoomScaleNormal="150" workbookViewId="0">
      <selection sqref="A1:A8"/>
    </sheetView>
  </sheetViews>
  <sheetFormatPr defaultColWidth="8.81640625" defaultRowHeight="14.5" x14ac:dyDescent="0.35"/>
  <sheetData>
    <row r="2" spans="1:4" x14ac:dyDescent="0.35">
      <c r="A2" s="2"/>
      <c r="B2" s="50" t="s">
        <v>45</v>
      </c>
      <c r="C2" s="50"/>
      <c r="D2" s="50"/>
    </row>
    <row r="3" spans="1:4" ht="43.5" x14ac:dyDescent="0.35">
      <c r="A3" s="3" t="s">
        <v>2</v>
      </c>
      <c r="B3" s="4">
        <v>1</v>
      </c>
      <c r="C3" s="4">
        <v>2</v>
      </c>
      <c r="D3" s="4">
        <v>7</v>
      </c>
    </row>
    <row r="4" spans="1:4" x14ac:dyDescent="0.35">
      <c r="A4" s="4">
        <v>1</v>
      </c>
      <c r="B4" s="4">
        <v>0</v>
      </c>
      <c r="C4" s="9">
        <v>39.5</v>
      </c>
      <c r="D4" s="9">
        <v>47.5</v>
      </c>
    </row>
    <row r="5" spans="1:4" x14ac:dyDescent="0.35">
      <c r="A5" s="4">
        <v>2</v>
      </c>
      <c r="B5" s="4"/>
      <c r="C5" s="4">
        <v>0</v>
      </c>
      <c r="D5" s="9">
        <v>18.5</v>
      </c>
    </row>
    <row r="6" spans="1:4" x14ac:dyDescent="0.35">
      <c r="A6" s="4">
        <v>7</v>
      </c>
      <c r="B6" s="4"/>
      <c r="C6" s="4"/>
      <c r="D6" s="4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Store-Product Data Sheet</vt:lpstr>
      <vt:lpstr>Store-Related Data Sheet</vt:lpstr>
      <vt:lpstr>Transport cost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2024-03-06T17:16:56Z</dcterms:created>
  <dcterms:modified xsi:type="dcterms:W3CDTF">2024-11-24T14:55:19Z</dcterms:modified>
</cp:coreProperties>
</file>