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2\Desktop\straddle chart\v2\"/>
    </mc:Choice>
  </mc:AlternateContent>
  <bookViews>
    <workbookView xWindow="120" yWindow="105" windowWidth="38295" windowHeight="1254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41" i="1" l="1"/>
  <c r="C39" i="1"/>
  <c r="C38" i="1" s="1"/>
  <c r="H33" i="1"/>
  <c r="K26" i="1"/>
  <c r="K24" i="1"/>
  <c r="C26" i="1"/>
  <c r="C24" i="1"/>
  <c r="K12" i="1"/>
  <c r="K10" i="1"/>
  <c r="P18" i="1"/>
  <c r="H18" i="1"/>
  <c r="P4" i="1"/>
  <c r="C12" i="1"/>
  <c r="C10" i="1"/>
  <c r="A2" i="2"/>
  <c r="I2" i="2"/>
  <c r="Q2" i="2"/>
  <c r="H3" i="2"/>
  <c r="P3" i="2"/>
  <c r="G4" i="2"/>
  <c r="O4" i="2"/>
  <c r="F5" i="2"/>
  <c r="N5" i="2"/>
  <c r="E6" i="2"/>
  <c r="M6" i="2"/>
  <c r="D9" i="2"/>
  <c r="L9" i="2"/>
  <c r="C10" i="2"/>
  <c r="K10" i="2"/>
  <c r="B14" i="2"/>
  <c r="J14" i="2"/>
  <c r="A15" i="2"/>
  <c r="I15" i="2"/>
  <c r="Q15" i="2"/>
  <c r="H16" i="2"/>
  <c r="P16" i="2"/>
  <c r="G17" i="2"/>
  <c r="O17" i="2"/>
  <c r="F18" i="2"/>
  <c r="N18" i="2"/>
  <c r="E19" i="2"/>
  <c r="M19" i="2"/>
  <c r="J2" i="2"/>
  <c r="A3" i="2"/>
  <c r="I3" i="2"/>
  <c r="Q3" i="2"/>
  <c r="H4" i="2"/>
  <c r="P4" i="2"/>
  <c r="G5" i="2"/>
  <c r="O5" i="2"/>
  <c r="F6" i="2"/>
  <c r="N6" i="2"/>
  <c r="E9" i="2"/>
  <c r="M9" i="2"/>
  <c r="D10" i="2"/>
  <c r="L10" i="2"/>
  <c r="C14" i="2"/>
  <c r="K14" i="2"/>
  <c r="B15" i="2"/>
  <c r="J15" i="2"/>
  <c r="A16" i="2"/>
  <c r="I16" i="2"/>
  <c r="Q16" i="2"/>
  <c r="H17" i="2"/>
  <c r="P17" i="2"/>
  <c r="G18" i="2"/>
  <c r="O18" i="2"/>
  <c r="F19" i="2"/>
  <c r="N19" i="2"/>
  <c r="K2" i="2"/>
  <c r="B3" i="2"/>
  <c r="J3" i="2"/>
  <c r="A4" i="2"/>
  <c r="I4" i="2"/>
  <c r="Q4" i="2"/>
  <c r="H5" i="2"/>
  <c r="P5" i="2"/>
  <c r="G6" i="2"/>
  <c r="O6" i="2"/>
  <c r="F9" i="2"/>
  <c r="N9" i="2"/>
  <c r="E10" i="2"/>
  <c r="M10" i="2"/>
  <c r="D14" i="2"/>
  <c r="L14" i="2"/>
  <c r="C15" i="2"/>
  <c r="K15" i="2"/>
  <c r="B16" i="2"/>
  <c r="J16" i="2"/>
  <c r="A17" i="2"/>
  <c r="I17" i="2"/>
  <c r="Q17" i="2"/>
  <c r="H18" i="2"/>
  <c r="P18" i="2"/>
  <c r="G19" i="2"/>
  <c r="O19" i="2"/>
  <c r="D2" i="2"/>
  <c r="L2" i="2"/>
  <c r="C3" i="2"/>
  <c r="K3" i="2"/>
  <c r="B4" i="2"/>
  <c r="J4" i="2"/>
  <c r="A5" i="2"/>
  <c r="I5" i="2"/>
  <c r="Q5" i="2"/>
  <c r="H6" i="2"/>
  <c r="P6" i="2"/>
  <c r="G9" i="2"/>
  <c r="O9" i="2"/>
  <c r="F10" i="2"/>
  <c r="N10" i="2"/>
  <c r="E14" i="2"/>
  <c r="M14" i="2"/>
  <c r="D15" i="2"/>
  <c r="L15" i="2"/>
  <c r="C16" i="2"/>
  <c r="K16" i="2"/>
  <c r="B17" i="2"/>
  <c r="J17" i="2"/>
  <c r="A18" i="2"/>
  <c r="I18" i="2"/>
  <c r="H19" i="2"/>
  <c r="P19" i="2"/>
  <c r="M2" i="2"/>
  <c r="L3" i="2"/>
  <c r="C4" i="2"/>
  <c r="B5" i="2"/>
  <c r="J5" i="2"/>
  <c r="A6" i="2"/>
  <c r="Q6" i="2"/>
  <c r="H9" i="2"/>
  <c r="G10" i="2"/>
  <c r="F14" i="2"/>
  <c r="N14" i="2"/>
  <c r="M15" i="2"/>
  <c r="L16" i="2"/>
  <c r="K17" i="2"/>
  <c r="J18" i="2"/>
  <c r="Q19" i="2"/>
  <c r="N2" i="2"/>
  <c r="M3" i="2"/>
  <c r="B2" i="2"/>
  <c r="Q18" i="2"/>
  <c r="D3" i="2"/>
  <c r="K4" i="2"/>
  <c r="I6" i="2"/>
  <c r="P9" i="2"/>
  <c r="O10" i="2"/>
  <c r="E15" i="2"/>
  <c r="D16" i="2"/>
  <c r="C17" i="2"/>
  <c r="B18" i="2"/>
  <c r="A19" i="2"/>
  <c r="I19" i="2"/>
  <c r="F2" i="2"/>
  <c r="E3" i="2"/>
  <c r="D4" i="2"/>
  <c r="L4" i="2"/>
  <c r="C2" i="2"/>
  <c r="E2" i="2"/>
  <c r="H2" i="2"/>
  <c r="P2" i="2"/>
  <c r="G3" i="2"/>
  <c r="O3" i="2"/>
  <c r="F4" i="2"/>
  <c r="N4" i="2"/>
  <c r="E5" i="2"/>
  <c r="G2" i="2"/>
  <c r="K5" i="2"/>
  <c r="L6" i="2"/>
  <c r="A10" i="2"/>
  <c r="G14" i="2"/>
  <c r="H15" i="2"/>
  <c r="N16" i="2"/>
  <c r="C18" i="2"/>
  <c r="D19" i="2"/>
  <c r="E17" i="2"/>
  <c r="L19" i="2"/>
  <c r="E4" i="2"/>
  <c r="J10" i="2"/>
  <c r="E16" i="2"/>
  <c r="L18" i="2"/>
  <c r="D6" i="2"/>
  <c r="Q14" i="2"/>
  <c r="L17" i="2"/>
  <c r="C5" i="2"/>
  <c r="K9" i="2"/>
  <c r="F15" i="2"/>
  <c r="G16" i="2"/>
  <c r="B19" i="2"/>
  <c r="K6" i="2"/>
  <c r="A14" i="2"/>
  <c r="N17" i="2"/>
  <c r="O2" i="2"/>
  <c r="L5" i="2"/>
  <c r="A9" i="2"/>
  <c r="B10" i="2"/>
  <c r="H14" i="2"/>
  <c r="N15" i="2"/>
  <c r="O16" i="2"/>
  <c r="D18" i="2"/>
  <c r="J19" i="2"/>
  <c r="F3" i="2"/>
  <c r="M5" i="2"/>
  <c r="B9" i="2"/>
  <c r="H10" i="2"/>
  <c r="I14" i="2"/>
  <c r="O15" i="2"/>
  <c r="D17" i="2"/>
  <c r="E18" i="2"/>
  <c r="K19" i="2"/>
  <c r="N3" i="2"/>
  <c r="B6" i="2"/>
  <c r="C9" i="2"/>
  <c r="I10" i="2"/>
  <c r="O14" i="2"/>
  <c r="P15" i="2"/>
  <c r="K18" i="2"/>
  <c r="C6" i="2"/>
  <c r="I9" i="2"/>
  <c r="P14" i="2"/>
  <c r="F17" i="2"/>
  <c r="M4" i="2"/>
  <c r="J9" i="2"/>
  <c r="P10" i="2"/>
  <c r="F16" i="2"/>
  <c r="M18" i="2"/>
  <c r="J6" i="2"/>
  <c r="Q10" i="2"/>
  <c r="M17" i="2"/>
  <c r="D5" i="2"/>
  <c r="Q9" i="2"/>
  <c r="M16" i="2"/>
  <c r="C19" i="2"/>
  <c r="G15" i="2"/>
  <c r="B12" i="1"/>
  <c r="D12" i="1"/>
  <c r="B10" i="1"/>
  <c r="D11" i="1"/>
  <c r="B11" i="1"/>
  <c r="D10" i="1"/>
  <c r="L25" i="1"/>
  <c r="L26" i="1"/>
  <c r="J24" i="1"/>
  <c r="L24" i="1"/>
  <c r="J26" i="1"/>
  <c r="J25" i="1"/>
  <c r="B25" i="1"/>
  <c r="D26" i="1"/>
  <c r="D24" i="1"/>
  <c r="D25" i="1"/>
  <c r="U34" i="1"/>
  <c r="L34" i="1"/>
  <c r="T34" i="1"/>
  <c r="AB34" i="1"/>
  <c r="M34" i="1"/>
  <c r="N34" i="1"/>
  <c r="V34" i="1"/>
  <c r="O34" i="1"/>
  <c r="W34" i="1"/>
  <c r="P34" i="1"/>
  <c r="X34" i="1"/>
  <c r="Q34" i="1"/>
  <c r="Y34" i="1"/>
  <c r="R34" i="1"/>
  <c r="Z34" i="1"/>
  <c r="S34" i="1"/>
  <c r="AA34" i="1"/>
  <c r="L12" i="1"/>
  <c r="L11" i="1"/>
  <c r="J12" i="1"/>
  <c r="L10" i="1"/>
  <c r="J10" i="1"/>
  <c r="J11" i="1"/>
  <c r="K18" i="1"/>
  <c r="C18" i="1"/>
  <c r="C33" i="1"/>
  <c r="D39" i="1"/>
  <c r="D18" i="1"/>
  <c r="L18" i="1"/>
  <c r="B40" i="1"/>
  <c r="D41" i="1"/>
  <c r="L4" i="1"/>
  <c r="B41" i="1"/>
  <c r="D38" i="1"/>
  <c r="B38" i="1"/>
  <c r="B39" i="1"/>
  <c r="D33" i="1"/>
  <c r="D40" i="1"/>
  <c r="R10" i="1" l="1"/>
  <c r="T7" i="2"/>
  <c r="T6" i="2"/>
  <c r="C37" i="1"/>
  <c r="K23" i="1"/>
  <c r="C13" i="1"/>
  <c r="K27" i="1"/>
  <c r="C9" i="1"/>
  <c r="C27" i="1"/>
  <c r="K9" i="1"/>
  <c r="K13" i="1"/>
  <c r="C23" i="1"/>
  <c r="C42" i="1"/>
  <c r="F40" i="1"/>
  <c r="N25" i="1"/>
  <c r="N26" i="1"/>
  <c r="F25" i="1"/>
  <c r="N12" i="1"/>
  <c r="N11" i="1"/>
  <c r="B13" i="1"/>
  <c r="B9" i="1"/>
  <c r="D13" i="1"/>
  <c r="D9" i="1"/>
  <c r="L27" i="1"/>
  <c r="J23" i="1"/>
  <c r="J27" i="1"/>
  <c r="L23" i="1"/>
  <c r="B23" i="1"/>
  <c r="D27" i="1"/>
  <c r="B27" i="1"/>
  <c r="B26" i="1"/>
  <c r="B24" i="1"/>
  <c r="D23" i="1"/>
  <c r="L9" i="1"/>
  <c r="L13" i="1"/>
  <c r="J13" i="1"/>
  <c r="J9" i="1"/>
  <c r="B42" i="1"/>
  <c r="D42" i="1"/>
  <c r="D37" i="1"/>
  <c r="B37" i="1"/>
  <c r="U5" i="2" l="1"/>
  <c r="K8" i="1"/>
  <c r="K14" i="1"/>
  <c r="C8" i="1"/>
  <c r="K28" i="1"/>
  <c r="C43" i="1"/>
  <c r="C28" i="1"/>
  <c r="C14" i="1"/>
  <c r="K22" i="1"/>
  <c r="C22" i="1"/>
  <c r="C36" i="1"/>
  <c r="F39" i="1"/>
  <c r="F41" i="1"/>
  <c r="F38" i="1"/>
  <c r="F42" i="1"/>
  <c r="N24" i="1"/>
  <c r="N23" i="1"/>
  <c r="F23" i="1"/>
  <c r="F24" i="1"/>
  <c r="F26" i="1"/>
  <c r="F27" i="1"/>
  <c r="N10" i="1"/>
  <c r="N9" i="1"/>
  <c r="D8" i="1"/>
  <c r="D14" i="1"/>
  <c r="B8" i="1"/>
  <c r="B14" i="1"/>
  <c r="J22" i="1"/>
  <c r="J28" i="1"/>
  <c r="L22" i="1"/>
  <c r="L28" i="1"/>
  <c r="B22" i="1"/>
  <c r="D28" i="1"/>
  <c r="D22" i="1"/>
  <c r="L8" i="1"/>
  <c r="J14" i="1"/>
  <c r="L14" i="1"/>
  <c r="J8" i="1"/>
  <c r="D43" i="1"/>
  <c r="B43" i="1"/>
  <c r="D36" i="1"/>
  <c r="B36" i="1"/>
  <c r="K21" i="1" l="1"/>
  <c r="C44" i="1"/>
  <c r="K29" i="1"/>
  <c r="K15" i="1"/>
  <c r="C15" i="1"/>
  <c r="C29" i="1"/>
  <c r="C7" i="1"/>
  <c r="C21" i="1"/>
  <c r="K7" i="1"/>
  <c r="F43" i="1"/>
  <c r="F37" i="1"/>
  <c r="N27" i="1"/>
  <c r="N22" i="1"/>
  <c r="F22" i="1"/>
  <c r="N13" i="1"/>
  <c r="N8" i="1"/>
  <c r="D7" i="1"/>
  <c r="B7" i="1"/>
  <c r="B15" i="1"/>
  <c r="D15" i="1"/>
  <c r="L29" i="1"/>
  <c r="J21" i="1"/>
  <c r="J29" i="1"/>
  <c r="L21" i="1"/>
  <c r="B28" i="1"/>
  <c r="D29" i="1"/>
  <c r="D21" i="1"/>
  <c r="B21" i="1"/>
  <c r="J7" i="1"/>
  <c r="J15" i="1"/>
  <c r="L15" i="1"/>
  <c r="L7" i="1"/>
  <c r="D44" i="1"/>
  <c r="B44" i="1"/>
  <c r="F28" i="1" l="1"/>
  <c r="F36" i="1"/>
  <c r="F44" i="1"/>
  <c r="N21" i="1"/>
  <c r="N28" i="1"/>
  <c r="F21" i="1"/>
  <c r="N14" i="1"/>
  <c r="N7" i="1"/>
  <c r="B29" i="1"/>
  <c r="F29" i="1" l="1"/>
  <c r="H19" i="1"/>
  <c r="H34" i="1"/>
  <c r="N29" i="1"/>
  <c r="P19" i="1" s="1"/>
  <c r="N18" i="1" s="1"/>
  <c r="N15" i="1"/>
  <c r="P5" i="1" s="1"/>
  <c r="H4" i="1"/>
  <c r="D4" i="1"/>
  <c r="F33" i="1" l="1"/>
  <c r="N4" i="1"/>
  <c r="F14" i="1"/>
  <c r="F9" i="1"/>
  <c r="F8" i="1"/>
  <c r="F11" i="1"/>
  <c r="F12" i="1"/>
  <c r="F7" i="1"/>
  <c r="F15" i="1"/>
  <c r="F13" i="1"/>
  <c r="F10" i="1"/>
  <c r="H5" i="1" l="1"/>
  <c r="F4" i="1" s="1"/>
</calcChain>
</file>

<file path=xl/sharedStrings.xml><?xml version="1.0" encoding="utf-8"?>
<sst xmlns="http://schemas.openxmlformats.org/spreadsheetml/2006/main" count="98" uniqueCount="45">
  <si>
    <t>STRIKE</t>
  </si>
  <si>
    <t>CE LTP</t>
  </si>
  <si>
    <t>PE LTP</t>
  </si>
  <si>
    <t>TIME</t>
  </si>
  <si>
    <t>FACTOR</t>
  </si>
  <si>
    <t>CE + PE</t>
  </si>
  <si>
    <t>NIFTY</t>
  </si>
  <si>
    <t>BANKNIFTY</t>
  </si>
  <si>
    <t>EXPIRY</t>
  </si>
  <si>
    <t>NIFTY22AUG24</t>
  </si>
  <si>
    <t>NIFTY29AUG24</t>
  </si>
  <si>
    <t>BANKNIFTY28AUG24</t>
  </si>
  <si>
    <t>BANKEX24AUG</t>
  </si>
  <si>
    <t>SENSEX24823</t>
  </si>
  <si>
    <t>FINNIFTY27AUG24</t>
  </si>
  <si>
    <t>BANKNIFTY04SEP24</t>
  </si>
  <si>
    <t>BANKNIFTY11SEP24</t>
  </si>
  <si>
    <t>BANKNIFTY18SEP24</t>
  </si>
  <si>
    <t>BANKEX</t>
  </si>
  <si>
    <t>SENSEX</t>
  </si>
  <si>
    <t>FINNIFTY</t>
  </si>
  <si>
    <t>NIFTY05SEP24</t>
  </si>
  <si>
    <t>NIFTY12SEP25</t>
  </si>
  <si>
    <t>Exchange</t>
  </si>
  <si>
    <t>Symbol</t>
  </si>
  <si>
    <t>Series/Expiry</t>
  </si>
  <si>
    <t>Strike Price</t>
  </si>
  <si>
    <t>Option Type</t>
  </si>
  <si>
    <t>Bid Qty</t>
  </si>
  <si>
    <t>Bid Rate</t>
  </si>
  <si>
    <t>Ask Rate</t>
  </si>
  <si>
    <t>Ask Qty</t>
  </si>
  <si>
    <t>LTP</t>
  </si>
  <si>
    <t>% Change</t>
  </si>
  <si>
    <t>Volume Traded Today</t>
  </si>
  <si>
    <t>Open</t>
  </si>
  <si>
    <t>High</t>
  </si>
  <si>
    <t xml:space="preserve">Low </t>
  </si>
  <si>
    <t>Prev Close</t>
  </si>
  <si>
    <t>Net Change</t>
  </si>
  <si>
    <t>BANKEX24902</t>
  </si>
  <si>
    <t>FINNIFTY03SEP24</t>
  </si>
  <si>
    <t>e</t>
  </si>
  <si>
    <t>exit</t>
  </si>
  <si>
    <t>SENSEX24AUG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</si>
</sst>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0" fontId="2" fillId="2" borderId="0" xfId="0" applyFont="1" applyFill="1" applyBorder="1"/>
    <xf numFmtId="0" fontId="3" fillId="2" borderId="2" xfId="0" applyFont="1" applyFill="1" applyBorder="1"/>
    <xf numFmtId="0" fontId="2" fillId="2" borderId="5" xfId="0" applyFont="1" applyFill="1" applyBorder="1"/>
    <xf numFmtId="15" fontId="0" fillId="0" borderId="5" xfId="0" applyNumberFormat="1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nest.scriprtd">
      <tp t="e">
        <v>#N/A</v>
        <stp/>
        <stp>bse_fo|BANKEX2490258800CE</stp>
        <stp>High</stp>
        <tr r="Y34" s="1"/>
      </tp>
      <tp t="e">
        <v>#N/A</v>
        <stp/>
        <stp>bse_fo|BANKEX2490258800CE</stp>
        <stp xml:space="preserve">Low </stp>
        <tr r="Z34" s="1"/>
      </tp>
      <tp t="e">
        <v>#N/A</v>
        <stp/>
        <stp>bse_fo|BANKEX2490258800CE</stp>
        <stp>Open</stp>
        <tr r="X34" s="1"/>
      </tp>
      <tp t="e">
        <v>#N/A</v>
        <stp/>
        <stp>bse_fo|BANKEX2490258800CE</stp>
        <stp>Ask Qty</stp>
        <tr r="T34" s="1"/>
      </tp>
      <tp t="e">
        <v>#N/A</v>
        <stp/>
        <stp>bse_fo|BANKEX2490258800CE</stp>
        <stp>Bid Qty</stp>
        <tr r="Q34" s="1"/>
      </tp>
      <tp t="e">
        <v>#N/A</v>
        <stp/>
        <stp>nse_fo|FINNIFTY27AUG2423550PE</stp>
        <stp>Prev Close</stp>
        <tr r="P10" s="2"/>
      </tp>
      <tp t="e">
        <v>#N/A</v>
        <stp/>
        <stp>nse_fo|FINNIFTY27AUG2423450PE</stp>
        <stp>Prev Close</stp>
        <tr r="P15" s="2"/>
      </tp>
      <tp t="e">
        <v>#N/A</v>
        <stp/>
        <stp>nse_fo|FINNIFTY27AUG2423650PE</stp>
        <stp>Prev Close</stp>
        <tr r="P18" s="2"/>
      </tp>
      <tp t="e">
        <v>#N/A</v>
        <stp/>
        <stp>nse_fo|FINNIFTY27AUG2423550CE</stp>
        <stp>Prev Close</stp>
        <tr r="P9" s="2"/>
      </tp>
      <tp t="e">
        <v>#N/A</v>
        <stp/>
        <stp>nse_fo|FINNIFTY27AUG2423450CE</stp>
        <stp>Prev Close</stp>
        <tr r="P3" s="2"/>
      </tp>
      <tp t="e">
        <v>#N/A</v>
        <stp/>
        <stp>nse_fo|FINNIFTY27AUG2423650CE</stp>
        <stp>Prev Close</stp>
        <tr r="P6" s="2"/>
      </tp>
      <tp t="e">
        <v>#N/A</v>
        <stp/>
        <stp>bse_fo|BANKEX2490258800CE</stp>
        <stp>Strike Price</stp>
        <tr r="O34" s="1"/>
      </tp>
      <tp t="e">
        <v>#N/A</v>
        <stp/>
        <stp>bse_fo|BANKEX2490258800CE</stp>
        <stp>Series/Expiry</stp>
        <tr r="N34" s="1"/>
      </tp>
      <tp t="e">
        <v>#N/A</v>
        <stp/>
        <stp>nse_fo|FINNIFTY27AUG2423500PE</stp>
        <stp>Prev Close</stp>
        <tr r="P16" s="2"/>
      </tp>
      <tp t="e">
        <v>#N/A</v>
        <stp/>
        <stp>nse_fo|FINNIFTY27AUG2423400PE</stp>
        <stp>Prev Close</stp>
        <tr r="P14" s="2"/>
      </tp>
      <tp t="e">
        <v>#N/A</v>
        <stp/>
        <stp>nse_fo|FINNIFTY27AUG2423700PE</stp>
        <stp>Prev Close</stp>
        <tr r="P19" s="2"/>
      </tp>
      <tp t="e">
        <v>#N/A</v>
        <stp/>
        <stp>nse_fo|FINNIFTY27AUG2423600PE</stp>
        <stp>Prev Close</stp>
        <tr r="P17" s="2"/>
      </tp>
      <tp t="e">
        <v>#N/A</v>
        <stp/>
        <stp>nse_fo|FINNIFTY27AUG2423500CE</stp>
        <stp>Prev Close</stp>
        <tr r="P4" s="2"/>
      </tp>
      <tp t="e">
        <v>#N/A</v>
        <stp/>
        <stp>nse_fo|FINNIFTY27AUG2423400CE</stp>
        <stp>Prev Close</stp>
        <tr r="P2" s="2"/>
      </tp>
      <tp t="e">
        <v>#N/A</v>
        <stp/>
        <stp>nse_fo|FINNIFTY27AUG2423600CE</stp>
        <stp>Prev Close</stp>
        <tr r="P5" s="2"/>
      </tp>
      <tp>
        <v>51398.6</v>
        <stp/>
        <stp>Nifty Bank</stp>
        <stp>Index Value</stp>
        <tr r="L4" s="1"/>
      </tp>
      <tp>
        <v>23705.95</v>
        <stp/>
        <stp>Nifty Fin Service</stp>
        <stp>Index Value</stp>
        <tr r="D33" s="1"/>
      </tp>
      <tp t="e">
        <v>#N/A</v>
        <stp/>
        <stp>nse_fo|FINNIFTY27AUG2423400CE</stp>
        <stp>Bid Rate</stp>
        <tr r="G2" s="2"/>
      </tp>
      <tp t="e">
        <v>#N/A</v>
        <stp/>
        <stp>nse_fo|FINNIFTY27AUG2423450CE</stp>
        <stp>Bid Rate</stp>
        <tr r="G3" s="2"/>
      </tp>
      <tp t="e">
        <v>#N/A</v>
        <stp/>
        <stp>nse_fo|FINNIFTY27AUG2423500CE</stp>
        <stp>Bid Rate</stp>
        <tr r="G4" s="2"/>
      </tp>
      <tp t="e">
        <v>#N/A</v>
        <stp/>
        <stp>nse_fo|FINNIFTY27AUG2423550CE</stp>
        <stp>Bid Rate</stp>
        <tr r="G9" s="2"/>
      </tp>
      <tp t="e">
        <v>#N/A</v>
        <stp/>
        <stp>nse_fo|FINNIFTY27AUG2423600CE</stp>
        <stp>Bid Rate</stp>
        <tr r="G5" s="2"/>
      </tp>
      <tp t="e">
        <v>#N/A</v>
        <stp/>
        <stp>nse_fo|FINNIFTY27AUG2423650CE</stp>
        <stp>Bid Rate</stp>
        <tr r="G6" s="2"/>
      </tp>
      <tp t="s">
        <v>SENSEX</v>
        <stp/>
        <stp>SENSEX</stp>
        <stp>Index Name</stp>
        <tr r="K18" s="1"/>
      </tp>
      <tp t="s">
        <v>BANKEX</v>
        <stp/>
        <stp>BANKEX</stp>
        <stp>Index Name</stp>
        <tr r="C18" s="1"/>
      </tp>
      <tp t="e">
        <v>#N/A</v>
        <stp/>
        <stp>nse_fo|FINNIFTY27AUG2423700PE</stp>
        <stp>Ask Rate</stp>
        <tr r="H19" s="2"/>
      </tp>
      <tp t="e">
        <v>#N/A</v>
        <stp/>
        <stp>nse_fo|FINNIFTY27AUG2423600PE</stp>
        <stp>Ask Rate</stp>
        <tr r="H17" s="2"/>
      </tp>
      <tp t="e">
        <v>#N/A</v>
        <stp/>
        <stp>nse_fo|FINNIFTY27AUG2423650PE</stp>
        <stp>Ask Rate</stp>
        <tr r="H18" s="2"/>
      </tp>
      <tp t="e">
        <v>#N/A</v>
        <stp/>
        <stp>nse_fo|FINNIFTY27AUG2423500PE</stp>
        <stp>Ask Rate</stp>
        <tr r="H16" s="2"/>
      </tp>
      <tp t="e">
        <v>#N/A</v>
        <stp/>
        <stp>nse_fo|FINNIFTY27AUG2423550PE</stp>
        <stp>Ask Rate</stp>
        <tr r="H10" s="2"/>
      </tp>
      <tp t="e">
        <v>#N/A</v>
        <stp/>
        <stp>nse_fo|FINNIFTY27AUG2423400PE</stp>
        <stp>Ask Rate</stp>
        <tr r="H14" s="2"/>
      </tp>
      <tp t="e">
        <v>#N/A</v>
        <stp/>
        <stp>nse_fo|FINNIFTY27AUG2423450PE</stp>
        <stp>Ask Rate</stp>
        <tr r="H15" s="2"/>
      </tp>
      <tp t="e">
        <v>#N/A</v>
        <stp/>
        <stp>nse_fo|NIFTY29AUG2424950CE</stp>
        <stp>LTP</stp>
        <tr r="B8" s="1"/>
      </tp>
      <tp t="e">
        <v>#N/A</v>
        <stp/>
        <stp>nse_fo|NIFTY29AUG2424900CE</stp>
        <stp>LTP</stp>
        <tr r="B7" s="1"/>
      </tp>
      <tp t="e">
        <v>#N/A</v>
        <stp/>
        <stp>nse_fo|NIFTY29AUG2425150CE</stp>
        <stp>LTP</stp>
        <tr r="B12" s="1"/>
      </tp>
      <tp t="e">
        <v>#N/A</v>
        <stp/>
        <stp>nse_fo|NIFTY29AUG2425100CE</stp>
        <stp>LTP</stp>
        <tr r="B11" s="1"/>
      </tp>
      <tp t="e">
        <v>#N/A</v>
        <stp/>
        <stp>nse_fo|NIFTY29AUG2425050CE</stp>
        <stp>LTP</stp>
        <tr r="B10" s="1"/>
      </tp>
      <tp t="e">
        <v>#N/A</v>
        <stp/>
        <stp>nse_fo|NIFTY29AUG2425000CE</stp>
        <stp>LTP</stp>
        <tr r="B9" s="1"/>
      </tp>
      <tp t="e">
        <v>#N/A</v>
        <stp/>
        <stp>nse_fo|NIFTY29AUG2425300CE</stp>
        <stp>LTP</stp>
        <tr r="B15" s="1"/>
      </tp>
      <tp t="e">
        <v>#N/A</v>
        <stp/>
        <stp>nse_fo|NIFTY29AUG2425250CE</stp>
        <stp>LTP</stp>
        <tr r="B14" s="1"/>
      </tp>
      <tp t="e">
        <v>#N/A</v>
        <stp/>
        <stp>nse_fo|NIFTY29AUG2425200CE</stp>
        <stp>LTP</stp>
        <tr r="B13" s="1"/>
      </tp>
      <tp t="e">
        <v>#N/A</v>
        <stp/>
        <stp>nse_fo|NIFTY29AUG2425150PE</stp>
        <stp>LTP</stp>
        <tr r="D12" s="1"/>
      </tp>
      <tp t="e">
        <v>#N/A</v>
        <stp/>
        <stp>nse_fo|NIFTY29AUG2425100PE</stp>
        <stp>LTP</stp>
        <tr r="D11" s="1"/>
      </tp>
      <tp t="e">
        <v>#N/A</v>
        <stp/>
        <stp>nse_fo|NIFTY29AUG2425050PE</stp>
        <stp>LTP</stp>
        <tr r="D10" s="1"/>
      </tp>
      <tp t="e">
        <v>#N/A</v>
        <stp/>
        <stp>nse_fo|NIFTY29AUG2425000PE</stp>
        <stp>LTP</stp>
        <tr r="D9" s="1"/>
      </tp>
      <tp t="e">
        <v>#N/A</v>
        <stp/>
        <stp>nse_fo|NIFTY29AUG2425300PE</stp>
        <stp>LTP</stp>
        <tr r="D15" s="1"/>
      </tp>
      <tp t="e">
        <v>#N/A</v>
        <stp/>
        <stp>nse_fo|NIFTY29AUG2425250PE</stp>
        <stp>LTP</stp>
        <tr r="D14" s="1"/>
      </tp>
      <tp t="e">
        <v>#N/A</v>
        <stp/>
        <stp>nse_fo|NIFTY29AUG2425200PE</stp>
        <stp>LTP</stp>
        <tr r="D13" s="1"/>
      </tp>
      <tp t="e">
        <v>#N/A</v>
        <stp/>
        <stp>nse_fo|NIFTY29AUG2424950PE</stp>
        <stp>LTP</stp>
        <tr r="D8" s="1"/>
      </tp>
      <tp t="e">
        <v>#N/A</v>
        <stp/>
        <stp>nse_fo|NIFTY29AUG2424900PE</stp>
        <stp>LTP</stp>
        <tr r="D7" s="1"/>
      </tp>
      <tp t="e">
        <v>#N/A</v>
        <stp/>
        <stp>nse_fo|FINNIFTY27AUG2423500PE</stp>
        <stp>Bid Qty</stp>
        <tr r="F16" s="2"/>
      </tp>
      <tp t="e">
        <v>#N/A</v>
        <stp/>
        <stp>nse_fo|FINNIFTY27AUG2423550PE</stp>
        <stp>Bid Qty</stp>
        <tr r="F10" s="2"/>
      </tp>
      <tp t="e">
        <v>#N/A</v>
        <stp/>
        <stp>nse_fo|FINNIFTY27AUG2423400PE</stp>
        <stp>Bid Qty</stp>
        <tr r="F14" s="2"/>
      </tp>
      <tp t="e">
        <v>#N/A</v>
        <stp/>
        <stp>nse_fo|FINNIFTY27AUG2423450PE</stp>
        <stp>Bid Qty</stp>
        <tr r="F15" s="2"/>
      </tp>
      <tp t="e">
        <v>#N/A</v>
        <stp/>
        <stp>nse_fo|FINNIFTY27AUG2423700PE</stp>
        <stp>Bid Qty</stp>
        <tr r="F19" s="2"/>
      </tp>
      <tp t="e">
        <v>#N/A</v>
        <stp/>
        <stp>nse_fo|FINNIFTY27AUG2423600PE</stp>
        <stp>Bid Qty</stp>
        <tr r="F17" s="2"/>
      </tp>
      <tp t="e">
        <v>#N/A</v>
        <stp/>
        <stp>nse_fo|FINNIFTY27AUG2423650PE</stp>
        <stp>Bid Qty</stp>
        <tr r="F18" s="2"/>
      </tp>
      <tp t="e">
        <v>#N/A</v>
        <stp/>
        <stp>nse_fo|FINNIFTY27AUG2423500CE</stp>
        <stp>Bid Qty</stp>
        <tr r="F4" s="2"/>
      </tp>
      <tp t="e">
        <v>#N/A</v>
        <stp/>
        <stp>nse_fo|FINNIFTY27AUG2423550CE</stp>
        <stp>Bid Qty</stp>
        <tr r="F9" s="2"/>
      </tp>
      <tp t="e">
        <v>#N/A</v>
        <stp/>
        <stp>nse_fo|FINNIFTY27AUG2423400CE</stp>
        <stp>Bid Qty</stp>
        <tr r="F2" s="2"/>
      </tp>
      <tp t="e">
        <v>#N/A</v>
        <stp/>
        <stp>nse_fo|FINNIFTY27AUG2423450CE</stp>
        <stp>Bid Qty</stp>
        <tr r="F3" s="2"/>
      </tp>
      <tp t="e">
        <v>#N/A</v>
        <stp/>
        <stp>nse_fo|FINNIFTY27AUG2423600CE</stp>
        <stp>Bid Qty</stp>
        <tr r="F5" s="2"/>
      </tp>
      <tp t="e">
        <v>#N/A</v>
        <stp/>
        <stp>nse_fo|FINNIFTY27AUG2423650CE</stp>
        <stp>Bid Qty</stp>
        <tr r="F6" s="2"/>
      </tp>
      <tp t="e">
        <v>#N/A</v>
        <stp/>
        <stp>nse_fo|FINNIFTY27AUG2423400PE</stp>
        <stp>Exchange</stp>
        <tr r="A14" s="2"/>
      </tp>
      <tp t="e">
        <v>#N/A</v>
        <stp/>
        <stp>nse_fo|FINNIFTY27AUG2423450PE</stp>
        <stp>Exchange</stp>
        <tr r="A15" s="2"/>
      </tp>
      <tp t="e">
        <v>#N/A</v>
        <stp/>
        <stp>nse_fo|FINNIFTY27AUG2423500PE</stp>
        <stp>Exchange</stp>
        <tr r="A16" s="2"/>
      </tp>
      <tp t="e">
        <v>#N/A</v>
        <stp/>
        <stp>nse_fo|FINNIFTY27AUG2423550PE</stp>
        <stp>Exchange</stp>
        <tr r="A10" s="2"/>
      </tp>
      <tp t="e">
        <v>#N/A</v>
        <stp/>
        <stp>nse_fo|FINNIFTY27AUG2423600PE</stp>
        <stp>Exchange</stp>
        <tr r="A17" s="2"/>
      </tp>
      <tp t="e">
        <v>#N/A</v>
        <stp/>
        <stp>nse_fo|FINNIFTY27AUG2423650PE</stp>
        <stp>Exchange</stp>
        <tr r="A18" s="2"/>
      </tp>
      <tp t="e">
        <v>#N/A</v>
        <stp/>
        <stp>nse_fo|FINNIFTY27AUG2423700PE</stp>
        <stp>Exchange</stp>
        <tr r="A19" s="2"/>
      </tp>
      <tp t="e">
        <v>#N/A</v>
        <stp/>
        <stp>bse_fo|BANKEX2490258800CE</stp>
        <stp>% Change</stp>
        <tr r="V34" s="1"/>
      </tp>
      <tp t="e">
        <v>#N/A</v>
        <stp/>
        <stp>nse_fo|FINNIFTY27AUG2423600CE</stp>
        <stp>Ask Qty</stp>
        <tr r="I5" s="2"/>
      </tp>
      <tp t="e">
        <v>#N/A</v>
        <stp/>
        <stp>nse_fo|FINNIFTY27AUG2423650CE</stp>
        <stp>Ask Qty</stp>
        <tr r="I6" s="2"/>
      </tp>
      <tp t="e">
        <v>#N/A</v>
        <stp/>
        <stp>nse_fo|FINNIFTY27AUG2423400CE</stp>
        <stp>Ask Qty</stp>
        <tr r="I2" s="2"/>
      </tp>
      <tp t="e">
        <v>#N/A</v>
        <stp/>
        <stp>nse_fo|FINNIFTY27AUG2423450CE</stp>
        <stp>Ask Qty</stp>
        <tr r="I3" s="2"/>
      </tp>
      <tp t="e">
        <v>#N/A</v>
        <stp/>
        <stp>nse_fo|FINNIFTY27AUG2423500CE</stp>
        <stp>Ask Qty</stp>
        <tr r="I4" s="2"/>
      </tp>
      <tp t="e">
        <v>#N/A</v>
        <stp/>
        <stp>nse_fo|FINNIFTY27AUG2423550CE</stp>
        <stp>Ask Qty</stp>
        <tr r="I9" s="2"/>
      </tp>
      <tp t="e">
        <v>#N/A</v>
        <stp/>
        <stp>nse_fo|FINNIFTY27AUG2423600PE</stp>
        <stp>Ask Qty</stp>
        <tr r="I17" s="2"/>
      </tp>
      <tp t="e">
        <v>#N/A</v>
        <stp/>
        <stp>nse_fo|FINNIFTY27AUG2423650PE</stp>
        <stp>Ask Qty</stp>
        <tr r="I18" s="2"/>
      </tp>
      <tp t="e">
        <v>#N/A</v>
        <stp/>
        <stp>nse_fo|FINNIFTY27AUG2423700PE</stp>
        <stp>Ask Qty</stp>
        <tr r="I19" s="2"/>
      </tp>
      <tp t="e">
        <v>#N/A</v>
        <stp/>
        <stp>nse_fo|FINNIFTY27AUG2423400PE</stp>
        <stp>Ask Qty</stp>
        <tr r="I14" s="2"/>
      </tp>
      <tp t="e">
        <v>#N/A</v>
        <stp/>
        <stp>nse_fo|FINNIFTY27AUG2423450PE</stp>
        <stp>Ask Qty</stp>
        <tr r="I15" s="2"/>
      </tp>
      <tp t="e">
        <v>#N/A</v>
        <stp/>
        <stp>nse_fo|FINNIFTY27AUG2423500PE</stp>
        <stp>Ask Qty</stp>
        <tr r="I16" s="2"/>
      </tp>
      <tp t="e">
        <v>#N/A</v>
        <stp/>
        <stp>nse_fo|FINNIFTY27AUG2423550PE</stp>
        <stp>Ask Qty</stp>
        <tr r="I10" s="2"/>
      </tp>
      <tp t="e">
        <v>#N/A</v>
        <stp/>
        <stp>nse_fo|FINNIFTY27AUG2423400PE</stp>
        <stp>Bid Rate</stp>
        <tr r="G14" s="2"/>
      </tp>
      <tp t="e">
        <v>#N/A</v>
        <stp/>
        <stp>nse_fo|FINNIFTY27AUG2423450PE</stp>
        <stp>Bid Rate</stp>
        <tr r="G15" s="2"/>
      </tp>
      <tp t="e">
        <v>#N/A</v>
        <stp/>
        <stp>nse_fo|FINNIFTY27AUG2423500PE</stp>
        <stp>Bid Rate</stp>
        <tr r="G16" s="2"/>
      </tp>
      <tp t="e">
        <v>#N/A</v>
        <stp/>
        <stp>nse_fo|FINNIFTY27AUG2423550PE</stp>
        <stp>Bid Rate</stp>
        <tr r="G10" s="2"/>
      </tp>
      <tp t="e">
        <v>#N/A</v>
        <stp/>
        <stp>nse_fo|FINNIFTY27AUG2423600PE</stp>
        <stp>Bid Rate</stp>
        <tr r="G17" s="2"/>
      </tp>
      <tp t="e">
        <v>#N/A</v>
        <stp/>
        <stp>nse_fo|FINNIFTY27AUG2423650PE</stp>
        <stp>Bid Rate</stp>
        <tr r="G18" s="2"/>
      </tp>
      <tp t="e">
        <v>#N/A</v>
        <stp/>
        <stp>nse_fo|FINNIFTY27AUG2423700PE</stp>
        <stp>Bid Rate</stp>
        <tr r="G19" s="2"/>
      </tp>
      <tp t="e">
        <v>#N/A</v>
        <stp/>
        <stp>nse_fo|FINNIFTY27AUG2423600CE</stp>
        <stp>Ask Rate</stp>
        <tr r="H5" s="2"/>
      </tp>
      <tp t="e">
        <v>#N/A</v>
        <stp/>
        <stp>nse_fo|FINNIFTY27AUG2423650CE</stp>
        <stp>Ask Rate</stp>
        <tr r="H6" s="2"/>
      </tp>
      <tp t="e">
        <v>#N/A</v>
        <stp/>
        <stp>nse_fo|FINNIFTY27AUG2423500CE</stp>
        <stp>Ask Rate</stp>
        <tr r="H4" s="2"/>
      </tp>
      <tp t="e">
        <v>#N/A</v>
        <stp/>
        <stp>nse_fo|FINNIFTY27AUG2423550CE</stp>
        <stp>Ask Rate</stp>
        <tr r="H9" s="2"/>
      </tp>
      <tp t="e">
        <v>#N/A</v>
        <stp/>
        <stp>nse_fo|FINNIFTY27AUG2423400CE</stp>
        <stp>Ask Rate</stp>
        <tr r="H2" s="2"/>
      </tp>
      <tp t="e">
        <v>#N/A</v>
        <stp/>
        <stp>nse_fo|FINNIFTY27AUG2423450CE</stp>
        <stp>Ask Rate</stp>
        <tr r="H3" s="2"/>
      </tp>
      <tp t="e">
        <v>#N/A</v>
        <stp/>
        <stp>nse_fo|FINNIFTY27AUG2423450CE</stp>
        <stp>Series/Expiry</stp>
        <tr r="C3" s="2"/>
      </tp>
      <tp t="e">
        <v>#N/A</v>
        <stp/>
        <stp>nse_fo|FINNIFTY27AUG2423450PE</stp>
        <stp>Series/Expiry</stp>
        <tr r="C15" s="2"/>
      </tp>
      <tp t="e">
        <v>#N/A</v>
        <stp/>
        <stp>nse_fo|FINNIFTY27AUG2423400CE</stp>
        <stp>Series/Expiry</stp>
        <tr r="C2" s="2"/>
      </tp>
      <tp t="e">
        <v>#N/A</v>
        <stp/>
        <stp>nse_fo|FINNIFTY27AUG2423400PE</stp>
        <stp>Series/Expiry</stp>
        <tr r="C14" s="2"/>
      </tp>
      <tp t="e">
        <v>#N/A</v>
        <stp/>
        <stp>nse_fo|FINNIFTY27AUG2423550CE</stp>
        <stp>Series/Expiry</stp>
        <tr r="C9" s="2"/>
      </tp>
      <tp t="e">
        <v>#N/A</v>
        <stp/>
        <stp>nse_fo|FINNIFTY27AUG2423550PE</stp>
        <stp>Series/Expiry</stp>
        <tr r="C10" s="2"/>
      </tp>
      <tp t="e">
        <v>#N/A</v>
        <stp/>
        <stp>nse_fo|FINNIFTY27AUG2423500CE</stp>
        <stp>Series/Expiry</stp>
        <tr r="C4" s="2"/>
      </tp>
      <tp t="e">
        <v>#N/A</v>
        <stp/>
        <stp>nse_fo|FINNIFTY27AUG2423500PE</stp>
        <stp>Series/Expiry</stp>
        <tr r="C16" s="2"/>
      </tp>
      <tp t="e">
        <v>#N/A</v>
        <stp/>
        <stp>nse_fo|FINNIFTY27AUG2423650CE</stp>
        <stp>Series/Expiry</stp>
        <tr r="C6" s="2"/>
      </tp>
      <tp t="e">
        <v>#N/A</v>
        <stp/>
        <stp>nse_fo|FINNIFTY27AUG2423650PE</stp>
        <stp>Series/Expiry</stp>
        <tr r="C18" s="2"/>
      </tp>
      <tp t="e">
        <v>#N/A</v>
        <stp/>
        <stp>nse_fo|FINNIFTY27AUG2423600CE</stp>
        <stp>Series/Expiry</stp>
        <tr r="C5" s="2"/>
      </tp>
      <tp t="e">
        <v>#N/A</v>
        <stp/>
        <stp>nse_fo|FINNIFTY27AUG2423600PE</stp>
        <stp>Series/Expiry</stp>
        <tr r="C17" s="2"/>
      </tp>
      <tp t="e">
        <v>#N/A</v>
        <stp/>
        <stp>nse_fo|FINNIFTY27AUG2423700PE</stp>
        <stp>Series/Expiry</stp>
        <tr r="C19" s="2"/>
      </tp>
      <tp t="e">
        <v>#N/A</v>
        <stp/>
        <stp>bse_fo|BANKEX2490258800CE</stp>
        <stp>Prev Close</stp>
        <tr r="AA34" s="1"/>
      </tp>
      <tp t="e">
        <v>#N/A</v>
        <stp/>
        <stp>nse_fo|FINNIFTY27AUG2423400CE</stp>
        <stp>Exchange</stp>
        <tr r="A2" s="2"/>
      </tp>
      <tp t="e">
        <v>#N/A</v>
        <stp/>
        <stp>nse_fo|FINNIFTY27AUG2423450CE</stp>
        <stp>Exchange</stp>
        <tr r="A3" s="2"/>
      </tp>
      <tp t="e">
        <v>#N/A</v>
        <stp/>
        <stp>nse_fo|FINNIFTY27AUG2423500CE</stp>
        <stp>Exchange</stp>
        <tr r="A4" s="2"/>
      </tp>
      <tp t="e">
        <v>#N/A</v>
        <stp/>
        <stp>nse_fo|FINNIFTY27AUG2423550CE</stp>
        <stp>Exchange</stp>
        <tr r="A9" s="2"/>
      </tp>
      <tp t="e">
        <v>#N/A</v>
        <stp/>
        <stp>nse_fo|FINNIFTY27AUG2423600CE</stp>
        <stp>Exchange</stp>
        <tr r="A5" s="2"/>
      </tp>
      <tp t="e">
        <v>#N/A</v>
        <stp/>
        <stp>nse_fo|FINNIFTY27AUG2423650CE</stp>
        <stp>Exchange</stp>
        <tr r="A6" s="2"/>
      </tp>
      <tp t="e">
        <v>#N/A</v>
        <stp/>
        <stp>nse_fo|FINNIFTY27AUG2423550PE</stp>
        <stp>Strike Price</stp>
        <tr r="D10" s="2"/>
      </tp>
      <tp t="e">
        <v>#N/A</v>
        <stp/>
        <stp>nse_fo|FINNIFTY27AUG2423500PE</stp>
        <stp>Strike Price</stp>
        <tr r="D16" s="2"/>
      </tp>
      <tp t="e">
        <v>#N/A</v>
        <stp/>
        <stp>nse_fo|FINNIFTY27AUG2423450PE</stp>
        <stp>Strike Price</stp>
        <tr r="D15" s="2"/>
      </tp>
      <tp t="e">
        <v>#N/A</v>
        <stp/>
        <stp>nse_fo|FINNIFTY27AUG2423400PE</stp>
        <stp>Strike Price</stp>
        <tr r="D14" s="2"/>
      </tp>
      <tp t="e">
        <v>#N/A</v>
        <stp/>
        <stp>nse_fo|FINNIFTY27AUG2423700PE</stp>
        <stp>Strike Price</stp>
        <tr r="D19" s="2"/>
      </tp>
      <tp t="e">
        <v>#N/A</v>
        <stp/>
        <stp>nse_fo|FINNIFTY27AUG2423650PE</stp>
        <stp>Strike Price</stp>
        <tr r="D18" s="2"/>
      </tp>
      <tp t="e">
        <v>#N/A</v>
        <stp/>
        <stp>nse_fo|FINNIFTY27AUG2423600PE</stp>
        <stp>Strike Price</stp>
        <tr r="D17" s="2"/>
      </tp>
      <tp t="e">
        <v>#N/A</v>
        <stp/>
        <stp>nse_fo|FINNIFTY27AUG2423600CE</stp>
        <stp>High</stp>
        <tr r="N5" s="2"/>
      </tp>
      <tp t="e">
        <v>#N/A</v>
        <stp/>
        <stp>nse_fo|FINNIFTY27AUG2423650CE</stp>
        <stp>High</stp>
        <tr r="N6" s="2"/>
      </tp>
      <tp t="e">
        <v>#N/A</v>
        <stp/>
        <stp>nse_fo|FINNIFTY27AUG2423500CE</stp>
        <stp>High</stp>
        <tr r="N4" s="2"/>
      </tp>
      <tp t="e">
        <v>#N/A</v>
        <stp/>
        <stp>nse_fo|FINNIFTY27AUG2423550CE</stp>
        <stp>High</stp>
        <tr r="N9" s="2"/>
      </tp>
      <tp t="e">
        <v>#N/A</v>
        <stp/>
        <stp>nse_fo|FINNIFTY27AUG2423400CE</stp>
        <stp>High</stp>
        <tr r="N2" s="2"/>
      </tp>
      <tp t="e">
        <v>#N/A</v>
        <stp/>
        <stp>nse_fo|FINNIFTY27AUG2423450CE</stp>
        <stp>High</stp>
        <tr r="N3" s="2"/>
      </tp>
      <tp t="e">
        <v>#N/A</v>
        <stp/>
        <stp>nse_fo|FINNIFTY27AUG2423600CE</stp>
        <stp xml:space="preserve">Low </stp>
        <tr r="O5" s="2"/>
      </tp>
      <tp t="e">
        <v>#N/A</v>
        <stp/>
        <stp>nse_fo|FINNIFTY27AUG2423650CE</stp>
        <stp xml:space="preserve">Low </stp>
        <tr r="O6" s="2"/>
      </tp>
      <tp t="e">
        <v>#N/A</v>
        <stp/>
        <stp>nse_fo|FINNIFTY27AUG2423500CE</stp>
        <stp xml:space="preserve">Low </stp>
        <tr r="O4" s="2"/>
      </tp>
      <tp t="e">
        <v>#N/A</v>
        <stp/>
        <stp>nse_fo|FINNIFTY27AUG2423550CE</stp>
        <stp xml:space="preserve">Low </stp>
        <tr r="O9" s="2"/>
      </tp>
      <tp t="e">
        <v>#N/A</v>
        <stp/>
        <stp>nse_fo|FINNIFTY27AUG2423400CE</stp>
        <stp xml:space="preserve">Low </stp>
        <tr r="O2" s="2"/>
      </tp>
      <tp t="e">
        <v>#N/A</v>
        <stp/>
        <stp>nse_fo|FINNIFTY27AUG2423450CE</stp>
        <stp xml:space="preserve">Low </stp>
        <tr r="O3" s="2"/>
      </tp>
      <tp t="e">
        <v>#N/A</v>
        <stp/>
        <stp>bse_fo|BANKEX2490258700PE</stp>
        <stp>LTP</stp>
        <tr r="D29" s="1"/>
      </tp>
      <tp t="e">
        <v>#N/A</v>
        <stp/>
        <stp>bse_fo|BANKEX2490258600PE</stp>
        <stp>LTP</stp>
        <tr r="D28" s="1"/>
      </tp>
      <tp t="e">
        <v>#N/A</v>
        <stp/>
        <stp>bse_fo|BANKEX2490258500PE</stp>
        <stp>LTP</stp>
        <tr r="D27" s="1"/>
      </tp>
      <tp t="e">
        <v>#N/A</v>
        <stp/>
        <stp>bse_fo|BANKEX2490258400PE</stp>
        <stp>LTP</stp>
        <tr r="D26" s="1"/>
      </tp>
      <tp t="e">
        <v>#N/A</v>
        <stp/>
        <stp>bse_fo|BANKEX2490258300PE</stp>
        <stp>LTP</stp>
        <tr r="D25" s="1"/>
      </tp>
      <tp t="e">
        <v>#N/A</v>
        <stp/>
        <stp>bse_fo|BANKEX2490258200PE</stp>
        <stp>LTP</stp>
        <tr r="D24" s="1"/>
      </tp>
      <tp t="e">
        <v>#N/A</v>
        <stp/>
        <stp>bse_fo|BANKEX2490258100PE</stp>
        <stp>LTP</stp>
        <tr r="D23" s="1"/>
      </tp>
      <tp t="e">
        <v>#N/A</v>
        <stp/>
        <stp>bse_fo|BANKEX2490258000PE</stp>
        <stp>LTP</stp>
        <tr r="D22" s="1"/>
      </tp>
      <tp t="e">
        <v>#N/A</v>
        <stp/>
        <stp>bse_fo|BANKEX2490257900PE</stp>
        <stp>LTP</stp>
        <tr r="D21" s="1"/>
      </tp>
      <tp t="e">
        <v>#N/A</v>
        <stp/>
        <stp>bse_fo|BANKEX2490258700CE</stp>
        <stp>LTP</stp>
        <tr r="B29" s="1"/>
      </tp>
      <tp t="e">
        <v>#N/A</v>
        <stp/>
        <stp>bse_fo|BANKEX2490258600CE</stp>
        <stp>LTP</stp>
        <tr r="B28" s="1"/>
      </tp>
      <tp t="e">
        <v>#N/A</v>
        <stp/>
        <stp>bse_fo|BANKEX2490258500CE</stp>
        <stp>LTP</stp>
        <tr r="B27" s="1"/>
      </tp>
      <tp t="e">
        <v>#N/A</v>
        <stp/>
        <stp>bse_fo|BANKEX2490258400CE</stp>
        <stp>LTP</stp>
        <tr r="B26" s="1"/>
      </tp>
      <tp t="e">
        <v>#N/A</v>
        <stp/>
        <stp>bse_fo|BANKEX2490258300CE</stp>
        <stp>LTP</stp>
        <tr r="B25" s="1"/>
      </tp>
      <tp t="e">
        <v>#N/A</v>
        <stp/>
        <stp>bse_fo|BANKEX2490258200CE</stp>
        <stp>LTP</stp>
        <tr r="B24" s="1"/>
      </tp>
      <tp t="e">
        <v>#N/A</v>
        <stp/>
        <stp>bse_fo|BANKEX2490258100CE</stp>
        <stp>LTP</stp>
        <tr r="B23" s="1"/>
      </tp>
      <tp t="e">
        <v>#N/A</v>
        <stp/>
        <stp>bse_fo|BANKEX2490258000CE</stp>
        <stp>LTP</stp>
        <tr r="B22" s="1"/>
      </tp>
      <tp t="e">
        <v>#N/A</v>
        <stp/>
        <stp>bse_fo|BANKEX2490258800CE</stp>
        <stp>LTP</stp>
        <tr r="U34" s="1"/>
      </tp>
      <tp t="e">
        <v>#N/A</v>
        <stp/>
        <stp>bse_fo|BANKEX2490257900CE</stp>
        <stp>LTP</stp>
        <tr r="B21" s="1"/>
      </tp>
      <tp t="e">
        <v>#N/A</v>
        <stp/>
        <stp>nse_fo|FINNIFTY27AUG2423550PE</stp>
        <stp>Open</stp>
        <tr r="M10" s="2"/>
      </tp>
      <tp t="e">
        <v>#N/A</v>
        <stp/>
        <stp>nse_fo|FINNIFTY27AUG2423500PE</stp>
        <stp>Open</stp>
        <tr r="M16" s="2"/>
      </tp>
      <tp t="e">
        <v>#N/A</v>
        <stp/>
        <stp>nse_fo|FINNIFTY27AUG2423450PE</stp>
        <stp>Open</stp>
        <tr r="M15" s="2"/>
      </tp>
      <tp t="e">
        <v>#N/A</v>
        <stp/>
        <stp>nse_fo|FINNIFTY27AUG2423400PE</stp>
        <stp>Open</stp>
        <tr r="M14" s="2"/>
      </tp>
      <tp t="e">
        <v>#N/A</v>
        <stp/>
        <stp>nse_fo|FINNIFTY27AUG2423700PE</stp>
        <stp>Open</stp>
        <tr r="M19" s="2"/>
      </tp>
      <tp t="e">
        <v>#N/A</v>
        <stp/>
        <stp>nse_fo|FINNIFTY27AUG2423650PE</stp>
        <stp>Open</stp>
        <tr r="M18" s="2"/>
      </tp>
      <tp t="e">
        <v>#N/A</v>
        <stp/>
        <stp>nse_fo|FINNIFTY27AUG2423600PE</stp>
        <stp>Open</stp>
        <tr r="M17" s="2"/>
      </tp>
      <tp t="e">
        <v>#N/A</v>
        <stp/>
        <stp>nse_fo|FINNIFTY27AUG2423500CE</stp>
        <stp>Net Change</stp>
        <tr r="Q4" s="2"/>
      </tp>
      <tp t="e">
        <v>#N/A</v>
        <stp/>
        <stp>nse_fo|FINNIFTY27AUG2423400CE</stp>
        <stp>Net Change</stp>
        <tr r="Q2" s="2"/>
      </tp>
      <tp t="e">
        <v>#N/A</v>
        <stp/>
        <stp>nse_fo|FINNIFTY27AUG2423600CE</stp>
        <stp>Net Change</stp>
        <tr r="Q5" s="2"/>
      </tp>
      <tp t="e">
        <v>#N/A</v>
        <stp/>
        <stp>nse_fo|FINNIFTY27AUG2423500PE</stp>
        <stp>Net Change</stp>
        <tr r="Q16" s="2"/>
      </tp>
      <tp t="e">
        <v>#N/A</v>
        <stp/>
        <stp>nse_fo|FINNIFTY27AUG2423400PE</stp>
        <stp>Net Change</stp>
        <tr r="Q14" s="2"/>
      </tp>
      <tp t="e">
        <v>#N/A</v>
        <stp/>
        <stp>nse_fo|FINNIFTY27AUG2423700PE</stp>
        <stp>Net Change</stp>
        <tr r="Q19" s="2"/>
      </tp>
      <tp t="e">
        <v>#N/A</v>
        <stp/>
        <stp>nse_fo|FINNIFTY27AUG2423600PE</stp>
        <stp>Net Change</stp>
        <tr r="Q17" s="2"/>
      </tp>
      <tp t="e">
        <v>#N/A</v>
        <stp/>
        <stp>bse_fo|BANKEX2490258800CE</stp>
        <stp>Symbol</stp>
        <tr r="M34" s="1"/>
      </tp>
      <tp t="e">
        <v>#N/A</v>
        <stp/>
        <stp>bse_fo|BANKEX2490258800CE</stp>
        <stp>Volume Traded Today</stp>
        <tr r="W34" s="1"/>
      </tp>
      <tp t="e">
        <v>#N/A</v>
        <stp/>
        <stp>nse_fo|FINNIFTY27AUG2423550CE</stp>
        <stp>Net Change</stp>
        <tr r="Q9" s="2"/>
      </tp>
      <tp t="e">
        <v>#N/A</v>
        <stp/>
        <stp>nse_fo|FINNIFTY27AUG2423450CE</stp>
        <stp>Net Change</stp>
        <tr r="Q3" s="2"/>
      </tp>
      <tp t="e">
        <v>#N/A</v>
        <stp/>
        <stp>nse_fo|FINNIFTY27AUG2423650CE</stp>
        <stp>Net Change</stp>
        <tr r="Q6" s="2"/>
      </tp>
      <tp t="e">
        <v>#N/A</v>
        <stp/>
        <stp>nse_fo|FINNIFTY27AUG2423550PE</stp>
        <stp>Net Change</stp>
        <tr r="Q10" s="2"/>
      </tp>
      <tp t="e">
        <v>#N/A</v>
        <stp/>
        <stp>nse_fo|FINNIFTY27AUG2423450PE</stp>
        <stp>Net Change</stp>
        <tr r="Q15" s="2"/>
      </tp>
      <tp t="e">
        <v>#N/A</v>
        <stp/>
        <stp>nse_fo|FINNIFTY27AUG2423650PE</stp>
        <stp>Net Change</stp>
        <tr r="Q18" s="2"/>
      </tp>
      <tp t="e">
        <v>#N/A</v>
        <stp/>
        <stp>nse_fo|FINNIFTY27AUG2423700PE</stp>
        <stp>High</stp>
        <tr r="N19" s="2"/>
      </tp>
      <tp t="e">
        <v>#N/A</v>
        <stp/>
        <stp>nse_fo|FINNIFTY27AUG2423600PE</stp>
        <stp>High</stp>
        <tr r="N17" s="2"/>
      </tp>
      <tp t="e">
        <v>#N/A</v>
        <stp/>
        <stp>nse_fo|FINNIFTY27AUG2423650PE</stp>
        <stp>High</stp>
        <tr r="N18" s="2"/>
      </tp>
      <tp t="e">
        <v>#N/A</v>
        <stp/>
        <stp>nse_fo|FINNIFTY27AUG2423500PE</stp>
        <stp>High</stp>
        <tr r="N16" s="2"/>
      </tp>
      <tp t="e">
        <v>#N/A</v>
        <stp/>
        <stp>nse_fo|FINNIFTY27AUG2423550PE</stp>
        <stp>High</stp>
        <tr r="N10" s="2"/>
      </tp>
      <tp t="e">
        <v>#N/A</v>
        <stp/>
        <stp>nse_fo|FINNIFTY27AUG2423400PE</stp>
        <stp>High</stp>
        <tr r="N14" s="2"/>
      </tp>
      <tp t="e">
        <v>#N/A</v>
        <stp/>
        <stp>nse_fo|FINNIFTY27AUG2423450PE</stp>
        <stp>High</stp>
        <tr r="N15" s="2"/>
      </tp>
      <tp t="e">
        <v>#N/A</v>
        <stp/>
        <stp>nse_fo|FINNIFTY27AUG2423550CE</stp>
        <stp>Strike Price</stp>
        <tr r="D9" s="2"/>
      </tp>
      <tp t="e">
        <v>#N/A</v>
        <stp/>
        <stp>nse_fo|FINNIFTY27AUG2423500CE</stp>
        <stp>Strike Price</stp>
        <tr r="D4" s="2"/>
      </tp>
      <tp t="e">
        <v>#N/A</v>
        <stp/>
        <stp>nse_fo|FINNIFTY27AUG2423450CE</stp>
        <stp>Strike Price</stp>
        <tr r="D3" s="2"/>
      </tp>
      <tp t="e">
        <v>#N/A</v>
        <stp/>
        <stp>nse_fo|FINNIFTY27AUG2423400CE</stp>
        <stp>Strike Price</stp>
        <tr r="D2" s="2"/>
      </tp>
      <tp t="e">
        <v>#N/A</v>
        <stp/>
        <stp>nse_fo|FINNIFTY27AUG2423650CE</stp>
        <stp>Strike Price</stp>
        <tr r="D6" s="2"/>
      </tp>
      <tp t="e">
        <v>#N/A</v>
        <stp/>
        <stp>nse_fo|FINNIFTY27AUG2423600CE</stp>
        <stp>Strike Price</stp>
        <tr r="D5" s="2"/>
      </tp>
      <tp t="e">
        <v>#N/A</v>
        <stp/>
        <stp>nse_fo|FINNIFTY27AUG2423700PE</stp>
        <stp xml:space="preserve">Low </stp>
        <tr r="O19" s="2"/>
      </tp>
      <tp t="e">
        <v>#N/A</v>
        <stp/>
        <stp>nse_fo|FINNIFTY27AUG2423600PE</stp>
        <stp xml:space="preserve">Low </stp>
        <tr r="O17" s="2"/>
      </tp>
      <tp t="e">
        <v>#N/A</v>
        <stp/>
        <stp>nse_fo|FINNIFTY27AUG2423650PE</stp>
        <stp xml:space="preserve">Low </stp>
        <tr r="O18" s="2"/>
      </tp>
      <tp t="e">
        <v>#N/A</v>
        <stp/>
        <stp>nse_fo|FINNIFTY27AUG2423500PE</stp>
        <stp xml:space="preserve">Low </stp>
        <tr r="O16" s="2"/>
      </tp>
      <tp t="e">
        <v>#N/A</v>
        <stp/>
        <stp>nse_fo|FINNIFTY27AUG2423550PE</stp>
        <stp xml:space="preserve">Low </stp>
        <tr r="O10" s="2"/>
      </tp>
      <tp t="e">
        <v>#N/A</v>
        <stp/>
        <stp>nse_fo|FINNIFTY27AUG2423400PE</stp>
        <stp xml:space="preserve">Low </stp>
        <tr r="O14" s="2"/>
      </tp>
      <tp t="e">
        <v>#N/A</v>
        <stp/>
        <stp>nse_fo|FINNIFTY27AUG2423450PE</stp>
        <stp xml:space="preserve">Low </stp>
        <tr r="O15" s="2"/>
      </tp>
      <tp>
        <v>25263.55</v>
        <stp/>
        <stp>Nifty 50</stp>
        <stp>Index Value</stp>
        <tr r="D4" s="1"/>
      </tp>
      <tp t="e">
        <v>#N/A</v>
        <stp/>
        <stp>nse_fo|FINNIFTY27AUG2423550CE</stp>
        <stp>Open</stp>
        <tr r="M9" s="2"/>
      </tp>
      <tp t="e">
        <v>#N/A</v>
        <stp/>
        <stp>nse_fo|FINNIFTY27AUG2423500CE</stp>
        <stp>Open</stp>
        <tr r="M4" s="2"/>
      </tp>
      <tp t="e">
        <v>#N/A</v>
        <stp/>
        <stp>nse_fo|FINNIFTY27AUG2423450CE</stp>
        <stp>Open</stp>
        <tr r="M3" s="2"/>
      </tp>
      <tp t="e">
        <v>#N/A</v>
        <stp/>
        <stp>nse_fo|FINNIFTY27AUG2423400CE</stp>
        <stp>Open</stp>
        <tr r="M2" s="2"/>
      </tp>
      <tp t="e">
        <v>#N/A</v>
        <stp/>
        <stp>nse_fo|FINNIFTY27AUG2423650CE</stp>
        <stp>Open</stp>
        <tr r="M6" s="2"/>
      </tp>
      <tp t="e">
        <v>#N/A</v>
        <stp/>
        <stp>nse_fo|FINNIFTY27AUG2423600CE</stp>
        <stp>Open</stp>
        <tr r="M5" s="2"/>
      </tp>
      <tp t="e">
        <v>#N/A</v>
        <stp/>
        <stp>bse_fo|BANKEX2490258800CE</stp>
        <stp>Option Type</stp>
        <tr r="P34" s="1"/>
      </tp>
      <tp t="s">
        <v>Nifty Fin Service</v>
        <stp/>
        <stp>Nifty Fin Service</stp>
        <stp>Index Name</stp>
        <tr r="C33" s="1"/>
      </tp>
      <tp t="e">
        <v>#N/A</v>
        <stp/>
        <stp>bse_fo|SENSEX2482381700CE</stp>
        <stp>LTP</stp>
        <tr r="J22" s="1"/>
      </tp>
      <tp t="e">
        <v>#N/A</v>
        <stp/>
        <stp>bse_fo|SENSEX2482381600CE</stp>
        <stp>LTP</stp>
        <tr r="J21" s="1"/>
      </tp>
      <tp t="e">
        <v>#N/A</v>
        <stp/>
        <stp>bse_fo|SENSEX2482381900CE</stp>
        <stp>LTP</stp>
        <tr r="J24" s="1"/>
      </tp>
      <tp t="e">
        <v>#N/A</v>
        <stp/>
        <stp>bse_fo|SENSEX2482381800CE</stp>
        <stp>LTP</stp>
        <tr r="J23" s="1"/>
      </tp>
      <tp t="e">
        <v>#N/A</v>
        <stp/>
        <stp>bse_fo|SENSEX2482382100CE</stp>
        <stp>LTP</stp>
        <tr r="J26" s="1"/>
      </tp>
      <tp t="e">
        <v>#N/A</v>
        <stp/>
        <stp>bse_fo|SENSEX2482382000CE</stp>
        <stp>LTP</stp>
        <tr r="J25" s="1"/>
      </tp>
      <tp t="e">
        <v>#N/A</v>
        <stp/>
        <stp>bse_fo|SENSEX2482382300CE</stp>
        <stp>LTP</stp>
        <tr r="J28" s="1"/>
      </tp>
      <tp t="e">
        <v>#N/A</v>
        <stp/>
        <stp>bse_fo|SENSEX2482382200CE</stp>
        <stp>LTP</stp>
        <tr r="J27" s="1"/>
      </tp>
      <tp t="e">
        <v>#N/A</v>
        <stp/>
        <stp>bse_fo|SENSEX2482382400CE</stp>
        <stp>LTP</stp>
        <tr r="J29" s="1"/>
      </tp>
      <tp t="e">
        <v>#N/A</v>
        <stp/>
        <stp>bse_fo|SENSEX2482382100PE</stp>
        <stp>LTP</stp>
        <tr r="L26" s="1"/>
      </tp>
      <tp t="e">
        <v>#N/A</v>
        <stp/>
        <stp>bse_fo|SENSEX2482382000PE</stp>
        <stp>LTP</stp>
        <tr r="L25" s="1"/>
      </tp>
      <tp t="e">
        <v>#N/A</v>
        <stp/>
        <stp>bse_fo|SENSEX2482382300PE</stp>
        <stp>LTP</stp>
        <tr r="L28" s="1"/>
      </tp>
      <tp t="e">
        <v>#N/A</v>
        <stp/>
        <stp>bse_fo|SENSEX2482382200PE</stp>
        <stp>LTP</stp>
        <tr r="L27" s="1"/>
      </tp>
      <tp t="e">
        <v>#N/A</v>
        <stp/>
        <stp>bse_fo|SENSEX2482382400PE</stp>
        <stp>LTP</stp>
        <tr r="L29" s="1"/>
      </tp>
      <tp t="e">
        <v>#N/A</v>
        <stp/>
        <stp>bse_fo|SENSEX2482381700PE</stp>
        <stp>LTP</stp>
        <tr r="L22" s="1"/>
      </tp>
      <tp t="e">
        <v>#N/A</v>
        <stp/>
        <stp>bse_fo|SENSEX2482381600PE</stp>
        <stp>LTP</stp>
        <tr r="L21" s="1"/>
      </tp>
      <tp t="e">
        <v>#N/A</v>
        <stp/>
        <stp>bse_fo|SENSEX2482381900PE</stp>
        <stp>LTP</stp>
        <tr r="L24" s="1"/>
      </tp>
      <tp t="e">
        <v>#N/A</v>
        <stp/>
        <stp>bse_fo|SENSEX2482381800PE</stp>
        <stp>LTP</stp>
        <tr r="L23" s="1"/>
      </tp>
      <tp>
        <v>14</v>
        <stp/>
        <stp>nse_fo|FINNIFTY03SEP2423850CE</stp>
        <stp>LTP</stp>
        <tr r="B42" s="1"/>
      </tp>
      <tp>
        <v>22.8</v>
        <stp/>
        <stp>nse_fo|FINNIFTY03SEP2423800CE</stp>
        <stp>LTP</stp>
        <tr r="B41" s="1"/>
      </tp>
      <tp>
        <v>4.9000000000000004</v>
        <stp/>
        <stp>nse_fo|FINNIFTY03SEP2423950CE</stp>
        <stp>LTP</stp>
        <tr r="B44" s="1"/>
      </tp>
      <tp>
        <v>8.1999999999999993</v>
        <stp/>
        <stp>nse_fo|FINNIFTY03SEP2423900CE</stp>
        <stp>LTP</stp>
        <tr r="B43" s="1"/>
      </tp>
      <tp>
        <v>161.6</v>
        <stp/>
        <stp>nse_fo|FINNIFTY03SEP2423550CE</stp>
        <stp>LTP</stp>
        <tr r="B36" s="1"/>
      </tp>
      <tp>
        <v>84</v>
        <stp/>
        <stp>nse_fo|FINNIFTY03SEP2423650CE</stp>
        <stp>LTP</stp>
        <tr r="B38" s="1"/>
      </tp>
      <tp>
        <v>120.5</v>
        <stp/>
        <stp>nse_fo|FINNIFTY03SEP2423600CE</stp>
        <stp>LTP</stp>
        <tr r="B37" s="1"/>
      </tp>
      <tp>
        <v>35.200000000000003</v>
        <stp/>
        <stp>nse_fo|FINNIFTY03SEP2423750CE</stp>
        <stp>LTP</stp>
        <tr r="B40" s="1"/>
      </tp>
      <tp>
        <v>53.65</v>
        <stp/>
        <stp>nse_fo|FINNIFTY03SEP2423700CE</stp>
        <stp>LTP</stp>
        <tr r="B39" s="1"/>
      </tp>
      <tp>
        <v>163.5</v>
        <stp/>
        <stp>nse_fo|FINNIFTY03SEP2423850PE</stp>
        <stp>LTP</stp>
        <tr r="D42" s="1"/>
      </tp>
      <tp>
        <v>121.7</v>
        <stp/>
        <stp>nse_fo|FINNIFTY03SEP2423800PE</stp>
        <stp>LTP</stp>
        <tr r="D41" s="1"/>
      </tp>
      <tp>
        <v>252.65</v>
        <stp/>
        <stp>nse_fo|FINNIFTY03SEP2423950PE</stp>
        <stp>LTP</stp>
        <tr r="D44" s="1"/>
      </tp>
      <tp>
        <v>208.45</v>
        <stp/>
        <stp>nse_fo|FINNIFTY03SEP2423900PE</stp>
        <stp>LTP</stp>
        <tr r="D43" s="1"/>
      </tp>
      <tp>
        <v>11.75</v>
        <stp/>
        <stp>nse_fo|FINNIFTY03SEP2423550PE</stp>
        <stp>LTP</stp>
        <tr r="D36" s="1"/>
      </tp>
      <tp>
        <v>32.799999999999997</v>
        <stp/>
        <stp>nse_fo|FINNIFTY03SEP2423650PE</stp>
        <stp>LTP</stp>
        <tr r="D38" s="1"/>
      </tp>
      <tp>
        <v>19.600000000000001</v>
        <stp/>
        <stp>nse_fo|FINNIFTY03SEP2423600PE</stp>
        <stp>LTP</stp>
        <tr r="D37" s="1"/>
      </tp>
      <tp>
        <v>85.6</v>
        <stp/>
        <stp>nse_fo|FINNIFTY03SEP2423750PE</stp>
        <stp>LTP</stp>
        <tr r="D40" s="1"/>
      </tp>
      <tp>
        <v>53.85</v>
        <stp/>
        <stp>nse_fo|FINNIFTY03SEP2423700PE</stp>
        <stp>LTP</stp>
        <tr r="D39" s="1"/>
      </tp>
      <tp t="e">
        <v>#N/A</v>
        <stp/>
        <stp>nse_fo|FINNIFTY27AUG2423400CE</stp>
        <stp>% Change</stp>
        <tr r="K2" s="2"/>
      </tp>
      <tp t="e">
        <v>#N/A</v>
        <stp/>
        <stp>nse_fo|FINNIFTY27AUG2423450CE</stp>
        <stp>% Change</stp>
        <tr r="K3" s="2"/>
      </tp>
      <tp t="e">
        <v>#N/A</v>
        <stp/>
        <stp>nse_fo|FINNIFTY27AUG2423500CE</stp>
        <stp>% Change</stp>
        <tr r="K4" s="2"/>
      </tp>
      <tp t="e">
        <v>#N/A</v>
        <stp/>
        <stp>nse_fo|FINNIFTY27AUG2423550CE</stp>
        <stp>% Change</stp>
        <tr r="K9" s="2"/>
      </tp>
      <tp t="e">
        <v>#N/A</v>
        <stp/>
        <stp>nse_fo|FINNIFTY27AUG2423600CE</stp>
        <stp>% Change</stp>
        <tr r="K5" s="2"/>
      </tp>
      <tp t="e">
        <v>#N/A</v>
        <stp/>
        <stp>nse_fo|FINNIFTY27AUG2423650CE</stp>
        <stp>% Change</stp>
        <tr r="K6" s="2"/>
      </tp>
      <tp t="e">
        <v>#N/A</v>
        <stp/>
        <stp>nse_fo|FINNIFTY27AUG2423500CE</stp>
        <stp>Option Type</stp>
        <tr r="E4" s="2"/>
      </tp>
      <tp t="e">
        <v>#N/A</v>
        <stp/>
        <stp>nse_fo|FINNIFTY27AUG2423550CE</stp>
        <stp>Option Type</stp>
        <tr r="E9" s="2"/>
      </tp>
      <tp t="e">
        <v>#N/A</v>
        <stp/>
        <stp>nse_fo|FINNIFTY27AUG2423400CE</stp>
        <stp>Option Type</stp>
        <tr r="E2" s="2"/>
      </tp>
      <tp t="e">
        <v>#N/A</v>
        <stp/>
        <stp>nse_fo|FINNIFTY27AUG2423450CE</stp>
        <stp>Option Type</stp>
        <tr r="E3" s="2"/>
      </tp>
      <tp t="e">
        <v>#N/A</v>
        <stp/>
        <stp>nse_fo|FINNIFTY27AUG2423600CE</stp>
        <stp>Option Type</stp>
        <tr r="E5" s="2"/>
      </tp>
      <tp t="e">
        <v>#N/A</v>
        <stp/>
        <stp>nse_fo|FINNIFTY27AUG2423650CE</stp>
        <stp>Option Type</stp>
        <tr r="E6" s="2"/>
      </tp>
      <tp t="e">
        <v>#N/A</v>
        <stp/>
        <stp>nse_fo|FINNIFTY27AUG2423500PE</stp>
        <stp>Option Type</stp>
        <tr r="E16" s="2"/>
      </tp>
      <tp t="e">
        <v>#N/A</v>
        <stp/>
        <stp>nse_fo|FINNIFTY27AUG2423550PE</stp>
        <stp>Option Type</stp>
        <tr r="E10" s="2"/>
      </tp>
      <tp t="e">
        <v>#N/A</v>
        <stp/>
        <stp>nse_fo|FINNIFTY27AUG2423400PE</stp>
        <stp>Option Type</stp>
        <tr r="E14" s="2"/>
      </tp>
      <tp t="e">
        <v>#N/A</v>
        <stp/>
        <stp>nse_fo|FINNIFTY27AUG2423450PE</stp>
        <stp>Option Type</stp>
        <tr r="E15" s="2"/>
      </tp>
      <tp t="e">
        <v>#N/A</v>
        <stp/>
        <stp>nse_fo|FINNIFTY27AUG2423700PE</stp>
        <stp>Option Type</stp>
        <tr r="E19" s="2"/>
      </tp>
      <tp t="e">
        <v>#N/A</v>
        <stp/>
        <stp>nse_fo|FINNIFTY27AUG2423600PE</stp>
        <stp>Option Type</stp>
        <tr r="E17" s="2"/>
      </tp>
      <tp t="e">
        <v>#N/A</v>
        <stp/>
        <stp>nse_fo|FINNIFTY27AUG2423650PE</stp>
        <stp>Option Type</stp>
        <tr r="E18" s="2"/>
      </tp>
      <tp t="e">
        <v>#N/A</v>
        <stp/>
        <stp>bse_fo|BANKEX2490258800CE</stp>
        <stp>Bid Rate</stp>
        <tr r="R34" s="1"/>
      </tp>
      <tp t="e">
        <v>#N/A</v>
        <stp/>
        <stp>nse_fo|FINNIFTY27AUG2423500PE</stp>
        <stp>Symbol</stp>
        <tr r="B16" s="2"/>
      </tp>
      <tp t="e">
        <v>#N/A</v>
        <stp/>
        <stp>nse_fo|FINNIFTY27AUG2423400PE</stp>
        <stp>Symbol</stp>
        <tr r="B14" s="2"/>
      </tp>
      <tp t="e">
        <v>#N/A</v>
        <stp/>
        <stp>nse_fo|FINNIFTY27AUG2423700PE</stp>
        <stp>Symbol</stp>
        <tr r="B19" s="2"/>
      </tp>
      <tp t="e">
        <v>#N/A</v>
        <stp/>
        <stp>nse_fo|FINNIFTY27AUG2423600PE</stp>
        <stp>Symbol</stp>
        <tr r="B17" s="2"/>
      </tp>
      <tp t="e">
        <v>#N/A</v>
        <stp/>
        <stp>nse_fo|FINNIFTY27AUG2423500CE</stp>
        <stp>Symbol</stp>
        <tr r="B4" s="2"/>
      </tp>
      <tp t="e">
        <v>#N/A</v>
        <stp/>
        <stp>nse_fo|FINNIFTY27AUG2423400CE</stp>
        <stp>Symbol</stp>
        <tr r="B2" s="2"/>
      </tp>
      <tp t="e">
        <v>#N/A</v>
        <stp/>
        <stp>nse_fo|FINNIFTY27AUG2423600CE</stp>
        <stp>Symbol</stp>
        <tr r="B5" s="2"/>
      </tp>
      <tp>
        <v>82485.27</v>
        <stp/>
        <stp>SENSEX</stp>
        <stp>Index Value</stp>
        <tr r="L18" s="1"/>
      </tp>
      <tp t="e">
        <v>#N/A</v>
        <stp/>
        <stp>bse_fo|BANKEX2490258800CE</stp>
        <stp>Net Change</stp>
        <tr r="AB34" s="1"/>
      </tp>
      <tp t="e">
        <v>#N/A</v>
        <stp/>
        <stp>nse_fo|FINNIFTY27AUG2423550PE</stp>
        <stp>Symbol</stp>
        <tr r="B10" s="2"/>
      </tp>
      <tp t="e">
        <v>#N/A</v>
        <stp/>
        <stp>nse_fo|FINNIFTY27AUG2423450PE</stp>
        <stp>Symbol</stp>
        <tr r="B15" s="2"/>
      </tp>
      <tp t="e">
        <v>#N/A</v>
        <stp/>
        <stp>nse_fo|FINNIFTY27AUG2423650PE</stp>
        <stp>Symbol</stp>
        <tr r="B18" s="2"/>
      </tp>
      <tp t="e">
        <v>#N/A</v>
        <stp/>
        <stp>nse_fo|FINNIFTY27AUG2423550CE</stp>
        <stp>Symbol</stp>
        <tr r="B9" s="2"/>
      </tp>
      <tp t="e">
        <v>#N/A</v>
        <stp/>
        <stp>nse_fo|FINNIFTY27AUG2423450CE</stp>
        <stp>Symbol</stp>
        <tr r="B3" s="2"/>
      </tp>
      <tp t="e">
        <v>#N/A</v>
        <stp/>
        <stp>nse_fo|FINNIFTY27AUG2423650CE</stp>
        <stp>Symbol</stp>
        <tr r="B6" s="2"/>
      </tp>
      <tp>
        <v>58433.85</v>
        <stp/>
        <stp>BANKEX</stp>
        <stp>Index Value</stp>
        <tr r="D18" s="1"/>
      </tp>
      <tp t="e">
        <v>#N/A</v>
        <stp/>
        <stp>bse_fo|BANKEX2490258800CE</stp>
        <stp>Ask Rate</stp>
        <tr r="S34" s="1"/>
      </tp>
      <tp t="e">
        <v>#N/A</v>
        <stp/>
        <stp>nse_fo|FINNIFTY27AUG2423450PE</stp>
        <stp>LTP</stp>
        <tr r="J15" s="2"/>
      </tp>
      <tp t="e">
        <v>#N/A</v>
        <stp/>
        <stp>nse_fo|FINNIFTY27AUG2423400PE</stp>
        <stp>LTP</stp>
        <tr r="J14" s="2"/>
      </tp>
      <tp t="e">
        <v>#N/A</v>
        <stp/>
        <stp>nse_fo|FINNIFTY27AUG2423550PE</stp>
        <stp>LTP</stp>
        <tr r="J10" s="2"/>
      </tp>
      <tp t="e">
        <v>#N/A</v>
        <stp/>
        <stp>nse_fo|FINNIFTY27AUG2423500PE</stp>
        <stp>LTP</stp>
        <tr r="J16" s="2"/>
      </tp>
      <tp t="e">
        <v>#N/A</v>
        <stp/>
        <stp>nse_fo|FINNIFTY27AUG2423650PE</stp>
        <stp>LTP</stp>
        <tr r="J18" s="2"/>
      </tp>
      <tp t="e">
        <v>#N/A</v>
        <stp/>
        <stp>nse_fo|FINNIFTY27AUG2423600PE</stp>
        <stp>LTP</stp>
        <tr r="J17" s="2"/>
      </tp>
      <tp t="e">
        <v>#N/A</v>
        <stp/>
        <stp>nse_fo|FINNIFTY27AUG2423700PE</stp>
        <stp>LTP</stp>
        <tr r="J19" s="2"/>
      </tp>
      <tp t="e">
        <v>#N/A</v>
        <stp/>
        <stp>nse_fo|FINNIFTY27AUG2423450CE</stp>
        <stp>LTP</stp>
        <tr r="J3" s="2"/>
      </tp>
      <tp t="e">
        <v>#N/A</v>
        <stp/>
        <stp>nse_fo|FINNIFTY27AUG2423400CE</stp>
        <stp>LTP</stp>
        <tr r="J2" s="2"/>
      </tp>
      <tp t="e">
        <v>#N/A</v>
        <stp/>
        <stp>nse_fo|FINNIFTY27AUG2423550CE</stp>
        <stp>LTP</stp>
        <tr r="J9" s="2"/>
      </tp>
      <tp t="e">
        <v>#N/A</v>
        <stp/>
        <stp>nse_fo|FINNIFTY27AUG2423500CE</stp>
        <stp>LTP</stp>
        <tr r="J4" s="2"/>
      </tp>
      <tp t="e">
        <v>#N/A</v>
        <stp/>
        <stp>nse_fo|FINNIFTY27AUG2423650CE</stp>
        <stp>LTP</stp>
        <tr r="J6" s="2"/>
      </tp>
      <tp t="e">
        <v>#N/A</v>
        <stp/>
        <stp>nse_fo|FINNIFTY27AUG2423600CE</stp>
        <stp>LTP</stp>
        <tr r="J5" s="2"/>
      </tp>
      <tp t="e">
        <v>#N/A</v>
        <stp/>
        <stp>nse_fo|FINNIFTY27AUG2423550CE</stp>
        <stp>Volume Traded Today</stp>
        <tr r="L9" s="2"/>
      </tp>
      <tp t="e">
        <v>#N/A</v>
        <stp/>
        <stp>nse_fo|FINNIFTY27AUG2423500CE</stp>
        <stp>Volume Traded Today</stp>
        <tr r="L4" s="2"/>
      </tp>
      <tp t="e">
        <v>#N/A</v>
        <stp/>
        <stp>nse_fo|FINNIFTY27AUG2423450CE</stp>
        <stp>Volume Traded Today</stp>
        <tr r="L3" s="2"/>
      </tp>
      <tp t="e">
        <v>#N/A</v>
        <stp/>
        <stp>nse_fo|FINNIFTY27AUG2423400CE</stp>
        <stp>Volume Traded Today</stp>
        <tr r="L2" s="2"/>
      </tp>
      <tp t="e">
        <v>#N/A</v>
        <stp/>
        <stp>nse_fo|FINNIFTY27AUG2423650CE</stp>
        <stp>Volume Traded Today</stp>
        <tr r="L6" s="2"/>
      </tp>
      <tp t="e">
        <v>#N/A</v>
        <stp/>
        <stp>nse_fo|FINNIFTY27AUG2423600CE</stp>
        <stp>Volume Traded Today</stp>
        <tr r="L5" s="2"/>
      </tp>
      <tp t="e">
        <v>#N/A</v>
        <stp/>
        <stp>nse_fo|FINNIFTY27AUG2423550PE</stp>
        <stp>Volume Traded Today</stp>
        <tr r="L10" s="2"/>
      </tp>
      <tp t="e">
        <v>#N/A</v>
        <stp/>
        <stp>nse_fo|FINNIFTY27AUG2423500PE</stp>
        <stp>Volume Traded Today</stp>
        <tr r="L16" s="2"/>
      </tp>
      <tp t="e">
        <v>#N/A</v>
        <stp/>
        <stp>nse_fo|FINNIFTY27AUG2423450PE</stp>
        <stp>Volume Traded Today</stp>
        <tr r="L15" s="2"/>
      </tp>
      <tp t="e">
        <v>#N/A</v>
        <stp/>
        <stp>nse_fo|FINNIFTY27AUG2423400PE</stp>
        <stp>Volume Traded Today</stp>
        <tr r="L14" s="2"/>
      </tp>
      <tp t="e">
        <v>#N/A</v>
        <stp/>
        <stp>nse_fo|FINNIFTY27AUG2423700PE</stp>
        <stp>Volume Traded Today</stp>
        <tr r="L19" s="2"/>
      </tp>
      <tp t="e">
        <v>#N/A</v>
        <stp/>
        <stp>nse_fo|FINNIFTY27AUG2423650PE</stp>
        <stp>Volume Traded Today</stp>
        <tr r="L18" s="2"/>
      </tp>
      <tp t="e">
        <v>#N/A</v>
        <stp/>
        <stp>nse_fo|FINNIFTY27AUG2423600PE</stp>
        <stp>Volume Traded Today</stp>
        <tr r="L17" s="2"/>
      </tp>
      <tp t="e">
        <v>#N/A</v>
        <stp/>
        <stp>nse_fo|FINNIFTY27AUG2423400PE</stp>
        <stp>% Change</stp>
        <tr r="K14" s="2"/>
      </tp>
      <tp t="e">
        <v>#N/A</v>
        <stp/>
        <stp>nse_fo|FINNIFTY27AUG2423450PE</stp>
        <stp>% Change</stp>
        <tr r="K15" s="2"/>
      </tp>
      <tp t="e">
        <v>#N/A</v>
        <stp/>
        <stp>nse_fo|FINNIFTY27AUG2423500PE</stp>
        <stp>% Change</stp>
        <tr r="K16" s="2"/>
      </tp>
      <tp t="e">
        <v>#N/A</v>
        <stp/>
        <stp>nse_fo|FINNIFTY27AUG2423550PE</stp>
        <stp>% Change</stp>
        <tr r="K10" s="2"/>
      </tp>
      <tp t="e">
        <v>#N/A</v>
        <stp/>
        <stp>nse_fo|FINNIFTY27AUG2423600PE</stp>
        <stp>% Change</stp>
        <tr r="K17" s="2"/>
      </tp>
      <tp t="e">
        <v>#N/A</v>
        <stp/>
        <stp>nse_fo|FINNIFTY27AUG2423650PE</stp>
        <stp>% Change</stp>
        <tr r="K18" s="2"/>
      </tp>
      <tp t="e">
        <v>#N/A</v>
        <stp/>
        <stp>nse_fo|FINNIFTY27AUG2423700PE</stp>
        <stp>% Change</stp>
        <tr r="K19" s="2"/>
      </tp>
      <tp t="e">
        <v>#N/A</v>
        <stp/>
        <stp>bse_fo|BANKEX2490258800CE</stp>
        <stp>Exchange</stp>
        <tr r="L34" s="1"/>
      </tp>
      <tp>
        <v>450</v>
        <stp/>
        <stp>nse_fo|BANKNIFTY04SEP2451800PE</stp>
        <stp>LTP</stp>
        <tr r="L15" s="1"/>
      </tp>
      <tp>
        <v>105.85</v>
        <stp/>
        <stp>nse_fo|BANKNIFTY04SEP2451200PE</stp>
        <stp>LTP</stp>
        <tr r="L9" s="1"/>
      </tp>
      <tp>
        <v>141.55000000000001</v>
        <stp/>
        <stp>nse_fo|BANKNIFTY04SEP2451300PE</stp>
        <stp>LTP</stp>
        <tr r="L10" s="1"/>
      </tp>
      <tp>
        <v>56.5</v>
        <stp/>
        <stp>nse_fo|BANKNIFTY04SEP2451000PE</stp>
        <stp>LTP</stp>
        <tr r="L7" s="1"/>
      </tp>
      <tp>
        <v>77.650000000000006</v>
        <stp/>
        <stp>nse_fo|BANKNIFTY04SEP2451100PE</stp>
        <stp>LTP</stp>
        <tr r="L8" s="1"/>
      </tp>
      <tp>
        <v>301.2</v>
        <stp/>
        <stp>nse_fo|BANKNIFTY04SEP2451600PE</stp>
        <stp>LTP</stp>
        <tr r="L13" s="1"/>
      </tp>
      <tp>
        <v>370.9</v>
        <stp/>
        <stp>nse_fo|BANKNIFTY04SEP2451700PE</stp>
        <stp>LTP</stp>
        <tr r="L14" s="1"/>
      </tp>
      <tp>
        <v>186.2</v>
        <stp/>
        <stp>nse_fo|BANKNIFTY04SEP2451400PE</stp>
        <stp>LTP</stp>
        <tr r="L11" s="1"/>
      </tp>
      <tp>
        <v>239.05</v>
        <stp/>
        <stp>nse_fo|BANKNIFTY04SEP2451500PE</stp>
        <stp>LTP</stp>
        <tr r="L12" s="1"/>
      </tp>
      <tp>
        <v>56.1</v>
        <stp/>
        <stp>nse_fo|BANKNIFTY04SEP2451800CE</stp>
        <stp>LTP</stp>
        <tr r="J15" s="1"/>
      </tp>
      <tp>
        <v>313</v>
        <stp/>
        <stp>nse_fo|BANKNIFTY04SEP2451200CE</stp>
        <stp>LTP</stp>
        <tr r="J9" s="1"/>
      </tp>
      <tp>
        <v>249.55</v>
        <stp/>
        <stp>nse_fo|BANKNIFTY04SEP2451300CE</stp>
        <stp>LTP</stp>
        <tr r="J10" s="1"/>
      </tp>
      <tp>
        <v>465.3</v>
        <stp/>
        <stp>nse_fo|BANKNIFTY04SEP2451000CE</stp>
        <stp>LTP</stp>
        <tr r="J7" s="1"/>
      </tp>
      <tp>
        <v>384.85</v>
        <stp/>
        <stp>nse_fo|BANKNIFTY04SEP2451100CE</stp>
        <stp>LTP</stp>
        <tr r="J8" s="1"/>
      </tp>
      <tp>
        <v>108.25</v>
        <stp/>
        <stp>nse_fo|BANKNIFTY04SEP2451600CE</stp>
        <stp>LTP</stp>
        <tr r="J13" s="1"/>
      </tp>
      <tp>
        <v>78.2</v>
        <stp/>
        <stp>nse_fo|BANKNIFTY04SEP2451700CE</stp>
        <stp>LTP</stp>
        <tr r="J14" s="1"/>
      </tp>
      <tp>
        <v>192.55</v>
        <stp/>
        <stp>nse_fo|BANKNIFTY04SEP2451400CE</stp>
        <stp>LTP</stp>
        <tr r="J11" s="1"/>
      </tp>
      <tp>
        <v>146.9</v>
        <stp/>
        <stp>nse_fo|BANKNIFTY04SEP2451500CE</stp>
        <stp>LTP</stp>
        <tr r="J1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abSelected="1" zoomScale="85" zoomScaleNormal="85" workbookViewId="0">
      <selection activeCell="R12" sqref="R12"/>
    </sheetView>
  </sheetViews>
  <sheetFormatPr defaultRowHeight="15" x14ac:dyDescent="0.25"/>
  <cols>
    <col min="2" max="2" width="15.5703125" customWidth="1"/>
    <col min="3" max="3" width="11" customWidth="1"/>
    <col min="6" max="6" width="9.7109375" bestFit="1" customWidth="1"/>
    <col min="8" max="8" width="17.5703125" bestFit="1" customWidth="1"/>
    <col min="11" max="11" width="12" customWidth="1"/>
    <col min="16" max="16" width="19.140625" customWidth="1"/>
    <col min="20" max="20" width="14.28515625" bestFit="1" customWidth="1"/>
    <col min="21" max="21" width="19.140625" bestFit="1" customWidth="1"/>
    <col min="22" max="22" width="14.140625" bestFit="1" customWidth="1"/>
    <col min="23" max="23" width="12.5703125" bestFit="1" customWidth="1"/>
    <col min="24" max="24" width="17.28515625" bestFit="1" customWidth="1"/>
  </cols>
  <sheetData>
    <row r="1" spans="1:24" x14ac:dyDescent="0.25">
      <c r="A1" s="2"/>
      <c r="T1" t="s">
        <v>6</v>
      </c>
      <c r="U1" t="s">
        <v>7</v>
      </c>
      <c r="V1" t="s">
        <v>18</v>
      </c>
      <c r="W1" t="s">
        <v>19</v>
      </c>
      <c r="X1" t="s">
        <v>20</v>
      </c>
    </row>
    <row r="2" spans="1:24" x14ac:dyDescent="0.25">
      <c r="T2" t="s">
        <v>9</v>
      </c>
      <c r="U2" t="s">
        <v>11</v>
      </c>
      <c r="V2" t="s">
        <v>12</v>
      </c>
      <c r="W2" t="s">
        <v>13</v>
      </c>
      <c r="X2" t="s">
        <v>14</v>
      </c>
    </row>
    <row r="3" spans="1:24" x14ac:dyDescent="0.25">
      <c r="T3" t="s">
        <v>10</v>
      </c>
      <c r="U3" t="s">
        <v>15</v>
      </c>
      <c r="V3" t="s">
        <v>40</v>
      </c>
      <c r="W3" t="s">
        <v>44</v>
      </c>
      <c r="X3" t="s">
        <v>41</v>
      </c>
    </row>
    <row r="4" spans="1:24" ht="15.75" x14ac:dyDescent="0.25">
      <c r="B4" s="3"/>
      <c r="C4" s="4" t="s">
        <v>6</v>
      </c>
      <c r="D4" s="13">
        <f>RTD("nest.scriprtd",,"Nifty 50","Index Value")</f>
        <v>25263.55</v>
      </c>
      <c r="E4" s="4"/>
      <c r="F4" s="16">
        <f>H5/D4*100</f>
        <v>0.38296280609811373</v>
      </c>
      <c r="G4" s="4" t="s">
        <v>3</v>
      </c>
      <c r="H4" s="11">
        <f ca="1">NOW()</f>
        <v>45538.403717476853</v>
      </c>
      <c r="J4" s="3"/>
      <c r="K4" s="4" t="s">
        <v>7</v>
      </c>
      <c r="L4" s="13">
        <f>RTD("nest.scriprtd",,"Nifty Bank","Index Value")</f>
        <v>51398.6</v>
      </c>
      <c r="M4" s="4"/>
      <c r="N4" s="16">
        <f>P5/L4*100</f>
        <v>0.73688777515340886</v>
      </c>
      <c r="O4" s="4" t="s">
        <v>3</v>
      </c>
      <c r="P4" s="11">
        <f ca="1">NOW()</f>
        <v>45538.403717245368</v>
      </c>
      <c r="T4" t="s">
        <v>21</v>
      </c>
      <c r="U4" t="s">
        <v>16</v>
      </c>
      <c r="V4" t="s">
        <v>40</v>
      </c>
    </row>
    <row r="5" spans="1:24" ht="15.75" x14ac:dyDescent="0.25">
      <c r="B5" s="5"/>
      <c r="C5" s="6"/>
      <c r="D5" s="6"/>
      <c r="E5" s="6"/>
      <c r="F5" s="6"/>
      <c r="G5" s="6" t="s">
        <v>4</v>
      </c>
      <c r="H5" s="14">
        <f>MIN(F7:F15)</f>
        <v>96.75</v>
      </c>
      <c r="J5" s="5"/>
      <c r="K5" s="6"/>
      <c r="L5" s="6"/>
      <c r="M5" s="6"/>
      <c r="N5" s="6"/>
      <c r="O5" s="6" t="s">
        <v>4</v>
      </c>
      <c r="P5" s="14">
        <f>MIN(N7:N15)</f>
        <v>378.75</v>
      </c>
      <c r="T5" t="s">
        <v>22</v>
      </c>
      <c r="U5" t="s">
        <v>17</v>
      </c>
    </row>
    <row r="6" spans="1:24" x14ac:dyDescent="0.25">
      <c r="B6" s="5" t="s">
        <v>1</v>
      </c>
      <c r="C6" s="6" t="s">
        <v>0</v>
      </c>
      <c r="D6" s="6" t="s">
        <v>2</v>
      </c>
      <c r="E6" s="6"/>
      <c r="F6" s="6" t="s">
        <v>5</v>
      </c>
      <c r="G6" s="6"/>
      <c r="H6" s="7"/>
      <c r="J6" s="5" t="s">
        <v>1</v>
      </c>
      <c r="K6" s="6" t="s">
        <v>0</v>
      </c>
      <c r="L6" s="6" t="s">
        <v>2</v>
      </c>
      <c r="M6" s="6"/>
      <c r="N6" s="6" t="s">
        <v>5</v>
      </c>
      <c r="O6" s="6"/>
      <c r="P6" s="7"/>
    </row>
    <row r="7" spans="1:24" x14ac:dyDescent="0.25">
      <c r="B7" s="5">
        <f>RTD("nest.scriprtd",,"nse_fo|"&amp;$H$9&amp;""&amp;C7&amp;"CE","LTP")</f>
        <v>229</v>
      </c>
      <c r="C7" s="6">
        <f t="shared" ref="C7:C9" si="0">+C8-50</f>
        <v>24900</v>
      </c>
      <c r="D7" s="6">
        <f>RTD("nest.scriprtd",,"nse_fo|"&amp;$H$9&amp;""&amp;C7&amp;"PE","LTP")</f>
        <v>5.65</v>
      </c>
      <c r="E7" s="6"/>
      <c r="F7" s="6">
        <f t="shared" ref="F7:F15" si="1">B7+D7</f>
        <v>234.65</v>
      </c>
      <c r="G7" s="6"/>
      <c r="H7" s="7"/>
      <c r="J7" s="5">
        <f>RTD("nest.scriprtd",,"nse_fo|"&amp;$P$9&amp;""&amp;K7&amp;"CE","LTP")</f>
        <v>465.3</v>
      </c>
      <c r="K7" s="6">
        <f t="shared" ref="K7:K9" si="2">+K8-100</f>
        <v>51000</v>
      </c>
      <c r="L7" s="6">
        <f>RTD("nest.scriprtd",,"nse_fo|"&amp;$P$9&amp;""&amp;K7&amp;"PE","LTP")</f>
        <v>56.5</v>
      </c>
      <c r="M7" s="6"/>
      <c r="N7" s="6">
        <f t="shared" ref="N7:N15" si="3">J7+L7</f>
        <v>521.79999999999995</v>
      </c>
      <c r="O7" s="6"/>
      <c r="P7" s="7"/>
    </row>
    <row r="8" spans="1:24" x14ac:dyDescent="0.25">
      <c r="B8" s="5">
        <f>RTD("nest.scriprtd",,"nse_fo|"&amp;$H$9&amp;""&amp;C8&amp;"CE","LTP")</f>
        <v>183.55</v>
      </c>
      <c r="C8" s="6">
        <f t="shared" si="0"/>
        <v>24950</v>
      </c>
      <c r="D8" s="6">
        <f>RTD("nest.scriprtd",,"nse_fo|"&amp;$H$9&amp;""&amp;C8&amp;"PE","LTP")</f>
        <v>9.65</v>
      </c>
      <c r="E8" s="6"/>
      <c r="F8" s="6">
        <f t="shared" si="1"/>
        <v>193.20000000000002</v>
      </c>
      <c r="G8" s="6"/>
      <c r="H8" s="7" t="s">
        <v>8</v>
      </c>
      <c r="J8" s="5">
        <f>RTD("nest.scriprtd",,"nse_fo|"&amp;$P$9&amp;""&amp;K8&amp;"CE","LTP")</f>
        <v>384.85</v>
      </c>
      <c r="K8" s="6">
        <f t="shared" si="2"/>
        <v>51100</v>
      </c>
      <c r="L8" s="6">
        <f>RTD("nest.scriprtd",,"nse_fo|"&amp;$P$9&amp;""&amp;K8&amp;"PE","LTP")</f>
        <v>77.650000000000006</v>
      </c>
      <c r="M8" s="6"/>
      <c r="N8" s="6">
        <f t="shared" si="3"/>
        <v>462.5</v>
      </c>
      <c r="O8" s="6"/>
      <c r="P8" s="7" t="s">
        <v>8</v>
      </c>
    </row>
    <row r="9" spans="1:24" x14ac:dyDescent="0.25">
      <c r="B9" s="5">
        <f>RTD("nest.scriprtd",,"nse_fo|"&amp;$H$9&amp;""&amp;C9&amp;"CE","LTP")</f>
        <v>139.55000000000001</v>
      </c>
      <c r="C9" s="6">
        <f t="shared" si="0"/>
        <v>25000</v>
      </c>
      <c r="D9" s="6">
        <f>RTD("nest.scriprtd",,"nse_fo|"&amp;$H$9&amp;""&amp;C9&amp;"PE","LTP")</f>
        <v>15.75</v>
      </c>
      <c r="E9" s="6"/>
      <c r="F9" s="6">
        <f t="shared" si="1"/>
        <v>155.30000000000001</v>
      </c>
      <c r="G9" s="6"/>
      <c r="H9" s="15" t="s">
        <v>10</v>
      </c>
      <c r="J9" s="5">
        <f>RTD("nest.scriprtd",,"nse_fo|"&amp;$P$9&amp;""&amp;K9&amp;"CE","LTP")</f>
        <v>313</v>
      </c>
      <c r="K9" s="6">
        <f t="shared" si="2"/>
        <v>51200</v>
      </c>
      <c r="L9" s="6">
        <f>RTD("nest.scriprtd",,"nse_fo|"&amp;$P$9&amp;""&amp;K9&amp;"PE","LTP")</f>
        <v>105.85</v>
      </c>
      <c r="M9" s="6"/>
      <c r="N9" s="6">
        <f t="shared" si="3"/>
        <v>418.85</v>
      </c>
      <c r="O9" s="6"/>
      <c r="P9" s="7" t="s">
        <v>15</v>
      </c>
    </row>
    <row r="10" spans="1:24" x14ac:dyDescent="0.25">
      <c r="B10" s="5">
        <f>RTD("nest.scriprtd",,"nse_fo|"&amp;$H$9&amp;""&amp;C10&amp;"CE","LTP")</f>
        <v>99.2</v>
      </c>
      <c r="C10" s="6">
        <f>+C11-50</f>
        <v>25050</v>
      </c>
      <c r="D10" s="6">
        <f>RTD("nest.scriprtd",,"nse_fo|"&amp;$H$9&amp;""&amp;C10&amp;"PE","LTP")</f>
        <v>24.95</v>
      </c>
      <c r="E10" s="6"/>
      <c r="F10" s="6">
        <f t="shared" si="1"/>
        <v>124.15</v>
      </c>
      <c r="G10" s="6"/>
      <c r="H10" s="7"/>
      <c r="J10" s="5">
        <f>RTD("nest.scriprtd",,"nse_fo|"&amp;$P$9&amp;""&amp;K10&amp;"CE","LTP")</f>
        <v>249.55</v>
      </c>
      <c r="K10" s="6">
        <f>+K11-100</f>
        <v>51300</v>
      </c>
      <c r="L10" s="6">
        <f>RTD("nest.scriprtd",,"nse_fo|"&amp;$P$9&amp;""&amp;K10&amp;"PE","LTP")</f>
        <v>141.55000000000001</v>
      </c>
      <c r="M10" s="6"/>
      <c r="N10" s="6">
        <f t="shared" si="3"/>
        <v>391.1</v>
      </c>
      <c r="O10" s="6"/>
      <c r="P10" s="7"/>
      <c r="R10">
        <f>+J11+L10</f>
        <v>334.1</v>
      </c>
    </row>
    <row r="11" spans="1:24" ht="15.75" x14ac:dyDescent="0.25">
      <c r="B11" s="5">
        <f>RTD("nest.scriprtd",,"nse_fo|"&amp;$H$9&amp;""&amp;C11&amp;"CE","LTP")</f>
        <v>63.35</v>
      </c>
      <c r="C11" s="12">
        <v>25100</v>
      </c>
      <c r="D11" s="6">
        <f>RTD("nest.scriprtd",,"nse_fo|"&amp;$H$9&amp;""&amp;C11&amp;"PE","LTP")</f>
        <v>39.299999999999997</v>
      </c>
      <c r="E11" s="6"/>
      <c r="F11" s="6">
        <f t="shared" si="1"/>
        <v>102.65</v>
      </c>
      <c r="G11" s="6"/>
      <c r="H11" s="7"/>
      <c r="J11" s="5">
        <f>RTD("nest.scriprtd",,"nse_fo|"&amp;$P$9&amp;""&amp;K11&amp;"CE","LTP")</f>
        <v>192.55</v>
      </c>
      <c r="K11" s="12">
        <v>51400</v>
      </c>
      <c r="L11" s="6">
        <f>RTD("nest.scriprtd",,"nse_fo|"&amp;$P$9&amp;""&amp;K11&amp;"PE","LTP")</f>
        <v>186.2</v>
      </c>
      <c r="M11" s="6"/>
      <c r="N11" s="6">
        <f t="shared" si="3"/>
        <v>378.75</v>
      </c>
      <c r="O11" s="6"/>
      <c r="P11" s="7"/>
    </row>
    <row r="12" spans="1:24" x14ac:dyDescent="0.25">
      <c r="B12" s="5">
        <f>RTD("nest.scriprtd",,"nse_fo|"&amp;$H$9&amp;""&amp;C12&amp;"CE","LTP")</f>
        <v>35.4</v>
      </c>
      <c r="C12" s="6">
        <f>C11+50</f>
        <v>25150</v>
      </c>
      <c r="D12" s="6">
        <f>RTD("nest.scriprtd",,"nse_fo|"&amp;$H$9&amp;""&amp;C12&amp;"PE","LTP")</f>
        <v>61.35</v>
      </c>
      <c r="E12" s="6"/>
      <c r="F12" s="6">
        <f t="shared" si="1"/>
        <v>96.75</v>
      </c>
      <c r="G12" s="6"/>
      <c r="H12" s="7"/>
      <c r="J12" s="5">
        <f>RTD("nest.scriprtd",,"nse_fo|"&amp;$P$9&amp;""&amp;K12&amp;"CE","LTP")</f>
        <v>146.9</v>
      </c>
      <c r="K12" s="6">
        <f>K11+100</f>
        <v>51500</v>
      </c>
      <c r="L12" s="6">
        <f>RTD("nest.scriprtd",,"nse_fo|"&amp;$P$9&amp;""&amp;K12&amp;"PE","LTP")</f>
        <v>239.05</v>
      </c>
      <c r="M12" s="6"/>
      <c r="N12" s="6">
        <f t="shared" si="3"/>
        <v>385.95000000000005</v>
      </c>
      <c r="O12" s="6"/>
      <c r="P12" s="7"/>
    </row>
    <row r="13" spans="1:24" x14ac:dyDescent="0.25">
      <c r="B13" s="5">
        <f>RTD("nest.scriprtd",,"nse_fo|"&amp;$H$9&amp;""&amp;C13&amp;"CE","LTP")</f>
        <v>16.899999999999999</v>
      </c>
      <c r="C13" s="6">
        <f t="shared" ref="C13:C15" si="4">C12+50</f>
        <v>25200</v>
      </c>
      <c r="D13" s="6">
        <f>RTD("nest.scriprtd",,"nse_fo|"&amp;$H$9&amp;""&amp;C13&amp;"PE","LTP")</f>
        <v>92.9</v>
      </c>
      <c r="E13" s="6"/>
      <c r="F13" s="6">
        <f t="shared" si="1"/>
        <v>109.80000000000001</v>
      </c>
      <c r="G13" s="6"/>
      <c r="H13" s="7"/>
      <c r="J13" s="5">
        <f>RTD("nest.scriprtd",,"nse_fo|"&amp;$P$9&amp;""&amp;K13&amp;"CE","LTP")</f>
        <v>108.25</v>
      </c>
      <c r="K13" s="6">
        <f t="shared" ref="K13:K15" si="5">K12+100</f>
        <v>51600</v>
      </c>
      <c r="L13" s="6">
        <f>RTD("nest.scriprtd",,"nse_fo|"&amp;$P$9&amp;""&amp;K13&amp;"PE","LTP")</f>
        <v>301.2</v>
      </c>
      <c r="M13" s="6"/>
      <c r="N13" s="6">
        <f t="shared" si="3"/>
        <v>409.45</v>
      </c>
      <c r="O13" s="6"/>
      <c r="P13" s="7"/>
    </row>
    <row r="14" spans="1:24" x14ac:dyDescent="0.25">
      <c r="B14" s="5">
        <f>RTD("nest.scriprtd",,"nse_fo|"&amp;$H$9&amp;""&amp;C14&amp;"CE","LTP")</f>
        <v>6.85</v>
      </c>
      <c r="C14" s="6">
        <f t="shared" si="4"/>
        <v>25250</v>
      </c>
      <c r="D14" s="6">
        <f>RTD("nest.scriprtd",,"nse_fo|"&amp;$H$9&amp;""&amp;C14&amp;"PE","LTP")</f>
        <v>132.75</v>
      </c>
      <c r="E14" s="6"/>
      <c r="F14" s="6">
        <f t="shared" si="1"/>
        <v>139.6</v>
      </c>
      <c r="G14" s="6"/>
      <c r="H14" s="7"/>
      <c r="J14" s="5">
        <f>RTD("nest.scriprtd",,"nse_fo|"&amp;$P$9&amp;""&amp;K14&amp;"CE","LTP")</f>
        <v>78.2</v>
      </c>
      <c r="K14" s="6">
        <f t="shared" si="5"/>
        <v>51700</v>
      </c>
      <c r="L14" s="6">
        <f>RTD("nest.scriprtd",,"nse_fo|"&amp;$P$9&amp;""&amp;K14&amp;"PE","LTP")</f>
        <v>370.9</v>
      </c>
      <c r="M14" s="6"/>
      <c r="N14" s="6">
        <f t="shared" si="3"/>
        <v>449.09999999999997</v>
      </c>
      <c r="O14" s="6"/>
      <c r="P14" s="7"/>
    </row>
    <row r="15" spans="1:24" x14ac:dyDescent="0.25">
      <c r="B15" s="8">
        <f>RTD("nest.scriprtd",,"nse_fo|"&amp;$H$9&amp;""&amp;C15&amp;"CE","LTP")</f>
        <v>2.6</v>
      </c>
      <c r="C15" s="9">
        <f t="shared" si="4"/>
        <v>25300</v>
      </c>
      <c r="D15" s="9">
        <f>RTD("nest.scriprtd",,"nse_fo|"&amp;$H$9&amp;""&amp;C15&amp;"PE","LTP")</f>
        <v>178.75</v>
      </c>
      <c r="E15" s="9"/>
      <c r="F15" s="9">
        <f t="shared" si="1"/>
        <v>181.35</v>
      </c>
      <c r="G15" s="9"/>
      <c r="H15" s="10"/>
      <c r="J15" s="8">
        <f>RTD("nest.scriprtd",,"nse_fo|"&amp;$P$9&amp;""&amp;K15&amp;"CE","LTP")</f>
        <v>56.1</v>
      </c>
      <c r="K15" s="9">
        <f t="shared" si="5"/>
        <v>51800</v>
      </c>
      <c r="L15" s="9">
        <f>RTD("nest.scriprtd",,"nse_fo|"&amp;$P$9&amp;""&amp;K15&amp;"PE","LTP")</f>
        <v>450</v>
      </c>
      <c r="M15" s="9"/>
      <c r="N15" s="9">
        <f t="shared" si="3"/>
        <v>506.1</v>
      </c>
      <c r="O15" s="9"/>
      <c r="P15" s="10"/>
    </row>
    <row r="18" spans="2:25" ht="15.75" x14ac:dyDescent="0.25">
      <c r="B18" s="3"/>
      <c r="C18" s="4" t="str">
        <f>RTD("nest.scriprtd",,"BANKEX","Index Name")</f>
        <v>BANKEX</v>
      </c>
      <c r="D18" s="13">
        <f>RTD("nest.scriprtd",,"BANKEX","Index Value")</f>
        <v>58433.85</v>
      </c>
      <c r="E18" s="4"/>
      <c r="F18" s="4"/>
      <c r="G18" s="4" t="s">
        <v>3</v>
      </c>
      <c r="H18" s="11">
        <f ca="1">NOW()</f>
        <v>45538.403717245368</v>
      </c>
      <c r="J18" s="3"/>
      <c r="K18" s="4" t="str">
        <f>RTD("nest.scriprtd",,"SENSEX","Index Name")</f>
        <v>SENSEX</v>
      </c>
      <c r="L18" s="13">
        <f>RTD("nest.scriprtd",,"SENSEX","Index Value")</f>
        <v>82485.27</v>
      </c>
      <c r="M18" s="4"/>
      <c r="N18" s="16" t="e">
        <f>+P19/L18*100</f>
        <v>#N/A</v>
      </c>
      <c r="O18" s="4" t="s">
        <v>3</v>
      </c>
      <c r="P18" s="11">
        <f ca="1">NOW()</f>
        <v>45538.403717245368</v>
      </c>
    </row>
    <row r="19" spans="2:25" ht="15.75" x14ac:dyDescent="0.25">
      <c r="B19" s="5"/>
      <c r="C19" s="6"/>
      <c r="D19" s="6"/>
      <c r="E19" s="6"/>
      <c r="F19" s="6"/>
      <c r="G19" s="6" t="s">
        <v>4</v>
      </c>
      <c r="H19" s="14">
        <f>MIN(F21:F29)</f>
        <v>191.25</v>
      </c>
      <c r="J19" s="5"/>
      <c r="K19" s="6"/>
      <c r="L19" s="6"/>
      <c r="M19" s="6"/>
      <c r="N19" s="6"/>
      <c r="O19" s="6" t="s">
        <v>4</v>
      </c>
      <c r="P19" s="14" t="e">
        <f>MIN(N21:N29)</f>
        <v>#N/A</v>
      </c>
      <c r="W19" t="s">
        <v>42</v>
      </c>
      <c r="X19" t="s">
        <v>43</v>
      </c>
    </row>
    <row r="20" spans="2:25" x14ac:dyDescent="0.25">
      <c r="B20" s="5" t="s">
        <v>1</v>
      </c>
      <c r="C20" s="6" t="s">
        <v>0</v>
      </c>
      <c r="D20" s="6" t="s">
        <v>2</v>
      </c>
      <c r="E20" s="6"/>
      <c r="F20" s="6" t="s">
        <v>5</v>
      </c>
      <c r="G20" s="6"/>
      <c r="H20" s="7"/>
      <c r="J20" s="5" t="s">
        <v>1</v>
      </c>
      <c r="K20" s="6" t="s">
        <v>0</v>
      </c>
      <c r="L20" s="6" t="s">
        <v>2</v>
      </c>
      <c r="M20" s="6"/>
      <c r="N20" s="6" t="s">
        <v>5</v>
      </c>
      <c r="O20" s="6"/>
      <c r="P20" s="7"/>
      <c r="W20">
        <v>917</v>
      </c>
      <c r="X20">
        <v>9.27</v>
      </c>
      <c r="Y20">
        <v>-310</v>
      </c>
    </row>
    <row r="21" spans="2:25" x14ac:dyDescent="0.25">
      <c r="B21" s="5">
        <f>RTD("nest.scriprtd",,"bse_fo|"&amp;$H$23&amp;""&amp;C21&amp;"CE","LTP")</f>
        <v>426.95</v>
      </c>
      <c r="C21" s="6">
        <f t="shared" ref="C21:C23" si="6">+C22-100</f>
        <v>57900</v>
      </c>
      <c r="D21" s="6">
        <f>RTD("nest.scriprtd",,"bse_fo|"&amp;$H$23&amp;""&amp;C21&amp;"PE","LTP")</f>
        <v>12.5</v>
      </c>
      <c r="E21" s="6"/>
      <c r="F21" s="6">
        <f t="shared" ref="F21:F29" si="7">B21+D21</f>
        <v>439.45</v>
      </c>
      <c r="G21" s="6"/>
      <c r="H21" s="7"/>
      <c r="J21" s="5" t="e">
        <f>RTD("nest.scriprtd",,"bse_fo|"&amp;$P$23&amp;""&amp;K21&amp;"CE","LTP")</f>
        <v>#N/A</v>
      </c>
      <c r="K21" s="6">
        <f t="shared" ref="K21:K23" si="8">+K22-100</f>
        <v>81600</v>
      </c>
      <c r="L21" s="6" t="e">
        <f>RTD("nest.scriprtd",,"bse_fo|"&amp;$P$23&amp;""&amp;K21&amp;"PE","LTP")</f>
        <v>#N/A</v>
      </c>
      <c r="M21" s="6"/>
      <c r="N21" s="6" t="e">
        <f t="shared" ref="N21:N29" si="9">J21+L21</f>
        <v>#N/A</v>
      </c>
      <c r="O21" s="6"/>
      <c r="P21" s="7"/>
    </row>
    <row r="22" spans="2:25" x14ac:dyDescent="0.25">
      <c r="B22" s="5">
        <f>RTD("nest.scriprtd",,"bse_fo|"&amp;$H$23&amp;""&amp;C22&amp;"CE","LTP")</f>
        <v>335.3</v>
      </c>
      <c r="C22" s="6">
        <f t="shared" si="6"/>
        <v>58000</v>
      </c>
      <c r="D22" s="6">
        <f>RTD("nest.scriprtd",,"bse_fo|"&amp;$H$23&amp;""&amp;C22&amp;"PE","LTP")</f>
        <v>20.25</v>
      </c>
      <c r="E22" s="6"/>
      <c r="F22" s="6">
        <f t="shared" si="7"/>
        <v>355.55</v>
      </c>
      <c r="G22" s="6"/>
      <c r="H22" s="7" t="s">
        <v>8</v>
      </c>
      <c r="J22" s="5" t="e">
        <f>RTD("nest.scriprtd",,"bse_fo|"&amp;$P$23&amp;""&amp;K22&amp;"CE","LTP")</f>
        <v>#N/A</v>
      </c>
      <c r="K22" s="6">
        <f t="shared" si="8"/>
        <v>81700</v>
      </c>
      <c r="L22" s="6" t="e">
        <f>RTD("nest.scriprtd",,"bse_fo|"&amp;$P$23&amp;""&amp;K22&amp;"PE","LTP")</f>
        <v>#N/A</v>
      </c>
      <c r="M22" s="6"/>
      <c r="N22" s="6" t="e">
        <f t="shared" si="9"/>
        <v>#N/A</v>
      </c>
      <c r="O22" s="6"/>
      <c r="P22" s="7" t="s">
        <v>8</v>
      </c>
    </row>
    <row r="23" spans="2:25" x14ac:dyDescent="0.25">
      <c r="B23" s="5">
        <f>RTD("nest.scriprtd",,"bse_fo|"&amp;$H$23&amp;""&amp;C23&amp;"CE","LTP")</f>
        <v>246.3</v>
      </c>
      <c r="C23" s="6">
        <f t="shared" si="6"/>
        <v>58100</v>
      </c>
      <c r="D23" s="6">
        <f>RTD("nest.scriprtd",,"bse_fo|"&amp;$H$23&amp;""&amp;C23&amp;"PE","LTP")</f>
        <v>32.65</v>
      </c>
      <c r="E23" s="6"/>
      <c r="F23" s="6">
        <f t="shared" si="7"/>
        <v>278.95</v>
      </c>
      <c r="G23" s="6"/>
      <c r="H23" s="15" t="s">
        <v>40</v>
      </c>
      <c r="J23" s="5" t="e">
        <f>RTD("nest.scriprtd",,"bse_fo|"&amp;$P$23&amp;""&amp;K23&amp;"CE","LTP")</f>
        <v>#N/A</v>
      </c>
      <c r="K23" s="6">
        <f t="shared" si="8"/>
        <v>81800</v>
      </c>
      <c r="L23" s="6" t="e">
        <f>RTD("nest.scriprtd",,"bse_fo|"&amp;$P$23&amp;""&amp;K23&amp;"PE","LTP")</f>
        <v>#N/A</v>
      </c>
      <c r="M23" s="6"/>
      <c r="N23" s="6" t="e">
        <f t="shared" si="9"/>
        <v>#N/A</v>
      </c>
      <c r="O23" s="6"/>
      <c r="P23" s="15" t="s">
        <v>13</v>
      </c>
    </row>
    <row r="24" spans="2:25" x14ac:dyDescent="0.25">
      <c r="B24" s="5">
        <f>RTD("nest.scriprtd",,"bse_fo|"&amp;$H$23&amp;""&amp;C24&amp;"CE","LTP")</f>
        <v>166.95</v>
      </c>
      <c r="C24" s="6">
        <f>+C25-100</f>
        <v>58200</v>
      </c>
      <c r="D24" s="6">
        <f>RTD("nest.scriprtd",,"bse_fo|"&amp;$H$23&amp;""&amp;C24&amp;"PE","LTP")</f>
        <v>52.85</v>
      </c>
      <c r="E24" s="6"/>
      <c r="F24" s="6">
        <f t="shared" si="7"/>
        <v>219.79999999999998</v>
      </c>
      <c r="G24" s="6"/>
      <c r="H24" s="7"/>
      <c r="J24" s="5" t="e">
        <f>RTD("nest.scriprtd",,"bse_fo|"&amp;$P$23&amp;""&amp;K24&amp;"CE","LTP")</f>
        <v>#N/A</v>
      </c>
      <c r="K24" s="6">
        <f>+K25-100</f>
        <v>81900</v>
      </c>
      <c r="L24" s="6" t="e">
        <f>RTD("nest.scriprtd",,"bse_fo|"&amp;$P$23&amp;""&amp;K24&amp;"PE","LTP")</f>
        <v>#N/A</v>
      </c>
      <c r="M24" s="6"/>
      <c r="N24" s="6" t="e">
        <f t="shared" si="9"/>
        <v>#N/A</v>
      </c>
      <c r="O24" s="6"/>
      <c r="P24" s="7"/>
    </row>
    <row r="25" spans="2:25" ht="15.75" x14ac:dyDescent="0.25">
      <c r="B25" s="5">
        <f>RTD("nest.scriprtd",,"bse_fo|"&amp;$H$23&amp;""&amp;C25&amp;"CE","LTP")</f>
        <v>103.15</v>
      </c>
      <c r="C25" s="12">
        <v>58300</v>
      </c>
      <c r="D25" s="6">
        <f>RTD("nest.scriprtd",,"bse_fo|"&amp;$H$23&amp;""&amp;C25&amp;"PE","LTP")</f>
        <v>88.1</v>
      </c>
      <c r="E25" s="6"/>
      <c r="F25" s="6">
        <f t="shared" si="7"/>
        <v>191.25</v>
      </c>
      <c r="G25" s="6"/>
      <c r="H25" s="7"/>
      <c r="J25" s="5" t="e">
        <f>RTD("nest.scriprtd",,"bse_fo|"&amp;$P$23&amp;""&amp;K25&amp;"CE","LTP")</f>
        <v>#N/A</v>
      </c>
      <c r="K25" s="12">
        <v>82000</v>
      </c>
      <c r="L25" s="6" t="e">
        <f>RTD("nest.scriprtd",,"bse_fo|"&amp;$P$23&amp;""&amp;K25&amp;"PE","LTP")</f>
        <v>#N/A</v>
      </c>
      <c r="M25" s="6"/>
      <c r="N25" s="6" t="e">
        <f t="shared" si="9"/>
        <v>#N/A</v>
      </c>
      <c r="O25" s="6"/>
      <c r="P25" s="7"/>
    </row>
    <row r="26" spans="2:25" x14ac:dyDescent="0.25">
      <c r="B26" s="5">
        <f>RTD("nest.scriprtd",,"bse_fo|"&amp;$H$23&amp;""&amp;C26&amp;"CE","LTP")</f>
        <v>60.95</v>
      </c>
      <c r="C26" s="6">
        <f>C25+100</f>
        <v>58400</v>
      </c>
      <c r="D26" s="6">
        <f>RTD("nest.scriprtd",,"bse_fo|"&amp;$H$23&amp;""&amp;C26&amp;"PE","LTP")</f>
        <v>145.30000000000001</v>
      </c>
      <c r="E26" s="6"/>
      <c r="F26" s="6">
        <f t="shared" si="7"/>
        <v>206.25</v>
      </c>
      <c r="G26" s="6"/>
      <c r="H26" s="7"/>
      <c r="J26" s="5" t="e">
        <f>RTD("nest.scriprtd",,"bse_fo|"&amp;$P$23&amp;""&amp;K26&amp;"CE","LTP")</f>
        <v>#N/A</v>
      </c>
      <c r="K26" s="6">
        <f>K25+100</f>
        <v>82100</v>
      </c>
      <c r="L26" s="6" t="e">
        <f>RTD("nest.scriprtd",,"bse_fo|"&amp;$P$23&amp;""&amp;K26&amp;"PE","LTP")</f>
        <v>#N/A</v>
      </c>
      <c r="M26" s="6"/>
      <c r="N26" s="6" t="e">
        <f t="shared" si="9"/>
        <v>#N/A</v>
      </c>
      <c r="O26" s="6"/>
      <c r="P26" s="7"/>
    </row>
    <row r="27" spans="2:25" x14ac:dyDescent="0.25">
      <c r="B27" s="5">
        <f>RTD("nest.scriprtd",,"bse_fo|"&amp;$H$23&amp;""&amp;C27&amp;"CE","LTP")</f>
        <v>35.950000000000003</v>
      </c>
      <c r="C27" s="6">
        <f t="shared" ref="C27:C29" si="10">C26+100</f>
        <v>58500</v>
      </c>
      <c r="D27" s="6">
        <f>RTD("nest.scriprtd",,"bse_fo|"&amp;$H$23&amp;""&amp;C27&amp;"PE","LTP")</f>
        <v>221.55</v>
      </c>
      <c r="E27" s="6"/>
      <c r="F27" s="6">
        <f t="shared" si="7"/>
        <v>257.5</v>
      </c>
      <c r="G27" s="6"/>
      <c r="H27" s="7"/>
      <c r="J27" s="5" t="e">
        <f>RTD("nest.scriprtd",,"bse_fo|"&amp;$P$23&amp;""&amp;K27&amp;"CE","LTP")</f>
        <v>#N/A</v>
      </c>
      <c r="K27" s="6">
        <f t="shared" ref="K27:K29" si="11">K26+100</f>
        <v>82200</v>
      </c>
      <c r="L27" s="6" t="e">
        <f>RTD("nest.scriprtd",,"bse_fo|"&amp;$P$23&amp;""&amp;K27&amp;"PE","LTP")</f>
        <v>#N/A</v>
      </c>
      <c r="M27" s="6"/>
      <c r="N27" s="6" t="e">
        <f t="shared" si="9"/>
        <v>#N/A</v>
      </c>
      <c r="O27" s="6"/>
      <c r="P27" s="7"/>
    </row>
    <row r="28" spans="2:25" x14ac:dyDescent="0.25">
      <c r="B28" s="5">
        <f>RTD("nest.scriprtd",,"bse_fo|"&amp;$H$23&amp;""&amp;C28&amp;"CE","LTP")</f>
        <v>21.45</v>
      </c>
      <c r="C28" s="6">
        <f t="shared" si="10"/>
        <v>58600</v>
      </c>
      <c r="D28" s="6">
        <f>RTD("nest.scriprtd",,"bse_fo|"&amp;$H$23&amp;""&amp;C28&amp;"PE","LTP")</f>
        <v>307.05</v>
      </c>
      <c r="E28" s="6"/>
      <c r="F28" s="6">
        <f t="shared" si="7"/>
        <v>328.5</v>
      </c>
      <c r="G28" s="6"/>
      <c r="H28" s="7"/>
      <c r="J28" s="5" t="e">
        <f>RTD("nest.scriprtd",,"bse_fo|"&amp;$P$23&amp;""&amp;K28&amp;"CE","LTP")</f>
        <v>#N/A</v>
      </c>
      <c r="K28" s="6">
        <f t="shared" si="11"/>
        <v>82300</v>
      </c>
      <c r="L28" s="6" t="e">
        <f>RTD("nest.scriprtd",,"bse_fo|"&amp;$P$23&amp;""&amp;K28&amp;"PE","LTP")</f>
        <v>#N/A</v>
      </c>
      <c r="M28" s="6"/>
      <c r="N28" s="6" t="e">
        <f t="shared" si="9"/>
        <v>#N/A</v>
      </c>
      <c r="O28" s="6"/>
      <c r="P28" s="7"/>
    </row>
    <row r="29" spans="2:25" x14ac:dyDescent="0.25">
      <c r="B29" s="8">
        <f>RTD("nest.scriprtd",,"bse_fo|"&amp;$H$23&amp;""&amp;C29&amp;"CE","LTP")</f>
        <v>13</v>
      </c>
      <c r="C29" s="9">
        <f t="shared" si="10"/>
        <v>58700</v>
      </c>
      <c r="D29" s="9">
        <f>RTD("nest.scriprtd",,"bse_fo|"&amp;$H$23&amp;""&amp;C29&amp;"PE","LTP")</f>
        <v>397.75</v>
      </c>
      <c r="E29" s="9"/>
      <c r="F29" s="9">
        <f t="shared" si="7"/>
        <v>410.75</v>
      </c>
      <c r="G29" s="9"/>
      <c r="H29" s="10"/>
      <c r="J29" s="8" t="e">
        <f>RTD("nest.scriprtd",,"bse_fo|"&amp;$P$23&amp;""&amp;K29&amp;"CE","LTP")</f>
        <v>#N/A</v>
      </c>
      <c r="K29" s="9">
        <f t="shared" si="11"/>
        <v>82400</v>
      </c>
      <c r="L29" s="9" t="e">
        <f>RTD("nest.scriprtd",,"bse_fo|"&amp;$P$23&amp;""&amp;K29&amp;"PE","LTP")</f>
        <v>#N/A</v>
      </c>
      <c r="M29" s="9"/>
      <c r="N29" s="9" t="e">
        <f t="shared" si="9"/>
        <v>#N/A</v>
      </c>
      <c r="O29" s="9"/>
      <c r="P29" s="10"/>
    </row>
    <row r="33" spans="2:28" ht="15.75" x14ac:dyDescent="0.25">
      <c r="B33" s="3"/>
      <c r="C33" s="4" t="str">
        <f>RTD("nest.scriprtd",,"Nifty Fin Service","Index Name")</f>
        <v>Nifty Fin Service</v>
      </c>
      <c r="D33" s="13">
        <f>RTD("nest.scriprtd",,"Nifty Fin Service","Index Value")</f>
        <v>23705.95</v>
      </c>
      <c r="E33" s="4"/>
      <c r="F33" s="16">
        <f>H34/D33*100</f>
        <v>0.45347265138077142</v>
      </c>
      <c r="G33" s="4" t="s">
        <v>3</v>
      </c>
      <c r="H33" s="11">
        <f ca="1">NOW()</f>
        <v>45538.403717245368</v>
      </c>
      <c r="L33" t="s">
        <v>23</v>
      </c>
      <c r="M33" t="s">
        <v>24</v>
      </c>
      <c r="N33" t="s">
        <v>25</v>
      </c>
      <c r="O33" t="s">
        <v>26</v>
      </c>
      <c r="P33" t="s">
        <v>27</v>
      </c>
      <c r="Q33" t="s">
        <v>28</v>
      </c>
      <c r="R33" t="s">
        <v>29</v>
      </c>
      <c r="S33" t="s">
        <v>30</v>
      </c>
      <c r="T33" t="s">
        <v>31</v>
      </c>
      <c r="U33" t="s">
        <v>32</v>
      </c>
      <c r="V33" t="s">
        <v>33</v>
      </c>
      <c r="W33" t="s">
        <v>34</v>
      </c>
      <c r="X33" t="s">
        <v>35</v>
      </c>
      <c r="Y33" t="s">
        <v>36</v>
      </c>
      <c r="Z33" t="s">
        <v>37</v>
      </c>
      <c r="AA33" t="s">
        <v>38</v>
      </c>
      <c r="AB33" t="s">
        <v>39</v>
      </c>
    </row>
    <row r="34" spans="2:28" ht="15.75" x14ac:dyDescent="0.25">
      <c r="B34" s="5"/>
      <c r="C34" s="6"/>
      <c r="D34" s="6"/>
      <c r="E34" s="6"/>
      <c r="F34" s="6"/>
      <c r="G34" s="6" t="s">
        <v>4</v>
      </c>
      <c r="H34" s="14">
        <f>MIN(F36:F57)</f>
        <v>107.5</v>
      </c>
      <c r="L34" t="str">
        <f>RTD("nest.scriprtd",,"bse_fo|BANKEX2490258800CE","Exchange")</f>
        <v>BFO</v>
      </c>
      <c r="M34" t="str">
        <f>RTD("nest.scriprtd",,"bse_fo|BANKEX2490258800CE","Symbol")</f>
        <v>BKXOPT</v>
      </c>
      <c r="N34" t="str">
        <f>RTD("nest.scriprtd",,"bse_fo|BANKEX2490258800CE","Series/Expiry")</f>
        <v>02Sep2024</v>
      </c>
      <c r="O34">
        <f>RTD("nest.scriprtd",,"bse_fo|BANKEX2490258800CE","Strike Price")</f>
        <v>58800</v>
      </c>
      <c r="P34" s="1" t="str">
        <f>RTD("nest.scriprtd",,"bse_fo|BANKEX2490258800CE","Option Type")</f>
        <v>CE</v>
      </c>
      <c r="Q34">
        <f>RTD("nest.scriprtd",,"bse_fo|BANKEX2490258800CE","Bid Qty")</f>
        <v>5730</v>
      </c>
      <c r="R34">
        <f>RTD("nest.scriprtd",,"bse_fo|BANKEX2490258800CE","Bid Rate")</f>
        <v>8.1</v>
      </c>
      <c r="S34">
        <f>RTD("nest.scriprtd",,"bse_fo|BANKEX2490258800CE","Ask Rate")</f>
        <v>8.1999999999999993</v>
      </c>
      <c r="T34">
        <f>RTD("nest.scriprtd",,"bse_fo|BANKEX2490258800CE","Ask Qty")</f>
        <v>2835</v>
      </c>
      <c r="U34">
        <f>RTD("nest.scriprtd",,"bse_fo|BANKEX2490258800CE","LTP")</f>
        <v>8.15</v>
      </c>
      <c r="V34">
        <f>RTD("nest.scriprtd",,"bse_fo|BANKEX2490258800CE","% Change")</f>
        <v>-85.42</v>
      </c>
      <c r="W34">
        <f>RTD("nest.scriprtd",,"bse_fo|BANKEX2490258800CE","Volume Traded Today")</f>
        <v>12301320</v>
      </c>
      <c r="X34">
        <f>RTD("nest.scriprtd",,"bse_fo|BANKEX2490258800CE","Open")</f>
        <v>60.05</v>
      </c>
      <c r="Y34">
        <f>RTD("nest.scriprtd",,"bse_fo|BANKEX2490258800CE","High")</f>
        <v>74</v>
      </c>
      <c r="Z34">
        <f>RTD("nest.scriprtd",,"bse_fo|BANKEX2490258800CE","Low ")</f>
        <v>6.6</v>
      </c>
      <c r="AA34">
        <f>RTD("nest.scriprtd",,"bse_fo|BANKEX2490258800CE","Prev Close")</f>
        <v>55.9</v>
      </c>
      <c r="AB34">
        <f>RTD("nest.scriprtd",,"bse_fo|BANKEX2490258800CE","Net Change")</f>
        <v>-47.75</v>
      </c>
    </row>
    <row r="35" spans="2:28" x14ac:dyDescent="0.25">
      <c r="B35" s="5" t="s">
        <v>1</v>
      </c>
      <c r="C35" s="6" t="s">
        <v>0</v>
      </c>
      <c r="D35" s="6" t="s">
        <v>2</v>
      </c>
      <c r="E35" s="6"/>
      <c r="F35" s="6" t="s">
        <v>5</v>
      </c>
      <c r="G35" s="6"/>
      <c r="H35" s="7"/>
    </row>
    <row r="36" spans="2:28" x14ac:dyDescent="0.25">
      <c r="B36" s="5">
        <f>RTD("nest.scriprtd",,"nse_fo|"&amp;$H$38&amp;""&amp;C36&amp;"CE","LTP")</f>
        <v>161.6</v>
      </c>
      <c r="C36" s="6">
        <f t="shared" ref="C36:C38" si="12">+C37-50</f>
        <v>23550</v>
      </c>
      <c r="D36" s="6">
        <f>RTD("nest.scriprtd",,"nse_fo|"&amp;$H$38&amp;""&amp;C36&amp;"PE","LTP")</f>
        <v>11.75</v>
      </c>
      <c r="E36" s="6"/>
      <c r="F36" s="6">
        <f t="shared" ref="F36:F44" si="13">B36+D36</f>
        <v>173.35</v>
      </c>
      <c r="G36" s="6"/>
      <c r="H36" s="7"/>
    </row>
    <row r="37" spans="2:28" x14ac:dyDescent="0.25">
      <c r="B37" s="5">
        <f>RTD("nest.scriprtd",,"nse_fo|"&amp;$H$38&amp;""&amp;C37&amp;"CE","LTP")</f>
        <v>120.5</v>
      </c>
      <c r="C37" s="6">
        <f t="shared" si="12"/>
        <v>23600</v>
      </c>
      <c r="D37" s="6">
        <f>RTD("nest.scriprtd",,"nse_fo|"&amp;$H$38&amp;""&amp;C37&amp;"PE","LTP")</f>
        <v>19.600000000000001</v>
      </c>
      <c r="E37" s="6"/>
      <c r="F37" s="6">
        <f t="shared" si="13"/>
        <v>140.1</v>
      </c>
      <c r="G37" s="6"/>
      <c r="H37" s="7" t="s">
        <v>8</v>
      </c>
    </row>
    <row r="38" spans="2:28" x14ac:dyDescent="0.25">
      <c r="B38" s="5">
        <f>RTD("nest.scriprtd",,"nse_fo|"&amp;$H$38&amp;""&amp;C38&amp;"CE","LTP")</f>
        <v>84</v>
      </c>
      <c r="C38" s="6">
        <f t="shared" si="12"/>
        <v>23650</v>
      </c>
      <c r="D38" s="6">
        <f>RTD("nest.scriprtd",,"nse_fo|"&amp;$H$38&amp;""&amp;C38&amp;"PE","LTP")</f>
        <v>32.799999999999997</v>
      </c>
      <c r="E38" s="6"/>
      <c r="F38" s="6">
        <f t="shared" si="13"/>
        <v>116.8</v>
      </c>
      <c r="G38" s="6"/>
      <c r="H38" s="15" t="s">
        <v>41</v>
      </c>
    </row>
    <row r="39" spans="2:28" x14ac:dyDescent="0.25">
      <c r="B39" s="5">
        <f>RTD("nest.scriprtd",,"nse_fo|"&amp;$H$38&amp;""&amp;C39&amp;"CE","LTP")</f>
        <v>53.65</v>
      </c>
      <c r="C39" s="6">
        <f>+C40-50</f>
        <v>23700</v>
      </c>
      <c r="D39" s="6">
        <f>RTD("nest.scriprtd",,"nse_fo|"&amp;$H$38&amp;""&amp;C39&amp;"PE","LTP")</f>
        <v>53.85</v>
      </c>
      <c r="E39" s="6"/>
      <c r="F39" s="6">
        <f t="shared" si="13"/>
        <v>107.5</v>
      </c>
      <c r="G39" s="6"/>
      <c r="H39" s="7"/>
    </row>
    <row r="40" spans="2:28" ht="15.75" x14ac:dyDescent="0.25">
      <c r="B40" s="5">
        <f>RTD("nest.scriprtd",,"nse_fo|"&amp;$H$38&amp;""&amp;C40&amp;"CE","LTP")</f>
        <v>35.200000000000003</v>
      </c>
      <c r="C40" s="12">
        <v>23750</v>
      </c>
      <c r="D40" s="6">
        <f>RTD("nest.scriprtd",,"nse_fo|"&amp;$H$38&amp;""&amp;C40&amp;"PE","LTP")</f>
        <v>85.6</v>
      </c>
      <c r="E40" s="6"/>
      <c r="F40" s="6">
        <f t="shared" si="13"/>
        <v>120.8</v>
      </c>
      <c r="G40" s="6"/>
      <c r="H40" s="7"/>
    </row>
    <row r="41" spans="2:28" x14ac:dyDescent="0.25">
      <c r="B41" s="5">
        <f>RTD("nest.scriprtd",,"nse_fo|"&amp;$H$38&amp;""&amp;C41&amp;"CE","LTP")</f>
        <v>22.8</v>
      </c>
      <c r="C41" s="6">
        <f>C40+50</f>
        <v>23800</v>
      </c>
      <c r="D41" s="6">
        <f>RTD("nest.scriprtd",,"nse_fo|"&amp;$H$38&amp;""&amp;C41&amp;"PE","LTP")</f>
        <v>121.7</v>
      </c>
      <c r="E41" s="6"/>
      <c r="F41" s="6">
        <f t="shared" si="13"/>
        <v>144.5</v>
      </c>
      <c r="G41" s="6"/>
      <c r="H41" s="7"/>
    </row>
    <row r="42" spans="2:28" x14ac:dyDescent="0.25">
      <c r="B42" s="5">
        <f>RTD("nest.scriprtd",,"nse_fo|"&amp;$H$38&amp;""&amp;C42&amp;"CE","LTP")</f>
        <v>14</v>
      </c>
      <c r="C42" s="6">
        <f t="shared" ref="C42:C44" si="14">C41+50</f>
        <v>23850</v>
      </c>
      <c r="D42" s="6">
        <f>RTD("nest.scriprtd",,"nse_fo|"&amp;$H$38&amp;""&amp;C42&amp;"PE","LTP")</f>
        <v>163.5</v>
      </c>
      <c r="E42" s="6"/>
      <c r="F42" s="6">
        <f t="shared" si="13"/>
        <v>177.5</v>
      </c>
      <c r="G42" s="6"/>
      <c r="H42" s="7"/>
    </row>
    <row r="43" spans="2:28" x14ac:dyDescent="0.25">
      <c r="B43" s="5">
        <f>RTD("nest.scriprtd",,"nse_fo|"&amp;$H$38&amp;""&amp;C43&amp;"CE","LTP")</f>
        <v>8.1999999999999993</v>
      </c>
      <c r="C43" s="6">
        <f t="shared" si="14"/>
        <v>23900</v>
      </c>
      <c r="D43" s="6">
        <f>RTD("nest.scriprtd",,"nse_fo|"&amp;$H$38&amp;""&amp;C43&amp;"PE","LTP")</f>
        <v>208.45</v>
      </c>
      <c r="E43" s="6"/>
      <c r="F43" s="6">
        <f t="shared" si="13"/>
        <v>216.64999999999998</v>
      </c>
      <c r="G43" s="6"/>
      <c r="H43" s="7"/>
    </row>
    <row r="44" spans="2:28" x14ac:dyDescent="0.25">
      <c r="B44" s="8">
        <f>RTD("nest.scriprtd",,"nse_fo|"&amp;$H$38&amp;""&amp;C44&amp;"CE","LTP")</f>
        <v>4.9000000000000004</v>
      </c>
      <c r="C44" s="9">
        <f t="shared" si="14"/>
        <v>23950</v>
      </c>
      <c r="D44" s="9">
        <f>RTD("nest.scriprtd",,"nse_fo|"&amp;$H$38&amp;""&amp;C44&amp;"PE","LTP")</f>
        <v>252.65</v>
      </c>
      <c r="E44" s="9"/>
      <c r="F44" s="9">
        <f t="shared" si="13"/>
        <v>257.55</v>
      </c>
      <c r="G44" s="9"/>
      <c r="H44" s="10"/>
    </row>
  </sheetData>
  <dataValidations count="5">
    <dataValidation type="list" allowBlank="1" showInputMessage="1" showErrorMessage="1" sqref="H9">
      <formula1>$T$2:$T$7</formula1>
    </dataValidation>
    <dataValidation type="list" allowBlank="1" showInputMessage="1" showErrorMessage="1" sqref="P9">
      <formula1>$U$2:$U$6</formula1>
    </dataValidation>
    <dataValidation type="list" allowBlank="1" showInputMessage="1" showErrorMessage="1" sqref="H23">
      <formula1>$V$2:$V$6</formula1>
    </dataValidation>
    <dataValidation type="list" allowBlank="1" showInputMessage="1" showErrorMessage="1" sqref="P23">
      <formula1>$W$2:$W$7</formula1>
    </dataValidation>
    <dataValidation type="list" allowBlank="1" showInputMessage="1" showErrorMessage="1" sqref="H38">
      <formula1>$X$2:$X$7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T7" sqref="T7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22" x14ac:dyDescent="0.25">
      <c r="A2" t="e">
        <f>RTD("nest.scriprtd",,"nse_fo|FINNIFTY27AUG2423400CE","Exchange")</f>
        <v>#N/A</v>
      </c>
      <c r="B2" t="e">
        <f>RTD("nest.scriprtd",,"nse_fo|FINNIFTY27AUG2423400CE","Symbol")</f>
        <v>#N/A</v>
      </c>
      <c r="C2" t="e">
        <f>RTD("nest.scriprtd",,"nse_fo|FINNIFTY27AUG2423400CE","Series/Expiry")</f>
        <v>#N/A</v>
      </c>
      <c r="D2" t="e">
        <f>RTD("nest.scriprtd",,"nse_fo|FINNIFTY27AUG2423400CE","Strike Price")</f>
        <v>#N/A</v>
      </c>
      <c r="E2" t="e">
        <f>RTD("nest.scriprtd",,"nse_fo|FINNIFTY27AUG2423400CE","Option Type")</f>
        <v>#N/A</v>
      </c>
      <c r="F2" t="e">
        <f>RTD("nest.scriprtd",,"nse_fo|FINNIFTY27AUG2423400CE","Bid Qty")</f>
        <v>#N/A</v>
      </c>
      <c r="G2" t="e">
        <f>RTD("nest.scriprtd",,"nse_fo|FINNIFTY27AUG2423400CE","Bid Rate")</f>
        <v>#N/A</v>
      </c>
      <c r="H2" t="e">
        <f>RTD("nest.scriprtd",,"nse_fo|FINNIFTY27AUG2423400CE","Ask Rate")</f>
        <v>#N/A</v>
      </c>
      <c r="I2" t="e">
        <f>RTD("nest.scriprtd",,"nse_fo|FINNIFTY27AUG2423400CE","Ask Qty")</f>
        <v>#N/A</v>
      </c>
      <c r="J2" t="e">
        <f>RTD("nest.scriprtd",,"nse_fo|FINNIFTY27AUG2423400CE","LTP")</f>
        <v>#N/A</v>
      </c>
      <c r="K2" t="e">
        <f>RTD("nest.scriprtd",,"nse_fo|FINNIFTY27AUG2423400CE","% Change")</f>
        <v>#N/A</v>
      </c>
      <c r="L2" t="e">
        <f>RTD("nest.scriprtd",,"nse_fo|FINNIFTY27AUG2423400CE","Volume Traded Today")</f>
        <v>#N/A</v>
      </c>
      <c r="M2" t="e">
        <f>RTD("nest.scriprtd",,"nse_fo|FINNIFTY27AUG2423400CE","Open")</f>
        <v>#N/A</v>
      </c>
      <c r="N2" t="e">
        <f>RTD("nest.scriprtd",,"nse_fo|FINNIFTY27AUG2423400CE","High")</f>
        <v>#N/A</v>
      </c>
      <c r="O2" t="e">
        <f>RTD("nest.scriprtd",,"nse_fo|FINNIFTY27AUG2423400CE","Low ")</f>
        <v>#N/A</v>
      </c>
      <c r="P2" t="e">
        <f>RTD("nest.scriprtd",,"nse_fo|FINNIFTY27AUG2423400CE","Prev Close")</f>
        <v>#N/A</v>
      </c>
      <c r="Q2" t="e">
        <f>RTD("nest.scriprtd",,"nse_fo|FINNIFTY27AUG2423400CE","Net Change")</f>
        <v>#N/A</v>
      </c>
    </row>
    <row r="3" spans="1:22" x14ac:dyDescent="0.25">
      <c r="A3" t="e">
        <f>RTD("nest.scriprtd",,"nse_fo|FINNIFTY27AUG2423450CE","Exchange")</f>
        <v>#N/A</v>
      </c>
      <c r="B3" t="e">
        <f>RTD("nest.scriprtd",,"nse_fo|FINNIFTY27AUG2423450CE","Symbol")</f>
        <v>#N/A</v>
      </c>
      <c r="C3" t="e">
        <f>RTD("nest.scriprtd",,"nse_fo|FINNIFTY27AUG2423450CE","Series/Expiry")</f>
        <v>#N/A</v>
      </c>
      <c r="D3" t="e">
        <f>RTD("nest.scriprtd",,"nse_fo|FINNIFTY27AUG2423450CE","Strike Price")</f>
        <v>#N/A</v>
      </c>
      <c r="E3" t="e">
        <f>RTD("nest.scriprtd",,"nse_fo|FINNIFTY27AUG2423450CE","Option Type")</f>
        <v>#N/A</v>
      </c>
      <c r="F3" t="e">
        <f>RTD("nest.scriprtd",,"nse_fo|FINNIFTY27AUG2423450CE","Bid Qty")</f>
        <v>#N/A</v>
      </c>
      <c r="G3" t="e">
        <f>RTD("nest.scriprtd",,"nse_fo|FINNIFTY27AUG2423450CE","Bid Rate")</f>
        <v>#N/A</v>
      </c>
      <c r="H3" t="e">
        <f>RTD("nest.scriprtd",,"nse_fo|FINNIFTY27AUG2423450CE","Ask Rate")</f>
        <v>#N/A</v>
      </c>
      <c r="I3" t="e">
        <f>RTD("nest.scriprtd",,"nse_fo|FINNIFTY27AUG2423450CE","Ask Qty")</f>
        <v>#N/A</v>
      </c>
      <c r="J3" t="e">
        <f>RTD("nest.scriprtd",,"nse_fo|FINNIFTY27AUG2423450CE","LTP")</f>
        <v>#N/A</v>
      </c>
      <c r="K3" t="e">
        <f>RTD("nest.scriprtd",,"nse_fo|FINNIFTY27AUG2423450CE","% Change")</f>
        <v>#N/A</v>
      </c>
      <c r="L3" t="e">
        <f>RTD("nest.scriprtd",,"nse_fo|FINNIFTY27AUG2423450CE","Volume Traded Today")</f>
        <v>#N/A</v>
      </c>
      <c r="M3" t="e">
        <f>RTD("nest.scriprtd",,"nse_fo|FINNIFTY27AUG2423450CE","Open")</f>
        <v>#N/A</v>
      </c>
      <c r="N3" t="e">
        <f>RTD("nest.scriprtd",,"nse_fo|FINNIFTY27AUG2423450CE","High")</f>
        <v>#N/A</v>
      </c>
      <c r="O3" t="e">
        <f>RTD("nest.scriprtd",,"nse_fo|FINNIFTY27AUG2423450CE","Low ")</f>
        <v>#N/A</v>
      </c>
      <c r="P3" t="e">
        <f>RTD("nest.scriprtd",,"nse_fo|FINNIFTY27AUG2423450CE","Prev Close")</f>
        <v>#N/A</v>
      </c>
      <c r="Q3" t="e">
        <f>RTD("nest.scriprtd",,"nse_fo|FINNIFTY27AUG2423450CE","Net Change")</f>
        <v>#N/A</v>
      </c>
    </row>
    <row r="4" spans="1:22" x14ac:dyDescent="0.25">
      <c r="A4" t="e">
        <f>RTD("nest.scriprtd",,"nse_fo|FINNIFTY27AUG2423500CE","Exchange")</f>
        <v>#N/A</v>
      </c>
      <c r="B4" t="e">
        <f>RTD("nest.scriprtd",,"nse_fo|FINNIFTY27AUG2423500CE","Symbol")</f>
        <v>#N/A</v>
      </c>
      <c r="C4" t="e">
        <f>RTD("nest.scriprtd",,"nse_fo|FINNIFTY27AUG2423500CE","Series/Expiry")</f>
        <v>#N/A</v>
      </c>
      <c r="D4" t="e">
        <f>RTD("nest.scriprtd",,"nse_fo|FINNIFTY27AUG2423500CE","Strike Price")</f>
        <v>#N/A</v>
      </c>
      <c r="E4" t="e">
        <f>RTD("nest.scriprtd",,"nse_fo|FINNIFTY27AUG2423500CE","Option Type")</f>
        <v>#N/A</v>
      </c>
      <c r="F4" t="e">
        <f>RTD("nest.scriprtd",,"nse_fo|FINNIFTY27AUG2423500CE","Bid Qty")</f>
        <v>#N/A</v>
      </c>
      <c r="G4" t="e">
        <f>RTD("nest.scriprtd",,"nse_fo|FINNIFTY27AUG2423500CE","Bid Rate")</f>
        <v>#N/A</v>
      </c>
      <c r="H4" t="e">
        <f>RTD("nest.scriprtd",,"nse_fo|FINNIFTY27AUG2423500CE","Ask Rate")</f>
        <v>#N/A</v>
      </c>
      <c r="I4" t="e">
        <f>RTD("nest.scriprtd",,"nse_fo|FINNIFTY27AUG2423500CE","Ask Qty")</f>
        <v>#N/A</v>
      </c>
      <c r="J4" t="e">
        <f>RTD("nest.scriprtd",,"nse_fo|FINNIFTY27AUG2423500CE","LTP")</f>
        <v>#N/A</v>
      </c>
      <c r="K4" t="e">
        <f>RTD("nest.scriprtd",,"nse_fo|FINNIFTY27AUG2423500CE","% Change")</f>
        <v>#N/A</v>
      </c>
      <c r="L4" t="e">
        <f>RTD("nest.scriprtd",,"nse_fo|FINNIFTY27AUG2423500CE","Volume Traded Today")</f>
        <v>#N/A</v>
      </c>
      <c r="M4" t="e">
        <f>RTD("nest.scriprtd",,"nse_fo|FINNIFTY27AUG2423500CE","Open")</f>
        <v>#N/A</v>
      </c>
      <c r="N4" t="e">
        <f>RTD("nest.scriprtd",,"nse_fo|FINNIFTY27AUG2423500CE","High")</f>
        <v>#N/A</v>
      </c>
      <c r="O4" t="e">
        <f>RTD("nest.scriprtd",,"nse_fo|FINNIFTY27AUG2423500CE","Low ")</f>
        <v>#N/A</v>
      </c>
      <c r="P4" t="e">
        <f>RTD("nest.scriprtd",,"nse_fo|FINNIFTY27AUG2423500CE","Prev Close")</f>
        <v>#N/A</v>
      </c>
      <c r="Q4" t="e">
        <f>RTD("nest.scriprtd",,"nse_fo|FINNIFTY27AUG2423500CE","Net Change")</f>
        <v>#N/A</v>
      </c>
    </row>
    <row r="5" spans="1:22" x14ac:dyDescent="0.25">
      <c r="A5" t="e">
        <f>RTD("nest.scriprtd",,"nse_fo|FINNIFTY27AUG2423600CE","Exchange")</f>
        <v>#N/A</v>
      </c>
      <c r="B5" t="e">
        <f>RTD("nest.scriprtd",,"nse_fo|FINNIFTY27AUG2423600CE","Symbol")</f>
        <v>#N/A</v>
      </c>
      <c r="C5" t="e">
        <f>RTD("nest.scriprtd",,"nse_fo|FINNIFTY27AUG2423600CE","Series/Expiry")</f>
        <v>#N/A</v>
      </c>
      <c r="D5" t="e">
        <f>RTD("nest.scriprtd",,"nse_fo|FINNIFTY27AUG2423600CE","Strike Price")</f>
        <v>#N/A</v>
      </c>
      <c r="E5" t="e">
        <f>RTD("nest.scriprtd",,"nse_fo|FINNIFTY27AUG2423600CE","Option Type")</f>
        <v>#N/A</v>
      </c>
      <c r="F5" t="e">
        <f>RTD("nest.scriprtd",,"nse_fo|FINNIFTY27AUG2423600CE","Bid Qty")</f>
        <v>#N/A</v>
      </c>
      <c r="G5" t="e">
        <f>RTD("nest.scriprtd",,"nse_fo|FINNIFTY27AUG2423600CE","Bid Rate")</f>
        <v>#N/A</v>
      </c>
      <c r="H5" t="e">
        <f>RTD("nest.scriprtd",,"nse_fo|FINNIFTY27AUG2423600CE","Ask Rate")</f>
        <v>#N/A</v>
      </c>
      <c r="I5" t="e">
        <f>RTD("nest.scriprtd",,"nse_fo|FINNIFTY27AUG2423600CE","Ask Qty")</f>
        <v>#N/A</v>
      </c>
      <c r="J5" t="e">
        <f>RTD("nest.scriprtd",,"nse_fo|FINNIFTY27AUG2423600CE","LTP")</f>
        <v>#N/A</v>
      </c>
      <c r="K5" t="e">
        <f>RTD("nest.scriprtd",,"nse_fo|FINNIFTY27AUG2423600CE","% Change")</f>
        <v>#N/A</v>
      </c>
      <c r="L5" t="e">
        <f>RTD("nest.scriprtd",,"nse_fo|FINNIFTY27AUG2423600CE","Volume Traded Today")</f>
        <v>#N/A</v>
      </c>
      <c r="M5" t="e">
        <f>RTD("nest.scriprtd",,"nse_fo|FINNIFTY27AUG2423600CE","Open")</f>
        <v>#N/A</v>
      </c>
      <c r="N5" t="e">
        <f>RTD("nest.scriprtd",,"nse_fo|FINNIFTY27AUG2423600CE","High")</f>
        <v>#N/A</v>
      </c>
      <c r="O5" t="e">
        <f>RTD("nest.scriprtd",,"nse_fo|FINNIFTY27AUG2423600CE","Low ")</f>
        <v>#N/A</v>
      </c>
      <c r="P5" t="e">
        <f>RTD("nest.scriprtd",,"nse_fo|FINNIFTY27AUG2423600CE","Prev Close")</f>
        <v>#N/A</v>
      </c>
      <c r="Q5" t="e">
        <f>RTD("nest.scriprtd",,"nse_fo|FINNIFTY27AUG2423600CE","Net Change")</f>
        <v>#N/A</v>
      </c>
      <c r="U5" t="e">
        <f>+T6+T7</f>
        <v>#N/A</v>
      </c>
    </row>
    <row r="6" spans="1:22" x14ac:dyDescent="0.25">
      <c r="A6" t="e">
        <f>RTD("nest.scriprtd",,"nse_fo|FINNIFTY27AUG2423650CE","Exchange")</f>
        <v>#N/A</v>
      </c>
      <c r="B6" t="e">
        <f>RTD("nest.scriprtd",,"nse_fo|FINNIFTY27AUG2423650CE","Symbol")</f>
        <v>#N/A</v>
      </c>
      <c r="C6" t="e">
        <f>RTD("nest.scriprtd",,"nse_fo|FINNIFTY27AUG2423650CE","Series/Expiry")</f>
        <v>#N/A</v>
      </c>
      <c r="D6" t="e">
        <f>RTD("nest.scriprtd",,"nse_fo|FINNIFTY27AUG2423650CE","Strike Price")</f>
        <v>#N/A</v>
      </c>
      <c r="E6" t="e">
        <f>RTD("nest.scriprtd",,"nse_fo|FINNIFTY27AUG2423650CE","Option Type")</f>
        <v>#N/A</v>
      </c>
      <c r="F6" t="e">
        <f>RTD("nest.scriprtd",,"nse_fo|FINNIFTY27AUG2423650CE","Bid Qty")</f>
        <v>#N/A</v>
      </c>
      <c r="G6" t="e">
        <f>RTD("nest.scriprtd",,"nse_fo|FINNIFTY27AUG2423650CE","Bid Rate")</f>
        <v>#N/A</v>
      </c>
      <c r="H6" t="e">
        <f>RTD("nest.scriprtd",,"nse_fo|FINNIFTY27AUG2423650CE","Ask Rate")</f>
        <v>#N/A</v>
      </c>
      <c r="I6" t="e">
        <f>RTD("nest.scriprtd",,"nse_fo|FINNIFTY27AUG2423650CE","Ask Qty")</f>
        <v>#N/A</v>
      </c>
      <c r="J6" t="e">
        <f>RTD("nest.scriprtd",,"nse_fo|FINNIFTY27AUG2423650CE","LTP")</f>
        <v>#N/A</v>
      </c>
      <c r="K6" t="e">
        <f>RTD("nest.scriprtd",,"nse_fo|FINNIFTY27AUG2423650CE","% Change")</f>
        <v>#N/A</v>
      </c>
      <c r="L6" t="e">
        <f>RTD("nest.scriprtd",,"nse_fo|FINNIFTY27AUG2423650CE","Volume Traded Today")</f>
        <v>#N/A</v>
      </c>
      <c r="M6" t="e">
        <f>RTD("nest.scriprtd",,"nse_fo|FINNIFTY27AUG2423650CE","Open")</f>
        <v>#N/A</v>
      </c>
      <c r="N6" t="e">
        <f>RTD("nest.scriprtd",,"nse_fo|FINNIFTY27AUG2423650CE","High")</f>
        <v>#N/A</v>
      </c>
      <c r="O6" t="e">
        <f>RTD("nest.scriprtd",,"nse_fo|FINNIFTY27AUG2423650CE","Low ")</f>
        <v>#N/A</v>
      </c>
      <c r="P6" t="e">
        <f>RTD("nest.scriprtd",,"nse_fo|FINNIFTY27AUG2423650CE","Prev Close")</f>
        <v>#N/A</v>
      </c>
      <c r="Q6" t="e">
        <f>RTD("nest.scriprtd",,"nse_fo|FINNIFTY27AUG2423650CE","Net Change")</f>
        <v>#N/A</v>
      </c>
      <c r="T6" t="e">
        <f>+J4-J9+J16-J15</f>
        <v>#N/A</v>
      </c>
      <c r="V6">
        <v>84</v>
      </c>
    </row>
    <row r="7" spans="1:22" x14ac:dyDescent="0.25">
      <c r="T7" t="e">
        <f>+J5-J6+J17-J10</f>
        <v>#N/A</v>
      </c>
    </row>
    <row r="9" spans="1:22" x14ac:dyDescent="0.25">
      <c r="A9" t="e">
        <f>RTD("nest.scriprtd",,"nse_fo|FINNIFTY27AUG2423550CE","Exchange")</f>
        <v>#N/A</v>
      </c>
      <c r="B9" t="e">
        <f>RTD("nest.scriprtd",,"nse_fo|FINNIFTY27AUG2423550CE","Symbol")</f>
        <v>#N/A</v>
      </c>
      <c r="C9" t="e">
        <f>RTD("nest.scriprtd",,"nse_fo|FINNIFTY27AUG2423550CE","Series/Expiry")</f>
        <v>#N/A</v>
      </c>
      <c r="D9" t="e">
        <f>RTD("nest.scriprtd",,"nse_fo|FINNIFTY27AUG2423550CE","Strike Price")</f>
        <v>#N/A</v>
      </c>
      <c r="E9" t="e">
        <f>RTD("nest.scriprtd",,"nse_fo|FINNIFTY27AUG2423550CE","Option Type")</f>
        <v>#N/A</v>
      </c>
      <c r="F9" t="e">
        <f>RTD("nest.scriprtd",,"nse_fo|FINNIFTY27AUG2423550CE","Bid Qty")</f>
        <v>#N/A</v>
      </c>
      <c r="G9" t="e">
        <f>RTD("nest.scriprtd",,"nse_fo|FINNIFTY27AUG2423550CE","Bid Rate")</f>
        <v>#N/A</v>
      </c>
      <c r="H9" t="e">
        <f>RTD("nest.scriprtd",,"nse_fo|FINNIFTY27AUG2423550CE","Ask Rate")</f>
        <v>#N/A</v>
      </c>
      <c r="I9" t="e">
        <f>RTD("nest.scriprtd",,"nse_fo|FINNIFTY27AUG2423550CE","Ask Qty")</f>
        <v>#N/A</v>
      </c>
      <c r="J9" t="e">
        <f>RTD("nest.scriprtd",,"nse_fo|FINNIFTY27AUG2423550CE","LTP")</f>
        <v>#N/A</v>
      </c>
      <c r="K9" t="e">
        <f>RTD("nest.scriprtd",,"nse_fo|FINNIFTY27AUG2423550CE","% Change")</f>
        <v>#N/A</v>
      </c>
      <c r="L9" t="e">
        <f>RTD("nest.scriprtd",,"nse_fo|FINNIFTY27AUG2423550CE","Volume Traded Today")</f>
        <v>#N/A</v>
      </c>
      <c r="M9" t="e">
        <f>RTD("nest.scriprtd",,"nse_fo|FINNIFTY27AUG2423550CE","Open")</f>
        <v>#N/A</v>
      </c>
      <c r="N9" t="e">
        <f>RTD("nest.scriprtd",,"nse_fo|FINNIFTY27AUG2423550CE","High")</f>
        <v>#N/A</v>
      </c>
      <c r="O9" t="e">
        <f>RTD("nest.scriprtd",,"nse_fo|FINNIFTY27AUG2423550CE","Low ")</f>
        <v>#N/A</v>
      </c>
      <c r="P9" t="e">
        <f>RTD("nest.scriprtd",,"nse_fo|FINNIFTY27AUG2423550CE","Prev Close")</f>
        <v>#N/A</v>
      </c>
      <c r="Q9" t="e">
        <f>RTD("nest.scriprtd",,"nse_fo|FINNIFTY27AUG2423550CE","Net Change")</f>
        <v>#N/A</v>
      </c>
    </row>
    <row r="10" spans="1:22" x14ac:dyDescent="0.25">
      <c r="A10" t="e">
        <f>RTD("nest.scriprtd",,"nse_fo|FINNIFTY27AUG2423550PE","Exchange")</f>
        <v>#N/A</v>
      </c>
      <c r="B10" t="e">
        <f>RTD("nest.scriprtd",,"nse_fo|FINNIFTY27AUG2423550PE","Symbol")</f>
        <v>#N/A</v>
      </c>
      <c r="C10" t="e">
        <f>RTD("nest.scriprtd",,"nse_fo|FINNIFTY27AUG2423550PE","Series/Expiry")</f>
        <v>#N/A</v>
      </c>
      <c r="D10" t="e">
        <f>RTD("nest.scriprtd",,"nse_fo|FINNIFTY27AUG2423550PE","Strike Price")</f>
        <v>#N/A</v>
      </c>
      <c r="E10" t="e">
        <f>RTD("nest.scriprtd",,"nse_fo|FINNIFTY27AUG2423550PE","Option Type")</f>
        <v>#N/A</v>
      </c>
      <c r="F10" t="e">
        <f>RTD("nest.scriprtd",,"nse_fo|FINNIFTY27AUG2423550PE","Bid Qty")</f>
        <v>#N/A</v>
      </c>
      <c r="G10" t="e">
        <f>RTD("nest.scriprtd",,"nse_fo|FINNIFTY27AUG2423550PE","Bid Rate")</f>
        <v>#N/A</v>
      </c>
      <c r="H10" t="e">
        <f>RTD("nest.scriprtd",,"nse_fo|FINNIFTY27AUG2423550PE","Ask Rate")</f>
        <v>#N/A</v>
      </c>
      <c r="I10" t="e">
        <f>RTD("nest.scriprtd",,"nse_fo|FINNIFTY27AUG2423550PE","Ask Qty")</f>
        <v>#N/A</v>
      </c>
      <c r="J10" t="e">
        <f>RTD("nest.scriprtd",,"nse_fo|FINNIFTY27AUG2423550PE","LTP")</f>
        <v>#N/A</v>
      </c>
      <c r="K10" t="e">
        <f>RTD("nest.scriprtd",,"nse_fo|FINNIFTY27AUG2423550PE","% Change")</f>
        <v>#N/A</v>
      </c>
      <c r="L10" t="e">
        <f>RTD("nest.scriprtd",,"nse_fo|FINNIFTY27AUG2423550PE","Volume Traded Today")</f>
        <v>#N/A</v>
      </c>
      <c r="M10" t="e">
        <f>RTD("nest.scriprtd",,"nse_fo|FINNIFTY27AUG2423550PE","Open")</f>
        <v>#N/A</v>
      </c>
      <c r="N10" t="e">
        <f>RTD("nest.scriprtd",,"nse_fo|FINNIFTY27AUG2423550PE","High")</f>
        <v>#N/A</v>
      </c>
      <c r="O10" t="e">
        <f>RTD("nest.scriprtd",,"nse_fo|FINNIFTY27AUG2423550PE","Low ")</f>
        <v>#N/A</v>
      </c>
      <c r="P10" t="e">
        <f>RTD("nest.scriprtd",,"nse_fo|FINNIFTY27AUG2423550PE","Prev Close")</f>
        <v>#N/A</v>
      </c>
      <c r="Q10" t="e">
        <f>RTD("nest.scriprtd",,"nse_fo|FINNIFTY27AUG2423550PE","Net Change")</f>
        <v>#N/A</v>
      </c>
    </row>
    <row r="14" spans="1:22" x14ac:dyDescent="0.25">
      <c r="A14" t="e">
        <f>RTD("nest.scriprtd",,"nse_fo|FINNIFTY27AUG2423400PE","Exchange")</f>
        <v>#N/A</v>
      </c>
      <c r="B14" t="e">
        <f>RTD("nest.scriprtd",,"nse_fo|FINNIFTY27AUG2423400PE","Symbol")</f>
        <v>#N/A</v>
      </c>
      <c r="C14" t="e">
        <f>RTD("nest.scriprtd",,"nse_fo|FINNIFTY27AUG2423400PE","Series/Expiry")</f>
        <v>#N/A</v>
      </c>
      <c r="D14" t="e">
        <f>RTD("nest.scriprtd",,"nse_fo|FINNIFTY27AUG2423400PE","Strike Price")</f>
        <v>#N/A</v>
      </c>
      <c r="E14" t="e">
        <f>RTD("nest.scriprtd",,"nse_fo|FINNIFTY27AUG2423400PE","Option Type")</f>
        <v>#N/A</v>
      </c>
      <c r="F14" t="e">
        <f>RTD("nest.scriprtd",,"nse_fo|FINNIFTY27AUG2423400PE","Bid Qty")</f>
        <v>#N/A</v>
      </c>
      <c r="G14" t="e">
        <f>RTD("nest.scriprtd",,"nse_fo|FINNIFTY27AUG2423400PE","Bid Rate")</f>
        <v>#N/A</v>
      </c>
      <c r="H14" t="e">
        <f>RTD("nest.scriprtd",,"nse_fo|FINNIFTY27AUG2423400PE","Ask Rate")</f>
        <v>#N/A</v>
      </c>
      <c r="I14" t="e">
        <f>RTD("nest.scriprtd",,"nse_fo|FINNIFTY27AUG2423400PE","Ask Qty")</f>
        <v>#N/A</v>
      </c>
      <c r="J14" t="e">
        <f>RTD("nest.scriprtd",,"nse_fo|FINNIFTY27AUG2423400PE","LTP")</f>
        <v>#N/A</v>
      </c>
      <c r="K14" t="e">
        <f>RTD("nest.scriprtd",,"nse_fo|FINNIFTY27AUG2423400PE","% Change")</f>
        <v>#N/A</v>
      </c>
      <c r="L14" t="e">
        <f>RTD("nest.scriprtd",,"nse_fo|FINNIFTY27AUG2423400PE","Volume Traded Today")</f>
        <v>#N/A</v>
      </c>
      <c r="M14" t="e">
        <f>RTD("nest.scriprtd",,"nse_fo|FINNIFTY27AUG2423400PE","Open")</f>
        <v>#N/A</v>
      </c>
      <c r="N14" t="e">
        <f>RTD("nest.scriprtd",,"nse_fo|FINNIFTY27AUG2423400PE","High")</f>
        <v>#N/A</v>
      </c>
      <c r="O14" t="e">
        <f>RTD("nest.scriprtd",,"nse_fo|FINNIFTY27AUG2423400PE","Low ")</f>
        <v>#N/A</v>
      </c>
      <c r="P14" t="e">
        <f>RTD("nest.scriprtd",,"nse_fo|FINNIFTY27AUG2423400PE","Prev Close")</f>
        <v>#N/A</v>
      </c>
      <c r="Q14" t="e">
        <f>RTD("nest.scriprtd",,"nse_fo|FINNIFTY27AUG2423400PE","Net Change")</f>
        <v>#N/A</v>
      </c>
    </row>
    <row r="15" spans="1:22" x14ac:dyDescent="0.25">
      <c r="A15" t="e">
        <f>RTD("nest.scriprtd",,"nse_fo|FINNIFTY27AUG2423450PE","Exchange")</f>
        <v>#N/A</v>
      </c>
      <c r="B15" t="e">
        <f>RTD("nest.scriprtd",,"nse_fo|FINNIFTY27AUG2423450PE","Symbol")</f>
        <v>#N/A</v>
      </c>
      <c r="C15" t="e">
        <f>RTD("nest.scriprtd",,"nse_fo|FINNIFTY27AUG2423450PE","Series/Expiry")</f>
        <v>#N/A</v>
      </c>
      <c r="D15" t="e">
        <f>RTD("nest.scriprtd",,"nse_fo|FINNIFTY27AUG2423450PE","Strike Price")</f>
        <v>#N/A</v>
      </c>
      <c r="E15" t="e">
        <f>RTD("nest.scriprtd",,"nse_fo|FINNIFTY27AUG2423450PE","Option Type")</f>
        <v>#N/A</v>
      </c>
      <c r="F15" t="e">
        <f>RTD("nest.scriprtd",,"nse_fo|FINNIFTY27AUG2423450PE","Bid Qty")</f>
        <v>#N/A</v>
      </c>
      <c r="G15" t="e">
        <f>RTD("nest.scriprtd",,"nse_fo|FINNIFTY27AUG2423450PE","Bid Rate")</f>
        <v>#N/A</v>
      </c>
      <c r="H15" t="e">
        <f>RTD("nest.scriprtd",,"nse_fo|FINNIFTY27AUG2423450PE","Ask Rate")</f>
        <v>#N/A</v>
      </c>
      <c r="I15" t="e">
        <f>RTD("nest.scriprtd",,"nse_fo|FINNIFTY27AUG2423450PE","Ask Qty")</f>
        <v>#N/A</v>
      </c>
      <c r="J15" t="e">
        <f>RTD("nest.scriprtd",,"nse_fo|FINNIFTY27AUG2423450PE","LTP")</f>
        <v>#N/A</v>
      </c>
      <c r="K15" t="e">
        <f>RTD("nest.scriprtd",,"nse_fo|FINNIFTY27AUG2423450PE","% Change")</f>
        <v>#N/A</v>
      </c>
      <c r="L15" t="e">
        <f>RTD("nest.scriprtd",,"nse_fo|FINNIFTY27AUG2423450PE","Volume Traded Today")</f>
        <v>#N/A</v>
      </c>
      <c r="M15" t="e">
        <f>RTD("nest.scriprtd",,"nse_fo|FINNIFTY27AUG2423450PE","Open")</f>
        <v>#N/A</v>
      </c>
      <c r="N15" t="e">
        <f>RTD("nest.scriprtd",,"nse_fo|FINNIFTY27AUG2423450PE","High")</f>
        <v>#N/A</v>
      </c>
      <c r="O15" t="e">
        <f>RTD("nest.scriprtd",,"nse_fo|FINNIFTY27AUG2423450PE","Low ")</f>
        <v>#N/A</v>
      </c>
      <c r="P15" t="e">
        <f>RTD("nest.scriprtd",,"nse_fo|FINNIFTY27AUG2423450PE","Prev Close")</f>
        <v>#N/A</v>
      </c>
      <c r="Q15" t="e">
        <f>RTD("nest.scriprtd",,"nse_fo|FINNIFTY27AUG2423450PE","Net Change")</f>
        <v>#N/A</v>
      </c>
    </row>
    <row r="16" spans="1:22" x14ac:dyDescent="0.25">
      <c r="A16" t="e">
        <f>RTD("nest.scriprtd",,"nse_fo|FINNIFTY27AUG2423500PE","Exchange")</f>
        <v>#N/A</v>
      </c>
      <c r="B16" t="e">
        <f>RTD("nest.scriprtd",,"nse_fo|FINNIFTY27AUG2423500PE","Symbol")</f>
        <v>#N/A</v>
      </c>
      <c r="C16" t="e">
        <f>RTD("nest.scriprtd",,"nse_fo|FINNIFTY27AUG2423500PE","Series/Expiry")</f>
        <v>#N/A</v>
      </c>
      <c r="D16" t="e">
        <f>RTD("nest.scriprtd",,"nse_fo|FINNIFTY27AUG2423500PE","Strike Price")</f>
        <v>#N/A</v>
      </c>
      <c r="E16" t="e">
        <f>RTD("nest.scriprtd",,"nse_fo|FINNIFTY27AUG2423500PE","Option Type")</f>
        <v>#N/A</v>
      </c>
      <c r="F16" t="e">
        <f>RTD("nest.scriprtd",,"nse_fo|FINNIFTY27AUG2423500PE","Bid Qty")</f>
        <v>#N/A</v>
      </c>
      <c r="G16" t="e">
        <f>RTD("nest.scriprtd",,"nse_fo|FINNIFTY27AUG2423500PE","Bid Rate")</f>
        <v>#N/A</v>
      </c>
      <c r="H16" t="e">
        <f>RTD("nest.scriprtd",,"nse_fo|FINNIFTY27AUG2423500PE","Ask Rate")</f>
        <v>#N/A</v>
      </c>
      <c r="I16" t="e">
        <f>RTD("nest.scriprtd",,"nse_fo|FINNIFTY27AUG2423500PE","Ask Qty")</f>
        <v>#N/A</v>
      </c>
      <c r="J16" t="e">
        <f>RTD("nest.scriprtd",,"nse_fo|FINNIFTY27AUG2423500PE","LTP")</f>
        <v>#N/A</v>
      </c>
      <c r="K16" t="e">
        <f>RTD("nest.scriprtd",,"nse_fo|FINNIFTY27AUG2423500PE","% Change")</f>
        <v>#N/A</v>
      </c>
      <c r="L16" t="e">
        <f>RTD("nest.scriprtd",,"nse_fo|FINNIFTY27AUG2423500PE","Volume Traded Today")</f>
        <v>#N/A</v>
      </c>
      <c r="M16" t="e">
        <f>RTD("nest.scriprtd",,"nse_fo|FINNIFTY27AUG2423500PE","Open")</f>
        <v>#N/A</v>
      </c>
      <c r="N16" t="e">
        <f>RTD("nest.scriprtd",,"nse_fo|FINNIFTY27AUG2423500PE","High")</f>
        <v>#N/A</v>
      </c>
      <c r="O16" t="e">
        <f>RTD("nest.scriprtd",,"nse_fo|FINNIFTY27AUG2423500PE","Low ")</f>
        <v>#N/A</v>
      </c>
      <c r="P16" t="e">
        <f>RTD("nest.scriprtd",,"nse_fo|FINNIFTY27AUG2423500PE","Prev Close")</f>
        <v>#N/A</v>
      </c>
      <c r="Q16" t="e">
        <f>RTD("nest.scriprtd",,"nse_fo|FINNIFTY27AUG2423500PE","Net Change")</f>
        <v>#N/A</v>
      </c>
    </row>
    <row r="17" spans="1:17" x14ac:dyDescent="0.25">
      <c r="A17" t="e">
        <f>RTD("nest.scriprtd",,"nse_fo|FINNIFTY27AUG2423600PE","Exchange")</f>
        <v>#N/A</v>
      </c>
      <c r="B17" t="e">
        <f>RTD("nest.scriprtd",,"nse_fo|FINNIFTY27AUG2423600PE","Symbol")</f>
        <v>#N/A</v>
      </c>
      <c r="C17" t="e">
        <f>RTD("nest.scriprtd",,"nse_fo|FINNIFTY27AUG2423600PE","Series/Expiry")</f>
        <v>#N/A</v>
      </c>
      <c r="D17" t="e">
        <f>RTD("nest.scriprtd",,"nse_fo|FINNIFTY27AUG2423600PE","Strike Price")</f>
        <v>#N/A</v>
      </c>
      <c r="E17" t="e">
        <f>RTD("nest.scriprtd",,"nse_fo|FINNIFTY27AUG2423600PE","Option Type")</f>
        <v>#N/A</v>
      </c>
      <c r="F17" t="e">
        <f>RTD("nest.scriprtd",,"nse_fo|FINNIFTY27AUG2423600PE","Bid Qty")</f>
        <v>#N/A</v>
      </c>
      <c r="G17" t="e">
        <f>RTD("nest.scriprtd",,"nse_fo|FINNIFTY27AUG2423600PE","Bid Rate")</f>
        <v>#N/A</v>
      </c>
      <c r="H17" t="e">
        <f>RTD("nest.scriprtd",,"nse_fo|FINNIFTY27AUG2423600PE","Ask Rate")</f>
        <v>#N/A</v>
      </c>
      <c r="I17" t="e">
        <f>RTD("nest.scriprtd",,"nse_fo|FINNIFTY27AUG2423600PE","Ask Qty")</f>
        <v>#N/A</v>
      </c>
      <c r="J17" t="e">
        <f>RTD("nest.scriprtd",,"nse_fo|FINNIFTY27AUG2423600PE","LTP")</f>
        <v>#N/A</v>
      </c>
      <c r="K17" t="e">
        <f>RTD("nest.scriprtd",,"nse_fo|FINNIFTY27AUG2423600PE","% Change")</f>
        <v>#N/A</v>
      </c>
      <c r="L17" t="e">
        <f>RTD("nest.scriprtd",,"nse_fo|FINNIFTY27AUG2423600PE","Volume Traded Today")</f>
        <v>#N/A</v>
      </c>
      <c r="M17" t="e">
        <f>RTD("nest.scriprtd",,"nse_fo|FINNIFTY27AUG2423600PE","Open")</f>
        <v>#N/A</v>
      </c>
      <c r="N17" t="e">
        <f>RTD("nest.scriprtd",,"nse_fo|FINNIFTY27AUG2423600PE","High")</f>
        <v>#N/A</v>
      </c>
      <c r="O17" t="e">
        <f>RTD("nest.scriprtd",,"nse_fo|FINNIFTY27AUG2423600PE","Low ")</f>
        <v>#N/A</v>
      </c>
      <c r="P17" t="e">
        <f>RTD("nest.scriprtd",,"nse_fo|FINNIFTY27AUG2423600PE","Prev Close")</f>
        <v>#N/A</v>
      </c>
      <c r="Q17" t="e">
        <f>RTD("nest.scriprtd",,"nse_fo|FINNIFTY27AUG2423600PE","Net Change")</f>
        <v>#N/A</v>
      </c>
    </row>
    <row r="18" spans="1:17" x14ac:dyDescent="0.25">
      <c r="A18" t="e">
        <f>RTD("nest.scriprtd",,"nse_fo|FINNIFTY27AUG2423650PE","Exchange")</f>
        <v>#N/A</v>
      </c>
      <c r="B18" t="e">
        <f>RTD("nest.scriprtd",,"nse_fo|FINNIFTY27AUG2423650PE","Symbol")</f>
        <v>#N/A</v>
      </c>
      <c r="C18" t="e">
        <f>RTD("nest.scriprtd",,"nse_fo|FINNIFTY27AUG2423650PE","Series/Expiry")</f>
        <v>#N/A</v>
      </c>
      <c r="D18" t="e">
        <f>RTD("nest.scriprtd",,"nse_fo|FINNIFTY27AUG2423650PE","Strike Price")</f>
        <v>#N/A</v>
      </c>
      <c r="E18" t="e">
        <f>RTD("nest.scriprtd",,"nse_fo|FINNIFTY27AUG2423650PE","Option Type")</f>
        <v>#N/A</v>
      </c>
      <c r="F18" t="e">
        <f>RTD("nest.scriprtd",,"nse_fo|FINNIFTY27AUG2423650PE","Bid Qty")</f>
        <v>#N/A</v>
      </c>
      <c r="G18" t="e">
        <f>RTD("nest.scriprtd",,"nse_fo|FINNIFTY27AUG2423650PE","Bid Rate")</f>
        <v>#N/A</v>
      </c>
      <c r="H18" t="e">
        <f>RTD("nest.scriprtd",,"nse_fo|FINNIFTY27AUG2423650PE","Ask Rate")</f>
        <v>#N/A</v>
      </c>
      <c r="I18" t="e">
        <f>RTD("nest.scriprtd",,"nse_fo|FINNIFTY27AUG2423650PE","Ask Qty")</f>
        <v>#N/A</v>
      </c>
      <c r="J18" t="e">
        <f>RTD("nest.scriprtd",,"nse_fo|FINNIFTY27AUG2423650PE","LTP")</f>
        <v>#N/A</v>
      </c>
      <c r="K18" t="e">
        <f>RTD("nest.scriprtd",,"nse_fo|FINNIFTY27AUG2423650PE","% Change")</f>
        <v>#N/A</v>
      </c>
      <c r="L18" t="e">
        <f>RTD("nest.scriprtd",,"nse_fo|FINNIFTY27AUG2423650PE","Volume Traded Today")</f>
        <v>#N/A</v>
      </c>
      <c r="M18" t="e">
        <f>RTD("nest.scriprtd",,"nse_fo|FINNIFTY27AUG2423650PE","Open")</f>
        <v>#N/A</v>
      </c>
      <c r="N18" t="e">
        <f>RTD("nest.scriprtd",,"nse_fo|FINNIFTY27AUG2423650PE","High")</f>
        <v>#N/A</v>
      </c>
      <c r="O18" t="e">
        <f>RTD("nest.scriprtd",,"nse_fo|FINNIFTY27AUG2423650PE","Low ")</f>
        <v>#N/A</v>
      </c>
      <c r="P18" t="e">
        <f>RTD("nest.scriprtd",,"nse_fo|FINNIFTY27AUG2423650PE","Prev Close")</f>
        <v>#N/A</v>
      </c>
      <c r="Q18" t="e">
        <f>RTD("nest.scriprtd",,"nse_fo|FINNIFTY27AUG2423650PE","Net Change")</f>
        <v>#N/A</v>
      </c>
    </row>
    <row r="19" spans="1:17" x14ac:dyDescent="0.25">
      <c r="A19" t="e">
        <f>RTD("nest.scriprtd",,"nse_fo|FINNIFTY27AUG2423700PE","Exchange")</f>
        <v>#N/A</v>
      </c>
      <c r="B19" t="e">
        <f>RTD("nest.scriprtd",,"nse_fo|FINNIFTY27AUG2423700PE","Symbol")</f>
        <v>#N/A</v>
      </c>
      <c r="C19" t="e">
        <f>RTD("nest.scriprtd",,"nse_fo|FINNIFTY27AUG2423700PE","Series/Expiry")</f>
        <v>#N/A</v>
      </c>
      <c r="D19" t="e">
        <f>RTD("nest.scriprtd",,"nse_fo|FINNIFTY27AUG2423700PE","Strike Price")</f>
        <v>#N/A</v>
      </c>
      <c r="E19" t="e">
        <f>RTD("nest.scriprtd",,"nse_fo|FINNIFTY27AUG2423700PE","Option Type")</f>
        <v>#N/A</v>
      </c>
      <c r="F19" t="e">
        <f>RTD("nest.scriprtd",,"nse_fo|FINNIFTY27AUG2423700PE","Bid Qty")</f>
        <v>#N/A</v>
      </c>
      <c r="G19" t="e">
        <f>RTD("nest.scriprtd",,"nse_fo|FINNIFTY27AUG2423700PE","Bid Rate")</f>
        <v>#N/A</v>
      </c>
      <c r="H19" t="e">
        <f>RTD("nest.scriprtd",,"nse_fo|FINNIFTY27AUG2423700PE","Ask Rate")</f>
        <v>#N/A</v>
      </c>
      <c r="I19" t="e">
        <f>RTD("nest.scriprtd",,"nse_fo|FINNIFTY27AUG2423700PE","Ask Qty")</f>
        <v>#N/A</v>
      </c>
      <c r="J19" t="e">
        <f>RTD("nest.scriprtd",,"nse_fo|FINNIFTY27AUG2423700PE","LTP")</f>
        <v>#N/A</v>
      </c>
      <c r="K19" t="e">
        <f>RTD("nest.scriprtd",,"nse_fo|FINNIFTY27AUG2423700PE","% Change")</f>
        <v>#N/A</v>
      </c>
      <c r="L19" t="e">
        <f>RTD("nest.scriprtd",,"nse_fo|FINNIFTY27AUG2423700PE","Volume Traded Today")</f>
        <v>#N/A</v>
      </c>
      <c r="M19" t="e">
        <f>RTD("nest.scriprtd",,"nse_fo|FINNIFTY27AUG2423700PE","Open")</f>
        <v>#N/A</v>
      </c>
      <c r="N19" t="e">
        <f>RTD("nest.scriprtd",,"nse_fo|FINNIFTY27AUG2423700PE","High")</f>
        <v>#N/A</v>
      </c>
      <c r="O19" t="e">
        <f>RTD("nest.scriprtd",,"nse_fo|FINNIFTY27AUG2423700PE","Low ")</f>
        <v>#N/A</v>
      </c>
      <c r="P19" t="e">
        <f>RTD("nest.scriprtd",,"nse_fo|FINNIFTY27AUG2423700PE","Prev Close")</f>
        <v>#N/A</v>
      </c>
      <c r="Q19" t="e">
        <f>RTD("nest.scriprtd",,"nse_fo|FINNIFTY27AUG2423700PE","Net Change")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ADMIN2</cp:lastModifiedBy>
  <dcterms:created xsi:type="dcterms:W3CDTF">2024-08-20T16:36:03Z</dcterms:created>
  <dcterms:modified xsi:type="dcterms:W3CDTF">2024-09-03T04:11:22Z</dcterms:modified>
</cp:coreProperties>
</file>